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XCEL.DOK\Költségvetések, zárszámadások\2014\4. módosítás\"/>
    </mc:Choice>
  </mc:AlternateContent>
  <bookViews>
    <workbookView xWindow="0" yWindow="0" windowWidth="15480" windowHeight="8760" tabRatio="751"/>
  </bookViews>
  <sheets>
    <sheet name="1. Főösszesítő" sheetId="1" r:id="rId1"/>
    <sheet name="2. B és K mérlege" sheetId="2" r:id="rId2"/>
    <sheet name="3. Bevételek" sheetId="4" r:id="rId3"/>
    <sheet name="4. Kiadások" sheetId="5" r:id="rId4"/>
    <sheet name="5. Önkormányzat" sheetId="38" r:id="rId5"/>
    <sheet name="6. P.H." sheetId="37" r:id="rId6"/>
    <sheet name="7. Beruházás" sheetId="8" r:id="rId7"/>
    <sheet name="8. Felújítás" sheetId="9" r:id="rId8"/>
    <sheet name="9. EU" sheetId="11" r:id="rId9"/>
    <sheet name="10. Adósság keletkeztető" sheetId="10" r:id="rId10"/>
    <sheet name="11. Saját bevétel" sheetId="12" r:id="rId11"/>
    <sheet name="12. Szakfel. összesítő Önk." sheetId="21" r:id="rId12"/>
    <sheet name="13. Szakfeladat össz.- P.H." sheetId="22" r:id="rId13"/>
    <sheet name="14. Ütemterv-Önkormányzat" sheetId="23" r:id="rId14"/>
    <sheet name="üres" sheetId="33" r:id="rId15"/>
    <sheet name="Szakfeladat-Önkormányzat" sheetId="24" r:id="rId16"/>
    <sheet name="Szakfeladat-P.H." sheetId="25" r:id="rId17"/>
    <sheet name="mód 3. ÖNK" sheetId="6" r:id="rId18"/>
    <sheet name="mód 3 PH" sheetId="7" r:id="rId19"/>
    <sheet name="mód 1 önk" sheetId="34" r:id="rId20"/>
    <sheet name="mód 2 önk" sheetId="35" r:id="rId21"/>
    <sheet name="mód 2 ph" sheetId="36" r:id="rId22"/>
    <sheet name="12. Összes létszám" sheetId="3" r:id="rId23"/>
    <sheet name="13. Önk. létszám" sheetId="17" r:id="rId24"/>
    <sheet name="14. PH létszám" sheetId="16" r:id="rId25"/>
    <sheet name="15. Több éves kihat. döntések" sheetId="15" r:id="rId26"/>
    <sheet name="16. Közvetett támogatások" sheetId="18" r:id="rId27"/>
    <sheet name="Bérek" sheetId="14" r:id="rId28"/>
    <sheet name="Személyi összetétel" sheetId="19" r:id="rId29"/>
    <sheet name="Kormányzati funkc. Önkormányzat" sheetId="31" r:id="rId30"/>
    <sheet name="Munka1" sheetId="39" r:id="rId31"/>
  </sheets>
  <definedNames>
    <definedName name="_xlnm.Print_Area" localSheetId="6">'7. Beruházás'!$A$1:$E$30</definedName>
    <definedName name="_xlnm.Print_Area" localSheetId="7">'8. Felújítás'!$A$1:$E$24</definedName>
  </definedNames>
  <calcPr calcId="152511"/>
</workbook>
</file>

<file path=xl/calcChain.xml><?xml version="1.0" encoding="utf-8"?>
<calcChain xmlns="http://schemas.openxmlformats.org/spreadsheetml/2006/main">
  <c r="D34" i="2" l="1"/>
  <c r="D38" i="2"/>
  <c r="D15" i="2"/>
  <c r="D19" i="2"/>
  <c r="G15" i="2"/>
  <c r="G31" i="2"/>
  <c r="G30" i="2"/>
  <c r="G29" i="2"/>
  <c r="G12" i="2"/>
  <c r="G11" i="2"/>
  <c r="G10" i="2"/>
  <c r="G9" i="2"/>
  <c r="D31" i="2"/>
  <c r="D30" i="2"/>
  <c r="D29" i="2"/>
  <c r="D11" i="2"/>
  <c r="D10" i="2"/>
  <c r="D9" i="2"/>
  <c r="D8" i="2"/>
  <c r="G38" i="2"/>
  <c r="G19" i="2"/>
  <c r="G32" i="2"/>
  <c r="G39" i="2"/>
  <c r="G13" i="2"/>
  <c r="G20" i="2"/>
  <c r="D32" i="2"/>
  <c r="D39" i="2"/>
  <c r="D13" i="2"/>
  <c r="D20" i="2"/>
  <c r="G21" i="2"/>
  <c r="D40" i="2"/>
  <c r="D33" i="2"/>
  <c r="G14" i="2"/>
  <c r="E213" i="1"/>
  <c r="E189" i="1"/>
  <c r="E120" i="1"/>
  <c r="E139" i="1"/>
  <c r="E120" i="5"/>
  <c r="F120" i="5"/>
  <c r="E27" i="5"/>
  <c r="E46" i="5"/>
  <c r="D120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9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D116" i="5"/>
  <c r="D209" i="1"/>
  <c r="I117" i="5"/>
  <c r="I118" i="5"/>
  <c r="I97" i="5"/>
  <c r="I77" i="5"/>
  <c r="I78" i="5"/>
  <c r="I79" i="5"/>
  <c r="D79" i="5"/>
  <c r="I80" i="5"/>
  <c r="I81" i="5"/>
  <c r="I82" i="5"/>
  <c r="I83" i="5"/>
  <c r="I84" i="5"/>
  <c r="I85" i="5"/>
  <c r="I86" i="5"/>
  <c r="I87" i="5"/>
  <c r="I88" i="5"/>
  <c r="I89" i="5"/>
  <c r="I90" i="5"/>
  <c r="D90" i="5"/>
  <c r="D183" i="1"/>
  <c r="I91" i="5"/>
  <c r="D91" i="5"/>
  <c r="D184" i="1"/>
  <c r="I92" i="5"/>
  <c r="I93" i="5"/>
  <c r="I94" i="5"/>
  <c r="I95" i="5"/>
  <c r="I76" i="5"/>
  <c r="I75" i="5"/>
  <c r="I74" i="5"/>
  <c r="I63" i="5"/>
  <c r="I64" i="5"/>
  <c r="I65" i="5"/>
  <c r="I66" i="5"/>
  <c r="I67" i="5"/>
  <c r="I68" i="5"/>
  <c r="I69" i="5"/>
  <c r="I70" i="5"/>
  <c r="I71" i="5"/>
  <c r="I72" i="5"/>
  <c r="I73" i="5"/>
  <c r="I62" i="5"/>
  <c r="I61" i="5"/>
  <c r="I60" i="5"/>
  <c r="I59" i="5"/>
  <c r="I58" i="5"/>
  <c r="I57" i="5"/>
  <c r="I53" i="5"/>
  <c r="I54" i="5"/>
  <c r="I55" i="5"/>
  <c r="I56" i="5"/>
  <c r="I52" i="5"/>
  <c r="I51" i="5"/>
  <c r="I50" i="5"/>
  <c r="I49" i="5"/>
  <c r="I48" i="5"/>
  <c r="I46" i="5"/>
  <c r="I47" i="5"/>
  <c r="I45" i="5"/>
  <c r="I44" i="5"/>
  <c r="I43" i="5"/>
  <c r="I42" i="5"/>
  <c r="I41" i="5"/>
  <c r="I38" i="5"/>
  <c r="I39" i="5"/>
  <c r="I40" i="5"/>
  <c r="I37" i="5"/>
  <c r="I36" i="5"/>
  <c r="I35" i="5"/>
  <c r="I34" i="5"/>
  <c r="I32" i="5"/>
  <c r="I33" i="5"/>
  <c r="I31" i="5"/>
  <c r="I30" i="5"/>
  <c r="I28" i="5"/>
  <c r="I29" i="5"/>
  <c r="I27" i="5"/>
  <c r="I20" i="5"/>
  <c r="I21" i="5"/>
  <c r="I22" i="5"/>
  <c r="I23" i="5"/>
  <c r="I24" i="5"/>
  <c r="I25" i="5"/>
  <c r="I26" i="5"/>
  <c r="I19" i="5"/>
  <c r="I18" i="5"/>
  <c r="I17" i="5"/>
  <c r="I16" i="5"/>
  <c r="I11" i="5"/>
  <c r="I12" i="5"/>
  <c r="I13" i="5"/>
  <c r="I14" i="5"/>
  <c r="I15" i="5"/>
  <c r="I10" i="5"/>
  <c r="I9" i="5"/>
  <c r="I8" i="5"/>
  <c r="I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97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F10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9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77" i="5"/>
  <c r="G76" i="5"/>
  <c r="G75" i="5"/>
  <c r="G74" i="5"/>
  <c r="G73" i="5"/>
  <c r="G69" i="5"/>
  <c r="G70" i="5"/>
  <c r="G71" i="5"/>
  <c r="G72" i="5"/>
  <c r="G68" i="5"/>
  <c r="G62" i="5"/>
  <c r="G63" i="5"/>
  <c r="G64" i="5"/>
  <c r="G65" i="5"/>
  <c r="G66" i="5"/>
  <c r="G67" i="5"/>
  <c r="D67" i="5"/>
  <c r="D160" i="1"/>
  <c r="G61" i="5"/>
  <c r="G60" i="5"/>
  <c r="G59" i="5"/>
  <c r="G58" i="5"/>
  <c r="G57" i="5"/>
  <c r="G53" i="5"/>
  <c r="G54" i="5"/>
  <c r="G55" i="5"/>
  <c r="G56" i="5"/>
  <c r="G52" i="5"/>
  <c r="G51" i="5"/>
  <c r="G50" i="5"/>
  <c r="G49" i="5"/>
  <c r="G48" i="5"/>
  <c r="G46" i="5"/>
  <c r="G47" i="5"/>
  <c r="G45" i="5"/>
  <c r="G44" i="5"/>
  <c r="G43" i="5"/>
  <c r="G42" i="5"/>
  <c r="G41" i="5"/>
  <c r="G38" i="5"/>
  <c r="G39" i="5"/>
  <c r="G40" i="5"/>
  <c r="G37" i="5"/>
  <c r="G36" i="5"/>
  <c r="G35" i="5"/>
  <c r="G34" i="5"/>
  <c r="G32" i="5"/>
  <c r="G33" i="5"/>
  <c r="G31" i="5"/>
  <c r="G30" i="5"/>
  <c r="G28" i="5"/>
  <c r="G29" i="5"/>
  <c r="G27" i="5"/>
  <c r="G25" i="5"/>
  <c r="G26" i="5"/>
  <c r="G24" i="5"/>
  <c r="G20" i="5"/>
  <c r="G21" i="5"/>
  <c r="G22" i="5"/>
  <c r="G23" i="5"/>
  <c r="G19" i="5"/>
  <c r="G18" i="5"/>
  <c r="G17" i="5"/>
  <c r="G16" i="5"/>
  <c r="G11" i="5"/>
  <c r="G12" i="5"/>
  <c r="G13" i="5"/>
  <c r="G14" i="5"/>
  <c r="G15" i="5"/>
  <c r="G10" i="5"/>
  <c r="G9" i="5"/>
  <c r="G8" i="5"/>
  <c r="G7" i="5"/>
  <c r="F91" i="4"/>
  <c r="D91" i="4"/>
  <c r="D66" i="4"/>
  <c r="F66" i="4"/>
  <c r="F67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76" i="4"/>
  <c r="H75" i="4"/>
  <c r="H74" i="4"/>
  <c r="H73" i="4"/>
  <c r="H72" i="4"/>
  <c r="H71" i="4"/>
  <c r="H70" i="4"/>
  <c r="H69" i="4"/>
  <c r="H68" i="4"/>
  <c r="H67" i="4"/>
  <c r="H66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89" i="4"/>
  <c r="F22" i="4"/>
  <c r="F38" i="4"/>
  <c r="G67" i="4"/>
  <c r="G68" i="4"/>
  <c r="G69" i="4"/>
  <c r="D69" i="4"/>
  <c r="D71" i="1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D82" i="4"/>
  <c r="D84" i="1"/>
  <c r="G83" i="4"/>
  <c r="G84" i="4"/>
  <c r="G85" i="4"/>
  <c r="G86" i="4"/>
  <c r="G87" i="4"/>
  <c r="G88" i="4"/>
  <c r="G89" i="4"/>
  <c r="D89" i="4"/>
  <c r="D91" i="1"/>
  <c r="G66" i="4"/>
  <c r="G62" i="4"/>
  <c r="G63" i="4"/>
  <c r="G64" i="4"/>
  <c r="G61" i="4"/>
  <c r="G50" i="4"/>
  <c r="G51" i="4"/>
  <c r="G52" i="4"/>
  <c r="G53" i="4"/>
  <c r="G54" i="4"/>
  <c r="G55" i="4"/>
  <c r="G56" i="4"/>
  <c r="G57" i="4"/>
  <c r="G58" i="4"/>
  <c r="G59" i="4"/>
  <c r="G60" i="4"/>
  <c r="G49" i="4"/>
  <c r="G48" i="4"/>
  <c r="G47" i="4"/>
  <c r="G46" i="4"/>
  <c r="G45" i="4"/>
  <c r="G44" i="4"/>
  <c r="G43" i="4"/>
  <c r="G41" i="4"/>
  <c r="G42" i="4"/>
  <c r="G40" i="4"/>
  <c r="G39" i="4"/>
  <c r="G38" i="4"/>
  <c r="G36" i="4"/>
  <c r="G37" i="4"/>
  <c r="G35" i="4"/>
  <c r="G34" i="4"/>
  <c r="G33" i="4"/>
  <c r="G27" i="4"/>
  <c r="G28" i="4"/>
  <c r="G29" i="4"/>
  <c r="G30" i="4"/>
  <c r="G31" i="4"/>
  <c r="G32" i="4"/>
  <c r="G26" i="4"/>
  <c r="G23" i="4"/>
  <c r="G24" i="4"/>
  <c r="G25" i="4"/>
  <c r="G22" i="4"/>
  <c r="G21" i="4"/>
  <c r="G20" i="4"/>
  <c r="G16" i="4"/>
  <c r="G17" i="4"/>
  <c r="G18" i="4"/>
  <c r="G19" i="4"/>
  <c r="G15" i="4"/>
  <c r="G14" i="4"/>
  <c r="G13" i="4"/>
  <c r="G12" i="4"/>
  <c r="G11" i="4"/>
  <c r="G10" i="4"/>
  <c r="G9" i="4"/>
  <c r="G8" i="4"/>
  <c r="G7" i="4"/>
  <c r="E283" i="24"/>
  <c r="E348" i="24"/>
  <c r="D26" i="8"/>
  <c r="C26" i="8"/>
  <c r="E24" i="8"/>
  <c r="E25" i="8"/>
  <c r="E26" i="8"/>
  <c r="E23" i="8"/>
  <c r="C17" i="8"/>
  <c r="D17" i="8"/>
  <c r="E10" i="8"/>
  <c r="E13" i="8"/>
  <c r="E14" i="8"/>
  <c r="E15" i="8"/>
  <c r="E16" i="8"/>
  <c r="E9" i="8"/>
  <c r="E11" i="8"/>
  <c r="E12" i="8"/>
  <c r="C13" i="9"/>
  <c r="D13" i="9"/>
  <c r="E11" i="9"/>
  <c r="E12" i="9"/>
  <c r="E10" i="9"/>
  <c r="E8" i="9"/>
  <c r="D284" i="24"/>
  <c r="D449" i="24"/>
  <c r="E415" i="24"/>
  <c r="E414" i="24"/>
  <c r="E413" i="24"/>
  <c r="E411" i="24"/>
  <c r="E410" i="24"/>
  <c r="E448" i="24"/>
  <c r="E445" i="24"/>
  <c r="E446" i="24"/>
  <c r="E449" i="24"/>
  <c r="E436" i="24"/>
  <c r="E435" i="24"/>
  <c r="D83" i="24"/>
  <c r="E83" i="24"/>
  <c r="C14" i="10"/>
  <c r="C13" i="10"/>
  <c r="C20" i="10"/>
  <c r="E462" i="38"/>
  <c r="E435" i="38"/>
  <c r="E431" i="38"/>
  <c r="F439" i="38"/>
  <c r="D448" i="24"/>
  <c r="F440" i="38"/>
  <c r="E412" i="38"/>
  <c r="E411" i="38"/>
  <c r="E392" i="38"/>
  <c r="F427" i="38"/>
  <c r="D436" i="24"/>
  <c r="E423" i="38"/>
  <c r="E398" i="38"/>
  <c r="F406" i="38"/>
  <c r="D415" i="24"/>
  <c r="E379" i="38"/>
  <c r="E385" i="38"/>
  <c r="E370" i="38"/>
  <c r="E332" i="38"/>
  <c r="E331" i="38"/>
  <c r="E326" i="38"/>
  <c r="E322" i="38"/>
  <c r="E319" i="38"/>
  <c r="E284" i="38"/>
  <c r="E127" i="38"/>
  <c r="E79" i="38"/>
  <c r="F86" i="38"/>
  <c r="F85" i="38"/>
  <c r="D82" i="24"/>
  <c r="D275" i="38"/>
  <c r="E461" i="38"/>
  <c r="E460" i="38"/>
  <c r="E451" i="38"/>
  <c r="E446" i="38"/>
  <c r="E348" i="38"/>
  <c r="E340" i="38"/>
  <c r="E336" i="38"/>
  <c r="E337" i="38"/>
  <c r="E311" i="38"/>
  <c r="E307" i="38"/>
  <c r="E300" i="38"/>
  <c r="E291" i="38"/>
  <c r="E273" i="38"/>
  <c r="E267" i="38"/>
  <c r="E266" i="38"/>
  <c r="E240" i="38"/>
  <c r="E219" i="38"/>
  <c r="E218" i="38"/>
  <c r="E191" i="38"/>
  <c r="E190" i="38"/>
  <c r="E189" i="38"/>
  <c r="E185" i="38"/>
  <c r="E182" i="38"/>
  <c r="E179" i="38"/>
  <c r="E160" i="38"/>
  <c r="E152" i="38"/>
  <c r="E149" i="38"/>
  <c r="E145" i="38"/>
  <c r="E139" i="38"/>
  <c r="E125" i="38"/>
  <c r="E109" i="38"/>
  <c r="E99" i="38"/>
  <c r="E88" i="38"/>
  <c r="E87" i="38"/>
  <c r="E68" i="38"/>
  <c r="E59" i="38"/>
  <c r="E51" i="38"/>
  <c r="E301" i="37"/>
  <c r="E285" i="37"/>
  <c r="E297" i="37"/>
  <c r="E266" i="37"/>
  <c r="D124" i="37"/>
  <c r="F124" i="37"/>
  <c r="D178" i="37"/>
  <c r="F178" i="37"/>
  <c r="D245" i="37"/>
  <c r="F245" i="37"/>
  <c r="D269" i="37"/>
  <c r="F269" i="37"/>
  <c r="F374" i="37"/>
  <c r="F387" i="37"/>
  <c r="E380" i="37"/>
  <c r="E367" i="37"/>
  <c r="E286" i="37"/>
  <c r="E274" i="37"/>
  <c r="E259" i="37"/>
  <c r="E248" i="37"/>
  <c r="E244" i="37"/>
  <c r="E218" i="37"/>
  <c r="F191" i="37"/>
  <c r="F102" i="37"/>
  <c r="F30" i="37"/>
  <c r="D45" i="7"/>
  <c r="D81" i="7"/>
  <c r="F81" i="7"/>
  <c r="D95" i="7"/>
  <c r="F95" i="7"/>
  <c r="D95" i="37"/>
  <c r="F95" i="37"/>
  <c r="D128" i="7"/>
  <c r="D296" i="7"/>
  <c r="D344" i="7"/>
  <c r="D365" i="7"/>
  <c r="F365" i="7"/>
  <c r="D376" i="7"/>
  <c r="D396" i="7"/>
  <c r="D407" i="7"/>
  <c r="D422" i="7"/>
  <c r="D113" i="6"/>
  <c r="D274" i="6"/>
  <c r="D427" i="35"/>
  <c r="D436" i="35"/>
  <c r="F436" i="35"/>
  <c r="D437" i="6"/>
  <c r="F437" i="6"/>
  <c r="D442" i="38"/>
  <c r="F442" i="38"/>
  <c r="D451" i="24"/>
  <c r="D380" i="6"/>
  <c r="F380" i="6"/>
  <c r="D381" i="38"/>
  <c r="F381" i="38"/>
  <c r="D390" i="24"/>
  <c r="D273" i="35"/>
  <c r="F260" i="35"/>
  <c r="D261" i="6"/>
  <c r="F261" i="6"/>
  <c r="D262" i="38"/>
  <c r="F262" i="38"/>
  <c r="D271" i="24"/>
  <c r="D184" i="35"/>
  <c r="F184" i="35"/>
  <c r="D185" i="6"/>
  <c r="F19" i="35"/>
  <c r="D19" i="6"/>
  <c r="F19" i="6"/>
  <c r="D19" i="38"/>
  <c r="F19" i="38"/>
  <c r="D16" i="24"/>
  <c r="F56" i="35"/>
  <c r="D56" i="6"/>
  <c r="F56" i="6"/>
  <c r="D56" i="38"/>
  <c r="F56" i="38"/>
  <c r="D53" i="24"/>
  <c r="P53" i="24"/>
  <c r="F426" i="36"/>
  <c r="D426" i="7"/>
  <c r="F425" i="36"/>
  <c r="D425" i="7"/>
  <c r="F424" i="36"/>
  <c r="D424" i="7"/>
  <c r="F423" i="36"/>
  <c r="D423" i="7"/>
  <c r="F422" i="36"/>
  <c r="D421" i="36"/>
  <c r="F421" i="36"/>
  <c r="D421" i="7"/>
  <c r="F420" i="36"/>
  <c r="D420" i="7"/>
  <c r="F419" i="36"/>
  <c r="D419" i="7"/>
  <c r="F418" i="36"/>
  <c r="D418" i="7"/>
  <c r="F417" i="36"/>
  <c r="D417" i="7"/>
  <c r="F416" i="36"/>
  <c r="D416" i="7"/>
  <c r="F415" i="36"/>
  <c r="D415" i="7"/>
  <c r="F414" i="36"/>
  <c r="D414" i="7"/>
  <c r="F413" i="36"/>
  <c r="D413" i="7"/>
  <c r="F412" i="36"/>
  <c r="D412" i="7"/>
  <c r="F411" i="36"/>
  <c r="D411" i="7"/>
  <c r="D410" i="36"/>
  <c r="F410" i="36"/>
  <c r="D410" i="7"/>
  <c r="F409" i="36"/>
  <c r="D409" i="7"/>
  <c r="F408" i="36"/>
  <c r="D408" i="7"/>
  <c r="F407" i="36"/>
  <c r="D406" i="36"/>
  <c r="F406" i="36"/>
  <c r="D406" i="7"/>
  <c r="F403" i="36"/>
  <c r="D403" i="7"/>
  <c r="F402" i="36"/>
  <c r="D402" i="7"/>
  <c r="F402" i="7"/>
  <c r="D402" i="37"/>
  <c r="F402" i="37"/>
  <c r="F401" i="36"/>
  <c r="D401" i="7"/>
  <c r="F400" i="36"/>
  <c r="D400" i="7"/>
  <c r="F399" i="36"/>
  <c r="D399" i="7"/>
  <c r="F398" i="36"/>
  <c r="D398" i="7"/>
  <c r="F398" i="7"/>
  <c r="F397" i="36"/>
  <c r="D397" i="7"/>
  <c r="F396" i="36"/>
  <c r="D395" i="36"/>
  <c r="F395" i="36"/>
  <c r="D395" i="7"/>
  <c r="F394" i="36"/>
  <c r="D394" i="7"/>
  <c r="F393" i="36"/>
  <c r="D393" i="7"/>
  <c r="F392" i="36"/>
  <c r="D392" i="7"/>
  <c r="F391" i="36"/>
  <c r="D391" i="7"/>
  <c r="D390" i="36"/>
  <c r="F390" i="36"/>
  <c r="D390" i="7"/>
  <c r="F388" i="36"/>
  <c r="D388" i="7"/>
  <c r="F388" i="7"/>
  <c r="F387" i="36"/>
  <c r="D387" i="7"/>
  <c r="F386" i="36"/>
  <c r="D386" i="7"/>
  <c r="F386" i="7"/>
  <c r="F385" i="36"/>
  <c r="D385" i="7"/>
  <c r="F384" i="36"/>
  <c r="D384" i="7"/>
  <c r="F384" i="7"/>
  <c r="D384" i="37"/>
  <c r="F384" i="37"/>
  <c r="F383" i="36"/>
  <c r="D383" i="7"/>
  <c r="F382" i="36"/>
  <c r="D382" i="7"/>
  <c r="D381" i="36"/>
  <c r="D389" i="36"/>
  <c r="E380" i="36"/>
  <c r="F379" i="36"/>
  <c r="D379" i="7"/>
  <c r="F379" i="7"/>
  <c r="D379" i="37"/>
  <c r="F379" i="37"/>
  <c r="F378" i="36"/>
  <c r="D378" i="7"/>
  <c r="F377" i="36"/>
  <c r="D377" i="7"/>
  <c r="F376" i="36"/>
  <c r="F375" i="36"/>
  <c r="D375" i="7"/>
  <c r="F374" i="36"/>
  <c r="D374" i="7"/>
  <c r="F373" i="36"/>
  <c r="D373" i="7"/>
  <c r="F372" i="36"/>
  <c r="D372" i="7"/>
  <c r="F371" i="36"/>
  <c r="D371" i="7"/>
  <c r="F370" i="36"/>
  <c r="D370" i="7"/>
  <c r="F369" i="36"/>
  <c r="D369" i="7"/>
  <c r="F368" i="36"/>
  <c r="D368" i="7"/>
  <c r="E367" i="36"/>
  <c r="F367" i="36"/>
  <c r="D367" i="7"/>
  <c r="D367" i="36"/>
  <c r="F366" i="36"/>
  <c r="D366" i="7"/>
  <c r="F365" i="36"/>
  <c r="F364" i="36"/>
  <c r="D364" i="7"/>
  <c r="F364" i="7"/>
  <c r="F363" i="36"/>
  <c r="D363" i="7"/>
  <c r="F362" i="36"/>
  <c r="D362" i="7"/>
  <c r="F361" i="36"/>
  <c r="D361" i="7"/>
  <c r="D360" i="36"/>
  <c r="F360" i="36"/>
  <c r="D360" i="7"/>
  <c r="F359" i="36"/>
  <c r="D359" i="7"/>
  <c r="F358" i="36"/>
  <c r="D358" i="7"/>
  <c r="F357" i="36"/>
  <c r="D357" i="7"/>
  <c r="F356" i="36"/>
  <c r="D356" i="7"/>
  <c r="F355" i="36"/>
  <c r="D355" i="7"/>
  <c r="D354" i="36"/>
  <c r="F353" i="36"/>
  <c r="D353" i="7"/>
  <c r="F351" i="36"/>
  <c r="D351" i="7"/>
  <c r="F350" i="36"/>
  <c r="D350" i="7"/>
  <c r="F349" i="36"/>
  <c r="D349" i="7"/>
  <c r="F348" i="36"/>
  <c r="D348" i="7"/>
  <c r="D347" i="36"/>
  <c r="F347" i="36"/>
  <c r="D347" i="7"/>
  <c r="F347" i="7"/>
  <c r="D347" i="37"/>
  <c r="F347" i="37"/>
  <c r="F346" i="36"/>
  <c r="D346" i="7"/>
  <c r="D345" i="36"/>
  <c r="F345" i="36"/>
  <c r="D345" i="7"/>
  <c r="F344" i="36"/>
  <c r="F343" i="36"/>
  <c r="D343" i="7"/>
  <c r="D342" i="36"/>
  <c r="F342" i="36"/>
  <c r="D342" i="7"/>
  <c r="F341" i="36"/>
  <c r="D341" i="7"/>
  <c r="F341" i="7"/>
  <c r="D341" i="37"/>
  <c r="F341" i="37"/>
  <c r="F339" i="36"/>
  <c r="D339" i="7"/>
  <c r="D338" i="36"/>
  <c r="F338" i="36"/>
  <c r="D338" i="7"/>
  <c r="F337" i="36"/>
  <c r="D337" i="7"/>
  <c r="F335" i="36"/>
  <c r="D335" i="7"/>
  <c r="F335" i="7"/>
  <c r="F334" i="36"/>
  <c r="D334" i="7"/>
  <c r="F333" i="36"/>
  <c r="D333" i="7"/>
  <c r="F333" i="7"/>
  <c r="F331" i="36"/>
  <c r="D331" i="7"/>
  <c r="F330" i="36"/>
  <c r="D330" i="7"/>
  <c r="F329" i="36"/>
  <c r="D329" i="7"/>
  <c r="F328" i="36"/>
  <c r="D328" i="7"/>
  <c r="F327" i="36"/>
  <c r="D327" i="7"/>
  <c r="F326" i="36"/>
  <c r="D326" i="7"/>
  <c r="F325" i="36"/>
  <c r="D325" i="7"/>
  <c r="F324" i="36"/>
  <c r="D324" i="7"/>
  <c r="D323" i="36"/>
  <c r="F323" i="36"/>
  <c r="D323" i="7"/>
  <c r="F322" i="36"/>
  <c r="D322" i="7"/>
  <c r="F321" i="36"/>
  <c r="D321" i="7"/>
  <c r="F320" i="36"/>
  <c r="D320" i="7"/>
  <c r="D319" i="36"/>
  <c r="F319" i="36"/>
  <c r="D319" i="7"/>
  <c r="F318" i="36"/>
  <c r="D318" i="7"/>
  <c r="F317" i="36"/>
  <c r="D317" i="7"/>
  <c r="F316" i="36"/>
  <c r="D316" i="7"/>
  <c r="D315" i="36"/>
  <c r="F315" i="36"/>
  <c r="D315" i="7"/>
  <c r="F314" i="36"/>
  <c r="D314" i="7"/>
  <c r="F313" i="36"/>
  <c r="D313" i="7"/>
  <c r="F312" i="36"/>
  <c r="D312" i="7"/>
  <c r="F311" i="36"/>
  <c r="D311" i="7"/>
  <c r="F310" i="36"/>
  <c r="D310" i="7"/>
  <c r="F309" i="36"/>
  <c r="D309" i="7"/>
  <c r="F309" i="7"/>
  <c r="F308" i="36"/>
  <c r="D308" i="7"/>
  <c r="F308" i="7"/>
  <c r="D308" i="37"/>
  <c r="F308" i="37"/>
  <c r="D307" i="36"/>
  <c r="F305" i="36"/>
  <c r="D305" i="7"/>
  <c r="F304" i="36"/>
  <c r="D304" i="7"/>
  <c r="F303" i="36"/>
  <c r="D303" i="7"/>
  <c r="F302" i="36"/>
  <c r="D302" i="7"/>
  <c r="F302" i="7"/>
  <c r="D301" i="36"/>
  <c r="F301" i="36"/>
  <c r="D301" i="7"/>
  <c r="F300" i="36"/>
  <c r="D300" i="7"/>
  <c r="F299" i="36"/>
  <c r="D299" i="7"/>
  <c r="F298" i="36"/>
  <c r="D298" i="7"/>
  <c r="D297" i="36"/>
  <c r="F297" i="36"/>
  <c r="D297" i="7"/>
  <c r="F296" i="36"/>
  <c r="F295" i="36"/>
  <c r="D295" i="7"/>
  <c r="D294" i="36"/>
  <c r="F293" i="36"/>
  <c r="D293" i="7"/>
  <c r="F292" i="36"/>
  <c r="D292" i="7"/>
  <c r="F291" i="36"/>
  <c r="D291" i="7"/>
  <c r="F290" i="36"/>
  <c r="D290" i="7"/>
  <c r="F289" i="36"/>
  <c r="D289" i="7"/>
  <c r="F288" i="36"/>
  <c r="D288" i="7"/>
  <c r="F287" i="36"/>
  <c r="D287" i="7"/>
  <c r="E286" i="36"/>
  <c r="E285" i="36"/>
  <c r="D286" i="36"/>
  <c r="F284" i="36"/>
  <c r="D284" i="7"/>
  <c r="F284" i="7"/>
  <c r="D284" i="37"/>
  <c r="F284" i="37"/>
  <c r="F283" i="36"/>
  <c r="D283" i="7"/>
  <c r="D282" i="36"/>
  <c r="F282" i="36"/>
  <c r="D282" i="7"/>
  <c r="F281" i="36"/>
  <c r="D281" i="7"/>
  <c r="F280" i="36"/>
  <c r="D280" i="7"/>
  <c r="F280" i="7"/>
  <c r="F279" i="36"/>
  <c r="D279" i="7"/>
  <c r="F278" i="36"/>
  <c r="D278" i="7"/>
  <c r="F278" i="7"/>
  <c r="D278" i="37"/>
  <c r="F278" i="37"/>
  <c r="F277" i="36"/>
  <c r="D277" i="7"/>
  <c r="F276" i="36"/>
  <c r="D276" i="7"/>
  <c r="D275" i="36"/>
  <c r="E274" i="36"/>
  <c r="F273" i="36"/>
  <c r="D273" i="7"/>
  <c r="F272" i="36"/>
  <c r="D272" i="7"/>
  <c r="F272" i="7"/>
  <c r="F271" i="36"/>
  <c r="D271" i="7"/>
  <c r="F271" i="7"/>
  <c r="D271" i="37"/>
  <c r="F271" i="37"/>
  <c r="F270" i="36"/>
  <c r="D270" i="7"/>
  <c r="F270" i="7"/>
  <c r="F269" i="36"/>
  <c r="D269" i="7"/>
  <c r="F269" i="7"/>
  <c r="D273" i="25"/>
  <c r="F268" i="36"/>
  <c r="D268" i="7"/>
  <c r="F267" i="36"/>
  <c r="D267" i="7"/>
  <c r="F267" i="7"/>
  <c r="D271" i="25"/>
  <c r="D266" i="36"/>
  <c r="F265" i="36"/>
  <c r="D265" i="7"/>
  <c r="F264" i="36"/>
  <c r="D264" i="7"/>
  <c r="F263" i="36"/>
  <c r="D263" i="7"/>
  <c r="F262" i="36"/>
  <c r="D262" i="7"/>
  <c r="F261" i="36"/>
  <c r="D261" i="7"/>
  <c r="F261" i="7"/>
  <c r="F260" i="36"/>
  <c r="D260" i="7"/>
  <c r="E259" i="36"/>
  <c r="F259" i="36"/>
  <c r="D259" i="7"/>
  <c r="D259" i="36"/>
  <c r="E258" i="36"/>
  <c r="F256" i="36"/>
  <c r="D256" i="7"/>
  <c r="F256" i="7"/>
  <c r="D256" i="37"/>
  <c r="F256" i="37"/>
  <c r="F255" i="36"/>
  <c r="D255" i="7"/>
  <c r="F255" i="7"/>
  <c r="D255" i="37"/>
  <c r="F255" i="37"/>
  <c r="F254" i="36"/>
  <c r="D254" i="7"/>
  <c r="F253" i="36"/>
  <c r="D253" i="7"/>
  <c r="F253" i="7"/>
  <c r="D253" i="37"/>
  <c r="F253" i="37"/>
  <c r="D257" i="25"/>
  <c r="F252" i="36"/>
  <c r="D252" i="7"/>
  <c r="F251" i="36"/>
  <c r="D251" i="7"/>
  <c r="F250" i="36"/>
  <c r="D250" i="7"/>
  <c r="F250" i="7"/>
  <c r="E248" i="36"/>
  <c r="F247" i="36"/>
  <c r="D247" i="7"/>
  <c r="F246" i="36"/>
  <c r="D246" i="7"/>
  <c r="F245" i="36"/>
  <c r="D245" i="7"/>
  <c r="E244" i="36"/>
  <c r="F244" i="36"/>
  <c r="D244" i="7"/>
  <c r="D244" i="36"/>
  <c r="F243" i="36"/>
  <c r="D243" i="7"/>
  <c r="F242" i="36"/>
  <c r="D242" i="7"/>
  <c r="F241" i="36"/>
  <c r="D241" i="7"/>
  <c r="F240" i="36"/>
  <c r="D240" i="7"/>
  <c r="F240" i="7"/>
  <c r="F239" i="36"/>
  <c r="D239" i="7"/>
  <c r="F238" i="36"/>
  <c r="D238" i="7"/>
  <c r="D237" i="36"/>
  <c r="F237" i="36"/>
  <c r="D237" i="7"/>
  <c r="F236" i="36"/>
  <c r="D236" i="7"/>
  <c r="F235" i="36"/>
  <c r="D235" i="7"/>
  <c r="F235" i="7"/>
  <c r="F234" i="36"/>
  <c r="D234" i="7"/>
  <c r="D233" i="36"/>
  <c r="F233" i="36"/>
  <c r="D233" i="7"/>
  <c r="F232" i="36"/>
  <c r="D232" i="7"/>
  <c r="F231" i="36"/>
  <c r="D231" i="7"/>
  <c r="F230" i="36"/>
  <c r="D230" i="7"/>
  <c r="F229" i="36"/>
  <c r="D229" i="7"/>
  <c r="F229" i="7"/>
  <c r="D229" i="37"/>
  <c r="F229" i="37"/>
  <c r="F228" i="36"/>
  <c r="D228" i="7"/>
  <c r="F228" i="7"/>
  <c r="F227" i="36"/>
  <c r="D227" i="7"/>
  <c r="F227" i="7"/>
  <c r="D227" i="37"/>
  <c r="F227" i="37"/>
  <c r="F226" i="36"/>
  <c r="D226" i="7"/>
  <c r="F226" i="7"/>
  <c r="F225" i="36"/>
  <c r="D225" i="7"/>
  <c r="F224" i="36"/>
  <c r="D224" i="7"/>
  <c r="F224" i="7"/>
  <c r="D223" i="36"/>
  <c r="F223" i="36"/>
  <c r="D223" i="7"/>
  <c r="F222" i="36"/>
  <c r="D222" i="7"/>
  <c r="F222" i="7"/>
  <c r="F221" i="36"/>
  <c r="D221" i="7"/>
  <c r="F221" i="7"/>
  <c r="D221" i="37"/>
  <c r="F221" i="37"/>
  <c r="F220" i="36"/>
  <c r="D220" i="7"/>
  <c r="D219" i="36"/>
  <c r="E218" i="36"/>
  <c r="F217" i="36"/>
  <c r="D217" i="7"/>
  <c r="F216" i="36"/>
  <c r="D216" i="7"/>
  <c r="F215" i="36"/>
  <c r="D215" i="7"/>
  <c r="F214" i="36"/>
  <c r="D214" i="7"/>
  <c r="F213" i="36"/>
  <c r="D213" i="7"/>
  <c r="F212" i="36"/>
  <c r="D212" i="7"/>
  <c r="F212" i="7"/>
  <c r="D212" i="37"/>
  <c r="F212" i="37"/>
  <c r="F211" i="36"/>
  <c r="D211" i="7"/>
  <c r="D210" i="36"/>
  <c r="F210" i="36"/>
  <c r="D210" i="7"/>
  <c r="F210" i="7"/>
  <c r="F209" i="36"/>
  <c r="D209" i="7"/>
  <c r="F208" i="36"/>
  <c r="D208" i="7"/>
  <c r="F208" i="7"/>
  <c r="F207" i="36"/>
  <c r="D207" i="7"/>
  <c r="F207" i="7"/>
  <c r="D206" i="36"/>
  <c r="F206" i="36"/>
  <c r="D206" i="7"/>
  <c r="F205" i="36"/>
  <c r="D205" i="7"/>
  <c r="D204" i="36"/>
  <c r="F204" i="36"/>
  <c r="D204" i="7"/>
  <c r="F204" i="7"/>
  <c r="D204" i="37"/>
  <c r="F204" i="37"/>
  <c r="F203" i="36"/>
  <c r="D203" i="7"/>
  <c r="F203" i="7"/>
  <c r="F202" i="36"/>
  <c r="D202" i="7"/>
  <c r="D201" i="36"/>
  <c r="F201" i="36"/>
  <c r="D201" i="7"/>
  <c r="F200" i="36"/>
  <c r="D200" i="7"/>
  <c r="F200" i="7"/>
  <c r="D200" i="37"/>
  <c r="F200" i="37"/>
  <c r="F199" i="36"/>
  <c r="D199" i="7"/>
  <c r="F199" i="7"/>
  <c r="D199" i="37"/>
  <c r="F199" i="37"/>
  <c r="F198" i="36"/>
  <c r="D198" i="7"/>
  <c r="D197" i="36"/>
  <c r="F197" i="36"/>
  <c r="D197" i="7"/>
  <c r="F197" i="7"/>
  <c r="E192" i="36"/>
  <c r="F191" i="36"/>
  <c r="D191" i="7"/>
  <c r="F190" i="36"/>
  <c r="D190" i="7"/>
  <c r="F189" i="36"/>
  <c r="D189" i="7"/>
  <c r="F188" i="36"/>
  <c r="D188" i="7"/>
  <c r="F188" i="7"/>
  <c r="F187" i="36"/>
  <c r="D187" i="7"/>
  <c r="F187" i="7"/>
  <c r="D186" i="36"/>
  <c r="F186" i="36"/>
  <c r="D186" i="7"/>
  <c r="F186" i="7"/>
  <c r="D186" i="37"/>
  <c r="F186" i="37"/>
  <c r="F185" i="36"/>
  <c r="D185" i="7"/>
  <c r="F184" i="36"/>
  <c r="D184" i="7"/>
  <c r="F184" i="7"/>
  <c r="D184" i="37"/>
  <c r="F184" i="37"/>
  <c r="F183" i="36"/>
  <c r="D183" i="7"/>
  <c r="F183" i="7"/>
  <c r="D183" i="37"/>
  <c r="F183" i="37"/>
  <c r="F182" i="36"/>
  <c r="D182" i="7"/>
  <c r="F181" i="36"/>
  <c r="D181" i="7"/>
  <c r="F180" i="36"/>
  <c r="D180" i="7"/>
  <c r="F180" i="7"/>
  <c r="F179" i="36"/>
  <c r="D179" i="7"/>
  <c r="D178" i="36"/>
  <c r="F178" i="36"/>
  <c r="D178" i="7"/>
  <c r="F177" i="36"/>
  <c r="D177" i="7"/>
  <c r="F177" i="7"/>
  <c r="D177" i="37"/>
  <c r="F177" i="37"/>
  <c r="F176" i="36"/>
  <c r="D176" i="7"/>
  <c r="F176" i="7"/>
  <c r="F175" i="36"/>
  <c r="D175" i="7"/>
  <c r="F175" i="7"/>
  <c r="D175" i="37"/>
  <c r="F175" i="37"/>
  <c r="F174" i="36"/>
  <c r="D174" i="7"/>
  <c r="D173" i="36"/>
  <c r="F173" i="36"/>
  <c r="D173" i="7"/>
  <c r="F172" i="36"/>
  <c r="D172" i="7"/>
  <c r="F172" i="7"/>
  <c r="F171" i="36"/>
  <c r="D171" i="7"/>
  <c r="F170" i="36"/>
  <c r="D170" i="7"/>
  <c r="F170" i="7"/>
  <c r="D170" i="37"/>
  <c r="F170" i="37"/>
  <c r="I68" i="4"/>
  <c r="J68" i="4"/>
  <c r="D169" i="36"/>
  <c r="F166" i="36"/>
  <c r="D166" i="7"/>
  <c r="F166" i="7"/>
  <c r="D166" i="37"/>
  <c r="F166" i="37"/>
  <c r="F165" i="36"/>
  <c r="D165" i="7"/>
  <c r="F164" i="36"/>
  <c r="D164" i="7"/>
  <c r="F164" i="7"/>
  <c r="D163" i="36"/>
  <c r="F163" i="36"/>
  <c r="D163" i="7"/>
  <c r="F163" i="7"/>
  <c r="F162" i="36"/>
  <c r="D162" i="7"/>
  <c r="F161" i="36"/>
  <c r="D161" i="7"/>
  <c r="F161" i="7"/>
  <c r="F160" i="36"/>
  <c r="D160" i="7"/>
  <c r="D159" i="36"/>
  <c r="F159" i="36"/>
  <c r="D159" i="7"/>
  <c r="F159" i="7"/>
  <c r="F158" i="36"/>
  <c r="D158" i="7"/>
  <c r="F157" i="36"/>
  <c r="D157" i="7"/>
  <c r="F157" i="7"/>
  <c r="F156" i="36"/>
  <c r="D156" i="7"/>
  <c r="F156" i="7"/>
  <c r="F155" i="36"/>
  <c r="D155" i="7"/>
  <c r="F154" i="36"/>
  <c r="D154" i="7"/>
  <c r="F154" i="7"/>
  <c r="D153" i="36"/>
  <c r="F153" i="36"/>
  <c r="D153" i="7"/>
  <c r="F152" i="36"/>
  <c r="D152" i="7"/>
  <c r="F151" i="36"/>
  <c r="D151" i="7"/>
  <c r="F151" i="7"/>
  <c r="F150" i="36"/>
  <c r="D150" i="7"/>
  <c r="F149" i="36"/>
  <c r="D149" i="7"/>
  <c r="F149" i="7"/>
  <c r="D149" i="37"/>
  <c r="F149" i="37"/>
  <c r="F148" i="36"/>
  <c r="D148" i="7"/>
  <c r="D148" i="36"/>
  <c r="F147" i="36"/>
  <c r="D147" i="7"/>
  <c r="F146" i="36"/>
  <c r="D146" i="7"/>
  <c r="F146" i="7"/>
  <c r="D146" i="37"/>
  <c r="F146" i="37"/>
  <c r="F145" i="36"/>
  <c r="D145" i="7"/>
  <c r="D144" i="36"/>
  <c r="F144" i="36"/>
  <c r="D144" i="7"/>
  <c r="F144" i="7"/>
  <c r="D144" i="37"/>
  <c r="F144" i="37"/>
  <c r="F143" i="36"/>
  <c r="D143" i="7"/>
  <c r="F143" i="7"/>
  <c r="D143" i="37"/>
  <c r="F143" i="37"/>
  <c r="D142" i="36"/>
  <c r="F141" i="36"/>
  <c r="D141" i="7"/>
  <c r="F140" i="36"/>
  <c r="D140" i="7"/>
  <c r="F140" i="7"/>
  <c r="D140" i="37"/>
  <c r="F140" i="37"/>
  <c r="F138" i="36"/>
  <c r="D138" i="7"/>
  <c r="F138" i="7"/>
  <c r="F137" i="36"/>
  <c r="D137" i="7"/>
  <c r="F136" i="36"/>
  <c r="D136" i="7"/>
  <c r="D135" i="36"/>
  <c r="F135" i="36"/>
  <c r="D135" i="7"/>
  <c r="F135" i="7"/>
  <c r="F134" i="36"/>
  <c r="D134" i="7"/>
  <c r="F133" i="36"/>
  <c r="D133" i="7"/>
  <c r="F132" i="36"/>
  <c r="D132" i="7"/>
  <c r="D131" i="36"/>
  <c r="F131" i="36"/>
  <c r="D131" i="7"/>
  <c r="F131" i="7"/>
  <c r="D131" i="37"/>
  <c r="F131" i="37"/>
  <c r="F130" i="36"/>
  <c r="D130" i="7"/>
  <c r="F129" i="36"/>
  <c r="D129" i="7"/>
  <c r="F129" i="7"/>
  <c r="D129" i="37"/>
  <c r="F129" i="37"/>
  <c r="F128" i="36"/>
  <c r="F127" i="36"/>
  <c r="D127" i="7"/>
  <c r="F127" i="7"/>
  <c r="D127" i="37"/>
  <c r="F127" i="37"/>
  <c r="F126" i="36"/>
  <c r="D126" i="7"/>
  <c r="F125" i="36"/>
  <c r="D125" i="7"/>
  <c r="F124" i="36"/>
  <c r="D124" i="7"/>
  <c r="F124" i="7"/>
  <c r="F123" i="36"/>
  <c r="D123" i="7"/>
  <c r="D122" i="36"/>
  <c r="F122" i="36"/>
  <c r="D122" i="7"/>
  <c r="F121" i="36"/>
  <c r="D121" i="7"/>
  <c r="F121" i="7"/>
  <c r="D121" i="37"/>
  <c r="F121" i="37"/>
  <c r="F119" i="36"/>
  <c r="D119" i="7"/>
  <c r="F119" i="7"/>
  <c r="D119" i="37"/>
  <c r="F119" i="37"/>
  <c r="F117" i="36"/>
  <c r="D117" i="7"/>
  <c r="F115" i="36"/>
  <c r="D115" i="7"/>
  <c r="F114" i="36"/>
  <c r="D114" i="7"/>
  <c r="F114" i="7"/>
  <c r="D114" i="37"/>
  <c r="F114" i="37"/>
  <c r="F113" i="36"/>
  <c r="D113" i="7"/>
  <c r="F113" i="7"/>
  <c r="D113" i="37"/>
  <c r="F113" i="37"/>
  <c r="F112" i="36"/>
  <c r="D112" i="7"/>
  <c r="F111" i="36"/>
  <c r="D111" i="7"/>
  <c r="F111" i="7"/>
  <c r="D111" i="37"/>
  <c r="F111" i="37"/>
  <c r="F110" i="36"/>
  <c r="D110" i="7"/>
  <c r="F109" i="36"/>
  <c r="D109" i="7"/>
  <c r="F108" i="36"/>
  <c r="D108" i="7"/>
  <c r="F108" i="7"/>
  <c r="D108" i="37"/>
  <c r="F108" i="37"/>
  <c r="F107" i="36"/>
  <c r="D107" i="7"/>
  <c r="D106" i="36"/>
  <c r="D104" i="36"/>
  <c r="F104" i="36"/>
  <c r="D104" i="7"/>
  <c r="F105" i="36"/>
  <c r="D105" i="7"/>
  <c r="F105" i="7"/>
  <c r="D105" i="37"/>
  <c r="F105" i="37"/>
  <c r="F103" i="36"/>
  <c r="D103" i="7"/>
  <c r="F103" i="7"/>
  <c r="I38" i="4"/>
  <c r="J38" i="4"/>
  <c r="F102" i="36"/>
  <c r="D102" i="7"/>
  <c r="F101" i="36"/>
  <c r="D101" i="7"/>
  <c r="F101" i="7"/>
  <c r="D101" i="37"/>
  <c r="F101" i="37"/>
  <c r="D100" i="36"/>
  <c r="D99" i="36"/>
  <c r="F99" i="36"/>
  <c r="D99" i="7"/>
  <c r="F99" i="7"/>
  <c r="D99" i="37"/>
  <c r="F99" i="37"/>
  <c r="I37" i="4"/>
  <c r="J37" i="4"/>
  <c r="F100" i="36"/>
  <c r="D100" i="7"/>
  <c r="F98" i="36"/>
  <c r="D98" i="7"/>
  <c r="F97" i="36"/>
  <c r="D97" i="7"/>
  <c r="F96" i="36"/>
  <c r="D96" i="7"/>
  <c r="F96" i="7"/>
  <c r="D96" i="37"/>
  <c r="F96" i="37"/>
  <c r="F95" i="36"/>
  <c r="F94" i="36"/>
  <c r="D94" i="7"/>
  <c r="F93" i="36"/>
  <c r="D93" i="7"/>
  <c r="D92" i="36"/>
  <c r="F91" i="36"/>
  <c r="D91" i="7"/>
  <c r="F88" i="36"/>
  <c r="D88" i="7"/>
  <c r="F88" i="7"/>
  <c r="D88" i="37"/>
  <c r="F88" i="37"/>
  <c r="F87" i="36"/>
  <c r="D87" i="7"/>
  <c r="D86" i="36"/>
  <c r="F84" i="36"/>
  <c r="D84" i="7"/>
  <c r="F83" i="36"/>
  <c r="D83" i="7"/>
  <c r="F83" i="7"/>
  <c r="D83" i="37"/>
  <c r="F83" i="37"/>
  <c r="F82" i="36"/>
  <c r="D82" i="7"/>
  <c r="F82" i="7"/>
  <c r="F81" i="36"/>
  <c r="D80" i="36"/>
  <c r="F80" i="36"/>
  <c r="D80" i="7"/>
  <c r="F78" i="36"/>
  <c r="D78" i="7"/>
  <c r="F78" i="7"/>
  <c r="D78" i="37"/>
  <c r="F78" i="37"/>
  <c r="F77" i="36"/>
  <c r="D77" i="7"/>
  <c r="F77" i="7"/>
  <c r="F76" i="36"/>
  <c r="D76" i="7"/>
  <c r="F76" i="7"/>
  <c r="F75" i="36"/>
  <c r="D75" i="7"/>
  <c r="F74" i="36"/>
  <c r="D74" i="7"/>
  <c r="D73" i="36"/>
  <c r="F73" i="36"/>
  <c r="D73" i="7"/>
  <c r="F73" i="7"/>
  <c r="F72" i="36"/>
  <c r="D72" i="7"/>
  <c r="F72" i="7"/>
  <c r="F71" i="36"/>
  <c r="D71" i="7"/>
  <c r="F70" i="36"/>
  <c r="D70" i="7"/>
  <c r="F69" i="36"/>
  <c r="D69" i="7"/>
  <c r="F69" i="7"/>
  <c r="F68" i="36"/>
  <c r="D68" i="7"/>
  <c r="F66" i="36"/>
  <c r="D66" i="7"/>
  <c r="F66" i="7"/>
  <c r="D66" i="37"/>
  <c r="F66" i="37"/>
  <c r="F65" i="36"/>
  <c r="D65" i="7"/>
  <c r="F65" i="7"/>
  <c r="D65" i="37"/>
  <c r="F65" i="37"/>
  <c r="D64" i="36"/>
  <c r="F64" i="36"/>
  <c r="D64" i="7"/>
  <c r="F63" i="36"/>
  <c r="D63" i="7"/>
  <c r="F63" i="7"/>
  <c r="D63" i="37"/>
  <c r="F63" i="37"/>
  <c r="F62" i="36"/>
  <c r="D62" i="7"/>
  <c r="F61" i="36"/>
  <c r="D61" i="7"/>
  <c r="F60" i="36"/>
  <c r="D60" i="7"/>
  <c r="F60" i="7"/>
  <c r="D60" i="37"/>
  <c r="F60" i="37"/>
  <c r="F59" i="36"/>
  <c r="D59" i="7"/>
  <c r="F58" i="36"/>
  <c r="D58" i="7"/>
  <c r="F58" i="7"/>
  <c r="D58" i="37"/>
  <c r="F58" i="37"/>
  <c r="F57" i="36"/>
  <c r="D57" i="7"/>
  <c r="F56" i="36"/>
  <c r="D56" i="7"/>
  <c r="D55" i="36"/>
  <c r="F55" i="36"/>
  <c r="D55" i="7"/>
  <c r="F55" i="7"/>
  <c r="F54" i="36"/>
  <c r="D54" i="7"/>
  <c r="F54" i="7"/>
  <c r="D54" i="37"/>
  <c r="F54" i="37"/>
  <c r="D53" i="36"/>
  <c r="F53" i="36"/>
  <c r="D53" i="7"/>
  <c r="F52" i="36"/>
  <c r="D52" i="7"/>
  <c r="F51" i="36"/>
  <c r="D51" i="7"/>
  <c r="F50" i="36"/>
  <c r="D50" i="7"/>
  <c r="F50" i="7"/>
  <c r="D50" i="37"/>
  <c r="F50" i="37"/>
  <c r="F49" i="36"/>
  <c r="D49" i="7"/>
  <c r="F49" i="7"/>
  <c r="D49" i="37"/>
  <c r="F49" i="37"/>
  <c r="F48" i="36"/>
  <c r="D48" i="7"/>
  <c r="F48" i="7"/>
  <c r="D48" i="37"/>
  <c r="F48" i="37"/>
  <c r="F47" i="36"/>
  <c r="D47" i="7"/>
  <c r="F47" i="7"/>
  <c r="D47" i="37"/>
  <c r="F47" i="37"/>
  <c r="D47" i="36"/>
  <c r="D46" i="36"/>
  <c r="F46" i="36"/>
  <c r="D46" i="7"/>
  <c r="F45" i="36"/>
  <c r="F44" i="36"/>
  <c r="D44" i="7"/>
  <c r="F44" i="7"/>
  <c r="D44" i="37"/>
  <c r="F44" i="37"/>
  <c r="D43" i="36"/>
  <c r="F43" i="36"/>
  <c r="D43" i="7"/>
  <c r="F43" i="7"/>
  <c r="D43" i="37"/>
  <c r="F43" i="37"/>
  <c r="F42" i="36"/>
  <c r="D42" i="7"/>
  <c r="F41" i="36"/>
  <c r="D41" i="7"/>
  <c r="F41" i="7"/>
  <c r="D41" i="37"/>
  <c r="F41" i="37"/>
  <c r="F40" i="36"/>
  <c r="D40" i="7"/>
  <c r="F40" i="7"/>
  <c r="D40" i="37"/>
  <c r="F40" i="37"/>
  <c r="D39" i="36"/>
  <c r="F39" i="36"/>
  <c r="D39" i="7"/>
  <c r="F39" i="7"/>
  <c r="D39" i="37"/>
  <c r="F39" i="37"/>
  <c r="F37" i="36"/>
  <c r="D37" i="7"/>
  <c r="F37" i="7"/>
  <c r="D36" i="36"/>
  <c r="F36" i="36"/>
  <c r="D36" i="7"/>
  <c r="F36" i="7"/>
  <c r="D36" i="37"/>
  <c r="F36" i="37"/>
  <c r="F35" i="36"/>
  <c r="D35" i="7"/>
  <c r="F35" i="7"/>
  <c r="D35" i="37"/>
  <c r="F35" i="37"/>
  <c r="F34" i="36"/>
  <c r="D34" i="7"/>
  <c r="D33" i="36"/>
  <c r="F33" i="36"/>
  <c r="D33" i="7"/>
  <c r="F33" i="7"/>
  <c r="D33" i="37"/>
  <c r="F33" i="37"/>
  <c r="D32" i="36"/>
  <c r="F32" i="36"/>
  <c r="D32" i="7"/>
  <c r="F32" i="7"/>
  <c r="D32" i="37"/>
  <c r="F32" i="37"/>
  <c r="F31" i="36"/>
  <c r="D31" i="7"/>
  <c r="F30" i="36"/>
  <c r="D30" i="7"/>
  <c r="D29" i="36"/>
  <c r="F29" i="36"/>
  <c r="D29" i="7"/>
  <c r="D28" i="36"/>
  <c r="F28" i="36"/>
  <c r="D28" i="7"/>
  <c r="F27" i="36"/>
  <c r="D27" i="7"/>
  <c r="F27" i="7"/>
  <c r="D27" i="37"/>
  <c r="F27" i="37"/>
  <c r="F26" i="36"/>
  <c r="D26" i="7"/>
  <c r="F25" i="36"/>
  <c r="D25" i="7"/>
  <c r="F25" i="7"/>
  <c r="D25" i="37"/>
  <c r="F25" i="37"/>
  <c r="D25" i="36"/>
  <c r="D24" i="36"/>
  <c r="F24" i="36"/>
  <c r="D24" i="7"/>
  <c r="F23" i="36"/>
  <c r="D23" i="7"/>
  <c r="F22" i="36"/>
  <c r="D22" i="7"/>
  <c r="F22" i="7"/>
  <c r="D22" i="37"/>
  <c r="F22" i="37"/>
  <c r="D21" i="36"/>
  <c r="F21" i="36"/>
  <c r="D21" i="7"/>
  <c r="F21" i="7"/>
  <c r="D21" i="37"/>
  <c r="F21" i="37"/>
  <c r="D20" i="36"/>
  <c r="F20" i="36"/>
  <c r="D20" i="7"/>
  <c r="F20" i="7"/>
  <c r="D20" i="37"/>
  <c r="F20" i="37"/>
  <c r="F19" i="36"/>
  <c r="D19" i="7"/>
  <c r="F19" i="7"/>
  <c r="D19" i="37"/>
  <c r="F19" i="37"/>
  <c r="F18" i="36"/>
  <c r="D18" i="7"/>
  <c r="F18" i="7"/>
  <c r="D18" i="37"/>
  <c r="F18" i="37"/>
  <c r="D17" i="36"/>
  <c r="F15" i="36"/>
  <c r="D15" i="7"/>
  <c r="F15" i="7"/>
  <c r="D15" i="37"/>
  <c r="F15" i="37"/>
  <c r="D15" i="36"/>
  <c r="F14" i="36"/>
  <c r="D14" i="7"/>
  <c r="F14" i="7"/>
  <c r="D14" i="37"/>
  <c r="F14" i="37"/>
  <c r="F13" i="36"/>
  <c r="D13" i="7"/>
  <c r="D12" i="36"/>
  <c r="F12" i="36"/>
  <c r="D12" i="7"/>
  <c r="F12" i="7"/>
  <c r="D12" i="37"/>
  <c r="F12" i="37"/>
  <c r="D474" i="6"/>
  <c r="F459" i="35"/>
  <c r="D460" i="6"/>
  <c r="E445" i="35"/>
  <c r="E440" i="35"/>
  <c r="F437" i="35"/>
  <c r="D438" i="6"/>
  <c r="E431" i="35"/>
  <c r="E427" i="35"/>
  <c r="F423" i="35"/>
  <c r="D424" i="6"/>
  <c r="F419" i="35"/>
  <c r="D420" i="6"/>
  <c r="F420" i="6"/>
  <c r="D422" i="38"/>
  <c r="F422" i="38"/>
  <c r="D431" i="24"/>
  <c r="F418" i="35"/>
  <c r="D419" i="6"/>
  <c r="F419" i="6"/>
  <c r="D421" i="38"/>
  <c r="F421" i="38"/>
  <c r="D430" i="24"/>
  <c r="F403" i="35"/>
  <c r="D404" i="6"/>
  <c r="F402" i="35"/>
  <c r="D403" i="6"/>
  <c r="F397" i="35"/>
  <c r="D398" i="6"/>
  <c r="E396" i="35"/>
  <c r="E390" i="35"/>
  <c r="E383" i="35"/>
  <c r="E375" i="35"/>
  <c r="D368" i="6"/>
  <c r="D353" i="6"/>
  <c r="D350" i="6"/>
  <c r="F350" i="6"/>
  <c r="D351" i="38"/>
  <c r="F351" i="38"/>
  <c r="D360" i="24"/>
  <c r="E346" i="35"/>
  <c r="E338" i="35"/>
  <c r="E335" i="35"/>
  <c r="F328" i="35"/>
  <c r="D329" i="6"/>
  <c r="F329" i="6"/>
  <c r="D330" i="38"/>
  <c r="F330" i="38"/>
  <c r="D339" i="24"/>
  <c r="D311" i="6"/>
  <c r="F311" i="6"/>
  <c r="D312" i="38"/>
  <c r="F312" i="38"/>
  <c r="D321" i="24"/>
  <c r="E309" i="35"/>
  <c r="E308" i="35"/>
  <c r="F306" i="35"/>
  <c r="D307" i="6"/>
  <c r="E305" i="35"/>
  <c r="E298" i="35"/>
  <c r="E297" i="35"/>
  <c r="F293" i="35"/>
  <c r="D294" i="6"/>
  <c r="F294" i="6"/>
  <c r="D295" i="38"/>
  <c r="F295" i="38"/>
  <c r="D304" i="24"/>
  <c r="E289" i="35"/>
  <c r="F285" i="35"/>
  <c r="D286" i="6"/>
  <c r="F286" i="6"/>
  <c r="D287" i="38"/>
  <c r="F287" i="38"/>
  <c r="D296" i="24"/>
  <c r="E281" i="35"/>
  <c r="E271" i="35"/>
  <c r="E265" i="35"/>
  <c r="E264" i="35"/>
  <c r="F262" i="35"/>
  <c r="D263" i="6"/>
  <c r="F240" i="35"/>
  <c r="D241" i="6"/>
  <c r="E238" i="35"/>
  <c r="E217" i="35"/>
  <c r="E216" i="35"/>
  <c r="E189" i="35"/>
  <c r="E188" i="35"/>
  <c r="E187" i="35"/>
  <c r="E183" i="35"/>
  <c r="F182" i="35"/>
  <c r="D183" i="6"/>
  <c r="F183" i="6"/>
  <c r="D184" i="38"/>
  <c r="F184" i="38"/>
  <c r="D181" i="24"/>
  <c r="E180" i="35"/>
  <c r="E177" i="35"/>
  <c r="F176" i="35"/>
  <c r="D177" i="6"/>
  <c r="E158" i="35"/>
  <c r="E150" i="35"/>
  <c r="E147" i="35"/>
  <c r="E143" i="35"/>
  <c r="E137" i="35"/>
  <c r="E125" i="35"/>
  <c r="E123" i="35"/>
  <c r="F117" i="35"/>
  <c r="D118" i="6"/>
  <c r="D114" i="6"/>
  <c r="F112" i="35"/>
  <c r="F111" i="35"/>
  <c r="D112" i="6"/>
  <c r="F110" i="35"/>
  <c r="D111" i="6"/>
  <c r="F111" i="6"/>
  <c r="D112" i="38"/>
  <c r="F112" i="38"/>
  <c r="D109" i="24"/>
  <c r="F109" i="35"/>
  <c r="D110" i="6"/>
  <c r="F108" i="35"/>
  <c r="D109" i="6"/>
  <c r="E107" i="35"/>
  <c r="D102" i="6"/>
  <c r="F102" i="6"/>
  <c r="F92" i="35"/>
  <c r="D93" i="6"/>
  <c r="F91" i="35"/>
  <c r="D92" i="6"/>
  <c r="F92" i="6"/>
  <c r="D93" i="38"/>
  <c r="F93" i="38"/>
  <c r="D90" i="24"/>
  <c r="E86" i="35"/>
  <c r="E85" i="35"/>
  <c r="F84" i="35"/>
  <c r="D85" i="6"/>
  <c r="F85" i="6"/>
  <c r="D85" i="38"/>
  <c r="F83" i="35"/>
  <c r="D84" i="6"/>
  <c r="F84" i="6"/>
  <c r="D84" i="38"/>
  <c r="F84" i="38"/>
  <c r="D81" i="24"/>
  <c r="E78" i="35"/>
  <c r="F72" i="35"/>
  <c r="D72" i="6"/>
  <c r="F72" i="6"/>
  <c r="D72" i="38"/>
  <c r="F72" i="38"/>
  <c r="D69" i="24"/>
  <c r="F71" i="35"/>
  <c r="D71" i="6"/>
  <c r="F71" i="6"/>
  <c r="D71" i="38"/>
  <c r="F71" i="38"/>
  <c r="D68" i="24"/>
  <c r="E68" i="35"/>
  <c r="E59" i="35"/>
  <c r="D52" i="6"/>
  <c r="F52" i="6"/>
  <c r="D52" i="38"/>
  <c r="F52" i="38"/>
  <c r="D49" i="24"/>
  <c r="E51" i="35"/>
  <c r="F47" i="35"/>
  <c r="D47" i="6"/>
  <c r="F47" i="6"/>
  <c r="D47" i="38"/>
  <c r="F47" i="38"/>
  <c r="D44" i="24"/>
  <c r="E42" i="35"/>
  <c r="E10" i="35"/>
  <c r="D32" i="6"/>
  <c r="F32" i="6"/>
  <c r="D32" i="38"/>
  <c r="F32" i="38"/>
  <c r="D29" i="24"/>
  <c r="F18" i="35"/>
  <c r="D18" i="6"/>
  <c r="F18" i="6"/>
  <c r="D18" i="38"/>
  <c r="F18" i="38"/>
  <c r="D15" i="24"/>
  <c r="E467" i="34"/>
  <c r="F466" i="34"/>
  <c r="D476" i="35"/>
  <c r="F476" i="35"/>
  <c r="D477" i="6"/>
  <c r="D218" i="31"/>
  <c r="F465" i="34"/>
  <c r="D475" i="35"/>
  <c r="F475" i="35"/>
  <c r="D476" i="6"/>
  <c r="F464" i="34"/>
  <c r="D474" i="35"/>
  <c r="F474" i="35"/>
  <c r="D475" i="6"/>
  <c r="D216" i="31"/>
  <c r="F463" i="34"/>
  <c r="D473" i="35"/>
  <c r="F473" i="35"/>
  <c r="F462" i="34"/>
  <c r="D472" i="35"/>
  <c r="F472" i="35"/>
  <c r="D473" i="6"/>
  <c r="D214" i="31"/>
  <c r="D461" i="34"/>
  <c r="F461" i="34"/>
  <c r="D471" i="35"/>
  <c r="F471" i="35"/>
  <c r="D472" i="6"/>
  <c r="F460" i="34"/>
  <c r="D470" i="35"/>
  <c r="F470" i="35"/>
  <c r="D471" i="6"/>
  <c r="F459" i="34"/>
  <c r="D469" i="35"/>
  <c r="F469" i="35"/>
  <c r="D470" i="6"/>
  <c r="F458" i="34"/>
  <c r="D468" i="35"/>
  <c r="F468" i="35"/>
  <c r="D469" i="6"/>
  <c r="F457" i="34"/>
  <c r="D467" i="35"/>
  <c r="F467" i="35"/>
  <c r="D468" i="6"/>
  <c r="F456" i="34"/>
  <c r="D466" i="35"/>
  <c r="F466" i="35"/>
  <c r="D467" i="6"/>
  <c r="F455" i="34"/>
  <c r="D465" i="35"/>
  <c r="F465" i="35"/>
  <c r="D466" i="6"/>
  <c r="F454" i="34"/>
  <c r="D464" i="35"/>
  <c r="F464" i="35"/>
  <c r="D465" i="6"/>
  <c r="F453" i="34"/>
  <c r="D463" i="35"/>
  <c r="F463" i="35"/>
  <c r="D464" i="6"/>
  <c r="F452" i="34"/>
  <c r="D462" i="35"/>
  <c r="F462" i="35"/>
  <c r="D463" i="6"/>
  <c r="F451" i="34"/>
  <c r="D461" i="35"/>
  <c r="F461" i="35"/>
  <c r="D462" i="6"/>
  <c r="D450" i="34"/>
  <c r="F450" i="34"/>
  <c r="D460" i="35"/>
  <c r="F460" i="35"/>
  <c r="D461" i="6"/>
  <c r="F449" i="34"/>
  <c r="D459" i="35"/>
  <c r="F448" i="34"/>
  <c r="D458" i="35"/>
  <c r="F458" i="35"/>
  <c r="D459" i="6"/>
  <c r="F459" i="6"/>
  <c r="D464" i="38"/>
  <c r="F464" i="38"/>
  <c r="D473" i="24"/>
  <c r="F447" i="34"/>
  <c r="D457" i="35"/>
  <c r="F457" i="35"/>
  <c r="D458" i="6"/>
  <c r="D446" i="34"/>
  <c r="F446" i="34"/>
  <c r="D456" i="35"/>
  <c r="F456" i="35"/>
  <c r="D457" i="6"/>
  <c r="F443" i="34"/>
  <c r="D453" i="35"/>
  <c r="F453" i="35"/>
  <c r="D454" i="6"/>
  <c r="F442" i="34"/>
  <c r="D452" i="35"/>
  <c r="F452" i="35"/>
  <c r="D453" i="6"/>
  <c r="F441" i="34"/>
  <c r="D451" i="35"/>
  <c r="F451" i="35"/>
  <c r="D452" i="6"/>
  <c r="F440" i="34"/>
  <c r="D450" i="35"/>
  <c r="F450" i="35"/>
  <c r="D451" i="6"/>
  <c r="F439" i="34"/>
  <c r="D449" i="35"/>
  <c r="F449" i="35"/>
  <c r="D450" i="6"/>
  <c r="F438" i="34"/>
  <c r="D448" i="35"/>
  <c r="F448" i="35"/>
  <c r="D449" i="6"/>
  <c r="F437" i="34"/>
  <c r="D447" i="35"/>
  <c r="F447" i="35"/>
  <c r="D448" i="6"/>
  <c r="F436" i="34"/>
  <c r="D446" i="35"/>
  <c r="F446" i="35"/>
  <c r="D447" i="6"/>
  <c r="D435" i="34"/>
  <c r="F435" i="34"/>
  <c r="D445" i="35"/>
  <c r="F445" i="35"/>
  <c r="D446" i="6"/>
  <c r="F434" i="34"/>
  <c r="D444" i="35"/>
  <c r="F444" i="35"/>
  <c r="D445" i="6"/>
  <c r="F433" i="34"/>
  <c r="D443" i="35"/>
  <c r="F443" i="35"/>
  <c r="D444" i="6"/>
  <c r="F432" i="34"/>
  <c r="D442" i="35"/>
  <c r="F442" i="35"/>
  <c r="D443" i="6"/>
  <c r="F431" i="34"/>
  <c r="D441" i="35"/>
  <c r="F441" i="35"/>
  <c r="D442" i="6"/>
  <c r="D430" i="34"/>
  <c r="F430" i="34"/>
  <c r="D440" i="35"/>
  <c r="F440" i="35"/>
  <c r="D441" i="6"/>
  <c r="F429" i="34"/>
  <c r="D439" i="35"/>
  <c r="F439" i="35"/>
  <c r="D440" i="6"/>
  <c r="F428" i="34"/>
  <c r="D438" i="35"/>
  <c r="F438" i="35"/>
  <c r="D439" i="6"/>
  <c r="F427" i="34"/>
  <c r="D437" i="35"/>
  <c r="F426" i="34"/>
  <c r="F425" i="34"/>
  <c r="D435" i="35"/>
  <c r="F435" i="35"/>
  <c r="D436" i="6"/>
  <c r="F436" i="6"/>
  <c r="F424" i="34"/>
  <c r="D434" i="35"/>
  <c r="F434" i="35"/>
  <c r="D435" i="6"/>
  <c r="F423" i="34"/>
  <c r="D433" i="35"/>
  <c r="F433" i="35"/>
  <c r="D434" i="6"/>
  <c r="F434" i="6"/>
  <c r="D437" i="38"/>
  <c r="F437" i="38"/>
  <c r="D446" i="24"/>
  <c r="F422" i="34"/>
  <c r="D432" i="35"/>
  <c r="F432" i="35"/>
  <c r="D433" i="6"/>
  <c r="F433" i="6"/>
  <c r="D436" i="38"/>
  <c r="F436" i="38"/>
  <c r="D445" i="24"/>
  <c r="D421" i="34"/>
  <c r="F421" i="34"/>
  <c r="D431" i="35"/>
  <c r="F431" i="35"/>
  <c r="D432" i="6"/>
  <c r="F420" i="34"/>
  <c r="D430" i="35"/>
  <c r="F430" i="35"/>
  <c r="D431" i="6"/>
  <c r="F431" i="6"/>
  <c r="D434" i="38"/>
  <c r="F434" i="38"/>
  <c r="D443" i="24"/>
  <c r="F419" i="34"/>
  <c r="D429" i="35"/>
  <c r="F429" i="35"/>
  <c r="D430" i="6"/>
  <c r="F430" i="6"/>
  <c r="D433" i="38"/>
  <c r="F433" i="38"/>
  <c r="D442" i="24"/>
  <c r="D418" i="34"/>
  <c r="F418" i="34"/>
  <c r="D428" i="35"/>
  <c r="F428" i="35"/>
  <c r="D429" i="6"/>
  <c r="F416" i="34"/>
  <c r="D426" i="35"/>
  <c r="F426" i="35"/>
  <c r="D427" i="6"/>
  <c r="F427" i="6"/>
  <c r="D430" i="38"/>
  <c r="F430" i="38"/>
  <c r="D439" i="24"/>
  <c r="F415" i="34"/>
  <c r="D425" i="35"/>
  <c r="F425" i="35"/>
  <c r="D426" i="6"/>
  <c r="D414" i="34"/>
  <c r="F414" i="34"/>
  <c r="D424" i="35"/>
  <c r="F424" i="35"/>
  <c r="D425" i="6"/>
  <c r="F413" i="34"/>
  <c r="D422" i="35"/>
  <c r="F422" i="35"/>
  <c r="D423" i="6"/>
  <c r="F423" i="6"/>
  <c r="D425" i="38"/>
  <c r="F425" i="38"/>
  <c r="D434" i="24"/>
  <c r="F412" i="34"/>
  <c r="D421" i="35"/>
  <c r="F421" i="35"/>
  <c r="D422" i="6"/>
  <c r="F422" i="6"/>
  <c r="D424" i="38"/>
  <c r="F424" i="38"/>
  <c r="D433" i="24"/>
  <c r="D411" i="34"/>
  <c r="F411" i="34"/>
  <c r="D420" i="35"/>
  <c r="F420" i="35"/>
  <c r="D421" i="6"/>
  <c r="F410" i="34"/>
  <c r="D417" i="35"/>
  <c r="F417" i="35"/>
  <c r="D418" i="6"/>
  <c r="F418" i="6"/>
  <c r="D420" i="38"/>
  <c r="F420" i="38"/>
  <c r="D429" i="24"/>
  <c r="F409" i="34"/>
  <c r="D416" i="35"/>
  <c r="F416" i="35"/>
  <c r="D417" i="6"/>
  <c r="F417" i="6"/>
  <c r="D419" i="38"/>
  <c r="F419" i="38"/>
  <c r="D428" i="24"/>
  <c r="F408" i="34"/>
  <c r="D415" i="35"/>
  <c r="F415" i="35"/>
  <c r="D416" i="6"/>
  <c r="F407" i="34"/>
  <c r="D414" i="35"/>
  <c r="F414" i="35"/>
  <c r="D415" i="6"/>
  <c r="F406" i="34"/>
  <c r="D413" i="35"/>
  <c r="F413" i="35"/>
  <c r="D414" i="6"/>
  <c r="F405" i="34"/>
  <c r="D412" i="35"/>
  <c r="F412" i="35"/>
  <c r="D413" i="6"/>
  <c r="F413" i="6"/>
  <c r="D415" i="38"/>
  <c r="F415" i="38"/>
  <c r="D424" i="24"/>
  <c r="F404" i="34"/>
  <c r="D411" i="35"/>
  <c r="F411" i="35"/>
  <c r="D412" i="6"/>
  <c r="F412" i="6"/>
  <c r="D414" i="38"/>
  <c r="F414" i="38"/>
  <c r="D423" i="24"/>
  <c r="F403" i="34"/>
  <c r="D410" i="35"/>
  <c r="F410" i="35"/>
  <c r="D411" i="6"/>
  <c r="D402" i="34"/>
  <c r="F400" i="34"/>
  <c r="D407" i="35"/>
  <c r="F407" i="35"/>
  <c r="D408" i="6"/>
  <c r="F408" i="6"/>
  <c r="D410" i="38"/>
  <c r="F410" i="38"/>
  <c r="D419" i="24"/>
  <c r="F399" i="34"/>
  <c r="D406" i="35"/>
  <c r="F406" i="35"/>
  <c r="D407" i="6"/>
  <c r="F407" i="6"/>
  <c r="D409" i="38"/>
  <c r="F409" i="38"/>
  <c r="D418" i="24"/>
  <c r="F398" i="34"/>
  <c r="D405" i="35"/>
  <c r="F405" i="35"/>
  <c r="D406" i="6"/>
  <c r="F397" i="34"/>
  <c r="D404" i="35"/>
  <c r="F404" i="35"/>
  <c r="D405" i="6"/>
  <c r="D168" i="31"/>
  <c r="F396" i="34"/>
  <c r="D401" i="35"/>
  <c r="F401" i="35"/>
  <c r="D402" i="6"/>
  <c r="F395" i="34"/>
  <c r="D400" i="35"/>
  <c r="F400" i="35"/>
  <c r="D401" i="6"/>
  <c r="F394" i="34"/>
  <c r="D399" i="35"/>
  <c r="F393" i="34"/>
  <c r="D398" i="35"/>
  <c r="F398" i="35"/>
  <c r="D399" i="6"/>
  <c r="F392" i="34"/>
  <c r="D397" i="35"/>
  <c r="D391" i="34"/>
  <c r="F391" i="34"/>
  <c r="D396" i="35"/>
  <c r="F390" i="34"/>
  <c r="D395" i="35"/>
  <c r="F395" i="35"/>
  <c r="D396" i="6"/>
  <c r="F389" i="34"/>
  <c r="D394" i="35"/>
  <c r="F394" i="35"/>
  <c r="D395" i="6"/>
  <c r="F388" i="34"/>
  <c r="D393" i="35"/>
  <c r="F393" i="35"/>
  <c r="D394" i="6"/>
  <c r="F387" i="34"/>
  <c r="D392" i="35"/>
  <c r="F392" i="35"/>
  <c r="D393" i="6"/>
  <c r="F386" i="34"/>
  <c r="D391" i="35"/>
  <c r="F384" i="34"/>
  <c r="D389" i="35"/>
  <c r="F389" i="35"/>
  <c r="D390" i="6"/>
  <c r="F390" i="6"/>
  <c r="D391" i="38"/>
  <c r="F391" i="38"/>
  <c r="D400" i="24"/>
  <c r="F383" i="34"/>
  <c r="D388" i="35"/>
  <c r="F388" i="35"/>
  <c r="D389" i="6"/>
  <c r="F382" i="34"/>
  <c r="D387" i="35"/>
  <c r="F387" i="35"/>
  <c r="D388" i="6"/>
  <c r="F388" i="6"/>
  <c r="D389" i="38"/>
  <c r="F389" i="38"/>
  <c r="D398" i="24"/>
  <c r="F381" i="34"/>
  <c r="D386" i="35"/>
  <c r="F386" i="35"/>
  <c r="D387" i="6"/>
  <c r="F387" i="6"/>
  <c r="D388" i="38"/>
  <c r="F388" i="38"/>
  <c r="D397" i="24"/>
  <c r="F380" i="34"/>
  <c r="D385" i="35"/>
  <c r="F385" i="35"/>
  <c r="D386" i="6"/>
  <c r="F386" i="6"/>
  <c r="D387" i="38"/>
  <c r="F387" i="38"/>
  <c r="D396" i="24"/>
  <c r="F379" i="34"/>
  <c r="D384" i="35"/>
  <c r="F384" i="35"/>
  <c r="D385" i="6"/>
  <c r="D378" i="34"/>
  <c r="F378" i="34"/>
  <c r="D383" i="35"/>
  <c r="F383" i="35"/>
  <c r="D384" i="6"/>
  <c r="F384" i="6"/>
  <c r="D385" i="38"/>
  <c r="F385" i="38"/>
  <c r="D394" i="24"/>
  <c r="F377" i="34"/>
  <c r="D382" i="35"/>
  <c r="F382" i="35"/>
  <c r="D383" i="6"/>
  <c r="F376" i="34"/>
  <c r="D381" i="35"/>
  <c r="F381" i="35"/>
  <c r="D382" i="6"/>
  <c r="F375" i="34"/>
  <c r="D380" i="35"/>
  <c r="F380" i="35"/>
  <c r="D381" i="6"/>
  <c r="F374" i="34"/>
  <c r="D379" i="35"/>
  <c r="F379" i="35"/>
  <c r="F373" i="34"/>
  <c r="D378" i="35"/>
  <c r="F378" i="35"/>
  <c r="D379" i="6"/>
  <c r="F379" i="6"/>
  <c r="D380" i="38"/>
  <c r="F380" i="38"/>
  <c r="D389" i="24"/>
  <c r="D372" i="34"/>
  <c r="F371" i="34"/>
  <c r="D376" i="35"/>
  <c r="F376" i="35"/>
  <c r="D377" i="6"/>
  <c r="F377" i="6"/>
  <c r="D378" i="38"/>
  <c r="F378" i="38"/>
  <c r="D387" i="24"/>
  <c r="F369" i="34"/>
  <c r="D374" i="35"/>
  <c r="F374" i="35"/>
  <c r="D375" i="6"/>
  <c r="F368" i="34"/>
  <c r="D373" i="35"/>
  <c r="F373" i="35"/>
  <c r="D374" i="6"/>
  <c r="F374" i="6"/>
  <c r="D375" i="38"/>
  <c r="F375" i="38"/>
  <c r="D384" i="24"/>
  <c r="F367" i="34"/>
  <c r="D372" i="35"/>
  <c r="F372" i="35"/>
  <c r="D373" i="6"/>
  <c r="F366" i="34"/>
  <c r="D371" i="35"/>
  <c r="F371" i="35"/>
  <c r="D372" i="6"/>
  <c r="F372" i="6"/>
  <c r="D373" i="38"/>
  <c r="F373" i="38"/>
  <c r="D382" i="24"/>
  <c r="D365" i="34"/>
  <c r="D363" i="34"/>
  <c r="F363" i="34"/>
  <c r="D368" i="35"/>
  <c r="F368" i="35"/>
  <c r="D369" i="6"/>
  <c r="F369" i="6"/>
  <c r="F365" i="34"/>
  <c r="D370" i="35"/>
  <c r="F370" i="35"/>
  <c r="D371" i="6"/>
  <c r="F364" i="34"/>
  <c r="D369" i="35"/>
  <c r="F369" i="35"/>
  <c r="D370" i="6"/>
  <c r="F362" i="34"/>
  <c r="D367" i="35"/>
  <c r="F367" i="35"/>
  <c r="F361" i="34"/>
  <c r="D366" i="35"/>
  <c r="F366" i="35"/>
  <c r="D367" i="6"/>
  <c r="F360" i="34"/>
  <c r="D365" i="35"/>
  <c r="F365" i="35"/>
  <c r="D366" i="6"/>
  <c r="F366" i="6"/>
  <c r="D367" i="38"/>
  <c r="F367" i="38"/>
  <c r="D376" i="24"/>
  <c r="D360" i="34"/>
  <c r="D358" i="34"/>
  <c r="F358" i="34"/>
  <c r="D363" i="35"/>
  <c r="F363" i="35"/>
  <c r="D364" i="6"/>
  <c r="F359" i="34"/>
  <c r="D364" i="35"/>
  <c r="F364" i="35"/>
  <c r="D365" i="6"/>
  <c r="F365" i="6"/>
  <c r="D366" i="38"/>
  <c r="F366" i="38"/>
  <c r="D375" i="24"/>
  <c r="F357" i="34"/>
  <c r="D362" i="35"/>
  <c r="F362" i="35"/>
  <c r="D363" i="6"/>
  <c r="F363" i="6"/>
  <c r="D364" i="38"/>
  <c r="F364" i="38"/>
  <c r="D373" i="24"/>
  <c r="D356" i="34"/>
  <c r="D354" i="34"/>
  <c r="F355" i="34"/>
  <c r="D360" i="35"/>
  <c r="F360" i="35"/>
  <c r="D361" i="6"/>
  <c r="F353" i="34"/>
  <c r="D358" i="35"/>
  <c r="F358" i="35"/>
  <c r="D359" i="6"/>
  <c r="F352" i="34"/>
  <c r="D357" i="35"/>
  <c r="F357" i="35"/>
  <c r="D358" i="6"/>
  <c r="F351" i="34"/>
  <c r="D356" i="35"/>
  <c r="F356" i="35"/>
  <c r="D357" i="6"/>
  <c r="F349" i="34"/>
  <c r="D354" i="35"/>
  <c r="F354" i="35"/>
  <c r="D355" i="6"/>
  <c r="F348" i="34"/>
  <c r="D353" i="35"/>
  <c r="F353" i="35"/>
  <c r="D354" i="6"/>
  <c r="F347" i="34"/>
  <c r="D352" i="35"/>
  <c r="F352" i="35"/>
  <c r="F346" i="34"/>
  <c r="D351" i="35"/>
  <c r="F351" i="35"/>
  <c r="D352" i="6"/>
  <c r="F352" i="6"/>
  <c r="D353" i="38"/>
  <c r="F353" i="38"/>
  <c r="D362" i="24"/>
  <c r="F345" i="34"/>
  <c r="D350" i="35"/>
  <c r="F350" i="35"/>
  <c r="D351" i="6"/>
  <c r="F344" i="34"/>
  <c r="D349" i="35"/>
  <c r="F349" i="35"/>
  <c r="F343" i="34"/>
  <c r="D348" i="35"/>
  <c r="F348" i="35"/>
  <c r="D349" i="6"/>
  <c r="F342" i="34"/>
  <c r="D347" i="35"/>
  <c r="F347" i="35"/>
  <c r="D348" i="6"/>
  <c r="D341" i="34"/>
  <c r="F341" i="34"/>
  <c r="D346" i="35"/>
  <c r="F346" i="35"/>
  <c r="D347" i="6"/>
  <c r="F340" i="34"/>
  <c r="D345" i="35"/>
  <c r="F345" i="35"/>
  <c r="D346" i="6"/>
  <c r="F339" i="34"/>
  <c r="D344" i="35"/>
  <c r="F344" i="35"/>
  <c r="D345" i="6"/>
  <c r="F338" i="34"/>
  <c r="D343" i="35"/>
  <c r="F343" i="35"/>
  <c r="D344" i="6"/>
  <c r="F344" i="6"/>
  <c r="D345" i="38"/>
  <c r="F345" i="38"/>
  <c r="D354" i="24"/>
  <c r="D337" i="34"/>
  <c r="F337" i="34"/>
  <c r="D342" i="35"/>
  <c r="F342" i="35"/>
  <c r="D343" i="6"/>
  <c r="D336" i="34"/>
  <c r="F336" i="34"/>
  <c r="D341" i="35"/>
  <c r="F341" i="35"/>
  <c r="D342" i="6"/>
  <c r="F335" i="34"/>
  <c r="D340" i="35"/>
  <c r="F340" i="35"/>
  <c r="D341" i="6"/>
  <c r="F341" i="6"/>
  <c r="D342" i="38"/>
  <c r="F342" i="38"/>
  <c r="D351" i="24"/>
  <c r="F331" i="34"/>
  <c r="D336" i="35"/>
  <c r="F336" i="35"/>
  <c r="D337" i="6"/>
  <c r="F328" i="34"/>
  <c r="D333" i="35"/>
  <c r="F333" i="35"/>
  <c r="D334" i="6"/>
  <c r="F327" i="34"/>
  <c r="D332" i="35"/>
  <c r="F332" i="35"/>
  <c r="D333" i="6"/>
  <c r="F326" i="34"/>
  <c r="D331" i="35"/>
  <c r="F331" i="35"/>
  <c r="D332" i="6"/>
  <c r="F325" i="34"/>
  <c r="D330" i="35"/>
  <c r="F330" i="35"/>
  <c r="D331" i="6"/>
  <c r="D325" i="34"/>
  <c r="D324" i="34"/>
  <c r="F324" i="34"/>
  <c r="D329" i="35"/>
  <c r="F329" i="35"/>
  <c r="D330" i="6"/>
  <c r="F323" i="34"/>
  <c r="D328" i="35"/>
  <c r="F322" i="34"/>
  <c r="D327" i="35"/>
  <c r="F327" i="35"/>
  <c r="D328" i="6"/>
  <c r="F328" i="6"/>
  <c r="D329" i="38"/>
  <c r="F329" i="38"/>
  <c r="D338" i="24"/>
  <c r="F321" i="34"/>
  <c r="D326" i="35"/>
  <c r="F326" i="35"/>
  <c r="D327" i="6"/>
  <c r="F320" i="34"/>
  <c r="D325" i="35"/>
  <c r="F325" i="35"/>
  <c r="D326" i="6"/>
  <c r="F326" i="6"/>
  <c r="D327" i="38"/>
  <c r="F327" i="38"/>
  <c r="D336" i="24"/>
  <c r="F319" i="34"/>
  <c r="D324" i="35"/>
  <c r="F324" i="35"/>
  <c r="D325" i="6"/>
  <c r="D319" i="34"/>
  <c r="F318" i="34"/>
  <c r="D323" i="35"/>
  <c r="F323" i="35"/>
  <c r="D324" i="6"/>
  <c r="F317" i="34"/>
  <c r="D322" i="35"/>
  <c r="F322" i="35"/>
  <c r="D323" i="6"/>
  <c r="F323" i="6"/>
  <c r="D324" i="38"/>
  <c r="F324" i="38"/>
  <c r="D333" i="24"/>
  <c r="F316" i="34"/>
  <c r="D321" i="35"/>
  <c r="F321" i="35"/>
  <c r="D322" i="6"/>
  <c r="F322" i="6"/>
  <c r="D323" i="38"/>
  <c r="F323" i="38"/>
  <c r="D332" i="24"/>
  <c r="D315" i="34"/>
  <c r="F315" i="34"/>
  <c r="D320" i="35"/>
  <c r="F320" i="35"/>
  <c r="D321" i="6"/>
  <c r="F314" i="34"/>
  <c r="D319" i="35"/>
  <c r="F319" i="35"/>
  <c r="D320" i="6"/>
  <c r="F313" i="34"/>
  <c r="D318" i="35"/>
  <c r="F318" i="35"/>
  <c r="D319" i="6"/>
  <c r="D312" i="34"/>
  <c r="F312" i="34"/>
  <c r="D317" i="35"/>
  <c r="F317" i="35"/>
  <c r="D318" i="6"/>
  <c r="F311" i="34"/>
  <c r="D316" i="35"/>
  <c r="F316" i="35"/>
  <c r="D317" i="6"/>
  <c r="F310" i="34"/>
  <c r="D315" i="35"/>
  <c r="F315" i="35"/>
  <c r="D316" i="6"/>
  <c r="F309" i="34"/>
  <c r="D314" i="35"/>
  <c r="F314" i="35"/>
  <c r="D315" i="6"/>
  <c r="F308" i="34"/>
  <c r="D313" i="35"/>
  <c r="F313" i="35"/>
  <c r="D314" i="6"/>
  <c r="F314" i="6"/>
  <c r="D315" i="38"/>
  <c r="F315" i="38"/>
  <c r="D324" i="24"/>
  <c r="F307" i="34"/>
  <c r="D312" i="35"/>
  <c r="F312" i="35"/>
  <c r="D313" i="6"/>
  <c r="F313" i="6"/>
  <c r="D314" i="38"/>
  <c r="F314" i="38"/>
  <c r="D323" i="24"/>
  <c r="F306" i="34"/>
  <c r="D311" i="35"/>
  <c r="F311" i="35"/>
  <c r="D312" i="6"/>
  <c r="F312" i="6"/>
  <c r="D313" i="38"/>
  <c r="F313" i="38"/>
  <c r="D322" i="24"/>
  <c r="F305" i="34"/>
  <c r="D310" i="35"/>
  <c r="F310" i="35"/>
  <c r="D304" i="34"/>
  <c r="F304" i="34"/>
  <c r="D309" i="35"/>
  <c r="F302" i="34"/>
  <c r="D307" i="35"/>
  <c r="F307" i="35"/>
  <c r="D308" i="6"/>
  <c r="F308" i="6"/>
  <c r="D309" i="38"/>
  <c r="F309" i="38"/>
  <c r="D318" i="24"/>
  <c r="F301" i="34"/>
  <c r="D306" i="35"/>
  <c r="F300" i="34"/>
  <c r="D305" i="35"/>
  <c r="F305" i="35"/>
  <c r="D306" i="6"/>
  <c r="D300" i="34"/>
  <c r="F299" i="34"/>
  <c r="D304" i="35"/>
  <c r="F304" i="35"/>
  <c r="D305" i="6"/>
  <c r="F298" i="34"/>
  <c r="D303" i="35"/>
  <c r="F303" i="35"/>
  <c r="D304" i="6"/>
  <c r="F297" i="34"/>
  <c r="D302" i="35"/>
  <c r="F302" i="35"/>
  <c r="D303" i="6"/>
  <c r="F296" i="34"/>
  <c r="D301" i="35"/>
  <c r="F301" i="35"/>
  <c r="D302" i="6"/>
  <c r="F302" i="6"/>
  <c r="D303" i="38"/>
  <c r="F303" i="38"/>
  <c r="D312" i="24"/>
  <c r="F295" i="34"/>
  <c r="D300" i="35"/>
  <c r="F300" i="35"/>
  <c r="D301" i="6"/>
  <c r="F294" i="34"/>
  <c r="D299" i="35"/>
  <c r="F299" i="35"/>
  <c r="D300" i="6"/>
  <c r="D293" i="34"/>
  <c r="F293" i="34"/>
  <c r="D298" i="35"/>
  <c r="F298" i="35"/>
  <c r="D299" i="6"/>
  <c r="D292" i="34"/>
  <c r="F292" i="34"/>
  <c r="D297" i="35"/>
  <c r="F297" i="35"/>
  <c r="D298" i="6"/>
  <c r="F291" i="34"/>
  <c r="D296" i="35"/>
  <c r="F296" i="35"/>
  <c r="D297" i="6"/>
  <c r="D131" i="31"/>
  <c r="D290" i="34"/>
  <c r="F290" i="34"/>
  <c r="D295" i="35"/>
  <c r="F295" i="35"/>
  <c r="D296" i="6"/>
  <c r="F296" i="6"/>
  <c r="D297" i="38"/>
  <c r="F297" i="38"/>
  <c r="D306" i="24"/>
  <c r="F289" i="34"/>
  <c r="D294" i="35"/>
  <c r="F294" i="35"/>
  <c r="D295" i="6"/>
  <c r="F288" i="34"/>
  <c r="D293" i="35"/>
  <c r="F287" i="34"/>
  <c r="D292" i="35"/>
  <c r="F292" i="35"/>
  <c r="D293" i="6"/>
  <c r="F293" i="6"/>
  <c r="D294" i="38"/>
  <c r="F294" i="38"/>
  <c r="D303" i="24"/>
  <c r="F286" i="34"/>
  <c r="D291" i="35"/>
  <c r="F291" i="35"/>
  <c r="D292" i="6"/>
  <c r="F285" i="34"/>
  <c r="D290" i="35"/>
  <c r="F290" i="35"/>
  <c r="D291" i="6"/>
  <c r="F291" i="6"/>
  <c r="D292" i="38"/>
  <c r="F292" i="38"/>
  <c r="D301" i="24"/>
  <c r="F283" i="34"/>
  <c r="D288" i="35"/>
  <c r="F288" i="35"/>
  <c r="D289" i="6"/>
  <c r="F289" i="6"/>
  <c r="D290" i="38"/>
  <c r="F290" i="38"/>
  <c r="D299" i="24"/>
  <c r="F282" i="34"/>
  <c r="D287" i="35"/>
  <c r="F287" i="35"/>
  <c r="D288" i="6"/>
  <c r="F281" i="34"/>
  <c r="D286" i="35"/>
  <c r="F286" i="35"/>
  <c r="D287" i="6"/>
  <c r="F287" i="6"/>
  <c r="D288" i="38"/>
  <c r="F288" i="38"/>
  <c r="D297" i="24"/>
  <c r="F280" i="34"/>
  <c r="D285" i="35"/>
  <c r="F279" i="34"/>
  <c r="D284" i="35"/>
  <c r="F284" i="35"/>
  <c r="D285" i="6"/>
  <c r="F285" i="6"/>
  <c r="D286" i="38"/>
  <c r="F286" i="38"/>
  <c r="D295" i="24"/>
  <c r="F278" i="34"/>
  <c r="D283" i="35"/>
  <c r="F283" i="35"/>
  <c r="D284" i="6"/>
  <c r="D277" i="34"/>
  <c r="F277" i="34"/>
  <c r="D282" i="35"/>
  <c r="F282" i="35"/>
  <c r="D283" i="6"/>
  <c r="F274" i="34"/>
  <c r="D279" i="35"/>
  <c r="F279" i="35"/>
  <c r="D280" i="6"/>
  <c r="F280" i="6"/>
  <c r="D281" i="38"/>
  <c r="F281" i="38"/>
  <c r="D290" i="24"/>
  <c r="F273" i="34"/>
  <c r="D278" i="35"/>
  <c r="F278" i="35"/>
  <c r="D279" i="6"/>
  <c r="F279" i="6"/>
  <c r="D280" i="38"/>
  <c r="F280" i="38"/>
  <c r="D289" i="24"/>
  <c r="F272" i="34"/>
  <c r="D277" i="35"/>
  <c r="F277" i="35"/>
  <c r="D278" i="6"/>
  <c r="F278" i="6"/>
  <c r="D279" i="38"/>
  <c r="F279" i="38"/>
  <c r="D288" i="24"/>
  <c r="F271" i="34"/>
  <c r="D276" i="35"/>
  <c r="F276" i="35"/>
  <c r="D277" i="6"/>
  <c r="F277" i="6"/>
  <c r="D278" i="38"/>
  <c r="F278" i="38"/>
  <c r="D287" i="24"/>
  <c r="F270" i="34"/>
  <c r="D275" i="35"/>
  <c r="F275" i="35"/>
  <c r="D276" i="6"/>
  <c r="F276" i="6"/>
  <c r="D277" i="38"/>
  <c r="F277" i="38"/>
  <c r="D286" i="24"/>
  <c r="F269" i="34"/>
  <c r="D274" i="35"/>
  <c r="F274" i="35"/>
  <c r="D275" i="6"/>
  <c r="F265" i="34"/>
  <c r="D270" i="35"/>
  <c r="F270" i="35"/>
  <c r="D271" i="6"/>
  <c r="D264" i="34"/>
  <c r="F264" i="34"/>
  <c r="D269" i="35"/>
  <c r="F269" i="35"/>
  <c r="D270" i="6"/>
  <c r="F263" i="34"/>
  <c r="D268" i="35"/>
  <c r="F268" i="35"/>
  <c r="D269" i="6"/>
  <c r="F262" i="34"/>
  <c r="D267" i="35"/>
  <c r="F267" i="35"/>
  <c r="D268" i="6"/>
  <c r="F268" i="6"/>
  <c r="D269" i="38"/>
  <c r="F269" i="38"/>
  <c r="D278" i="24"/>
  <c r="F261" i="34"/>
  <c r="D266" i="35"/>
  <c r="F266" i="35"/>
  <c r="D267" i="6"/>
  <c r="D260" i="34"/>
  <c r="F258" i="34"/>
  <c r="D263" i="35"/>
  <c r="F263" i="35"/>
  <c r="D264" i="6"/>
  <c r="F257" i="34"/>
  <c r="D262" i="35"/>
  <c r="F256" i="34"/>
  <c r="D261" i="35"/>
  <c r="F261" i="35"/>
  <c r="D262" i="6"/>
  <c r="F255" i="34"/>
  <c r="D260" i="35"/>
  <c r="F254" i="34"/>
  <c r="D259" i="35"/>
  <c r="F259" i="35"/>
  <c r="D260" i="6"/>
  <c r="F253" i="34"/>
  <c r="D258" i="35"/>
  <c r="F258" i="35"/>
  <c r="D259" i="6"/>
  <c r="D252" i="34"/>
  <c r="F252" i="34"/>
  <c r="D257" i="35"/>
  <c r="F257" i="35"/>
  <c r="D258" i="6"/>
  <c r="F251" i="34"/>
  <c r="D256" i="35"/>
  <c r="F256" i="35"/>
  <c r="D257" i="6"/>
  <c r="F250" i="34"/>
  <c r="D255" i="35"/>
  <c r="F255" i="35"/>
  <c r="D256" i="6"/>
  <c r="F256" i="6"/>
  <c r="D257" i="38"/>
  <c r="F257" i="38"/>
  <c r="D266" i="24"/>
  <c r="F249" i="34"/>
  <c r="D254" i="35"/>
  <c r="F254" i="35"/>
  <c r="D255" i="6"/>
  <c r="D248" i="34"/>
  <c r="F248" i="34"/>
  <c r="D253" i="35"/>
  <c r="F253" i="35"/>
  <c r="D254" i="6"/>
  <c r="F247" i="34"/>
  <c r="D252" i="35"/>
  <c r="F252" i="35"/>
  <c r="D253" i="6"/>
  <c r="F253" i="6"/>
  <c r="D254" i="38"/>
  <c r="F254" i="38"/>
  <c r="D263" i="24"/>
  <c r="F246" i="34"/>
  <c r="D251" i="35"/>
  <c r="F251" i="35"/>
  <c r="D252" i="6"/>
  <c r="F252" i="6"/>
  <c r="D253" i="38"/>
  <c r="F253" i="38"/>
  <c r="D262" i="24"/>
  <c r="F245" i="34"/>
  <c r="D250" i="35"/>
  <c r="F250" i="35"/>
  <c r="D251" i="6"/>
  <c r="F251" i="6"/>
  <c r="D252" i="38"/>
  <c r="F252" i="38"/>
  <c r="D261" i="24"/>
  <c r="F244" i="34"/>
  <c r="D249" i="35"/>
  <c r="F249" i="35"/>
  <c r="D250" i="6"/>
  <c r="F250" i="6"/>
  <c r="D251" i="38"/>
  <c r="F251" i="38"/>
  <c r="D260" i="24"/>
  <c r="F243" i="34"/>
  <c r="D248" i="35"/>
  <c r="F248" i="35"/>
  <c r="D249" i="6"/>
  <c r="F242" i="34"/>
  <c r="D247" i="35"/>
  <c r="F247" i="35"/>
  <c r="D248" i="6"/>
  <c r="F241" i="34"/>
  <c r="D246" i="35"/>
  <c r="F246" i="35"/>
  <c r="D247" i="6"/>
  <c r="F247" i="6"/>
  <c r="D248" i="38"/>
  <c r="F248" i="38"/>
  <c r="D257" i="24"/>
  <c r="F240" i="34"/>
  <c r="D245" i="35"/>
  <c r="F245" i="35"/>
  <c r="D246" i="6"/>
  <c r="F239" i="34"/>
  <c r="D244" i="35"/>
  <c r="F244" i="35"/>
  <c r="D245" i="6"/>
  <c r="F245" i="6"/>
  <c r="D246" i="38"/>
  <c r="F246" i="38"/>
  <c r="D255" i="24"/>
  <c r="D238" i="34"/>
  <c r="F238" i="34"/>
  <c r="D243" i="35"/>
  <c r="F243" i="35"/>
  <c r="D244" i="6"/>
  <c r="F237" i="34"/>
  <c r="D242" i="35"/>
  <c r="F242" i="35"/>
  <c r="D243" i="6"/>
  <c r="F236" i="34"/>
  <c r="D241" i="35"/>
  <c r="F241" i="35"/>
  <c r="D242" i="6"/>
  <c r="F242" i="6"/>
  <c r="D243" i="38"/>
  <c r="F243" i="38"/>
  <c r="D252" i="24"/>
  <c r="F235" i="34"/>
  <c r="D240" i="35"/>
  <c r="D234" i="34"/>
  <c r="F234" i="34"/>
  <c r="D239" i="35"/>
  <c r="F239" i="35"/>
  <c r="D240" i="6"/>
  <c r="F240" i="6"/>
  <c r="D241" i="38"/>
  <c r="F241" i="38"/>
  <c r="D250" i="24"/>
  <c r="F232" i="34"/>
  <c r="D237" i="35"/>
  <c r="F237" i="35"/>
  <c r="D238" i="6"/>
  <c r="F231" i="34"/>
  <c r="D236" i="35"/>
  <c r="F236" i="35"/>
  <c r="D237" i="6"/>
  <c r="F230" i="34"/>
  <c r="D235" i="35"/>
  <c r="F235" i="35"/>
  <c r="D236" i="6"/>
  <c r="F229" i="34"/>
  <c r="D234" i="35"/>
  <c r="F234" i="35"/>
  <c r="D235" i="6"/>
  <c r="D111" i="31"/>
  <c r="F228" i="34"/>
  <c r="D233" i="35"/>
  <c r="F233" i="35"/>
  <c r="D234" i="6"/>
  <c r="F227" i="34"/>
  <c r="D232" i="35"/>
  <c r="F232" i="35"/>
  <c r="D233" i="6"/>
  <c r="F226" i="34"/>
  <c r="D231" i="35"/>
  <c r="F231" i="35"/>
  <c r="D232" i="6"/>
  <c r="F232" i="6"/>
  <c r="D233" i="38"/>
  <c r="F233" i="38"/>
  <c r="D242" i="24"/>
  <c r="D225" i="34"/>
  <c r="F225" i="34"/>
  <c r="D230" i="35"/>
  <c r="F230" i="35"/>
  <c r="D231" i="6"/>
  <c r="F231" i="6"/>
  <c r="D232" i="38"/>
  <c r="F232" i="38"/>
  <c r="D241" i="24"/>
  <c r="F224" i="34"/>
  <c r="D229" i="35"/>
  <c r="F229" i="35"/>
  <c r="D230" i="6"/>
  <c r="F230" i="6"/>
  <c r="D231" i="38"/>
  <c r="F231" i="38"/>
  <c r="D240" i="24"/>
  <c r="F223" i="34"/>
  <c r="D228" i="35"/>
  <c r="F228" i="35"/>
  <c r="D229" i="6"/>
  <c r="F229" i="6"/>
  <c r="D230" i="38"/>
  <c r="F230" i="38"/>
  <c r="D239" i="24"/>
  <c r="F222" i="34"/>
  <c r="D227" i="35"/>
  <c r="F227" i="35"/>
  <c r="D228" i="6"/>
  <c r="D221" i="34"/>
  <c r="F221" i="34"/>
  <c r="D226" i="35"/>
  <c r="F226" i="35"/>
  <c r="D227" i="6"/>
  <c r="F227" i="6"/>
  <c r="D228" i="38"/>
  <c r="F228" i="38"/>
  <c r="D237" i="24"/>
  <c r="F220" i="34"/>
  <c r="D225" i="35"/>
  <c r="F225" i="35"/>
  <c r="D226" i="6"/>
  <c r="F226" i="6"/>
  <c r="D227" i="38"/>
  <c r="F227" i="38"/>
  <c r="D236" i="24"/>
  <c r="D219" i="34"/>
  <c r="F219" i="34"/>
  <c r="D224" i="35"/>
  <c r="F224" i="35"/>
  <c r="D225" i="6"/>
  <c r="F225" i="6"/>
  <c r="D226" i="38"/>
  <c r="F226" i="38"/>
  <c r="D235" i="24"/>
  <c r="F218" i="34"/>
  <c r="D223" i="35"/>
  <c r="F223" i="35"/>
  <c r="D224" i="6"/>
  <c r="F217" i="34"/>
  <c r="D222" i="35"/>
  <c r="F222" i="35"/>
  <c r="D223" i="6"/>
  <c r="F223" i="6"/>
  <c r="D224" i="38"/>
  <c r="F224" i="38"/>
  <c r="D233" i="24"/>
  <c r="F216" i="34"/>
  <c r="D221" i="35"/>
  <c r="F221" i="35"/>
  <c r="D222" i="6"/>
  <c r="F222" i="6"/>
  <c r="D223" i="38"/>
  <c r="F223" i="38"/>
  <c r="D232" i="24"/>
  <c r="D216" i="34"/>
  <c r="F215" i="34"/>
  <c r="D220" i="35"/>
  <c r="F220" i="35"/>
  <c r="D221" i="6"/>
  <c r="D214" i="34"/>
  <c r="F214" i="34"/>
  <c r="D219" i="35"/>
  <c r="F219" i="35"/>
  <c r="D220" i="6"/>
  <c r="F213" i="34"/>
  <c r="D218" i="35"/>
  <c r="F218" i="35"/>
  <c r="D219" i="6"/>
  <c r="F219" i="6"/>
  <c r="D220" i="38"/>
  <c r="F220" i="38"/>
  <c r="D229" i="24"/>
  <c r="E207" i="34"/>
  <c r="F206" i="34"/>
  <c r="D211" i="35"/>
  <c r="F211" i="35"/>
  <c r="D212" i="6"/>
  <c r="F205" i="34"/>
  <c r="D210" i="35"/>
  <c r="F210" i="35"/>
  <c r="D211" i="6"/>
  <c r="F204" i="34"/>
  <c r="D209" i="35"/>
  <c r="F209" i="35"/>
  <c r="D210" i="6"/>
  <c r="F203" i="34"/>
  <c r="D208" i="35"/>
  <c r="F208" i="35"/>
  <c r="D209" i="6"/>
  <c r="F202" i="34"/>
  <c r="D207" i="35"/>
  <c r="F207" i="35"/>
  <c r="D208" i="6"/>
  <c r="D201" i="34"/>
  <c r="F201" i="34"/>
  <c r="D206" i="35"/>
  <c r="F206" i="35"/>
  <c r="D207" i="6"/>
  <c r="F200" i="34"/>
  <c r="D205" i="35"/>
  <c r="F205" i="35"/>
  <c r="D206" i="6"/>
  <c r="F199" i="34"/>
  <c r="D204" i="35"/>
  <c r="F204" i="35"/>
  <c r="D205" i="6"/>
  <c r="F198" i="34"/>
  <c r="D203" i="35"/>
  <c r="F203" i="35"/>
  <c r="D204" i="6"/>
  <c r="D83" i="31"/>
  <c r="F197" i="34"/>
  <c r="D202" i="35"/>
  <c r="F202" i="35"/>
  <c r="D203" i="6"/>
  <c r="D82" i="31"/>
  <c r="F196" i="34"/>
  <c r="D201" i="35"/>
  <c r="F201" i="35"/>
  <c r="D202" i="6"/>
  <c r="F195" i="34"/>
  <c r="D200" i="35"/>
  <c r="F200" i="35"/>
  <c r="D201" i="6"/>
  <c r="F194" i="34"/>
  <c r="D199" i="35"/>
  <c r="F199" i="35"/>
  <c r="F193" i="34"/>
  <c r="D198" i="35"/>
  <c r="F192" i="34"/>
  <c r="D197" i="35"/>
  <c r="F197" i="35"/>
  <c r="D198" i="6"/>
  <c r="F191" i="34"/>
  <c r="D196" i="35"/>
  <c r="F196" i="35"/>
  <c r="D197" i="6"/>
  <c r="F190" i="34"/>
  <c r="D195" i="35"/>
  <c r="F195" i="35"/>
  <c r="D196" i="6"/>
  <c r="F189" i="34"/>
  <c r="D194" i="35"/>
  <c r="F194" i="35"/>
  <c r="D195" i="6"/>
  <c r="D188" i="34"/>
  <c r="F188" i="34"/>
  <c r="D193" i="35"/>
  <c r="F193" i="35"/>
  <c r="D194" i="6"/>
  <c r="D73" i="31"/>
  <c r="F187" i="34"/>
  <c r="F186" i="34"/>
  <c r="D185" i="34"/>
  <c r="D182" i="34"/>
  <c r="F184" i="34"/>
  <c r="D191" i="35"/>
  <c r="F191" i="35"/>
  <c r="D192" i="6"/>
  <c r="F183" i="34"/>
  <c r="D190" i="35"/>
  <c r="F190" i="35"/>
  <c r="F179" i="34"/>
  <c r="D186" i="35"/>
  <c r="F186" i="35"/>
  <c r="D187" i="6"/>
  <c r="F178" i="34"/>
  <c r="D185" i="35"/>
  <c r="F185" i="35"/>
  <c r="D186" i="6"/>
  <c r="F177" i="34"/>
  <c r="D183" i="35"/>
  <c r="F183" i="35"/>
  <c r="D184" i="6"/>
  <c r="D176" i="34"/>
  <c r="F176" i="34"/>
  <c r="F175" i="34"/>
  <c r="D181" i="35"/>
  <c r="F181" i="35"/>
  <c r="D182" i="6"/>
  <c r="F182" i="6"/>
  <c r="D183" i="38"/>
  <c r="F183" i="38"/>
  <c r="D180" i="24"/>
  <c r="D174" i="34"/>
  <c r="D171" i="34"/>
  <c r="F171" i="34"/>
  <c r="D177" i="35"/>
  <c r="F177" i="35"/>
  <c r="D178" i="6"/>
  <c r="F173" i="34"/>
  <c r="D179" i="35"/>
  <c r="F179" i="35"/>
  <c r="D180" i="6"/>
  <c r="F172" i="34"/>
  <c r="D178" i="35"/>
  <c r="F178" i="35"/>
  <c r="D179" i="6"/>
  <c r="F170" i="34"/>
  <c r="D176" i="35"/>
  <c r="F169" i="34"/>
  <c r="D175" i="35"/>
  <c r="F175" i="35"/>
  <c r="D176" i="6"/>
  <c r="F168" i="34"/>
  <c r="D174" i="35"/>
  <c r="F174" i="35"/>
  <c r="D175" i="6"/>
  <c r="F167" i="34"/>
  <c r="D173" i="35"/>
  <c r="F173" i="35"/>
  <c r="D174" i="6"/>
  <c r="F166" i="34"/>
  <c r="D172" i="35"/>
  <c r="F172" i="35"/>
  <c r="D173" i="6"/>
  <c r="D165" i="34"/>
  <c r="F165" i="34"/>
  <c r="D171" i="35"/>
  <c r="F171" i="35"/>
  <c r="D172" i="6"/>
  <c r="F164" i="34"/>
  <c r="D170" i="35"/>
  <c r="F170" i="35"/>
  <c r="D171" i="6"/>
  <c r="F163" i="34"/>
  <c r="D169" i="35"/>
  <c r="F169" i="35"/>
  <c r="D170" i="6"/>
  <c r="F162" i="34"/>
  <c r="D168" i="35"/>
  <c r="F168" i="35"/>
  <c r="D169" i="6"/>
  <c r="F169" i="6"/>
  <c r="D170" i="38"/>
  <c r="F170" i="38"/>
  <c r="D167" i="24"/>
  <c r="F161" i="34"/>
  <c r="D167" i="35"/>
  <c r="F167" i="35"/>
  <c r="D168" i="6"/>
  <c r="F168" i="6"/>
  <c r="D169" i="38"/>
  <c r="F169" i="38"/>
  <c r="D166" i="24"/>
  <c r="D160" i="34"/>
  <c r="F160" i="34"/>
  <c r="D166" i="35"/>
  <c r="F166" i="35"/>
  <c r="D167" i="6"/>
  <c r="D159" i="34"/>
  <c r="F159" i="34"/>
  <c r="D165" i="35"/>
  <c r="F165" i="35"/>
  <c r="D166" i="6"/>
  <c r="F158" i="34"/>
  <c r="D164" i="35"/>
  <c r="F164" i="35"/>
  <c r="D165" i="6"/>
  <c r="F165" i="6"/>
  <c r="D166" i="38"/>
  <c r="F166" i="38"/>
  <c r="D163" i="24"/>
  <c r="F155" i="34"/>
  <c r="D161" i="35"/>
  <c r="F161" i="35"/>
  <c r="D162" i="6"/>
  <c r="F154" i="34"/>
  <c r="D160" i="35"/>
  <c r="F160" i="35"/>
  <c r="D161" i="6"/>
  <c r="F161" i="6"/>
  <c r="D162" i="38"/>
  <c r="F162" i="38"/>
  <c r="D159" i="24"/>
  <c r="F153" i="34"/>
  <c r="D159" i="35"/>
  <c r="F159" i="35"/>
  <c r="D160" i="6"/>
  <c r="F160" i="6"/>
  <c r="D161" i="38"/>
  <c r="F161" i="38"/>
  <c r="D158" i="24"/>
  <c r="D152" i="34"/>
  <c r="F152" i="34"/>
  <c r="D158" i="35"/>
  <c r="F158" i="35"/>
  <c r="D159" i="6"/>
  <c r="F151" i="34"/>
  <c r="D157" i="35"/>
  <c r="F157" i="35"/>
  <c r="D158" i="6"/>
  <c r="F150" i="34"/>
  <c r="D156" i="35"/>
  <c r="F156" i="35"/>
  <c r="D157" i="6"/>
  <c r="F149" i="34"/>
  <c r="D155" i="35"/>
  <c r="F155" i="35"/>
  <c r="D156" i="6"/>
  <c r="F156" i="6"/>
  <c r="D157" i="38"/>
  <c r="F157" i="38"/>
  <c r="D154" i="24"/>
  <c r="F148" i="34"/>
  <c r="D154" i="35"/>
  <c r="F154" i="35"/>
  <c r="D155" i="6"/>
  <c r="F155" i="6"/>
  <c r="D156" i="38"/>
  <c r="F156" i="38"/>
  <c r="D153" i="24"/>
  <c r="F147" i="34"/>
  <c r="D153" i="35"/>
  <c r="F153" i="35"/>
  <c r="D154" i="6"/>
  <c r="F146" i="34"/>
  <c r="D152" i="35"/>
  <c r="F152" i="35"/>
  <c r="D153" i="6"/>
  <c r="F153" i="6"/>
  <c r="D154" i="38"/>
  <c r="F154" i="38"/>
  <c r="D151" i="24"/>
  <c r="F145" i="34"/>
  <c r="D151" i="35"/>
  <c r="F151" i="35"/>
  <c r="D152" i="6"/>
  <c r="F152" i="6"/>
  <c r="D153" i="38"/>
  <c r="F153" i="38"/>
  <c r="D150" i="24"/>
  <c r="D144" i="34"/>
  <c r="F144" i="34"/>
  <c r="D150" i="35"/>
  <c r="F150" i="35"/>
  <c r="D151" i="6"/>
  <c r="F143" i="34"/>
  <c r="D149" i="35"/>
  <c r="F149" i="35"/>
  <c r="D150" i="6"/>
  <c r="F150" i="6"/>
  <c r="D151" i="38"/>
  <c r="F151" i="38"/>
  <c r="D148" i="24"/>
  <c r="F142" i="34"/>
  <c r="D148" i="35"/>
  <c r="F148" i="35"/>
  <c r="D149" i="6"/>
  <c r="F149" i="6"/>
  <c r="D150" i="38"/>
  <c r="F150" i="38"/>
  <c r="D147" i="24"/>
  <c r="F141" i="34"/>
  <c r="D147" i="35"/>
  <c r="F147" i="35"/>
  <c r="D148" i="6"/>
  <c r="D141" i="34"/>
  <c r="F140" i="34"/>
  <c r="D146" i="35"/>
  <c r="F146" i="35"/>
  <c r="D147" i="6"/>
  <c r="F147" i="6"/>
  <c r="D148" i="38"/>
  <c r="F148" i="38"/>
  <c r="D145" i="24"/>
  <c r="F139" i="34"/>
  <c r="D145" i="35"/>
  <c r="F145" i="35"/>
  <c r="D146" i="6"/>
  <c r="F146" i="6"/>
  <c r="D147" i="38"/>
  <c r="F147" i="38"/>
  <c r="D144" i="24"/>
  <c r="F138" i="34"/>
  <c r="D144" i="35"/>
  <c r="F144" i="35"/>
  <c r="D145" i="6"/>
  <c r="F145" i="6"/>
  <c r="D146" i="38"/>
  <c r="F146" i="38"/>
  <c r="D143" i="24"/>
  <c r="D137" i="34"/>
  <c r="F137" i="34"/>
  <c r="D143" i="35"/>
  <c r="F136" i="34"/>
  <c r="D142" i="35"/>
  <c r="F142" i="35"/>
  <c r="D143" i="6"/>
  <c r="F143" i="6"/>
  <c r="D144" i="38"/>
  <c r="F144" i="38"/>
  <c r="D141" i="24"/>
  <c r="F135" i="34"/>
  <c r="D141" i="35"/>
  <c r="F141" i="35"/>
  <c r="D142" i="6"/>
  <c r="F142" i="6"/>
  <c r="D143" i="38"/>
  <c r="F143" i="38"/>
  <c r="D140" i="24"/>
  <c r="F134" i="34"/>
  <c r="D140" i="35"/>
  <c r="F140" i="35"/>
  <c r="D141" i="6"/>
  <c r="D133" i="34"/>
  <c r="F132" i="34"/>
  <c r="D138" i="35"/>
  <c r="F138" i="35"/>
  <c r="D139" i="6"/>
  <c r="F130" i="34"/>
  <c r="D136" i="35"/>
  <c r="F136" i="35"/>
  <c r="D137" i="6"/>
  <c r="F128" i="34"/>
  <c r="D134" i="35"/>
  <c r="F134" i="35"/>
  <c r="D135" i="6"/>
  <c r="F135" i="6"/>
  <c r="D136" i="38"/>
  <c r="F136" i="38"/>
  <c r="D133" i="24"/>
  <c r="F127" i="34"/>
  <c r="D133" i="35"/>
  <c r="F133" i="35"/>
  <c r="D134" i="6"/>
  <c r="F134" i="6"/>
  <c r="D135" i="38"/>
  <c r="F135" i="38"/>
  <c r="D132" i="24"/>
  <c r="F126" i="34"/>
  <c r="D132" i="35"/>
  <c r="F132" i="35"/>
  <c r="D133" i="6"/>
  <c r="F133" i="6"/>
  <c r="D134" i="38"/>
  <c r="F134" i="38"/>
  <c r="D131" i="24"/>
  <c r="F125" i="34"/>
  <c r="D131" i="35"/>
  <c r="F131" i="35"/>
  <c r="D132" i="6"/>
  <c r="F132" i="6"/>
  <c r="D133" i="38"/>
  <c r="F133" i="38"/>
  <c r="D130" i="24"/>
  <c r="F124" i="34"/>
  <c r="D130" i="35"/>
  <c r="F130" i="35"/>
  <c r="D131" i="6"/>
  <c r="F123" i="34"/>
  <c r="D129" i="35"/>
  <c r="F129" i="35"/>
  <c r="D130" i="6"/>
  <c r="F130" i="6"/>
  <c r="D131" i="38"/>
  <c r="F131" i="38"/>
  <c r="D128" i="24"/>
  <c r="F122" i="34"/>
  <c r="D128" i="35"/>
  <c r="F128" i="35"/>
  <c r="D129" i="6"/>
  <c r="F129" i="6"/>
  <c r="D130" i="38"/>
  <c r="F130" i="38"/>
  <c r="D127" i="24"/>
  <c r="F121" i="34"/>
  <c r="D127" i="35"/>
  <c r="F127" i="35"/>
  <c r="D128" i="6"/>
  <c r="F128" i="6"/>
  <c r="D129" i="38"/>
  <c r="F129" i="38"/>
  <c r="D126" i="24"/>
  <c r="F120" i="34"/>
  <c r="D126" i="35"/>
  <c r="F126" i="35"/>
  <c r="D127" i="6"/>
  <c r="D119" i="34"/>
  <c r="D117" i="34"/>
  <c r="F117" i="34"/>
  <c r="D123" i="35"/>
  <c r="F123" i="35"/>
  <c r="D124" i="6"/>
  <c r="F118" i="34"/>
  <c r="D124" i="35"/>
  <c r="F124" i="35"/>
  <c r="D125" i="6"/>
  <c r="F125" i="6"/>
  <c r="D126" i="38"/>
  <c r="F126" i="38"/>
  <c r="D123" i="24"/>
  <c r="F116" i="34"/>
  <c r="D122" i="35"/>
  <c r="F122" i="35"/>
  <c r="D123" i="6"/>
  <c r="F115" i="34"/>
  <c r="D121" i="35"/>
  <c r="F121" i="35"/>
  <c r="D122" i="6"/>
  <c r="F122" i="6"/>
  <c r="D123" i="38"/>
  <c r="F123" i="38"/>
  <c r="D120" i="24"/>
  <c r="F114" i="34"/>
  <c r="D120" i="35"/>
  <c r="F120" i="35"/>
  <c r="D121" i="6"/>
  <c r="F121" i="6"/>
  <c r="D122" i="38"/>
  <c r="F122" i="38"/>
  <c r="D119" i="24"/>
  <c r="D113" i="34"/>
  <c r="F111" i="34"/>
  <c r="D117" i="35"/>
  <c r="F110" i="34"/>
  <c r="D116" i="35"/>
  <c r="F116" i="35"/>
  <c r="D117" i="6"/>
  <c r="F109" i="34"/>
  <c r="D115" i="35"/>
  <c r="F115" i="35"/>
  <c r="D116" i="6"/>
  <c r="F108" i="34"/>
  <c r="D114" i="35"/>
  <c r="F114" i="35"/>
  <c r="D115" i="6"/>
  <c r="F115" i="6"/>
  <c r="D116" i="38"/>
  <c r="F116" i="38"/>
  <c r="D113" i="24"/>
  <c r="F107" i="34"/>
  <c r="D113" i="35"/>
  <c r="F113" i="35"/>
  <c r="F106" i="34"/>
  <c r="F105" i="34"/>
  <c r="D104" i="34"/>
  <c r="F104" i="34"/>
  <c r="F103" i="34"/>
  <c r="F100" i="34"/>
  <c r="D106" i="35"/>
  <c r="F106" i="35"/>
  <c r="D107" i="6"/>
  <c r="F99" i="34"/>
  <c r="D105" i="35"/>
  <c r="F105" i="35"/>
  <c r="D106" i="6"/>
  <c r="F106" i="6"/>
  <c r="D107" i="38"/>
  <c r="F107" i="38"/>
  <c r="D104" i="24"/>
  <c r="D98" i="34"/>
  <c r="D97" i="34"/>
  <c r="F96" i="34"/>
  <c r="D102" i="35"/>
  <c r="F102" i="35"/>
  <c r="D103" i="6"/>
  <c r="F95" i="34"/>
  <c r="D101" i="35"/>
  <c r="F101" i="35"/>
  <c r="F94" i="34"/>
  <c r="D100" i="35"/>
  <c r="F100" i="35"/>
  <c r="D101" i="6"/>
  <c r="F93" i="34"/>
  <c r="D99" i="35"/>
  <c r="F99" i="35"/>
  <c r="D100" i="6"/>
  <c r="D92" i="34"/>
  <c r="F92" i="34"/>
  <c r="D98" i="35"/>
  <c r="F98" i="35"/>
  <c r="D99" i="6"/>
  <c r="D29" i="31"/>
  <c r="F90" i="34"/>
  <c r="D96" i="35"/>
  <c r="F96" i="35"/>
  <c r="D97" i="6"/>
  <c r="F89" i="34"/>
  <c r="D95" i="35"/>
  <c r="F95" i="35"/>
  <c r="D96" i="6"/>
  <c r="F88" i="34"/>
  <c r="D94" i="35"/>
  <c r="F94" i="35"/>
  <c r="D95" i="6"/>
  <c r="F87" i="34"/>
  <c r="D93" i="35"/>
  <c r="F93" i="35"/>
  <c r="D94" i="6"/>
  <c r="F94" i="6"/>
  <c r="D95" i="38"/>
  <c r="F95" i="38"/>
  <c r="D92" i="24"/>
  <c r="F86" i="34"/>
  <c r="D90" i="35"/>
  <c r="F90" i="35"/>
  <c r="D91" i="6"/>
  <c r="F91" i="6"/>
  <c r="D92" i="38"/>
  <c r="F92" i="38"/>
  <c r="D89" i="24"/>
  <c r="F85" i="34"/>
  <c r="D89" i="35"/>
  <c r="F89" i="35"/>
  <c r="D90" i="6"/>
  <c r="F90" i="6"/>
  <c r="D91" i="38"/>
  <c r="F91" i="38"/>
  <c r="D88" i="24"/>
  <c r="F84" i="34"/>
  <c r="D88" i="35"/>
  <c r="F88" i="35"/>
  <c r="D89" i="6"/>
  <c r="D83" i="34"/>
  <c r="F80" i="34"/>
  <c r="D82" i="35"/>
  <c r="F82" i="35"/>
  <c r="D83" i="6"/>
  <c r="F83" i="6"/>
  <c r="D83" i="38"/>
  <c r="F83" i="38"/>
  <c r="D80" i="24"/>
  <c r="F79" i="34"/>
  <c r="D81" i="35"/>
  <c r="F81" i="35"/>
  <c r="D82" i="6"/>
  <c r="F78" i="34"/>
  <c r="D80" i="35"/>
  <c r="F80" i="35"/>
  <c r="D81" i="6"/>
  <c r="F81" i="6"/>
  <c r="D81" i="38"/>
  <c r="F81" i="38"/>
  <c r="D78" i="24"/>
  <c r="F77" i="34"/>
  <c r="D79" i="35"/>
  <c r="F79" i="35"/>
  <c r="D80" i="6"/>
  <c r="D76" i="34"/>
  <c r="F76" i="34"/>
  <c r="D78" i="35"/>
  <c r="F78" i="35"/>
  <c r="D79" i="6"/>
  <c r="D21" i="31"/>
  <c r="F75" i="34"/>
  <c r="D77" i="35"/>
  <c r="F77" i="35"/>
  <c r="D78" i="6"/>
  <c r="F74" i="34"/>
  <c r="D76" i="35"/>
  <c r="F76" i="35"/>
  <c r="D77" i="6"/>
  <c r="F73" i="34"/>
  <c r="D75" i="35"/>
  <c r="F75" i="35"/>
  <c r="D76" i="6"/>
  <c r="F72" i="34"/>
  <c r="D74" i="35"/>
  <c r="F74" i="35"/>
  <c r="D75" i="6"/>
  <c r="D17" i="31"/>
  <c r="F70" i="34"/>
  <c r="D70" i="35"/>
  <c r="F70" i="35"/>
  <c r="D70" i="6"/>
  <c r="F70" i="6"/>
  <c r="D70" i="38"/>
  <c r="F70" i="38"/>
  <c r="D67" i="24"/>
  <c r="F69" i="34"/>
  <c r="D69" i="35"/>
  <c r="F69" i="35"/>
  <c r="D69" i="6"/>
  <c r="F69" i="6"/>
  <c r="D69" i="38"/>
  <c r="F69" i="38"/>
  <c r="D66" i="24"/>
  <c r="D68" i="34"/>
  <c r="F68" i="34"/>
  <c r="D68" i="35"/>
  <c r="F68" i="35"/>
  <c r="D68" i="6"/>
  <c r="F67" i="34"/>
  <c r="D67" i="35"/>
  <c r="F67" i="35"/>
  <c r="D67" i="6"/>
  <c r="F67" i="6"/>
  <c r="D67" i="38"/>
  <c r="F67" i="38"/>
  <c r="D64" i="24"/>
  <c r="P64" i="24"/>
  <c r="E64" i="24"/>
  <c r="F66" i="34"/>
  <c r="D66" i="35"/>
  <c r="F66" i="35"/>
  <c r="D66" i="6"/>
  <c r="F66" i="6"/>
  <c r="D66" i="38"/>
  <c r="F66" i="38"/>
  <c r="D63" i="24"/>
  <c r="F65" i="34"/>
  <c r="D65" i="35"/>
  <c r="F65" i="35"/>
  <c r="D65" i="6"/>
  <c r="F65" i="6"/>
  <c r="D65" i="38"/>
  <c r="F65" i="38"/>
  <c r="D62" i="24"/>
  <c r="F64" i="34"/>
  <c r="D64" i="35"/>
  <c r="F64" i="35"/>
  <c r="D64" i="6"/>
  <c r="F63" i="34"/>
  <c r="D63" i="35"/>
  <c r="F63" i="35"/>
  <c r="D63" i="6"/>
  <c r="F63" i="6"/>
  <c r="D63" i="38"/>
  <c r="F63" i="38"/>
  <c r="D60" i="24"/>
  <c r="F62" i="34"/>
  <c r="D62" i="35"/>
  <c r="F62" i="35"/>
  <c r="D62" i="6"/>
  <c r="F62" i="6"/>
  <c r="D62" i="38"/>
  <c r="F62" i="38"/>
  <c r="D59" i="24"/>
  <c r="F61" i="34"/>
  <c r="D61" i="35"/>
  <c r="F61" i="35"/>
  <c r="D61" i="6"/>
  <c r="F61" i="6"/>
  <c r="D61" i="38"/>
  <c r="F61" i="38"/>
  <c r="D58" i="24"/>
  <c r="F60" i="34"/>
  <c r="D60" i="35"/>
  <c r="F60" i="35"/>
  <c r="D60" i="6"/>
  <c r="F60" i="6"/>
  <c r="D60" i="38"/>
  <c r="F60" i="38"/>
  <c r="D57" i="24"/>
  <c r="F59" i="34"/>
  <c r="D59" i="35"/>
  <c r="F59" i="35"/>
  <c r="D59" i="6"/>
  <c r="D59" i="34"/>
  <c r="F58" i="34"/>
  <c r="D58" i="35"/>
  <c r="F58" i="35"/>
  <c r="D58" i="6"/>
  <c r="F58" i="6"/>
  <c r="D58" i="38"/>
  <c r="F58" i="38"/>
  <c r="D55" i="24"/>
  <c r="P55" i="24"/>
  <c r="D57" i="34"/>
  <c r="F57" i="34"/>
  <c r="D57" i="35"/>
  <c r="F57" i="35"/>
  <c r="D57" i="6"/>
  <c r="F56" i="34"/>
  <c r="D56" i="35"/>
  <c r="F55" i="34"/>
  <c r="D55" i="35"/>
  <c r="F55" i="35"/>
  <c r="D55" i="6"/>
  <c r="F55" i="6"/>
  <c r="D55" i="38"/>
  <c r="F55" i="38"/>
  <c r="D52" i="24"/>
  <c r="P52" i="24"/>
  <c r="F54" i="34"/>
  <c r="D54" i="35"/>
  <c r="F54" i="35"/>
  <c r="D54" i="6"/>
  <c r="F54" i="6"/>
  <c r="D54" i="38"/>
  <c r="F54" i="38"/>
  <c r="D51" i="24"/>
  <c r="P51" i="24"/>
  <c r="E51" i="24"/>
  <c r="F53" i="34"/>
  <c r="D53" i="35"/>
  <c r="F53" i="35"/>
  <c r="D53" i="6"/>
  <c r="F52" i="34"/>
  <c r="D52" i="35"/>
  <c r="F52" i="35"/>
  <c r="D51" i="34"/>
  <c r="F51" i="34"/>
  <c r="D51" i="35"/>
  <c r="F51" i="35"/>
  <c r="D51" i="6"/>
  <c r="F51" i="6"/>
  <c r="D51" i="38"/>
  <c r="F51" i="38"/>
  <c r="D48" i="24"/>
  <c r="D50" i="34"/>
  <c r="F50" i="34"/>
  <c r="D50" i="35"/>
  <c r="F50" i="35"/>
  <c r="D50" i="6"/>
  <c r="F50" i="6"/>
  <c r="D50" i="38"/>
  <c r="F50" i="38"/>
  <c r="D47" i="24"/>
  <c r="F49" i="34"/>
  <c r="D49" i="35"/>
  <c r="F49" i="35"/>
  <c r="D49" i="6"/>
  <c r="F49" i="6"/>
  <c r="D49" i="38"/>
  <c r="F49" i="38"/>
  <c r="D46" i="24"/>
  <c r="F48" i="34"/>
  <c r="D48" i="35"/>
  <c r="F48" i="35"/>
  <c r="D48" i="6"/>
  <c r="D47" i="34"/>
  <c r="F47" i="34"/>
  <c r="D47" i="35"/>
  <c r="D46" i="34"/>
  <c r="F46" i="34"/>
  <c r="D46" i="35"/>
  <c r="F46" i="35"/>
  <c r="D46" i="6"/>
  <c r="F46" i="6"/>
  <c r="D46" i="38"/>
  <c r="F46" i="38"/>
  <c r="D43" i="24"/>
  <c r="D45" i="34"/>
  <c r="F45" i="34"/>
  <c r="D45" i="35"/>
  <c r="F45" i="35"/>
  <c r="D45" i="6"/>
  <c r="F45" i="6"/>
  <c r="D45" i="38"/>
  <c r="F45" i="38"/>
  <c r="D42" i="24"/>
  <c r="P42" i="24"/>
  <c r="E42" i="24"/>
  <c r="D44" i="34"/>
  <c r="F41" i="34"/>
  <c r="D41" i="35"/>
  <c r="F41" i="35"/>
  <c r="D41" i="6"/>
  <c r="D40" i="34"/>
  <c r="F39" i="34"/>
  <c r="D39" i="35"/>
  <c r="F39" i="35"/>
  <c r="D39" i="6"/>
  <c r="F39" i="6"/>
  <c r="D39" i="38"/>
  <c r="F39" i="38"/>
  <c r="D36" i="24"/>
  <c r="F38" i="34"/>
  <c r="D38" i="35"/>
  <c r="F38" i="35"/>
  <c r="D38" i="6"/>
  <c r="F38" i="6"/>
  <c r="D38" i="38"/>
  <c r="F38" i="38"/>
  <c r="D35" i="24"/>
  <c r="F37" i="34"/>
  <c r="D37" i="35"/>
  <c r="F37" i="35"/>
  <c r="D37" i="6"/>
  <c r="F37" i="6"/>
  <c r="D37" i="38"/>
  <c r="F37" i="38"/>
  <c r="D34" i="24"/>
  <c r="D37" i="34"/>
  <c r="D36" i="34"/>
  <c r="F36" i="34"/>
  <c r="D36" i="35"/>
  <c r="F36" i="35"/>
  <c r="D36" i="6"/>
  <c r="F36" i="6"/>
  <c r="D36" i="38"/>
  <c r="F36" i="38"/>
  <c r="D33" i="24"/>
  <c r="F35" i="34"/>
  <c r="D35" i="35"/>
  <c r="F35" i="35"/>
  <c r="D35" i="6"/>
  <c r="F35" i="6"/>
  <c r="D35" i="38"/>
  <c r="F35" i="38"/>
  <c r="D32" i="24"/>
  <c r="F34" i="34"/>
  <c r="D34" i="35"/>
  <c r="F34" i="35"/>
  <c r="D34" i="6"/>
  <c r="F34" i="6"/>
  <c r="D34" i="38"/>
  <c r="F34" i="38"/>
  <c r="D31" i="24"/>
  <c r="D33" i="34"/>
  <c r="F33" i="34"/>
  <c r="D33" i="35"/>
  <c r="F33" i="35"/>
  <c r="D33" i="6"/>
  <c r="F33" i="6"/>
  <c r="D33" i="38"/>
  <c r="F33" i="38"/>
  <c r="D30" i="24"/>
  <c r="P30" i="24"/>
  <c r="E30" i="24"/>
  <c r="F32" i="34"/>
  <c r="D32" i="35"/>
  <c r="F32" i="35"/>
  <c r="D32" i="34"/>
  <c r="F31" i="34"/>
  <c r="D31" i="35"/>
  <c r="F31" i="35"/>
  <c r="D31" i="6"/>
  <c r="F31" i="6"/>
  <c r="D31" i="38"/>
  <c r="F31" i="38"/>
  <c r="D28" i="24"/>
  <c r="F30" i="34"/>
  <c r="D30" i="35"/>
  <c r="F30" i="35"/>
  <c r="D30" i="6"/>
  <c r="D29" i="34"/>
  <c r="D28" i="34"/>
  <c r="F28" i="34"/>
  <c r="D28" i="35"/>
  <c r="F28" i="35"/>
  <c r="D28" i="6"/>
  <c r="F28" i="6"/>
  <c r="D28" i="38"/>
  <c r="F28" i="38"/>
  <c r="D25" i="24"/>
  <c r="F27" i="34"/>
  <c r="D27" i="35"/>
  <c r="F27" i="35"/>
  <c r="D27" i="6"/>
  <c r="F27" i="6"/>
  <c r="D27" i="38"/>
  <c r="F27" i="38"/>
  <c r="D24" i="24"/>
  <c r="F26" i="34"/>
  <c r="D26" i="35"/>
  <c r="F26" i="35"/>
  <c r="D26" i="6"/>
  <c r="F26" i="6"/>
  <c r="D26" i="38"/>
  <c r="F26" i="38"/>
  <c r="D23" i="24"/>
  <c r="F25" i="34"/>
  <c r="D25" i="35"/>
  <c r="F25" i="35"/>
  <c r="D25" i="6"/>
  <c r="D25" i="34"/>
  <c r="D24" i="34"/>
  <c r="F24" i="34"/>
  <c r="D24" i="35"/>
  <c r="F24" i="35"/>
  <c r="D24" i="6"/>
  <c r="F24" i="6"/>
  <c r="D24" i="38"/>
  <c r="F24" i="38"/>
  <c r="D21" i="24"/>
  <c r="F23" i="34"/>
  <c r="D23" i="35"/>
  <c r="F23" i="35"/>
  <c r="D23" i="6"/>
  <c r="F22" i="34"/>
  <c r="D22" i="35"/>
  <c r="F22" i="35"/>
  <c r="D22" i="6"/>
  <c r="D21" i="34"/>
  <c r="F21" i="34"/>
  <c r="D21" i="35"/>
  <c r="F21" i="35"/>
  <c r="D21" i="6"/>
  <c r="D20" i="34"/>
  <c r="F20" i="34"/>
  <c r="D20" i="35"/>
  <c r="F20" i="35"/>
  <c r="D20" i="6"/>
  <c r="F20" i="6"/>
  <c r="D20" i="38"/>
  <c r="F20" i="38"/>
  <c r="D17" i="24"/>
  <c r="F19" i="34"/>
  <c r="D19" i="35"/>
  <c r="F18" i="34"/>
  <c r="D18" i="35"/>
  <c r="D17" i="34"/>
  <c r="D15" i="34"/>
  <c r="F15" i="34"/>
  <c r="D15" i="35"/>
  <c r="F15" i="35"/>
  <c r="D15" i="6"/>
  <c r="F14" i="34"/>
  <c r="D14" i="35"/>
  <c r="F14" i="35"/>
  <c r="D14" i="6"/>
  <c r="F13" i="34"/>
  <c r="D13" i="35"/>
  <c r="F13" i="35"/>
  <c r="D13" i="6"/>
  <c r="F13" i="6"/>
  <c r="D13" i="38"/>
  <c r="F13" i="38"/>
  <c r="D10" i="24"/>
  <c r="D12" i="34"/>
  <c r="AB496" i="24"/>
  <c r="D53" i="21"/>
  <c r="G53" i="21"/>
  <c r="O496" i="24"/>
  <c r="D43" i="21"/>
  <c r="X495" i="24"/>
  <c r="F51" i="21"/>
  <c r="P496" i="24"/>
  <c r="D44" i="21"/>
  <c r="G44" i="21"/>
  <c r="X496" i="24"/>
  <c r="D51" i="21"/>
  <c r="O215" i="24"/>
  <c r="D16" i="21"/>
  <c r="E190" i="24"/>
  <c r="E70" i="24"/>
  <c r="O46" i="23"/>
  <c r="E46" i="23"/>
  <c r="F46" i="23"/>
  <c r="G46" i="23"/>
  <c r="H46" i="23"/>
  <c r="I46" i="23"/>
  <c r="J46" i="23"/>
  <c r="K46" i="23"/>
  <c r="L46" i="23"/>
  <c r="M46" i="23"/>
  <c r="N46" i="23"/>
  <c r="D46" i="23"/>
  <c r="F13" i="7"/>
  <c r="D13" i="37"/>
  <c r="F13" i="37"/>
  <c r="F23" i="7"/>
  <c r="D23" i="37"/>
  <c r="F23" i="37"/>
  <c r="F24" i="7"/>
  <c r="D24" i="37"/>
  <c r="F24" i="37"/>
  <c r="F26" i="7"/>
  <c r="D26" i="37"/>
  <c r="F26" i="37"/>
  <c r="F28" i="7"/>
  <c r="D28" i="37"/>
  <c r="F28" i="37"/>
  <c r="F29" i="7"/>
  <c r="D29" i="37"/>
  <c r="F29" i="37"/>
  <c r="F30" i="7"/>
  <c r="D30" i="37"/>
  <c r="F31" i="7"/>
  <c r="D31" i="37"/>
  <c r="F31" i="37"/>
  <c r="F34" i="7"/>
  <c r="D34" i="37"/>
  <c r="F34" i="37"/>
  <c r="F42" i="7"/>
  <c r="D42" i="37"/>
  <c r="F42" i="37"/>
  <c r="F46" i="7"/>
  <c r="D46" i="37"/>
  <c r="F46" i="37"/>
  <c r="F51" i="7"/>
  <c r="D51" i="37"/>
  <c r="F51" i="37"/>
  <c r="F52" i="7"/>
  <c r="D52" i="37"/>
  <c r="F52" i="37"/>
  <c r="F53" i="7"/>
  <c r="D53" i="37"/>
  <c r="F53" i="37"/>
  <c r="F56" i="7"/>
  <c r="D56" i="37"/>
  <c r="F56" i="37"/>
  <c r="F57" i="7"/>
  <c r="D57" i="37"/>
  <c r="F57" i="37"/>
  <c r="F59" i="7"/>
  <c r="D59" i="37"/>
  <c r="F59" i="37"/>
  <c r="F61" i="7"/>
  <c r="D61" i="37"/>
  <c r="F61" i="37"/>
  <c r="F62" i="7"/>
  <c r="D62" i="37"/>
  <c r="F62" i="37"/>
  <c r="F64" i="7"/>
  <c r="D64" i="37"/>
  <c r="F64" i="37"/>
  <c r="F68" i="7"/>
  <c r="F70" i="7"/>
  <c r="D70" i="37"/>
  <c r="F70" i="37"/>
  <c r="I17" i="4"/>
  <c r="J17" i="4"/>
  <c r="F71" i="7"/>
  <c r="D71" i="37"/>
  <c r="F71" i="37"/>
  <c r="I18" i="4"/>
  <c r="F74" i="7"/>
  <c r="F75" i="7"/>
  <c r="D75" i="37"/>
  <c r="F75" i="37"/>
  <c r="I22" i="4"/>
  <c r="J22" i="4"/>
  <c r="I25" i="4"/>
  <c r="J25" i="4"/>
  <c r="F80" i="7"/>
  <c r="F84" i="7"/>
  <c r="F87" i="7"/>
  <c r="D87" i="37"/>
  <c r="F87" i="37"/>
  <c r="F91" i="7"/>
  <c r="D91" i="37"/>
  <c r="F91" i="37"/>
  <c r="F93" i="7"/>
  <c r="D93" i="37"/>
  <c r="F93" i="37"/>
  <c r="F94" i="7"/>
  <c r="D94" i="37"/>
  <c r="F94" i="37"/>
  <c r="F97" i="7"/>
  <c r="F98" i="7"/>
  <c r="F100" i="7"/>
  <c r="D100" i="37"/>
  <c r="F100" i="37"/>
  <c r="F102" i="7"/>
  <c r="D102" i="37"/>
  <c r="F104" i="7"/>
  <c r="F106" i="7"/>
  <c r="D106" i="37"/>
  <c r="F106" i="37"/>
  <c r="F107" i="7"/>
  <c r="D107" i="37"/>
  <c r="F107" i="37"/>
  <c r="F109" i="7"/>
  <c r="D109" i="37"/>
  <c r="F109" i="37"/>
  <c r="F112" i="7"/>
  <c r="D112" i="37"/>
  <c r="F112" i="37"/>
  <c r="F115" i="7"/>
  <c r="D115" i="37"/>
  <c r="F115" i="37"/>
  <c r="F117" i="7"/>
  <c r="F122" i="7"/>
  <c r="D122" i="37"/>
  <c r="F122" i="37"/>
  <c r="F123" i="7"/>
  <c r="D123" i="37"/>
  <c r="F123" i="37"/>
  <c r="F125" i="7"/>
  <c r="D125" i="37"/>
  <c r="F125" i="37"/>
  <c r="F126" i="7"/>
  <c r="D126" i="37"/>
  <c r="F126" i="37"/>
  <c r="F128" i="7"/>
  <c r="D128" i="37"/>
  <c r="F128" i="37"/>
  <c r="F132" i="7"/>
  <c r="D132" i="37"/>
  <c r="F132" i="37"/>
  <c r="F133" i="7"/>
  <c r="D133" i="37"/>
  <c r="F133" i="37"/>
  <c r="F134" i="7"/>
  <c r="D134" i="37"/>
  <c r="F134" i="37"/>
  <c r="F136" i="7"/>
  <c r="D136" i="37"/>
  <c r="F136" i="37"/>
  <c r="F137" i="7"/>
  <c r="D137" i="37"/>
  <c r="F137" i="37"/>
  <c r="F141" i="7"/>
  <c r="D141" i="37"/>
  <c r="F141" i="37"/>
  <c r="I46" i="4"/>
  <c r="J46" i="4"/>
  <c r="F145" i="7"/>
  <c r="D145" i="37"/>
  <c r="F145" i="37"/>
  <c r="F147" i="7"/>
  <c r="F148" i="7"/>
  <c r="F150" i="7"/>
  <c r="D150" i="37"/>
  <c r="F150" i="37"/>
  <c r="F152" i="7"/>
  <c r="F153" i="7"/>
  <c r="D153" i="37"/>
  <c r="F153" i="37"/>
  <c r="I51" i="4"/>
  <c r="J51" i="4"/>
  <c r="F155" i="7"/>
  <c r="F158" i="7"/>
  <c r="F160" i="7"/>
  <c r="F162" i="7"/>
  <c r="F165" i="7"/>
  <c r="D165" i="37"/>
  <c r="F165" i="37"/>
  <c r="I63" i="4"/>
  <c r="I64" i="4"/>
  <c r="F171" i="7"/>
  <c r="D171" i="37"/>
  <c r="F171" i="37"/>
  <c r="I69" i="4"/>
  <c r="J69" i="4"/>
  <c r="F173" i="7"/>
  <c r="F174" i="7"/>
  <c r="D174" i="37"/>
  <c r="F174" i="37"/>
  <c r="I72" i="4"/>
  <c r="J72" i="4"/>
  <c r="I73" i="4"/>
  <c r="J73" i="4"/>
  <c r="I75" i="4"/>
  <c r="J75" i="4"/>
  <c r="F178" i="7"/>
  <c r="F179" i="7"/>
  <c r="F181" i="7"/>
  <c r="D181" i="37"/>
  <c r="F181" i="37"/>
  <c r="I79" i="4"/>
  <c r="F182" i="7"/>
  <c r="I82" i="4"/>
  <c r="J82" i="4"/>
  <c r="F185" i="7"/>
  <c r="I84" i="4"/>
  <c r="F208" i="6"/>
  <c r="D209" i="38"/>
  <c r="F209" i="38"/>
  <c r="D206" i="24"/>
  <c r="F189" i="7"/>
  <c r="F190" i="7"/>
  <c r="F191" i="7"/>
  <c r="D191" i="37"/>
  <c r="I89" i="4"/>
  <c r="F198" i="7"/>
  <c r="D198" i="37"/>
  <c r="F198" i="37"/>
  <c r="D202" i="25"/>
  <c r="F202" i="25"/>
  <c r="D203" i="25"/>
  <c r="E203" i="25"/>
  <c r="D204" i="25"/>
  <c r="E204" i="25"/>
  <c r="F201" i="7"/>
  <c r="F202" i="7"/>
  <c r="D202" i="37"/>
  <c r="F202" i="37"/>
  <c r="D208" i="25"/>
  <c r="F205" i="7"/>
  <c r="F206" i="7"/>
  <c r="D206" i="37"/>
  <c r="F206" i="37"/>
  <c r="D210" i="25"/>
  <c r="E210" i="25"/>
  <c r="F209" i="7"/>
  <c r="D209" i="37"/>
  <c r="F209" i="37"/>
  <c r="D213" i="25"/>
  <c r="F211" i="7"/>
  <c r="D216" i="25"/>
  <c r="F214" i="7"/>
  <c r="F220" i="7"/>
  <c r="D225" i="25"/>
  <c r="F223" i="7"/>
  <c r="D223" i="37"/>
  <c r="F223" i="37"/>
  <c r="D227" i="25"/>
  <c r="E227" i="25"/>
  <c r="F225" i="7"/>
  <c r="D225" i="37"/>
  <c r="F225" i="37"/>
  <c r="D229" i="25"/>
  <c r="E229" i="25"/>
  <c r="D231" i="25"/>
  <c r="D233" i="25"/>
  <c r="F233" i="25"/>
  <c r="F230" i="7"/>
  <c r="D230" i="37"/>
  <c r="F230" i="37"/>
  <c r="D234" i="25"/>
  <c r="F234" i="25"/>
  <c r="F231" i="7"/>
  <c r="D231" i="37"/>
  <c r="F231" i="37"/>
  <c r="F233" i="7"/>
  <c r="D233" i="37"/>
  <c r="F233" i="37"/>
  <c r="F236" i="7"/>
  <c r="D236" i="37"/>
  <c r="F236" i="37"/>
  <c r="D240" i="25"/>
  <c r="E240" i="25"/>
  <c r="F238" i="7"/>
  <c r="D238" i="37"/>
  <c r="F238" i="37"/>
  <c r="F239" i="7"/>
  <c r="D239" i="37"/>
  <c r="F239" i="37"/>
  <c r="D243" i="25"/>
  <c r="F251" i="7"/>
  <c r="F252" i="7"/>
  <c r="D252" i="37"/>
  <c r="F252" i="37"/>
  <c r="D256" i="25"/>
  <c r="E256" i="25"/>
  <c r="D259" i="25"/>
  <c r="F259" i="25"/>
  <c r="D260" i="25"/>
  <c r="E260" i="25"/>
  <c r="F260" i="7"/>
  <c r="F262" i="7"/>
  <c r="D262" i="37"/>
  <c r="F262" i="37"/>
  <c r="D266" i="25"/>
  <c r="F263" i="7"/>
  <c r="F264" i="7"/>
  <c r="F265" i="7"/>
  <c r="E271" i="25"/>
  <c r="F268" i="7"/>
  <c r="D275" i="25"/>
  <c r="E275" i="25"/>
  <c r="F276" i="7"/>
  <c r="F277" i="7"/>
  <c r="D282" i="25"/>
  <c r="E282" i="25"/>
  <c r="F279" i="7"/>
  <c r="D279" i="37"/>
  <c r="F279" i="37"/>
  <c r="D283" i="25"/>
  <c r="F281" i="7"/>
  <c r="D281" i="37"/>
  <c r="F281" i="37"/>
  <c r="F283" i="7"/>
  <c r="D283" i="37"/>
  <c r="F283" i="37"/>
  <c r="D287" i="25"/>
  <c r="F287" i="25"/>
  <c r="D288" i="25"/>
  <c r="E288" i="25"/>
  <c r="F287" i="7"/>
  <c r="D287" i="37"/>
  <c r="F287" i="37"/>
  <c r="D291" i="25"/>
  <c r="F291" i="25"/>
  <c r="F288" i="7"/>
  <c r="D288" i="37"/>
  <c r="F288" i="37"/>
  <c r="D292" i="25"/>
  <c r="F289" i="7"/>
  <c r="D289" i="37"/>
  <c r="F289" i="37"/>
  <c r="D293" i="25"/>
  <c r="E293" i="25"/>
  <c r="F290" i="7"/>
  <c r="D290" i="37"/>
  <c r="F290" i="37"/>
  <c r="D294" i="25"/>
  <c r="F294" i="25"/>
  <c r="F295" i="7"/>
  <c r="D295" i="37"/>
  <c r="F295" i="37"/>
  <c r="D299" i="25"/>
  <c r="F296" i="7"/>
  <c r="D296" i="37"/>
  <c r="F296" i="37"/>
  <c r="D300" i="25"/>
  <c r="F298" i="7"/>
  <c r="D298" i="37"/>
  <c r="F298" i="37"/>
  <c r="D302" i="25"/>
  <c r="E302" i="25"/>
  <c r="F299" i="7"/>
  <c r="D299" i="37"/>
  <c r="F299" i="37"/>
  <c r="D303" i="25"/>
  <c r="F303" i="25"/>
  <c r="F300" i="7"/>
  <c r="D300" i="37"/>
  <c r="F300" i="37"/>
  <c r="D304" i="25"/>
  <c r="F304" i="25"/>
  <c r="F303" i="7"/>
  <c r="D303" i="37"/>
  <c r="F303" i="37"/>
  <c r="D307" i="25"/>
  <c r="E307" i="25"/>
  <c r="F307" i="25"/>
  <c r="F304" i="7"/>
  <c r="F305" i="7"/>
  <c r="D305" i="37"/>
  <c r="F305" i="37"/>
  <c r="D312" i="25"/>
  <c r="E312" i="25"/>
  <c r="F313" i="7"/>
  <c r="D313" i="37"/>
  <c r="F313" i="37"/>
  <c r="F314" i="7"/>
  <c r="D314" i="37"/>
  <c r="F314" i="37"/>
  <c r="D318" i="25"/>
  <c r="E318" i="25"/>
  <c r="F318" i="25"/>
  <c r="F316" i="7"/>
  <c r="F317" i="7"/>
  <c r="D317" i="37"/>
  <c r="F317" i="37"/>
  <c r="D321" i="25"/>
  <c r="F318" i="7"/>
  <c r="D318" i="37"/>
  <c r="F318" i="37"/>
  <c r="D322" i="25"/>
  <c r="F320" i="7"/>
  <c r="D320" i="37"/>
  <c r="F320" i="37"/>
  <c r="D324" i="25"/>
  <c r="F321" i="7"/>
  <c r="D321" i="37"/>
  <c r="F321" i="37"/>
  <c r="F324" i="7"/>
  <c r="F325" i="7"/>
  <c r="F326" i="7"/>
  <c r="D326" i="37"/>
  <c r="F326" i="37"/>
  <c r="D330" i="25"/>
  <c r="F327" i="7"/>
  <c r="D327" i="37"/>
  <c r="F327" i="37"/>
  <c r="F328" i="7"/>
  <c r="F329" i="7"/>
  <c r="D329" i="37"/>
  <c r="F329" i="37"/>
  <c r="D333" i="25"/>
  <c r="F330" i="7"/>
  <c r="F331" i="7"/>
  <c r="D331" i="37"/>
  <c r="F331" i="37"/>
  <c r="F337" i="7"/>
  <c r="D337" i="37"/>
  <c r="F337" i="37"/>
  <c r="D341" i="25"/>
  <c r="F339" i="7"/>
  <c r="D339" i="37"/>
  <c r="F339" i="37"/>
  <c r="D343" i="25"/>
  <c r="D345" i="25"/>
  <c r="F342" i="7"/>
  <c r="D342" i="37"/>
  <c r="F342" i="37"/>
  <c r="D346" i="25"/>
  <c r="F343" i="7"/>
  <c r="D343" i="37"/>
  <c r="F343" i="37"/>
  <c r="F344" i="7"/>
  <c r="F346" i="7"/>
  <c r="D346" i="37"/>
  <c r="F346" i="37"/>
  <c r="D350" i="25"/>
  <c r="D351" i="25"/>
  <c r="F348" i="7"/>
  <c r="D348" i="37"/>
  <c r="F348" i="37"/>
  <c r="D352" i="25"/>
  <c r="F349" i="7"/>
  <c r="F350" i="7"/>
  <c r="D350" i="37"/>
  <c r="F350" i="37"/>
  <c r="D354" i="25"/>
  <c r="F353" i="7"/>
  <c r="D353" i="37"/>
  <c r="F353" i="37"/>
  <c r="D357" i="25"/>
  <c r="F355" i="7"/>
  <c r="F356" i="7"/>
  <c r="F357" i="7"/>
  <c r="D357" i="37"/>
  <c r="F357" i="37"/>
  <c r="D361" i="25"/>
  <c r="F358" i="7"/>
  <c r="D358" i="37"/>
  <c r="F358" i="37"/>
  <c r="D362" i="25"/>
  <c r="F359" i="7"/>
  <c r="D359" i="37"/>
  <c r="F359" i="37"/>
  <c r="D363" i="25"/>
  <c r="F360" i="7"/>
  <c r="F361" i="7"/>
  <c r="D361" i="37"/>
  <c r="F361" i="37"/>
  <c r="D365" i="25"/>
  <c r="F362" i="7"/>
  <c r="D362" i="37"/>
  <c r="F362" i="37"/>
  <c r="D366" i="25"/>
  <c r="F363" i="7"/>
  <c r="D363" i="37"/>
  <c r="F363" i="37"/>
  <c r="D367" i="25"/>
  <c r="F366" i="7"/>
  <c r="F372" i="7"/>
  <c r="D372" i="37"/>
  <c r="F372" i="37"/>
  <c r="D376" i="25"/>
  <c r="F376" i="7"/>
  <c r="F377" i="7"/>
  <c r="D377" i="37"/>
  <c r="F377" i="37"/>
  <c r="F382" i="7"/>
  <c r="D382" i="37"/>
  <c r="F382" i="37"/>
  <c r="D386" i="25"/>
  <c r="F383" i="7"/>
  <c r="D383" i="37"/>
  <c r="F383" i="37"/>
  <c r="F385" i="7"/>
  <c r="D385" i="37"/>
  <c r="F385" i="37"/>
  <c r="F392" i="7"/>
  <c r="D392" i="37"/>
  <c r="F392" i="37"/>
  <c r="F403" i="7"/>
  <c r="D403" i="37"/>
  <c r="F403" i="37"/>
  <c r="D407" i="25"/>
  <c r="F417" i="7"/>
  <c r="D417" i="37"/>
  <c r="F417" i="37"/>
  <c r="D421" i="25"/>
  <c r="F424" i="7"/>
  <c r="F425" i="7"/>
  <c r="F426" i="7"/>
  <c r="D426" i="37"/>
  <c r="F426" i="37"/>
  <c r="D167" i="25"/>
  <c r="D171" i="25"/>
  <c r="D166" i="25"/>
  <c r="D165" i="25"/>
  <c r="D176" i="25"/>
  <c r="D184" i="25"/>
  <c r="E456" i="6"/>
  <c r="E455" i="6"/>
  <c r="F73" i="6"/>
  <c r="D73" i="38"/>
  <c r="F73" i="38"/>
  <c r="D70" i="24"/>
  <c r="E68" i="6"/>
  <c r="F15" i="6"/>
  <c r="D15" i="38"/>
  <c r="F15" i="38"/>
  <c r="D12" i="24"/>
  <c r="F22" i="6"/>
  <c r="D22" i="38"/>
  <c r="F22" i="38"/>
  <c r="D19" i="24"/>
  <c r="D20" i="31"/>
  <c r="G20" i="31"/>
  <c r="N20" i="31"/>
  <c r="F89" i="6"/>
  <c r="D90" i="38"/>
  <c r="F90" i="38"/>
  <c r="D87" i="24"/>
  <c r="F93" i="6"/>
  <c r="D94" i="38"/>
  <c r="F94" i="38"/>
  <c r="D91" i="24"/>
  <c r="D22" i="4"/>
  <c r="F116" i="6"/>
  <c r="D117" i="38"/>
  <c r="F117" i="38"/>
  <c r="D114" i="24"/>
  <c r="F187" i="6"/>
  <c r="D188" i="38"/>
  <c r="F188" i="38"/>
  <c r="D185" i="24"/>
  <c r="F194" i="6"/>
  <c r="F206" i="6"/>
  <c r="E282" i="6"/>
  <c r="E356" i="6"/>
  <c r="F221" i="6"/>
  <c r="D222" i="38"/>
  <c r="F222" i="38"/>
  <c r="D231" i="24"/>
  <c r="F233" i="6"/>
  <c r="D234" i="38"/>
  <c r="F234" i="38"/>
  <c r="D243" i="24"/>
  <c r="F246" i="6"/>
  <c r="D247" i="38"/>
  <c r="F247" i="38"/>
  <c r="D256" i="24"/>
  <c r="F257" i="6"/>
  <c r="D258" i="38"/>
  <c r="F258" i="38"/>
  <c r="D267" i="24"/>
  <c r="F260" i="6"/>
  <c r="D261" i="38"/>
  <c r="F261" i="38"/>
  <c r="D270" i="24"/>
  <c r="F262" i="6"/>
  <c r="D263" i="38"/>
  <c r="F263" i="38"/>
  <c r="D272" i="24"/>
  <c r="D19" i="5"/>
  <c r="D112" i="1"/>
  <c r="F288" i="6"/>
  <c r="D289" i="38"/>
  <c r="F289" i="38"/>
  <c r="D298" i="24"/>
  <c r="F324" i="6"/>
  <c r="D325" i="38"/>
  <c r="F325" i="38"/>
  <c r="D334" i="24"/>
  <c r="F370" i="6"/>
  <c r="D371" i="38"/>
  <c r="F371" i="38"/>
  <c r="D380" i="24"/>
  <c r="F371" i="6"/>
  <c r="D372" i="38"/>
  <c r="F372" i="38"/>
  <c r="D381" i="24"/>
  <c r="F385" i="6"/>
  <c r="D386" i="38"/>
  <c r="F386" i="38"/>
  <c r="D395" i="24"/>
  <c r="F403" i="6"/>
  <c r="D404" i="38"/>
  <c r="F404" i="38"/>
  <c r="D413" i="24"/>
  <c r="F404" i="6"/>
  <c r="D405" i="38"/>
  <c r="F405" i="38"/>
  <c r="D414" i="24"/>
  <c r="D68" i="5"/>
  <c r="D161" i="1"/>
  <c r="F424" i="6"/>
  <c r="D426" i="38"/>
  <c r="F426" i="38"/>
  <c r="D435" i="24"/>
  <c r="F439" i="6"/>
  <c r="F446" i="6"/>
  <c r="D100" i="5"/>
  <c r="D193" i="1"/>
  <c r="F462" i="6"/>
  <c r="F467" i="6"/>
  <c r="E9" i="9"/>
  <c r="E13" i="9"/>
  <c r="E8" i="8"/>
  <c r="E17" i="8"/>
  <c r="E43" i="21"/>
  <c r="D9" i="25"/>
  <c r="D8" i="25"/>
  <c r="D14" i="25"/>
  <c r="D13" i="25"/>
  <c r="D18" i="25"/>
  <c r="D22" i="25"/>
  <c r="D26" i="25"/>
  <c r="D30" i="25"/>
  <c r="D12" i="25"/>
  <c r="D17" i="25"/>
  <c r="D64" i="25"/>
  <c r="D21" i="25"/>
  <c r="D25" i="25"/>
  <c r="D29" i="25"/>
  <c r="D33" i="25"/>
  <c r="D43" i="25"/>
  <c r="D36" i="25"/>
  <c r="D40" i="25"/>
  <c r="D35" i="25"/>
  <c r="D44" i="25"/>
  <c r="D50" i="25"/>
  <c r="D52" i="25"/>
  <c r="D61" i="25"/>
  <c r="D70" i="25"/>
  <c r="D77" i="25"/>
  <c r="D83" i="25"/>
  <c r="D82" i="25"/>
  <c r="D89" i="25"/>
  <c r="D87" i="25"/>
  <c r="D97" i="25"/>
  <c r="D96" i="25"/>
  <c r="D103" i="25"/>
  <c r="D101" i="25"/>
  <c r="D119" i="25"/>
  <c r="D117" i="25"/>
  <c r="D115" i="25"/>
  <c r="D113" i="25"/>
  <c r="D128" i="25"/>
  <c r="D132" i="25"/>
  <c r="D139" i="25"/>
  <c r="D136" i="25"/>
  <c r="D141" i="25"/>
  <c r="D145" i="25"/>
  <c r="D150" i="25"/>
  <c r="D156" i="25"/>
  <c r="D160" i="25"/>
  <c r="F497" i="24"/>
  <c r="E33" i="21"/>
  <c r="F496" i="24"/>
  <c r="D33" i="21"/>
  <c r="F215" i="24"/>
  <c r="D9" i="21"/>
  <c r="G9" i="21"/>
  <c r="M493" i="24"/>
  <c r="E431" i="24"/>
  <c r="E430" i="24"/>
  <c r="E231" i="24"/>
  <c r="E433" i="24"/>
  <c r="E432" i="24"/>
  <c r="Z215" i="24"/>
  <c r="D25" i="21"/>
  <c r="G25" i="21"/>
  <c r="Z212" i="24"/>
  <c r="Z5" i="24"/>
  <c r="N215" i="24"/>
  <c r="D15" i="21"/>
  <c r="G15" i="21"/>
  <c r="E90" i="24"/>
  <c r="E91" i="24"/>
  <c r="E181" i="24"/>
  <c r="O216" i="24"/>
  <c r="E16" i="21"/>
  <c r="E82" i="24"/>
  <c r="E81" i="24"/>
  <c r="E191" i="24"/>
  <c r="E68" i="24"/>
  <c r="E69" i="24"/>
  <c r="F38" i="11"/>
  <c r="F39" i="11"/>
  <c r="F40" i="11"/>
  <c r="F41" i="11"/>
  <c r="E42" i="11"/>
  <c r="D42" i="11"/>
  <c r="C42" i="11"/>
  <c r="F30" i="11"/>
  <c r="F32" i="11"/>
  <c r="F33" i="11"/>
  <c r="E36" i="11"/>
  <c r="D36" i="11"/>
  <c r="C36" i="11"/>
  <c r="F35" i="11"/>
  <c r="F34" i="11"/>
  <c r="F31" i="11"/>
  <c r="D20" i="10"/>
  <c r="H19" i="10"/>
  <c r="H12" i="10"/>
  <c r="E286" i="7"/>
  <c r="E192" i="7"/>
  <c r="E248" i="7"/>
  <c r="E274" i="7"/>
  <c r="E367" i="7"/>
  <c r="F367" i="7"/>
  <c r="E380" i="7"/>
  <c r="F380" i="7"/>
  <c r="E259" i="7"/>
  <c r="E218" i="7"/>
  <c r="E195" i="7"/>
  <c r="E244" i="7"/>
  <c r="F45" i="7"/>
  <c r="D45" i="37"/>
  <c r="F45" i="37"/>
  <c r="J18" i="4"/>
  <c r="F110" i="7"/>
  <c r="D110" i="37"/>
  <c r="F110" i="37"/>
  <c r="F130" i="7"/>
  <c r="D130" i="37"/>
  <c r="F130" i="37"/>
  <c r="F234" i="7"/>
  <c r="D234" i="37"/>
  <c r="F234" i="37"/>
  <c r="D238" i="25"/>
  <c r="F238" i="25"/>
  <c r="F254" i="7"/>
  <c r="D254" i="37"/>
  <c r="F254" i="37"/>
  <c r="D258" i="25"/>
  <c r="F378" i="7"/>
  <c r="D378" i="37"/>
  <c r="F378" i="37"/>
  <c r="F408" i="7"/>
  <c r="D408" i="37"/>
  <c r="F408" i="37"/>
  <c r="F319" i="7"/>
  <c r="I76" i="4"/>
  <c r="E432" i="6"/>
  <c r="E428" i="6"/>
  <c r="E446" i="6"/>
  <c r="E441" i="6"/>
  <c r="E347" i="6"/>
  <c r="E339" i="6"/>
  <c r="E335" i="6"/>
  <c r="E272" i="6"/>
  <c r="E266" i="6"/>
  <c r="E265" i="6"/>
  <c r="E239" i="6"/>
  <c r="E218" i="6"/>
  <c r="E217" i="6"/>
  <c r="E216" i="6"/>
  <c r="E215" i="6"/>
  <c r="E190" i="6"/>
  <c r="E189" i="6"/>
  <c r="E188" i="6"/>
  <c r="E184" i="6"/>
  <c r="E181" i="6"/>
  <c r="E159" i="6"/>
  <c r="E151" i="6"/>
  <c r="E148" i="6"/>
  <c r="E144" i="6"/>
  <c r="E138" i="6"/>
  <c r="E108" i="6"/>
  <c r="E79" i="6"/>
  <c r="E126" i="6"/>
  <c r="E124" i="6"/>
  <c r="E87" i="6"/>
  <c r="E86" i="6"/>
  <c r="E59" i="6"/>
  <c r="E51" i="6"/>
  <c r="E42" i="6"/>
  <c r="E290" i="6"/>
  <c r="E299" i="6"/>
  <c r="E306" i="6"/>
  <c r="E310" i="6"/>
  <c r="E397" i="6"/>
  <c r="E391" i="6"/>
  <c r="H13" i="10"/>
  <c r="H14" i="10"/>
  <c r="H15" i="10"/>
  <c r="H16" i="10"/>
  <c r="H17" i="10"/>
  <c r="H18" i="10"/>
  <c r="H11" i="10"/>
  <c r="F202" i="1"/>
  <c r="F83" i="1"/>
  <c r="F106" i="31"/>
  <c r="G106" i="31"/>
  <c r="H106" i="31"/>
  <c r="I106" i="31"/>
  <c r="J106" i="31"/>
  <c r="K106" i="31"/>
  <c r="L106" i="31"/>
  <c r="M106" i="31"/>
  <c r="N106" i="31"/>
  <c r="O106" i="31"/>
  <c r="P106" i="31"/>
  <c r="Q106" i="31"/>
  <c r="R106" i="31"/>
  <c r="S106" i="31"/>
  <c r="T106" i="31"/>
  <c r="U106" i="31"/>
  <c r="V106" i="31"/>
  <c r="W106" i="31"/>
  <c r="X106" i="31"/>
  <c r="Y106" i="31"/>
  <c r="Z106" i="31"/>
  <c r="AA106" i="31"/>
  <c r="AB106" i="31"/>
  <c r="AC106" i="31"/>
  <c r="AD106" i="31"/>
  <c r="AE106" i="31"/>
  <c r="AG106" i="31"/>
  <c r="E106" i="31"/>
  <c r="AH198" i="31"/>
  <c r="AH199" i="31"/>
  <c r="AH200" i="31"/>
  <c r="AH201" i="31"/>
  <c r="AH202" i="31"/>
  <c r="AH203" i="31"/>
  <c r="AH204" i="31"/>
  <c r="AH205" i="31"/>
  <c r="AH206" i="31"/>
  <c r="AH207" i="31"/>
  <c r="AH208" i="31"/>
  <c r="AH209" i="31"/>
  <c r="AH210" i="31"/>
  <c r="AH211" i="31"/>
  <c r="AH212" i="31"/>
  <c r="AH213" i="31"/>
  <c r="AH214" i="31"/>
  <c r="AH216" i="31"/>
  <c r="AH217" i="31"/>
  <c r="AH218" i="31"/>
  <c r="AH219" i="31"/>
  <c r="AH110" i="31"/>
  <c r="AH111" i="31"/>
  <c r="AH112" i="31"/>
  <c r="AH113" i="31"/>
  <c r="AH114" i="31"/>
  <c r="AH115" i="31"/>
  <c r="AH116" i="31"/>
  <c r="AH117" i="31"/>
  <c r="AH118" i="31"/>
  <c r="AH119" i="31"/>
  <c r="AH120" i="31"/>
  <c r="AH121" i="31"/>
  <c r="AH122" i="31"/>
  <c r="AH123" i="31"/>
  <c r="AH124" i="31"/>
  <c r="AH125" i="31"/>
  <c r="AH126" i="31"/>
  <c r="AH127" i="31"/>
  <c r="AH128" i="31"/>
  <c r="AH129" i="31"/>
  <c r="AH130" i="31"/>
  <c r="AH131" i="31"/>
  <c r="AH132" i="31"/>
  <c r="AH133" i="31"/>
  <c r="AH134" i="31"/>
  <c r="AH135" i="31"/>
  <c r="AH136" i="31"/>
  <c r="AH137" i="31"/>
  <c r="AH138" i="31"/>
  <c r="AH139" i="31"/>
  <c r="AH140" i="31"/>
  <c r="AH141" i="31"/>
  <c r="AH142" i="31"/>
  <c r="AH143" i="31"/>
  <c r="AH144" i="31"/>
  <c r="AH145" i="31"/>
  <c r="AH146" i="31"/>
  <c r="AH147" i="31"/>
  <c r="AH148" i="31"/>
  <c r="AH149" i="31"/>
  <c r="AH150" i="31"/>
  <c r="AH151" i="31"/>
  <c r="AH152" i="31"/>
  <c r="AH153" i="31"/>
  <c r="AH154" i="31"/>
  <c r="AH155" i="31"/>
  <c r="AH156" i="31"/>
  <c r="AH157" i="31"/>
  <c r="AH158" i="31"/>
  <c r="AH159" i="31"/>
  <c r="AH160" i="31"/>
  <c r="AH161" i="31"/>
  <c r="AH162" i="31"/>
  <c r="AH163" i="31"/>
  <c r="AH164" i="31"/>
  <c r="AH165" i="31"/>
  <c r="AH166" i="31"/>
  <c r="AH167" i="31"/>
  <c r="AH168" i="31"/>
  <c r="AH169" i="31"/>
  <c r="AH170" i="31"/>
  <c r="AH171" i="31"/>
  <c r="AH172" i="31"/>
  <c r="AH173" i="31"/>
  <c r="AH174" i="31"/>
  <c r="AH175" i="31"/>
  <c r="AH176" i="31"/>
  <c r="AH177" i="31"/>
  <c r="AH178" i="31"/>
  <c r="AH179" i="31"/>
  <c r="AH180" i="31"/>
  <c r="AH181" i="31"/>
  <c r="AH182" i="31"/>
  <c r="AH183" i="31"/>
  <c r="AH184" i="31"/>
  <c r="AH185" i="31"/>
  <c r="AH186" i="31"/>
  <c r="AH187" i="31"/>
  <c r="AH188" i="31"/>
  <c r="AH189" i="31"/>
  <c r="AH190" i="31"/>
  <c r="AH191" i="31"/>
  <c r="AH192" i="31"/>
  <c r="AH193" i="31"/>
  <c r="AH194" i="31"/>
  <c r="AH195" i="31"/>
  <c r="AH196" i="31"/>
  <c r="AH197" i="31"/>
  <c r="AH107" i="31"/>
  <c r="AH108" i="31"/>
  <c r="AH220" i="31"/>
  <c r="AH109" i="31"/>
  <c r="N10" i="31"/>
  <c r="N22" i="31"/>
  <c r="N24" i="31"/>
  <c r="N26" i="31"/>
  <c r="N27" i="31"/>
  <c r="N28" i="31"/>
  <c r="N29" i="31"/>
  <c r="N30" i="31"/>
  <c r="N31" i="31"/>
  <c r="N32" i="31"/>
  <c r="N33" i="31"/>
  <c r="N35" i="31"/>
  <c r="N37" i="31"/>
  <c r="N38" i="31"/>
  <c r="N42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" i="31"/>
  <c r="F8" i="31"/>
  <c r="J8" i="31"/>
  <c r="K8" i="31"/>
  <c r="L8" i="31"/>
  <c r="G16" i="23"/>
  <c r="F42" i="23"/>
  <c r="F44" i="23"/>
  <c r="H18" i="23"/>
  <c r="K18" i="23"/>
  <c r="L16" i="23"/>
  <c r="K42" i="23"/>
  <c r="M18" i="23"/>
  <c r="P16" i="23"/>
  <c r="O42" i="23"/>
  <c r="G215" i="24"/>
  <c r="D10" i="21"/>
  <c r="G10" i="21"/>
  <c r="E87" i="24"/>
  <c r="E88" i="24"/>
  <c r="M224" i="24"/>
  <c r="E34" i="24"/>
  <c r="V493" i="24"/>
  <c r="V497" i="24"/>
  <c r="E49" i="21"/>
  <c r="G49" i="21"/>
  <c r="W493" i="24"/>
  <c r="W497" i="24"/>
  <c r="E50" i="21"/>
  <c r="G50" i="21"/>
  <c r="U493" i="24"/>
  <c r="U497" i="24"/>
  <c r="E48" i="21"/>
  <c r="G48" i="21"/>
  <c r="W224" i="24"/>
  <c r="V224" i="24"/>
  <c r="U224" i="24"/>
  <c r="V5" i="24"/>
  <c r="W5" i="24"/>
  <c r="U5" i="24"/>
  <c r="AG224" i="24"/>
  <c r="U216" i="24"/>
  <c r="E21" i="21"/>
  <c r="G21" i="21"/>
  <c r="V216" i="24"/>
  <c r="E22" i="21"/>
  <c r="G22" i="21"/>
  <c r="W216" i="24"/>
  <c r="E23" i="21"/>
  <c r="G23" i="21"/>
  <c r="U212" i="24"/>
  <c r="V212" i="24"/>
  <c r="W212" i="24"/>
  <c r="E112" i="24"/>
  <c r="E80" i="24"/>
  <c r="E41" i="21"/>
  <c r="D41" i="21"/>
  <c r="E78" i="24"/>
  <c r="F191" i="25"/>
  <c r="E213" i="25"/>
  <c r="E216" i="25"/>
  <c r="E225" i="25"/>
  <c r="E233" i="25"/>
  <c r="E234" i="25"/>
  <c r="E238" i="25"/>
  <c r="E243" i="25"/>
  <c r="E257" i="25"/>
  <c r="E258" i="25"/>
  <c r="E259" i="25"/>
  <c r="E273" i="25"/>
  <c r="E291" i="25"/>
  <c r="E300" i="25"/>
  <c r="E303" i="25"/>
  <c r="E304" i="25"/>
  <c r="E425" i="25"/>
  <c r="E414" i="25"/>
  <c r="E410" i="25"/>
  <c r="E409" i="25"/>
  <c r="E408" i="25"/>
  <c r="E399" i="25"/>
  <c r="E394" i="25"/>
  <c r="E385" i="25"/>
  <c r="E393" i="25"/>
  <c r="E371" i="25"/>
  <c r="E364" i="25"/>
  <c r="E358" i="25"/>
  <c r="E356" i="25"/>
  <c r="E351" i="25"/>
  <c r="E349" i="25"/>
  <c r="E346" i="25"/>
  <c r="E344" i="25"/>
  <c r="E342" i="25"/>
  <c r="E340" i="25"/>
  <c r="E327" i="25"/>
  <c r="E323" i="25"/>
  <c r="E184" i="25"/>
  <c r="E176" i="25"/>
  <c r="E171" i="25"/>
  <c r="E166" i="25"/>
  <c r="E165" i="25"/>
  <c r="E167" i="25"/>
  <c r="E9" i="25"/>
  <c r="E8" i="25"/>
  <c r="E14" i="25"/>
  <c r="E18" i="25"/>
  <c r="E22" i="25"/>
  <c r="E26" i="25"/>
  <c r="E13" i="25"/>
  <c r="E30" i="25"/>
  <c r="E36" i="25"/>
  <c r="E35" i="25"/>
  <c r="E40" i="25"/>
  <c r="E44" i="25"/>
  <c r="E50" i="25"/>
  <c r="E52" i="25"/>
  <c r="E61" i="25"/>
  <c r="E12" i="25"/>
  <c r="E17" i="25"/>
  <c r="E64" i="25"/>
  <c r="E7" i="25"/>
  <c r="E6" i="25"/>
  <c r="E21" i="25"/>
  <c r="E25" i="25"/>
  <c r="E29" i="25"/>
  <c r="E33" i="25"/>
  <c r="E43" i="25"/>
  <c r="E70" i="25"/>
  <c r="E77" i="25"/>
  <c r="E83" i="25"/>
  <c r="E82" i="25"/>
  <c r="E89" i="25"/>
  <c r="E87" i="25"/>
  <c r="E97" i="25"/>
  <c r="E96" i="25"/>
  <c r="E103" i="25"/>
  <c r="E101" i="25"/>
  <c r="E119" i="25"/>
  <c r="E117" i="25"/>
  <c r="E115" i="25"/>
  <c r="E113" i="25"/>
  <c r="E128" i="25"/>
  <c r="E132" i="25"/>
  <c r="E139" i="25"/>
  <c r="E136" i="25"/>
  <c r="E141" i="25"/>
  <c r="E145" i="25"/>
  <c r="E150" i="25"/>
  <c r="E156" i="25"/>
  <c r="E160" i="25"/>
  <c r="E208" i="25"/>
  <c r="AK497" i="24"/>
  <c r="E61" i="21"/>
  <c r="G61" i="21"/>
  <c r="AI497" i="24"/>
  <c r="E59" i="21"/>
  <c r="G59" i="21"/>
  <c r="AH497" i="24"/>
  <c r="E58" i="21"/>
  <c r="G58" i="21"/>
  <c r="AG497" i="24"/>
  <c r="E57" i="21"/>
  <c r="G57" i="21"/>
  <c r="J497" i="24"/>
  <c r="E38" i="21"/>
  <c r="G38" i="21"/>
  <c r="I497" i="24"/>
  <c r="E37" i="21"/>
  <c r="G37" i="21"/>
  <c r="AO496" i="24"/>
  <c r="D40" i="21"/>
  <c r="G40" i="21"/>
  <c r="AN496" i="24"/>
  <c r="D35" i="21"/>
  <c r="G35" i="21"/>
  <c r="AM496" i="24"/>
  <c r="D63" i="21"/>
  <c r="G63" i="21"/>
  <c r="AL496" i="24"/>
  <c r="D62" i="21"/>
  <c r="G62" i="21"/>
  <c r="AJ496" i="24"/>
  <c r="D60" i="21"/>
  <c r="G60" i="21"/>
  <c r="AF496" i="24"/>
  <c r="D56" i="21"/>
  <c r="G56" i="21"/>
  <c r="AE496" i="24"/>
  <c r="D55" i="21"/>
  <c r="G55" i="21"/>
  <c r="AC496" i="24"/>
  <c r="D54" i="21"/>
  <c r="G54" i="21"/>
  <c r="S496" i="24"/>
  <c r="D46" i="21"/>
  <c r="G46" i="21"/>
  <c r="R496" i="24"/>
  <c r="D45" i="21"/>
  <c r="G45" i="21"/>
  <c r="N496" i="24"/>
  <c r="K496" i="24"/>
  <c r="D39" i="21"/>
  <c r="G39" i="21"/>
  <c r="H496" i="24"/>
  <c r="D36" i="21"/>
  <c r="G36" i="21"/>
  <c r="G496" i="24"/>
  <c r="D34" i="21"/>
  <c r="G34" i="21"/>
  <c r="AA495" i="24"/>
  <c r="F52" i="21"/>
  <c r="G52" i="21"/>
  <c r="T495" i="24"/>
  <c r="AP495" i="24"/>
  <c r="AO493" i="24"/>
  <c r="AN493" i="24"/>
  <c r="AM493" i="24"/>
  <c r="AL493" i="24"/>
  <c r="AK493" i="24"/>
  <c r="AJ493" i="24"/>
  <c r="AI493" i="24"/>
  <c r="AH493" i="24"/>
  <c r="AG493" i="24"/>
  <c r="AF493" i="24"/>
  <c r="AE493" i="24"/>
  <c r="AD493" i="24"/>
  <c r="AC493" i="24"/>
  <c r="AB493" i="24"/>
  <c r="AA493" i="24"/>
  <c r="Y493" i="24"/>
  <c r="X493" i="24"/>
  <c r="T493" i="24"/>
  <c r="S493" i="24"/>
  <c r="R493" i="24"/>
  <c r="Q493" i="24"/>
  <c r="P493" i="24"/>
  <c r="O493" i="24"/>
  <c r="N493" i="24"/>
  <c r="L493" i="24"/>
  <c r="K493" i="24"/>
  <c r="J493" i="24"/>
  <c r="I493" i="24"/>
  <c r="H493" i="24"/>
  <c r="AP493" i="24"/>
  <c r="G493" i="24"/>
  <c r="F493" i="24"/>
  <c r="E491" i="24"/>
  <c r="E490" i="24"/>
  <c r="E489" i="24"/>
  <c r="E488" i="24"/>
  <c r="E487" i="24"/>
  <c r="E486" i="24"/>
  <c r="E469" i="24"/>
  <c r="E485" i="24"/>
  <c r="E484" i="24"/>
  <c r="E483" i="24"/>
  <c r="E482" i="24"/>
  <c r="E481" i="24"/>
  <c r="E480" i="24"/>
  <c r="E479" i="24"/>
  <c r="E478" i="24"/>
  <c r="E477" i="24"/>
  <c r="E476" i="24"/>
  <c r="E475" i="24"/>
  <c r="E474" i="24"/>
  <c r="E473" i="24"/>
  <c r="E472" i="24"/>
  <c r="E468" i="24"/>
  <c r="E467" i="24"/>
  <c r="E466" i="24"/>
  <c r="E465" i="24"/>
  <c r="E464" i="24"/>
  <c r="E463" i="24"/>
  <c r="E462" i="24"/>
  <c r="E461" i="24"/>
  <c r="E459" i="24"/>
  <c r="E458" i="24"/>
  <c r="E455" i="24"/>
  <c r="E457" i="24"/>
  <c r="E456" i="24"/>
  <c r="E454" i="24"/>
  <c r="E453" i="24"/>
  <c r="E452" i="24"/>
  <c r="E451" i="24"/>
  <c r="E450" i="24"/>
  <c r="E447" i="24"/>
  <c r="E443" i="24"/>
  <c r="E442" i="24"/>
  <c r="E441" i="24"/>
  <c r="E439" i="24"/>
  <c r="E438" i="24"/>
  <c r="E437" i="24"/>
  <c r="E434" i="24"/>
  <c r="E429" i="24"/>
  <c r="E428" i="24"/>
  <c r="E427" i="24"/>
  <c r="E426" i="24"/>
  <c r="E421" i="24"/>
  <c r="E420" i="24"/>
  <c r="E425" i="24"/>
  <c r="E424" i="24"/>
  <c r="E423" i="24"/>
  <c r="E422" i="24"/>
  <c r="E419" i="24"/>
  <c r="E418" i="24"/>
  <c r="E417" i="24"/>
  <c r="E416" i="24"/>
  <c r="E412" i="24"/>
  <c r="E409" i="24"/>
  <c r="E408" i="24"/>
  <c r="E406" i="24"/>
  <c r="E405" i="24"/>
  <c r="E404" i="24"/>
  <c r="E403" i="24"/>
  <c r="E402" i="24"/>
  <c r="E400" i="24"/>
  <c r="E399" i="24"/>
  <c r="E398" i="24"/>
  <c r="E397" i="24"/>
  <c r="E396" i="24"/>
  <c r="E395" i="24"/>
  <c r="E393" i="24"/>
  <c r="E392" i="24"/>
  <c r="E388" i="24"/>
  <c r="E386" i="24"/>
  <c r="E391" i="24"/>
  <c r="E390" i="24"/>
  <c r="E389" i="24"/>
  <c r="E387" i="24"/>
  <c r="E385" i="24"/>
  <c r="E384" i="24"/>
  <c r="E383" i="24"/>
  <c r="E382" i="24"/>
  <c r="E381" i="24"/>
  <c r="E379" i="24"/>
  <c r="E380" i="24"/>
  <c r="E378" i="24"/>
  <c r="E377" i="24"/>
  <c r="E376" i="24"/>
  <c r="E375" i="24"/>
  <c r="E373" i="24"/>
  <c r="E372" i="24"/>
  <c r="E370" i="24"/>
  <c r="E371" i="24"/>
  <c r="E369" i="24"/>
  <c r="E368" i="24"/>
  <c r="E367" i="24"/>
  <c r="E365" i="24"/>
  <c r="E364" i="24"/>
  <c r="E363" i="24"/>
  <c r="E362" i="24"/>
  <c r="E357" i="24"/>
  <c r="E361" i="24"/>
  <c r="E360" i="24"/>
  <c r="E359" i="24"/>
  <c r="E358" i="24"/>
  <c r="E356" i="24"/>
  <c r="E355" i="24"/>
  <c r="E354" i="24"/>
  <c r="E353" i="24"/>
  <c r="E352" i="24"/>
  <c r="E351" i="24"/>
  <c r="E350" i="24"/>
  <c r="E347" i="24"/>
  <c r="E346" i="24"/>
  <c r="E344" i="24"/>
  <c r="E343" i="24"/>
  <c r="E342" i="24"/>
  <c r="E341" i="24"/>
  <c r="E340" i="24"/>
  <c r="E339" i="24"/>
  <c r="E338" i="24"/>
  <c r="E337" i="24"/>
  <c r="E336" i="24"/>
  <c r="E334" i="24"/>
  <c r="E333" i="24"/>
  <c r="E332" i="24"/>
  <c r="E331" i="24"/>
  <c r="E330" i="24"/>
  <c r="E328" i="24"/>
  <c r="E329" i="24"/>
  <c r="E327" i="24"/>
  <c r="E326" i="24"/>
  <c r="E325" i="24"/>
  <c r="E324" i="24"/>
  <c r="E323" i="24"/>
  <c r="E322" i="24"/>
  <c r="E321" i="24"/>
  <c r="E320" i="24"/>
  <c r="E319" i="24"/>
  <c r="E318" i="24"/>
  <c r="E317" i="24"/>
  <c r="E315" i="24"/>
  <c r="E314" i="24"/>
  <c r="E313" i="24"/>
  <c r="E312" i="24"/>
  <c r="E311" i="24"/>
  <c r="E310" i="24"/>
  <c r="E309" i="24"/>
  <c r="E308" i="24"/>
  <c r="E307" i="24"/>
  <c r="E306" i="24"/>
  <c r="E305" i="24"/>
  <c r="E304" i="24"/>
  <c r="E303" i="24"/>
  <c r="E302" i="24"/>
  <c r="E301" i="24"/>
  <c r="E299" i="24"/>
  <c r="E298" i="24"/>
  <c r="E297" i="24"/>
  <c r="E296" i="24"/>
  <c r="E295" i="24"/>
  <c r="E294" i="24"/>
  <c r="E290" i="24"/>
  <c r="E289" i="24"/>
  <c r="E288" i="24"/>
  <c r="E287" i="24"/>
  <c r="E286" i="24"/>
  <c r="E284" i="24"/>
  <c r="E281" i="24"/>
  <c r="E280" i="24"/>
  <c r="E279" i="24"/>
  <c r="E278" i="24"/>
  <c r="E277" i="24"/>
  <c r="E276" i="24"/>
  <c r="E275" i="24"/>
  <c r="E274" i="24"/>
  <c r="E273" i="24"/>
  <c r="E272" i="24"/>
  <c r="E271" i="24"/>
  <c r="E270" i="24"/>
  <c r="E269" i="24"/>
  <c r="E268" i="24"/>
  <c r="E267" i="24"/>
  <c r="E264" i="24"/>
  <c r="E266" i="24"/>
  <c r="E265" i="24"/>
  <c r="E263" i="24"/>
  <c r="E262" i="24"/>
  <c r="E261" i="24"/>
  <c r="E260" i="24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9" i="24"/>
  <c r="E238" i="24"/>
  <c r="E236" i="24"/>
  <c r="E235" i="24"/>
  <c r="E234" i="24"/>
  <c r="E233" i="24"/>
  <c r="E232" i="24"/>
  <c r="E230" i="24"/>
  <c r="E229" i="24"/>
  <c r="AO224" i="24"/>
  <c r="AN224" i="24"/>
  <c r="AM224" i="24"/>
  <c r="AL224" i="24"/>
  <c r="AK224" i="24"/>
  <c r="AJ224" i="24"/>
  <c r="AI224" i="24"/>
  <c r="AH224" i="24"/>
  <c r="AF224" i="24"/>
  <c r="AE224" i="24"/>
  <c r="AD224" i="24"/>
  <c r="AC224" i="24"/>
  <c r="AB224" i="24"/>
  <c r="AA224" i="24"/>
  <c r="Y224" i="24"/>
  <c r="X224" i="24"/>
  <c r="T224" i="24"/>
  <c r="S224" i="24"/>
  <c r="R224" i="24"/>
  <c r="Q224" i="24"/>
  <c r="P224" i="24"/>
  <c r="O224" i="24"/>
  <c r="N224" i="24"/>
  <c r="L224" i="24"/>
  <c r="K224" i="24"/>
  <c r="J224" i="24"/>
  <c r="I224" i="24"/>
  <c r="H224" i="24"/>
  <c r="G224" i="24"/>
  <c r="F224" i="24"/>
  <c r="Q215" i="24"/>
  <c r="D18" i="21"/>
  <c r="G18" i="21"/>
  <c r="M215" i="24"/>
  <c r="D14" i="21"/>
  <c r="G14" i="21"/>
  <c r="L215" i="24"/>
  <c r="D13" i="21"/>
  <c r="G13" i="21"/>
  <c r="T214" i="24"/>
  <c r="F20" i="21"/>
  <c r="G20" i="21"/>
  <c r="Y212" i="24"/>
  <c r="T212" i="24"/>
  <c r="S212" i="24"/>
  <c r="Q212" i="24"/>
  <c r="N212" i="24"/>
  <c r="M212" i="24"/>
  <c r="L212" i="24"/>
  <c r="K212" i="24"/>
  <c r="H212" i="24"/>
  <c r="G212" i="24"/>
  <c r="F212" i="24"/>
  <c r="E210" i="24"/>
  <c r="E209" i="24"/>
  <c r="E208" i="24"/>
  <c r="E207" i="24"/>
  <c r="E206" i="24"/>
  <c r="E204" i="24"/>
  <c r="E203" i="24"/>
  <c r="E202" i="24"/>
  <c r="E201" i="24"/>
  <c r="E200" i="24"/>
  <c r="E199" i="24"/>
  <c r="E198" i="24"/>
  <c r="E197" i="24"/>
  <c r="E196" i="24"/>
  <c r="E192" i="24"/>
  <c r="E187" i="24"/>
  <c r="E186" i="24"/>
  <c r="E195" i="24"/>
  <c r="E194" i="24"/>
  <c r="E193" i="24"/>
  <c r="E189" i="24"/>
  <c r="E188" i="24"/>
  <c r="E184" i="24"/>
  <c r="E183" i="24"/>
  <c r="E180" i="24"/>
  <c r="E179" i="24"/>
  <c r="E176" i="24"/>
  <c r="E178" i="24"/>
  <c r="E177" i="24"/>
  <c r="E175" i="24"/>
  <c r="E174" i="24"/>
  <c r="E173" i="24"/>
  <c r="E172" i="24"/>
  <c r="E171" i="24"/>
  <c r="E169" i="24"/>
  <c r="E168" i="24"/>
  <c r="E167" i="24"/>
  <c r="E166" i="24"/>
  <c r="E164" i="24"/>
  <c r="E163" i="24"/>
  <c r="X216" i="24"/>
  <c r="E24" i="21"/>
  <c r="G24" i="21"/>
  <c r="R162" i="24"/>
  <c r="R212" i="24"/>
  <c r="L5" i="24"/>
  <c r="J162" i="24"/>
  <c r="E160" i="24"/>
  <c r="E159" i="24"/>
  <c r="E158" i="24"/>
  <c r="E156" i="24"/>
  <c r="E155" i="24"/>
  <c r="E154" i="24"/>
  <c r="E153" i="24"/>
  <c r="E152" i="24"/>
  <c r="E151" i="24"/>
  <c r="E150" i="24"/>
  <c r="E148" i="24"/>
  <c r="E147" i="24"/>
  <c r="E145" i="24"/>
  <c r="E144" i="24"/>
  <c r="E142" i="24"/>
  <c r="E143" i="24"/>
  <c r="E141" i="24"/>
  <c r="E140" i="24"/>
  <c r="E139" i="24"/>
  <c r="E137" i="24"/>
  <c r="E135" i="24"/>
  <c r="E133" i="24"/>
  <c r="E132" i="24"/>
  <c r="E131" i="24"/>
  <c r="E130" i="24"/>
  <c r="E129" i="24"/>
  <c r="E128" i="24"/>
  <c r="E127" i="24"/>
  <c r="E126" i="24"/>
  <c r="E125" i="24"/>
  <c r="E123" i="24"/>
  <c r="E121" i="24"/>
  <c r="E120" i="24"/>
  <c r="E118" i="24"/>
  <c r="E117" i="24"/>
  <c r="E119" i="24"/>
  <c r="E116" i="24"/>
  <c r="E115" i="24"/>
  <c r="E114" i="24"/>
  <c r="E113" i="24"/>
  <c r="E111" i="24"/>
  <c r="E110" i="24"/>
  <c r="E109" i="24"/>
  <c r="E107" i="24"/>
  <c r="E108" i="24"/>
  <c r="E105" i="24"/>
  <c r="E104" i="24"/>
  <c r="E103" i="24"/>
  <c r="E102" i="24"/>
  <c r="E101" i="24"/>
  <c r="E100" i="24"/>
  <c r="E99" i="24"/>
  <c r="E98" i="24"/>
  <c r="E97" i="24"/>
  <c r="E95" i="24"/>
  <c r="E94" i="24"/>
  <c r="E93" i="24"/>
  <c r="E92" i="24"/>
  <c r="E89" i="24"/>
  <c r="E79" i="24"/>
  <c r="E77" i="24"/>
  <c r="E75" i="24"/>
  <c r="E74" i="24"/>
  <c r="E73" i="24"/>
  <c r="E72" i="24"/>
  <c r="E67" i="24"/>
  <c r="E66" i="24"/>
  <c r="E63" i="24"/>
  <c r="E62" i="24"/>
  <c r="E61" i="24"/>
  <c r="E60" i="24"/>
  <c r="E59" i="24"/>
  <c r="E58" i="24"/>
  <c r="E57" i="24"/>
  <c r="E50" i="24"/>
  <c r="E49" i="24"/>
  <c r="E38" i="24"/>
  <c r="Y5" i="24"/>
  <c r="T5" i="24"/>
  <c r="S5" i="24"/>
  <c r="Q5" i="24"/>
  <c r="O5" i="24"/>
  <c r="N5" i="24"/>
  <c r="M5" i="24"/>
  <c r="K5" i="24"/>
  <c r="H5" i="24"/>
  <c r="G5" i="24"/>
  <c r="F5" i="24"/>
  <c r="X5" i="24"/>
  <c r="X212" i="24"/>
  <c r="O212" i="24"/>
  <c r="BO84" i="19"/>
  <c r="BO83" i="19"/>
  <c r="AE85" i="19"/>
  <c r="AE73" i="19"/>
  <c r="AY69" i="19"/>
  <c r="AY73" i="19"/>
  <c r="BC44" i="19"/>
  <c r="AE44" i="19"/>
  <c r="AE86" i="19"/>
  <c r="AY36" i="19"/>
  <c r="AY35" i="19"/>
  <c r="AY34" i="19"/>
  <c r="BC30" i="19"/>
  <c r="AQ30" i="19"/>
  <c r="AE30" i="19"/>
  <c r="AY28" i="19"/>
  <c r="AY27" i="19"/>
  <c r="AY30" i="19"/>
  <c r="AY16" i="19"/>
  <c r="N22" i="14"/>
  <c r="N23" i="14"/>
  <c r="N24" i="14"/>
  <c r="N25" i="14"/>
  <c r="O25" i="14"/>
  <c r="R25" i="14"/>
  <c r="AI35" i="19"/>
  <c r="N26" i="14"/>
  <c r="O26" i="14"/>
  <c r="N27" i="14"/>
  <c r="O27" i="14"/>
  <c r="R27" i="14"/>
  <c r="N28" i="14"/>
  <c r="O28" i="14"/>
  <c r="R28" i="14"/>
  <c r="N29" i="14"/>
  <c r="N30" i="14"/>
  <c r="N31" i="14"/>
  <c r="O31" i="14"/>
  <c r="S31" i="14"/>
  <c r="N32" i="14"/>
  <c r="O32" i="14"/>
  <c r="S32" i="14"/>
  <c r="N33" i="14"/>
  <c r="O33" i="14"/>
  <c r="S33" i="14"/>
  <c r="N21" i="14"/>
  <c r="M34" i="14"/>
  <c r="M35" i="14"/>
  <c r="L34" i="14"/>
  <c r="L35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21" i="14"/>
  <c r="K34" i="14"/>
  <c r="K35" i="14"/>
  <c r="V13" i="14"/>
  <c r="V14" i="14"/>
  <c r="U9" i="14"/>
  <c r="U10" i="14"/>
  <c r="U11" i="14"/>
  <c r="W11" i="14"/>
  <c r="U12" i="14"/>
  <c r="W12" i="14"/>
  <c r="R6" i="14"/>
  <c r="U6" i="14"/>
  <c r="W6" i="14"/>
  <c r="R7" i="14"/>
  <c r="U7" i="14"/>
  <c r="AI27" i="19"/>
  <c r="R8" i="14"/>
  <c r="R13" i="14"/>
  <c r="U8" i="14"/>
  <c r="W8" i="14"/>
  <c r="R5" i="14"/>
  <c r="R14" i="14"/>
  <c r="F19" i="22"/>
  <c r="E19" i="22"/>
  <c r="F10" i="22"/>
  <c r="E10" i="22"/>
  <c r="F15" i="3"/>
  <c r="K13" i="14"/>
  <c r="L13" i="14"/>
  <c r="L14" i="14"/>
  <c r="Q13" i="14"/>
  <c r="T13" i="14"/>
  <c r="T14" i="14"/>
  <c r="S13" i="14"/>
  <c r="J13" i="14"/>
  <c r="I13" i="14"/>
  <c r="M13" i="14"/>
  <c r="O13" i="14"/>
  <c r="P13" i="14"/>
  <c r="H6" i="14"/>
  <c r="H7" i="14"/>
  <c r="H8" i="14"/>
  <c r="H9" i="14"/>
  <c r="H10" i="14"/>
  <c r="H11" i="14"/>
  <c r="H13" i="14"/>
  <c r="H12" i="14"/>
  <c r="G6" i="14"/>
  <c r="G7" i="14"/>
  <c r="G8" i="14"/>
  <c r="G9" i="14"/>
  <c r="G10" i="14"/>
  <c r="G11" i="14"/>
  <c r="G12" i="14"/>
  <c r="I40" i="14"/>
  <c r="I41" i="14"/>
  <c r="I42" i="14"/>
  <c r="I43" i="14"/>
  <c r="I44" i="14"/>
  <c r="I39" i="14"/>
  <c r="G45" i="14"/>
  <c r="G34" i="14"/>
  <c r="G35" i="14"/>
  <c r="F11" i="3"/>
  <c r="F10" i="3"/>
  <c r="F12" i="3"/>
  <c r="F13" i="3"/>
  <c r="F14" i="3"/>
  <c r="F16" i="3"/>
  <c r="F9" i="3"/>
  <c r="F8" i="3"/>
  <c r="F23" i="3"/>
  <c r="F24" i="3"/>
  <c r="F25" i="3"/>
  <c r="F26" i="3"/>
  <c r="F27" i="3"/>
  <c r="F28" i="3"/>
  <c r="F22" i="3"/>
  <c r="F20" i="3"/>
  <c r="F19" i="3"/>
  <c r="F18" i="3"/>
  <c r="F7" i="3"/>
  <c r="F6" i="3"/>
  <c r="F10" i="18"/>
  <c r="F11" i="18"/>
  <c r="F9" i="18"/>
  <c r="F8" i="18"/>
  <c r="F13" i="18"/>
  <c r="F12" i="18"/>
  <c r="F16" i="18"/>
  <c r="F17" i="18"/>
  <c r="F18" i="18"/>
  <c r="F19" i="18"/>
  <c r="F21" i="18"/>
  <c r="F22" i="18"/>
  <c r="F24" i="18"/>
  <c r="F23" i="18"/>
  <c r="F25" i="18"/>
  <c r="F26" i="18"/>
  <c r="F28" i="18"/>
  <c r="F29" i="18"/>
  <c r="F27" i="18"/>
  <c r="F32" i="18"/>
  <c r="F33" i="18"/>
  <c r="F34" i="18"/>
  <c r="F35" i="18"/>
  <c r="F36" i="18"/>
  <c r="F37" i="18"/>
  <c r="F38" i="18"/>
  <c r="F39" i="18"/>
  <c r="E8" i="15"/>
  <c r="E9" i="15"/>
  <c r="E10" i="15"/>
  <c r="E11" i="15"/>
  <c r="E12" i="15"/>
  <c r="E13" i="15"/>
  <c r="D14" i="15"/>
  <c r="C24" i="15"/>
  <c r="F6" i="16"/>
  <c r="F5" i="16"/>
  <c r="F6" i="17"/>
  <c r="F8" i="17"/>
  <c r="F12" i="17"/>
  <c r="G20" i="10"/>
  <c r="F20" i="10"/>
  <c r="E20" i="10"/>
  <c r="F18" i="11"/>
  <c r="F22" i="11"/>
  <c r="F19" i="11"/>
  <c r="F20" i="11"/>
  <c r="F21" i="11"/>
  <c r="E22" i="11"/>
  <c r="D22" i="11"/>
  <c r="C22" i="11"/>
  <c r="D16" i="11"/>
  <c r="F13" i="11"/>
  <c r="C16" i="11"/>
  <c r="E16" i="11"/>
  <c r="F15" i="11"/>
  <c r="F14" i="11"/>
  <c r="F11" i="11"/>
  <c r="C20" i="9"/>
  <c r="C24" i="9"/>
  <c r="D20" i="9"/>
  <c r="D24" i="9"/>
  <c r="E19" i="9"/>
  <c r="E20" i="9"/>
  <c r="N13" i="14"/>
  <c r="I34" i="14"/>
  <c r="I35" i="14"/>
  <c r="U5" i="14"/>
  <c r="E285" i="24"/>
  <c r="E44" i="24"/>
  <c r="O24" i="14"/>
  <c r="R24" i="14"/>
  <c r="AY44" i="19"/>
  <c r="Q31" i="23"/>
  <c r="Q29" i="23"/>
  <c r="Q30" i="23"/>
  <c r="Q32" i="23"/>
  <c r="Q14" i="23"/>
  <c r="Q15" i="23"/>
  <c r="Q10" i="23"/>
  <c r="Q26" i="23"/>
  <c r="Q11" i="23"/>
  <c r="Q12" i="23"/>
  <c r="Q27" i="23"/>
  <c r="Q34" i="23"/>
  <c r="Q13" i="23"/>
  <c r="Q28" i="23"/>
  <c r="N35" i="23"/>
  <c r="M43" i="23"/>
  <c r="N33" i="23"/>
  <c r="H35" i="23"/>
  <c r="G43" i="23"/>
  <c r="H33" i="23"/>
  <c r="P35" i="23"/>
  <c r="O43" i="23"/>
  <c r="P33" i="23"/>
  <c r="G18" i="23"/>
  <c r="O18" i="23"/>
  <c r="O16" i="23"/>
  <c r="N42" i="23"/>
  <c r="K35" i="23"/>
  <c r="J43" i="23"/>
  <c r="K33" i="23"/>
  <c r="J33" i="23"/>
  <c r="J35" i="23"/>
  <c r="I43" i="23"/>
  <c r="E16" i="23"/>
  <c r="D42" i="23"/>
  <c r="D44" i="23"/>
  <c r="D45" i="23"/>
  <c r="D47" i="23"/>
  <c r="O35" i="23"/>
  <c r="N43" i="23"/>
  <c r="O33" i="23"/>
  <c r="P18" i="23"/>
  <c r="F18" i="23"/>
  <c r="F16" i="23"/>
  <c r="E42" i="23"/>
  <c r="J16" i="23"/>
  <c r="I42" i="23"/>
  <c r="J18" i="23"/>
  <c r="N16" i="23"/>
  <c r="M42" i="23"/>
  <c r="M44" i="23"/>
  <c r="N18" i="23"/>
  <c r="I35" i="23"/>
  <c r="H43" i="23"/>
  <c r="I33" i="23"/>
  <c r="M33" i="23"/>
  <c r="M35" i="23"/>
  <c r="L43" i="23"/>
  <c r="E33" i="23"/>
  <c r="Q25" i="23"/>
  <c r="E35" i="23"/>
  <c r="D43" i="23"/>
  <c r="G35" i="23"/>
  <c r="F43" i="23"/>
  <c r="G33" i="23"/>
  <c r="I18" i="23"/>
  <c r="I16" i="23"/>
  <c r="L33" i="23"/>
  <c r="L35" i="23"/>
  <c r="K43" i="23"/>
  <c r="K16" i="23"/>
  <c r="J42" i="23"/>
  <c r="J44" i="23"/>
  <c r="H16" i="23"/>
  <c r="G42" i="23"/>
  <c r="F33" i="23"/>
  <c r="F35" i="23"/>
  <c r="E43" i="23"/>
  <c r="L18" i="23"/>
  <c r="Q9" i="23"/>
  <c r="M16" i="23"/>
  <c r="L42" i="23"/>
  <c r="E18" i="23"/>
  <c r="Q17" i="23"/>
  <c r="AH215" i="31"/>
  <c r="AF106" i="31"/>
  <c r="E309" i="6"/>
  <c r="E202" i="25"/>
  <c r="D10" i="22"/>
  <c r="G9" i="22"/>
  <c r="G10" i="22"/>
  <c r="E336" i="6"/>
  <c r="W7" i="14"/>
  <c r="W9" i="14"/>
  <c r="F338" i="7"/>
  <c r="D338" i="37"/>
  <c r="F338" i="37"/>
  <c r="D342" i="25"/>
  <c r="D19" i="22"/>
  <c r="G18" i="22"/>
  <c r="G19" i="22"/>
  <c r="D86" i="25"/>
  <c r="F10" i="11"/>
  <c r="E178" i="6"/>
  <c r="W10" i="14"/>
  <c r="AI28" i="19"/>
  <c r="R26" i="14"/>
  <c r="E164" i="6"/>
  <c r="E163" i="6"/>
  <c r="E10" i="6"/>
  <c r="E9" i="6"/>
  <c r="F345" i="6"/>
  <c r="D346" i="38"/>
  <c r="F346" i="38"/>
  <c r="D355" i="24"/>
  <c r="D119" i="31"/>
  <c r="D170" i="31"/>
  <c r="F367" i="6"/>
  <c r="D368" i="38"/>
  <c r="F368" i="38"/>
  <c r="D377" i="24"/>
  <c r="F351" i="6"/>
  <c r="D352" i="38"/>
  <c r="F352" i="38"/>
  <c r="D361" i="24"/>
  <c r="F319" i="6"/>
  <c r="D320" i="38"/>
  <c r="F320" i="38"/>
  <c r="D329" i="24"/>
  <c r="F255" i="6"/>
  <c r="D256" i="38"/>
  <c r="F256" i="38"/>
  <c r="D265" i="24"/>
  <c r="D50" i="31"/>
  <c r="F167" i="6"/>
  <c r="D168" i="38"/>
  <c r="F168" i="38"/>
  <c r="D165" i="24"/>
  <c r="F151" i="6"/>
  <c r="F292" i="6"/>
  <c r="D293" i="38"/>
  <c r="F293" i="38"/>
  <c r="D302" i="24"/>
  <c r="F220" i="6"/>
  <c r="D221" i="38"/>
  <c r="F221" i="38"/>
  <c r="D230" i="24"/>
  <c r="D91" i="31"/>
  <c r="F405" i="6"/>
  <c r="F205" i="6"/>
  <c r="F321" i="6"/>
  <c r="D141" i="31"/>
  <c r="F80" i="6"/>
  <c r="D80" i="38"/>
  <c r="F80" i="38"/>
  <c r="D77" i="24"/>
  <c r="F114" i="6"/>
  <c r="D115" i="38"/>
  <c r="F115" i="38"/>
  <c r="D112" i="24"/>
  <c r="F100" i="6"/>
  <c r="D101" i="38"/>
  <c r="F101" i="38"/>
  <c r="D98" i="24"/>
  <c r="D200" i="31"/>
  <c r="D55" i="31"/>
  <c r="F174" i="6"/>
  <c r="D175" i="38"/>
  <c r="F175" i="38"/>
  <c r="D172" i="24"/>
  <c r="F217" i="7"/>
  <c r="E194" i="7"/>
  <c r="F282" i="7"/>
  <c r="D282" i="37"/>
  <c r="F282" i="37"/>
  <c r="D286" i="25"/>
  <c r="E286" i="25"/>
  <c r="D87" i="31"/>
  <c r="F332" i="6"/>
  <c r="D333" i="38"/>
  <c r="F333" i="38"/>
  <c r="D342" i="24"/>
  <c r="F475" i="6"/>
  <c r="F107" i="6"/>
  <c r="D108" i="38"/>
  <c r="F108" i="38"/>
  <c r="D105" i="24"/>
  <c r="J63" i="4"/>
  <c r="D177" i="31"/>
  <c r="D77" i="5"/>
  <c r="D170" i="1"/>
  <c r="F245" i="7"/>
  <c r="D249" i="25"/>
  <c r="E249" i="25"/>
  <c r="F235" i="6"/>
  <c r="D236" i="38"/>
  <c r="F236" i="38"/>
  <c r="D245" i="24"/>
  <c r="F382" i="6"/>
  <c r="D383" i="38"/>
  <c r="F383" i="38"/>
  <c r="D392" i="24"/>
  <c r="F355" i="6"/>
  <c r="D356" i="38"/>
  <c r="F356" i="38"/>
  <c r="D365" i="24"/>
  <c r="F370" i="7"/>
  <c r="D370" i="37"/>
  <c r="F370" i="37"/>
  <c r="D374" i="25"/>
  <c r="F361" i="6"/>
  <c r="D362" i="38"/>
  <c r="F362" i="38"/>
  <c r="D371" i="24"/>
  <c r="F248" i="6"/>
  <c r="D249" i="38"/>
  <c r="F249" i="38"/>
  <c r="D258" i="24"/>
  <c r="D402" i="25"/>
  <c r="D143" i="31"/>
  <c r="D110" i="31"/>
  <c r="F419" i="7"/>
  <c r="D419" i="37"/>
  <c r="F419" i="37"/>
  <c r="F270" i="6"/>
  <c r="D271" i="38"/>
  <c r="F271" i="38"/>
  <c r="D280" i="24"/>
  <c r="D46" i="31"/>
  <c r="F139" i="6"/>
  <c r="D140" i="38"/>
  <c r="F140" i="38"/>
  <c r="D137" i="24"/>
  <c r="F420" i="7"/>
  <c r="D66" i="5"/>
  <c r="D159" i="1"/>
  <c r="F66" i="5"/>
  <c r="F396" i="6"/>
  <c r="D397" i="38"/>
  <c r="F397" i="38"/>
  <c r="D406" i="24"/>
  <c r="F402" i="6"/>
  <c r="D403" i="38"/>
  <c r="F403" i="38"/>
  <c r="D412" i="24"/>
  <c r="D179" i="31"/>
  <c r="F337" i="6"/>
  <c r="D338" i="38"/>
  <c r="F338" i="38"/>
  <c r="D347" i="24"/>
  <c r="F323" i="7"/>
  <c r="D323" i="37"/>
  <c r="F323" i="37"/>
  <c r="D327" i="25"/>
  <c r="F454" i="6"/>
  <c r="D459" i="38"/>
  <c r="F459" i="38"/>
  <c r="D468" i="24"/>
  <c r="F95" i="5"/>
  <c r="F188" i="1"/>
  <c r="D66" i="31"/>
  <c r="F423" i="7"/>
  <c r="F393" i="7"/>
  <c r="D393" i="37"/>
  <c r="F393" i="37"/>
  <c r="F373" i="7"/>
  <c r="F14" i="6"/>
  <c r="D14" i="38"/>
  <c r="F14" i="38"/>
  <c r="D11" i="24"/>
  <c r="F466" i="6"/>
  <c r="D471" i="38"/>
  <c r="F471" i="38"/>
  <c r="D480" i="24"/>
  <c r="D199" i="31"/>
  <c r="D145" i="31"/>
  <c r="F246" i="7"/>
  <c r="F471" i="6"/>
  <c r="D476" i="38"/>
  <c r="F476" i="38"/>
  <c r="D485" i="24"/>
  <c r="D74" i="31"/>
  <c r="F333" i="6"/>
  <c r="D334" i="38"/>
  <c r="F334" i="38"/>
  <c r="D343" i="24"/>
  <c r="D140" i="31"/>
  <c r="D78" i="5"/>
  <c r="D171" i="1"/>
  <c r="D24" i="1"/>
  <c r="F415" i="6"/>
  <c r="D417" i="38"/>
  <c r="F417" i="38"/>
  <c r="D426" i="24"/>
  <c r="F196" i="6"/>
  <c r="F96" i="6"/>
  <c r="D97" i="38"/>
  <c r="F97" i="38"/>
  <c r="D94" i="24"/>
  <c r="D26" i="31"/>
  <c r="F243" i="6"/>
  <c r="D244" i="38"/>
  <c r="F244" i="38"/>
  <c r="D253" i="24"/>
  <c r="D11" i="5"/>
  <c r="D104" i="1"/>
  <c r="F415" i="7"/>
  <c r="D415" i="37"/>
  <c r="F415" i="37"/>
  <c r="D419" i="25"/>
  <c r="F390" i="7"/>
  <c r="D390" i="37"/>
  <c r="F390" i="37"/>
  <c r="D394" i="25"/>
  <c r="F411" i="6"/>
  <c r="D413" i="38"/>
  <c r="F413" i="38"/>
  <c r="D422" i="24"/>
  <c r="F394" i="7"/>
  <c r="D394" i="37"/>
  <c r="F394" i="37"/>
  <c r="D398" i="25"/>
  <c r="D86" i="5"/>
  <c r="D179" i="1"/>
  <c r="F368" i="7"/>
  <c r="D368" i="37"/>
  <c r="F368" i="37"/>
  <c r="F64" i="6"/>
  <c r="D64" i="38"/>
  <c r="F64" i="38"/>
  <c r="D61" i="24"/>
  <c r="F179" i="6"/>
  <c r="D60" i="31"/>
  <c r="F422" i="7"/>
  <c r="D422" i="37"/>
  <c r="F422" i="37"/>
  <c r="D426" i="25"/>
  <c r="D201" i="31"/>
  <c r="D175" i="31"/>
  <c r="F429" i="6"/>
  <c r="D432" i="38"/>
  <c r="F432" i="38"/>
  <c r="D441" i="24"/>
  <c r="F421" i="6"/>
  <c r="D423" i="38"/>
  <c r="F423" i="38"/>
  <c r="D432" i="24"/>
  <c r="D166" i="31"/>
  <c r="D159" i="31"/>
  <c r="D30" i="31"/>
  <c r="F291" i="7"/>
  <c r="F354" i="6"/>
  <c r="D355" i="38"/>
  <c r="F355" i="38"/>
  <c r="D364" i="24"/>
  <c r="F249" i="6"/>
  <c r="D250" i="38"/>
  <c r="F250" i="38"/>
  <c r="D259" i="24"/>
  <c r="F228" i="6"/>
  <c r="D229" i="38"/>
  <c r="F229" i="38"/>
  <c r="D238" i="24"/>
  <c r="F113" i="6"/>
  <c r="D114" i="38"/>
  <c r="F114" i="38"/>
  <c r="D111" i="24"/>
  <c r="F48" i="6"/>
  <c r="D48" i="38"/>
  <c r="F48" i="38"/>
  <c r="D45" i="24"/>
  <c r="D388" i="25"/>
  <c r="D190" i="31"/>
  <c r="F283" i="6"/>
  <c r="F241" i="6"/>
  <c r="D242" i="38"/>
  <c r="F242" i="38"/>
  <c r="D251" i="24"/>
  <c r="F212" i="6"/>
  <c r="D213" i="38"/>
  <c r="F213" i="38"/>
  <c r="D210" i="24"/>
  <c r="D84" i="31"/>
  <c r="F409" i="7"/>
  <c r="F418" i="7"/>
  <c r="D422" i="25"/>
  <c r="F416" i="6"/>
  <c r="D418" i="38"/>
  <c r="F418" i="38"/>
  <c r="D427" i="24"/>
  <c r="F304" i="6"/>
  <c r="D305" i="38"/>
  <c r="F305" i="38"/>
  <c r="D314" i="24"/>
  <c r="D163" i="31"/>
  <c r="D73" i="4"/>
  <c r="D75" i="1"/>
  <c r="D75" i="31"/>
  <c r="F131" i="6"/>
  <c r="D132" i="38"/>
  <c r="F132" i="38"/>
  <c r="D129" i="24"/>
  <c r="F110" i="6"/>
  <c r="D111" i="38"/>
  <c r="F111" i="38"/>
  <c r="D108" i="24"/>
  <c r="F399" i="6"/>
  <c r="D400" i="38"/>
  <c r="F400" i="38"/>
  <c r="D409" i="24"/>
  <c r="D137" i="31"/>
  <c r="F315" i="6"/>
  <c r="F21" i="6"/>
  <c r="D21" i="38"/>
  <c r="F21" i="38"/>
  <c r="D18" i="24"/>
  <c r="P18" i="24"/>
  <c r="E18" i="24"/>
  <c r="F411" i="7"/>
  <c r="F334" i="7"/>
  <c r="F241" i="7"/>
  <c r="D241" i="37"/>
  <c r="F241" i="37"/>
  <c r="D245" i="25"/>
  <c r="E245" i="25"/>
  <c r="D203" i="31"/>
  <c r="D25" i="5"/>
  <c r="D118" i="1"/>
  <c r="F375" i="7"/>
  <c r="F242" i="7"/>
  <c r="D242" i="37"/>
  <c r="F242" i="37"/>
  <c r="D246" i="25"/>
  <c r="F317" i="6"/>
  <c r="F293" i="7"/>
  <c r="D293" i="37"/>
  <c r="F293" i="37"/>
  <c r="D297" i="25"/>
  <c r="E297" i="25"/>
  <c r="F157" i="6"/>
  <c r="D158" i="38"/>
  <c r="F158" i="38"/>
  <c r="D155" i="24"/>
  <c r="F374" i="7"/>
  <c r="D374" i="37"/>
  <c r="D378" i="25"/>
  <c r="F237" i="7"/>
  <c r="F400" i="7"/>
  <c r="D404" i="25"/>
  <c r="F305" i="6"/>
  <c r="D306" i="38"/>
  <c r="F306" i="38"/>
  <c r="D315" i="24"/>
  <c r="F192" i="6"/>
  <c r="D71" i="31"/>
  <c r="D52" i="31"/>
  <c r="F171" i="6"/>
  <c r="D172" i="38"/>
  <c r="F172" i="38"/>
  <c r="D169" i="24"/>
  <c r="D15" i="31"/>
  <c r="G15" i="31"/>
  <c r="N15" i="31"/>
  <c r="D164" i="31"/>
  <c r="D64" i="5"/>
  <c r="D157" i="1"/>
  <c r="F394" i="6"/>
  <c r="D395" i="38"/>
  <c r="F395" i="38"/>
  <c r="D404" i="24"/>
  <c r="F407" i="7"/>
  <c r="F247" i="7"/>
  <c r="F216" i="7"/>
  <c r="D216" i="37"/>
  <c r="F216" i="37"/>
  <c r="F401" i="7"/>
  <c r="F301" i="7"/>
  <c r="D301" i="37"/>
  <c r="F301" i="37"/>
  <c r="D305" i="25"/>
  <c r="E305" i="25"/>
  <c r="F440" i="6"/>
  <c r="F209" i="6"/>
  <c r="D88" i="31"/>
  <c r="F397" i="7"/>
  <c r="D397" i="37"/>
  <c r="F397" i="37"/>
  <c r="F244" i="6"/>
  <c r="D245" i="38"/>
  <c r="F245" i="38"/>
  <c r="D254" i="24"/>
  <c r="F410" i="7"/>
  <c r="D410" i="37"/>
  <c r="F410" i="37"/>
  <c r="D337" i="25"/>
  <c r="D94" i="5"/>
  <c r="D187" i="1"/>
  <c r="F23" i="6"/>
  <c r="D23" i="38"/>
  <c r="F23" i="38"/>
  <c r="D20" i="24"/>
  <c r="F369" i="7"/>
  <c r="D373" i="25"/>
  <c r="F373" i="25"/>
  <c r="F468" i="6"/>
  <c r="D473" i="38"/>
  <c r="F473" i="38"/>
  <c r="D482" i="24"/>
  <c r="D209" i="31"/>
  <c r="D85" i="5"/>
  <c r="D178" i="1"/>
  <c r="F292" i="7"/>
  <c r="F375" i="6"/>
  <c r="D376" i="38"/>
  <c r="F376" i="38"/>
  <c r="D385" i="24"/>
  <c r="F162" i="6"/>
  <c r="D163" i="38"/>
  <c r="F163" i="38"/>
  <c r="D160" i="24"/>
  <c r="F307" i="6"/>
  <c r="D308" i="38"/>
  <c r="F308" i="38"/>
  <c r="D317" i="24"/>
  <c r="F414" i="7"/>
  <c r="F267" i="6"/>
  <c r="D268" i="38"/>
  <c r="F268" i="38"/>
  <c r="D277" i="24"/>
  <c r="F345" i="7"/>
  <c r="F414" i="6"/>
  <c r="D416" i="38"/>
  <c r="F416" i="38"/>
  <c r="D425" i="24"/>
  <c r="F412" i="7"/>
  <c r="D412" i="37"/>
  <c r="F412" i="37"/>
  <c r="D416" i="25"/>
  <c r="F389" i="36"/>
  <c r="D389" i="7"/>
  <c r="D380" i="36"/>
  <c r="F380" i="36"/>
  <c r="D380" i="7"/>
  <c r="E257" i="36"/>
  <c r="F257" i="36"/>
  <c r="D257" i="7"/>
  <c r="D38" i="36"/>
  <c r="F38" i="36"/>
  <c r="D38" i="7"/>
  <c r="F38" i="7"/>
  <c r="F169" i="36"/>
  <c r="D169" i="7"/>
  <c r="F169" i="7"/>
  <c r="D169" i="37"/>
  <c r="F169" i="37"/>
  <c r="I67" i="4"/>
  <c r="J67" i="4"/>
  <c r="F294" i="36"/>
  <c r="D294" i="7"/>
  <c r="F106" i="36"/>
  <c r="D106" i="7"/>
  <c r="D120" i="36"/>
  <c r="F120" i="36"/>
  <c r="D120" i="7"/>
  <c r="F120" i="7"/>
  <c r="D120" i="37"/>
  <c r="F120" i="37"/>
  <c r="D405" i="36"/>
  <c r="F405" i="36"/>
  <c r="D405" i="7"/>
  <c r="F275" i="36"/>
  <c r="D275" i="7"/>
  <c r="E195" i="36"/>
  <c r="F381" i="36"/>
  <c r="D381" i="7"/>
  <c r="E355" i="35"/>
  <c r="F309" i="35"/>
  <c r="D310" i="6"/>
  <c r="F310" i="6"/>
  <c r="D311" i="38"/>
  <c r="F391" i="35"/>
  <c r="D392" i="6"/>
  <c r="D62" i="5"/>
  <c r="D155" i="1"/>
  <c r="F396" i="35"/>
  <c r="D397" i="6"/>
  <c r="F399" i="35"/>
  <c r="D400" i="6"/>
  <c r="F400" i="6"/>
  <c r="D401" i="38"/>
  <c r="F401" i="38"/>
  <c r="D410" i="24"/>
  <c r="F182" i="34"/>
  <c r="D189" i="35"/>
  <c r="D181" i="34"/>
  <c r="F354" i="34"/>
  <c r="D359" i="35"/>
  <c r="F359" i="35"/>
  <c r="D360" i="6"/>
  <c r="F360" i="6"/>
  <c r="F12" i="34"/>
  <c r="D12" i="35"/>
  <c r="F12" i="35"/>
  <c r="D12" i="6"/>
  <c r="F12" i="6"/>
  <c r="D12" i="38"/>
  <c r="F12" i="38"/>
  <c r="D9" i="24"/>
  <c r="P9" i="24"/>
  <c r="F98" i="34"/>
  <c r="D104" i="35"/>
  <c r="F104" i="35"/>
  <c r="D105" i="6"/>
  <c r="F105" i="6"/>
  <c r="D106" i="38"/>
  <c r="D233" i="34"/>
  <c r="F233" i="34"/>
  <c r="D238" i="35"/>
  <c r="F238" i="35"/>
  <c r="D239" i="6"/>
  <c r="F174" i="34"/>
  <c r="D180" i="35"/>
  <c r="F180" i="35"/>
  <c r="D181" i="6"/>
  <c r="D284" i="34"/>
  <c r="F40" i="34"/>
  <c r="D40" i="35"/>
  <c r="F40" i="35"/>
  <c r="D40" i="6"/>
  <c r="F40" i="6"/>
  <c r="D40" i="38"/>
  <c r="F40" i="38"/>
  <c r="D37" i="24"/>
  <c r="F17" i="34"/>
  <c r="D17" i="35"/>
  <c r="F17" i="35"/>
  <c r="D17" i="6"/>
  <c r="F17" i="6"/>
  <c r="D17" i="38"/>
  <c r="F17" i="38"/>
  <c r="D14" i="24"/>
  <c r="P14" i="24"/>
  <c r="F356" i="34"/>
  <c r="D361" i="35"/>
  <c r="F361" i="35"/>
  <c r="D362" i="6"/>
  <c r="F362" i="6"/>
  <c r="D363" i="38"/>
  <c r="F363" i="38"/>
  <c r="D372" i="24"/>
  <c r="F44" i="34"/>
  <c r="D44" i="35"/>
  <c r="F44" i="35"/>
  <c r="D44" i="6"/>
  <c r="F44" i="6"/>
  <c r="D44" i="38"/>
  <c r="F44" i="38"/>
  <c r="D41" i="24"/>
  <c r="P41" i="24"/>
  <c r="F185" i="34"/>
  <c r="D192" i="35"/>
  <c r="F192" i="35"/>
  <c r="F189" i="35"/>
  <c r="D193" i="6"/>
  <c r="D303" i="34"/>
  <c r="F303" i="34"/>
  <c r="D308" i="35"/>
  <c r="F308" i="35"/>
  <c r="D309" i="6"/>
  <c r="D212" i="34"/>
  <c r="D211" i="34"/>
  <c r="F158" i="6"/>
  <c r="D159" i="38"/>
  <c r="F159" i="38"/>
  <c r="D156" i="24"/>
  <c r="F426" i="6"/>
  <c r="D429" i="38"/>
  <c r="F429" i="38"/>
  <c r="D438" i="24"/>
  <c r="F320" i="6"/>
  <c r="D321" i="38"/>
  <c r="F321" i="38"/>
  <c r="D330" i="24"/>
  <c r="F112" i="6"/>
  <c r="D113" i="38"/>
  <c r="F113" i="38"/>
  <c r="D110" i="24"/>
  <c r="F351" i="7"/>
  <c r="D355" i="25"/>
  <c r="F273" i="7"/>
  <c r="D277" i="25"/>
  <c r="E277" i="25"/>
  <c r="F64" i="4"/>
  <c r="F389" i="7"/>
  <c r="F473" i="6"/>
  <c r="D478" i="38"/>
  <c r="F478" i="38"/>
  <c r="D487" i="24"/>
  <c r="F438" i="6"/>
  <c r="D443" i="38"/>
  <c r="F443" i="38"/>
  <c r="D452" i="24"/>
  <c r="F381" i="6"/>
  <c r="D382" i="38"/>
  <c r="F382" i="38"/>
  <c r="D391" i="24"/>
  <c r="F368" i="6"/>
  <c r="D369" i="38"/>
  <c r="F369" i="38"/>
  <c r="D378" i="24"/>
  <c r="F353" i="6"/>
  <c r="D354" i="38"/>
  <c r="F354" i="38"/>
  <c r="D363" i="24"/>
  <c r="D50" i="5"/>
  <c r="D143" i="1"/>
  <c r="D139" i="31"/>
  <c r="D39" i="5"/>
  <c r="D132" i="1"/>
  <c r="F303" i="6"/>
  <c r="D304" i="38"/>
  <c r="F304" i="38"/>
  <c r="D313" i="24"/>
  <c r="F275" i="6"/>
  <c r="D276" i="38"/>
  <c r="F276" i="38"/>
  <c r="D285" i="24"/>
  <c r="F387" i="7"/>
  <c r="D387" i="37"/>
  <c r="F315" i="7"/>
  <c r="F463" i="6"/>
  <c r="D204" i="31"/>
  <c r="F300" i="6"/>
  <c r="D301" i="38"/>
  <c r="F301" i="38"/>
  <c r="D310" i="24"/>
  <c r="F413" i="7"/>
  <c r="D413" i="37"/>
  <c r="F413" i="37"/>
  <c r="F99" i="6"/>
  <c r="F399" i="7"/>
  <c r="D399" i="37"/>
  <c r="F399" i="37"/>
  <c r="D403" i="25"/>
  <c r="F123" i="6"/>
  <c r="D124" i="38"/>
  <c r="F124" i="38"/>
  <c r="D121" i="24"/>
  <c r="G17" i="31"/>
  <c r="N17" i="31"/>
  <c r="F75" i="6"/>
  <c r="D75" i="38"/>
  <c r="F75" i="38"/>
  <c r="D72" i="24"/>
  <c r="F64" i="5"/>
  <c r="D103" i="5"/>
  <c r="D196" i="1"/>
  <c r="D110" i="5"/>
  <c r="D203" i="1"/>
  <c r="D183" i="31"/>
  <c r="D70" i="5"/>
  <c r="D163" i="1"/>
  <c r="D63" i="5"/>
  <c r="D156" i="1"/>
  <c r="F393" i="6"/>
  <c r="D394" i="38"/>
  <c r="F394" i="38"/>
  <c r="D403" i="24"/>
  <c r="F373" i="6"/>
  <c r="D374" i="38"/>
  <c r="F374" i="38"/>
  <c r="D383" i="24"/>
  <c r="F259" i="6"/>
  <c r="D260" i="38"/>
  <c r="F260" i="38"/>
  <c r="D269" i="24"/>
  <c r="D116" i="31"/>
  <c r="F269" i="6"/>
  <c r="D270" i="38"/>
  <c r="F270" i="38"/>
  <c r="D279" i="24"/>
  <c r="F312" i="7"/>
  <c r="D312" i="37"/>
  <c r="F312" i="37"/>
  <c r="D316" i="25"/>
  <c r="E316" i="25"/>
  <c r="F449" i="6"/>
  <c r="D454" i="38"/>
  <c r="F454" i="38"/>
  <c r="D463" i="24"/>
  <c r="F435" i="6"/>
  <c r="D438" i="38"/>
  <c r="F438" i="38"/>
  <c r="D447" i="24"/>
  <c r="F30" i="6"/>
  <c r="D30" i="38"/>
  <c r="F30" i="38"/>
  <c r="D27" i="24"/>
  <c r="F389" i="6"/>
  <c r="D390" i="38"/>
  <c r="F390" i="38"/>
  <c r="D399" i="24"/>
  <c r="F327" i="6"/>
  <c r="D328" i="38"/>
  <c r="F328" i="38"/>
  <c r="D337" i="24"/>
  <c r="F224" i="6"/>
  <c r="D225" i="38"/>
  <c r="F225" i="38"/>
  <c r="D234" i="24"/>
  <c r="D51" i="4"/>
  <c r="D53" i="1"/>
  <c r="F141" i="6"/>
  <c r="D142" i="38"/>
  <c r="F142" i="38"/>
  <c r="D139" i="24"/>
  <c r="F82" i="6"/>
  <c r="D82" i="38"/>
  <c r="F82" i="38"/>
  <c r="D79" i="24"/>
  <c r="D208" i="31"/>
  <c r="F383" i="6"/>
  <c r="D384" i="38"/>
  <c r="F384" i="38"/>
  <c r="D393" i="24"/>
  <c r="F184" i="6"/>
  <c r="F154" i="6"/>
  <c r="D155" i="38"/>
  <c r="F155" i="38"/>
  <c r="D152" i="24"/>
  <c r="F243" i="7"/>
  <c r="D243" i="37"/>
  <c r="F243" i="37"/>
  <c r="D247" i="25"/>
  <c r="E247" i="25"/>
  <c r="D114" i="5"/>
  <c r="D207" i="1"/>
  <c r="F103" i="6"/>
  <c r="F127" i="6"/>
  <c r="D128" i="38"/>
  <c r="F128" i="38"/>
  <c r="D125" i="24"/>
  <c r="F453" i="6"/>
  <c r="D458" i="38"/>
  <c r="F458" i="38"/>
  <c r="D467" i="24"/>
  <c r="D194" i="31"/>
  <c r="F348" i="6"/>
  <c r="D349" i="38"/>
  <c r="F349" i="38"/>
  <c r="D358" i="24"/>
  <c r="D37" i="5"/>
  <c r="D130" i="1"/>
  <c r="D101" i="5"/>
  <c r="D194" i="1"/>
  <c r="F398" i="6"/>
  <c r="D399" i="38"/>
  <c r="F399" i="38"/>
  <c r="D408" i="24"/>
  <c r="F71" i="5"/>
  <c r="J64" i="4"/>
  <c r="D64" i="4"/>
  <c r="D66" i="1"/>
  <c r="F118" i="6"/>
  <c r="D119" i="38"/>
  <c r="F119" i="38"/>
  <c r="D116" i="24"/>
  <c r="F330" i="6"/>
  <c r="F465" i="6"/>
  <c r="D470" i="38"/>
  <c r="F470" i="38"/>
  <c r="D479" i="24"/>
  <c r="D106" i="5"/>
  <c r="D199" i="1"/>
  <c r="D206" i="31"/>
  <c r="F460" i="6"/>
  <c r="D158" i="31"/>
  <c r="F349" i="6"/>
  <c r="D350" i="38"/>
  <c r="F350" i="38"/>
  <c r="D359" i="24"/>
  <c r="F342" i="6"/>
  <c r="D343" i="38"/>
  <c r="F343" i="38"/>
  <c r="D352" i="24"/>
  <c r="F284" i="6"/>
  <c r="D285" i="38"/>
  <c r="F285" i="38"/>
  <c r="D294" i="24"/>
  <c r="F295" i="6"/>
  <c r="D296" i="38"/>
  <c r="F296" i="38"/>
  <c r="D305" i="24"/>
  <c r="D24" i="31"/>
  <c r="F25" i="6"/>
  <c r="D25" i="38"/>
  <c r="F25" i="38"/>
  <c r="D22" i="24"/>
  <c r="P22" i="24"/>
  <c r="E22" i="24"/>
  <c r="D71" i="5"/>
  <c r="D164" i="1"/>
  <c r="D171" i="31"/>
  <c r="F311" i="7"/>
  <c r="D311" i="37"/>
  <c r="F311" i="37"/>
  <c r="D90" i="31"/>
  <c r="F177" i="6"/>
  <c r="D178" i="38"/>
  <c r="F178" i="38"/>
  <c r="D175" i="24"/>
  <c r="F322" i="7"/>
  <c r="F477" i="6"/>
  <c r="D482" i="38"/>
  <c r="F482" i="38"/>
  <c r="D491" i="24"/>
  <c r="F301" i="6"/>
  <c r="D302" i="38"/>
  <c r="F302" i="38"/>
  <c r="D311" i="24"/>
  <c r="F421" i="7"/>
  <c r="D421" i="37"/>
  <c r="F421" i="37"/>
  <c r="D178" i="31"/>
  <c r="F53" i="6"/>
  <c r="D53" i="38"/>
  <c r="F53" i="38"/>
  <c r="D50" i="24"/>
  <c r="F401" i="6"/>
  <c r="D402" i="38"/>
  <c r="F402" i="38"/>
  <c r="D411" i="24"/>
  <c r="D118" i="36"/>
  <c r="F118" i="36"/>
  <c r="D118" i="7"/>
  <c r="F118" i="7"/>
  <c r="F181" i="34"/>
  <c r="D188" i="35"/>
  <c r="D180" i="34"/>
  <c r="F180" i="34"/>
  <c r="D187" i="35"/>
  <c r="D276" i="34"/>
  <c r="F284" i="34"/>
  <c r="D289" i="35"/>
  <c r="F289" i="35"/>
  <c r="D290" i="6"/>
  <c r="F212" i="34"/>
  <c r="D217" i="35"/>
  <c r="F217" i="35"/>
  <c r="D218" i="6"/>
  <c r="F218" i="6"/>
  <c r="D219" i="38"/>
  <c r="D267" i="34"/>
  <c r="D266" i="34"/>
  <c r="F266" i="34"/>
  <c r="D271" i="35"/>
  <c r="F271" i="35"/>
  <c r="D272" i="6"/>
  <c r="F211" i="34"/>
  <c r="D216" i="35"/>
  <c r="F216" i="35"/>
  <c r="D217" i="6"/>
  <c r="D332" i="34"/>
  <c r="F332" i="34"/>
  <c r="D337" i="35"/>
  <c r="F337" i="35"/>
  <c r="D338" i="6"/>
  <c r="F338" i="6"/>
  <c r="D339" i="38"/>
  <c r="F339" i="38"/>
  <c r="D348" i="24"/>
  <c r="D330" i="34"/>
  <c r="F276" i="34"/>
  <c r="D281" i="35"/>
  <c r="F281" i="35"/>
  <c r="D282" i="6"/>
  <c r="F282" i="6"/>
  <c r="F267" i="34"/>
  <c r="D272" i="35"/>
  <c r="F272" i="35"/>
  <c r="D273" i="6"/>
  <c r="F273" i="6"/>
  <c r="D274" i="38"/>
  <c r="F274" i="38"/>
  <c r="D283" i="24"/>
  <c r="D126" i="31"/>
  <c r="D167" i="31"/>
  <c r="D59" i="5"/>
  <c r="D152" i="1"/>
  <c r="D423" i="25"/>
  <c r="F425" i="6"/>
  <c r="D428" i="38"/>
  <c r="F428" i="38"/>
  <c r="D437" i="24"/>
  <c r="D73" i="5"/>
  <c r="D166" i="1"/>
  <c r="D173" i="31"/>
  <c r="F448" i="6"/>
  <c r="D189" i="31"/>
  <c r="D25" i="31"/>
  <c r="I25" i="31"/>
  <c r="N25" i="31"/>
  <c r="D391" i="25"/>
  <c r="F79" i="5"/>
  <c r="F172" i="1"/>
  <c r="D63" i="31"/>
  <c r="F207" i="6"/>
  <c r="F442" i="6"/>
  <c r="D447" i="38"/>
  <c r="F447" i="38"/>
  <c r="D456" i="24"/>
  <c r="D251" i="25"/>
  <c r="D396" i="25"/>
  <c r="J89" i="4"/>
  <c r="D404" i="36"/>
  <c r="F79" i="6"/>
  <c r="G21" i="31"/>
  <c r="N21" i="31"/>
  <c r="D43" i="31"/>
  <c r="I43" i="31"/>
  <c r="N43" i="31"/>
  <c r="F137" i="6"/>
  <c r="D144" i="31"/>
  <c r="D102" i="34"/>
  <c r="D445" i="34"/>
  <c r="D444" i="34"/>
  <c r="F444" i="34"/>
  <c r="E194" i="36"/>
  <c r="D414" i="25"/>
  <c r="F397" i="6"/>
  <c r="D398" i="38"/>
  <c r="F398" i="38"/>
  <c r="D407" i="24"/>
  <c r="D371" i="25"/>
  <c r="D212" i="31"/>
  <c r="D112" i="5"/>
  <c r="F213" i="7"/>
  <c r="D213" i="37"/>
  <c r="F213" i="37"/>
  <c r="D425" i="25"/>
  <c r="F30" i="18"/>
  <c r="F472" i="6"/>
  <c r="D477" i="38"/>
  <c r="F477" i="38"/>
  <c r="D486" i="24"/>
  <c r="D213" i="31"/>
  <c r="D372" i="25"/>
  <c r="D417" i="25"/>
  <c r="D136" i="31"/>
  <c r="D397" i="25"/>
  <c r="F258" i="6"/>
  <c r="F114" i="5"/>
  <c r="D210" i="31"/>
  <c r="F469" i="6"/>
  <c r="D474" i="38"/>
  <c r="F474" i="38"/>
  <c r="D483" i="24"/>
  <c r="D130" i="31"/>
  <c r="F309" i="6"/>
  <c r="D401" i="25"/>
  <c r="D220" i="25"/>
  <c r="E220" i="25"/>
  <c r="F159" i="6"/>
  <c r="O22" i="14"/>
  <c r="F113" i="34"/>
  <c r="D119" i="35"/>
  <c r="F119" i="35"/>
  <c r="D120" i="6"/>
  <c r="F120" i="6"/>
  <c r="D121" i="38"/>
  <c r="F121" i="38"/>
  <c r="D118" i="24"/>
  <c r="D112" i="34"/>
  <c r="F112" i="34"/>
  <c r="D118" i="35"/>
  <c r="F118" i="35"/>
  <c r="D119" i="6"/>
  <c r="D37" i="4"/>
  <c r="D39" i="1"/>
  <c r="F247" i="25"/>
  <c r="F246" i="25"/>
  <c r="E246" i="25"/>
  <c r="F17" i="3"/>
  <c r="E298" i="6"/>
  <c r="F203" i="6"/>
  <c r="F10" i="35"/>
  <c r="D10" i="6"/>
  <c r="E9" i="35"/>
  <c r="D81" i="31"/>
  <c r="F202" i="6"/>
  <c r="D203" i="38"/>
  <c r="F203" i="38"/>
  <c r="D200" i="24"/>
  <c r="F450" i="6"/>
  <c r="D455" i="38"/>
  <c r="F455" i="38"/>
  <c r="D464" i="24"/>
  <c r="D191" i="31"/>
  <c r="F359" i="6"/>
  <c r="D360" i="38"/>
  <c r="F360" i="38"/>
  <c r="D369" i="24"/>
  <c r="D155" i="31"/>
  <c r="F106" i="5"/>
  <c r="E14" i="15"/>
  <c r="D15" i="15"/>
  <c r="F275" i="7"/>
  <c r="D275" i="37"/>
  <c r="F275" i="37"/>
  <c r="F371" i="7"/>
  <c r="D371" i="37"/>
  <c r="F371" i="37"/>
  <c r="D383" i="25"/>
  <c r="F12" i="11"/>
  <c r="I45" i="14"/>
  <c r="D382" i="25"/>
  <c r="F382" i="25"/>
  <c r="D156" i="31"/>
  <c r="F16" i="11"/>
  <c r="D389" i="25"/>
  <c r="F389" i="25"/>
  <c r="D191" i="6"/>
  <c r="F191" i="6"/>
  <c r="AI36" i="19"/>
  <c r="O29" i="14"/>
  <c r="R29" i="14"/>
  <c r="F204" i="6"/>
  <c r="D205" i="38"/>
  <c r="F205" i="38"/>
  <c r="D202" i="24"/>
  <c r="F231" i="25"/>
  <c r="E231" i="25"/>
  <c r="F119" i="34"/>
  <c r="D125" i="35"/>
  <c r="F125" i="35"/>
  <c r="D126" i="6"/>
  <c r="F126" i="6"/>
  <c r="D127" i="38"/>
  <c r="E384" i="25"/>
  <c r="D380" i="25"/>
  <c r="F29" i="34"/>
  <c r="D29" i="35"/>
  <c r="F29" i="35"/>
  <c r="D29" i="6"/>
  <c r="F29" i="6"/>
  <c r="D29" i="38"/>
  <c r="F29" i="38"/>
  <c r="D26" i="24"/>
  <c r="P26" i="24"/>
  <c r="E26" i="24"/>
  <c r="D16" i="34"/>
  <c r="D237" i="25"/>
  <c r="E237" i="25"/>
  <c r="D43" i="34"/>
  <c r="D42" i="34"/>
  <c r="D406" i="25"/>
  <c r="F86" i="36"/>
  <c r="D86" i="7"/>
  <c r="F86" i="7"/>
  <c r="D86" i="37"/>
  <c r="F86" i="37"/>
  <c r="D85" i="36"/>
  <c r="F100" i="5"/>
  <c r="F427" i="35"/>
  <c r="D428" i="6"/>
  <c r="E97" i="35"/>
  <c r="F97" i="35"/>
  <c r="D98" i="6"/>
  <c r="F107" i="35"/>
  <c r="D108" i="6"/>
  <c r="D35" i="31"/>
  <c r="F17" i="36"/>
  <c r="D17" i="7"/>
  <c r="F17" i="7"/>
  <c r="D17" i="37"/>
  <c r="F17" i="37"/>
  <c r="D16" i="36"/>
  <c r="F16" i="36"/>
  <c r="D16" i="7"/>
  <c r="F16" i="7"/>
  <c r="D16" i="37"/>
  <c r="F16" i="37"/>
  <c r="D196" i="36"/>
  <c r="D168" i="36"/>
  <c r="F307" i="36"/>
  <c r="D307" i="7"/>
  <c r="D306" i="36"/>
  <c r="F306" i="36"/>
  <c r="D306" i="7"/>
  <c r="F354" i="36"/>
  <c r="D354" i="7"/>
  <c r="F354" i="7"/>
  <c r="D352" i="36"/>
  <c r="F352" i="36"/>
  <c r="D352" i="7"/>
  <c r="F266" i="36"/>
  <c r="D266" i="7"/>
  <c r="F266" i="7"/>
  <c r="D258" i="36"/>
  <c r="F258" i="36"/>
  <c r="D258" i="7"/>
  <c r="D336" i="36"/>
  <c r="F336" i="36"/>
  <c r="D279" i="25"/>
  <c r="E279" i="25"/>
  <c r="D384" i="25"/>
  <c r="D174" i="31"/>
  <c r="D74" i="5"/>
  <c r="D167" i="1"/>
  <c r="F428" i="6"/>
  <c r="F16" i="34"/>
  <c r="D16" i="35"/>
  <c r="F16" i="35"/>
  <c r="D16" i="6"/>
  <c r="F16" i="6"/>
  <c r="D16" i="38"/>
  <c r="F16" i="38"/>
  <c r="D13" i="24"/>
  <c r="D11" i="34"/>
  <c r="F11" i="34"/>
  <c r="F119" i="6"/>
  <c r="D39" i="31"/>
  <c r="E39" i="31"/>
  <c r="N39" i="31"/>
  <c r="D217" i="25"/>
  <c r="F307" i="7"/>
  <c r="D70" i="31"/>
  <c r="D68" i="4"/>
  <c r="D70" i="1"/>
  <c r="D10" i="31"/>
  <c r="F73" i="5"/>
  <c r="F166" i="1"/>
  <c r="D336" i="7"/>
  <c r="D16" i="15"/>
  <c r="E15" i="15"/>
  <c r="F9" i="35"/>
  <c r="D9" i="6"/>
  <c r="F108" i="6"/>
  <c r="D109" i="38"/>
  <c r="R22" i="14"/>
  <c r="E193" i="36"/>
  <c r="F42" i="34"/>
  <c r="D42" i="35"/>
  <c r="F42" i="35"/>
  <c r="D42" i="6"/>
  <c r="F67" i="5"/>
  <c r="F160" i="1"/>
  <c r="F217" i="25"/>
  <c r="E217" i="25"/>
  <c r="D270" i="25"/>
  <c r="E270" i="25"/>
  <c r="D11" i="35"/>
  <c r="F11" i="35"/>
  <c r="D11" i="6"/>
  <c r="D10" i="34"/>
  <c r="E16" i="15"/>
  <c r="D17" i="15"/>
  <c r="D18" i="15"/>
  <c r="E18" i="15"/>
  <c r="E427" i="36"/>
  <c r="D19" i="15"/>
  <c r="D30" i="8"/>
  <c r="C30" i="8"/>
  <c r="E30" i="8"/>
  <c r="E195" i="37"/>
  <c r="E194" i="37"/>
  <c r="E42" i="38"/>
  <c r="E10" i="38"/>
  <c r="E9" i="38"/>
  <c r="E8" i="38"/>
  <c r="F109" i="38"/>
  <c r="D106" i="24"/>
  <c r="F311" i="38"/>
  <c r="D320" i="24"/>
  <c r="E310" i="38"/>
  <c r="E299" i="38"/>
  <c r="E283" i="38"/>
  <c r="E217" i="38"/>
  <c r="E216" i="38"/>
  <c r="E215" i="38"/>
  <c r="E483" i="38"/>
  <c r="F219" i="38"/>
  <c r="D228" i="24"/>
  <c r="E164" i="38"/>
  <c r="E137" i="38"/>
  <c r="E282" i="38"/>
  <c r="E377" i="38"/>
  <c r="E357" i="38"/>
  <c r="G33" i="21"/>
  <c r="E138" i="24"/>
  <c r="E136" i="24"/>
  <c r="E86" i="24"/>
  <c r="E85" i="24"/>
  <c r="E84" i="24"/>
  <c r="E228" i="24"/>
  <c r="E146" i="24"/>
  <c r="E157" i="24"/>
  <c r="E300" i="24"/>
  <c r="E293" i="24"/>
  <c r="E292" i="24"/>
  <c r="E394" i="24"/>
  <c r="G43" i="21"/>
  <c r="E165" i="24"/>
  <c r="E237" i="24"/>
  <c r="E149" i="24"/>
  <c r="E170" i="24"/>
  <c r="E460" i="24"/>
  <c r="E182" i="24"/>
  <c r="E205" i="24"/>
  <c r="E335" i="24"/>
  <c r="E471" i="24"/>
  <c r="E470" i="24"/>
  <c r="E316" i="24"/>
  <c r="E349" i="24"/>
  <c r="E345" i="24"/>
  <c r="I215" i="24"/>
  <c r="D11" i="21"/>
  <c r="G11" i="21"/>
  <c r="I212" i="24"/>
  <c r="E374" i="24"/>
  <c r="I5" i="24"/>
  <c r="R215" i="24"/>
  <c r="D19" i="21"/>
  <c r="G19" i="21"/>
  <c r="G16" i="21"/>
  <c r="G51" i="21"/>
  <c r="F47" i="21"/>
  <c r="G47" i="21"/>
  <c r="G41" i="21"/>
  <c r="AP497" i="24"/>
  <c r="E76" i="24"/>
  <c r="E56" i="24"/>
  <c r="E53" i="24"/>
  <c r="E43" i="24"/>
  <c r="F64" i="21"/>
  <c r="O44" i="23"/>
  <c r="I44" i="23"/>
  <c r="Q18" i="23"/>
  <c r="F112" i="5"/>
  <c r="F205" i="1"/>
  <c r="F118" i="5"/>
  <c r="D113" i="5"/>
  <c r="D104" i="5"/>
  <c r="D197" i="1"/>
  <c r="F94" i="5"/>
  <c r="F187" i="1"/>
  <c r="E187" i="1"/>
  <c r="E166" i="1"/>
  <c r="E160" i="1"/>
  <c r="D55" i="5"/>
  <c r="D148" i="1"/>
  <c r="F193" i="1"/>
  <c r="E193" i="1"/>
  <c r="E100" i="5"/>
  <c r="E55" i="24"/>
  <c r="E54" i="24"/>
  <c r="P215" i="24"/>
  <c r="F110" i="5"/>
  <c r="F164" i="1"/>
  <c r="E164" i="1"/>
  <c r="E71" i="5"/>
  <c r="E14" i="24"/>
  <c r="E13" i="24"/>
  <c r="P5" i="24"/>
  <c r="F42" i="6"/>
  <c r="D13" i="31"/>
  <c r="G13" i="31"/>
  <c r="N13" i="31"/>
  <c r="E8" i="6"/>
  <c r="D75" i="5"/>
  <c r="D168" i="1"/>
  <c r="F381" i="7"/>
  <c r="E76" i="25"/>
  <c r="E5" i="25"/>
  <c r="E191" i="25"/>
  <c r="F175" i="6"/>
  <c r="D56" i="31"/>
  <c r="D34" i="5"/>
  <c r="D127" i="1"/>
  <c r="F306" i="6"/>
  <c r="D134" i="31"/>
  <c r="D28" i="31"/>
  <c r="D76" i="37"/>
  <c r="F76" i="37"/>
  <c r="I23" i="4"/>
  <c r="J23" i="4"/>
  <c r="I11" i="4"/>
  <c r="J11" i="4"/>
  <c r="D38" i="37"/>
  <c r="F38" i="37"/>
  <c r="D72" i="37"/>
  <c r="F72" i="37"/>
  <c r="I19" i="4"/>
  <c r="F127" i="38"/>
  <c r="E291" i="24"/>
  <c r="F63" i="5"/>
  <c r="E64" i="4"/>
  <c r="F66" i="1"/>
  <c r="E66" i="1"/>
  <c r="J216" i="24"/>
  <c r="J212" i="24"/>
  <c r="J5" i="24"/>
  <c r="F264" i="6"/>
  <c r="D121" i="31"/>
  <c r="D21" i="5"/>
  <c r="D114" i="1"/>
  <c r="D9" i="34"/>
  <c r="F10" i="34"/>
  <c r="F200" i="1"/>
  <c r="D315" i="37"/>
  <c r="F315" i="37"/>
  <c r="D319" i="25"/>
  <c r="E319" i="25"/>
  <c r="D193" i="38"/>
  <c r="F193" i="38"/>
  <c r="D190" i="24"/>
  <c r="F69" i="4"/>
  <c r="E106" i="24"/>
  <c r="AP224" i="24"/>
  <c r="D173" i="37"/>
  <c r="F173" i="37"/>
  <c r="I71" i="4"/>
  <c r="J71" i="4"/>
  <c r="D151" i="31"/>
  <c r="F347" i="6"/>
  <c r="D76" i="5"/>
  <c r="D169" i="1"/>
  <c r="F432" i="6"/>
  <c r="D176" i="31"/>
  <c r="F457" i="6"/>
  <c r="D198" i="31"/>
  <c r="F461" i="6"/>
  <c r="D102" i="5"/>
  <c r="D202" i="31"/>
  <c r="D105" i="5"/>
  <c r="D198" i="1"/>
  <c r="D195" i="1"/>
  <c r="D205" i="31"/>
  <c r="F464" i="6"/>
  <c r="D135" i="37"/>
  <c r="F135" i="37"/>
  <c r="I43" i="4"/>
  <c r="F11" i="6"/>
  <c r="D11" i="31"/>
  <c r="G11" i="31"/>
  <c r="F199" i="1"/>
  <c r="E199" i="1"/>
  <c r="E106" i="5"/>
  <c r="D454" i="35"/>
  <c r="F454" i="35"/>
  <c r="D455" i="6"/>
  <c r="F455" i="6"/>
  <c r="D460" i="38"/>
  <c r="F460" i="38"/>
  <c r="D469" i="24"/>
  <c r="D322" i="37"/>
  <c r="F322" i="37"/>
  <c r="D326" i="25"/>
  <c r="E9" i="24"/>
  <c r="P212" i="24"/>
  <c r="D247" i="37"/>
  <c r="F247" i="37"/>
  <c r="D411" i="37"/>
  <c r="F411" i="37"/>
  <c r="D415" i="25"/>
  <c r="D291" i="37"/>
  <c r="F291" i="37"/>
  <c r="D295" i="25"/>
  <c r="E295" i="25"/>
  <c r="D444" i="38"/>
  <c r="F444" i="38"/>
  <c r="D453" i="24"/>
  <c r="D344" i="37"/>
  <c r="F344" i="37"/>
  <c r="D348" i="25"/>
  <c r="D18" i="31"/>
  <c r="G18" i="31"/>
  <c r="N18" i="31"/>
  <c r="F76" i="6"/>
  <c r="D16" i="4"/>
  <c r="D18" i="1"/>
  <c r="D63" i="4"/>
  <c r="D65" i="1"/>
  <c r="D65" i="31"/>
  <c r="F186" i="6"/>
  <c r="D85" i="31"/>
  <c r="F343" i="6"/>
  <c r="D149" i="31"/>
  <c r="D49" i="5"/>
  <c r="D142" i="1"/>
  <c r="D153" i="31"/>
  <c r="D53" i="5"/>
  <c r="D146" i="1"/>
  <c r="F357" i="6"/>
  <c r="D65" i="5"/>
  <c r="D158" i="1"/>
  <c r="D165" i="31"/>
  <c r="F476" i="6"/>
  <c r="D117" i="5"/>
  <c r="D210" i="1"/>
  <c r="D217" i="31"/>
  <c r="D64" i="21"/>
  <c r="E67" i="5"/>
  <c r="I8" i="31"/>
  <c r="D259" i="38"/>
  <c r="F259" i="38"/>
  <c r="D268" i="24"/>
  <c r="F18" i="5"/>
  <c r="D79" i="38"/>
  <c r="F79" i="38"/>
  <c r="D76" i="24"/>
  <c r="D109" i="31"/>
  <c r="F217" i="6"/>
  <c r="F211" i="1"/>
  <c r="D246" i="37"/>
  <c r="F246" i="37"/>
  <c r="D250" i="25"/>
  <c r="F24" i="5"/>
  <c r="D53" i="4"/>
  <c r="D55" i="1"/>
  <c r="F395" i="6"/>
  <c r="D217" i="37"/>
  <c r="F217" i="37"/>
  <c r="D221" i="25"/>
  <c r="E221" i="25"/>
  <c r="E24" i="9"/>
  <c r="E124" i="24"/>
  <c r="E122" i="24"/>
  <c r="D7" i="25"/>
  <c r="D6" i="25"/>
  <c r="E64" i="21"/>
  <c r="D387" i="25"/>
  <c r="D376" i="37"/>
  <c r="F376" i="37"/>
  <c r="D347" i="25"/>
  <c r="D179" i="37"/>
  <c r="F179" i="37"/>
  <c r="I77" i="4"/>
  <c r="D98" i="37"/>
  <c r="F98" i="37"/>
  <c r="I36" i="4"/>
  <c r="J36" i="4"/>
  <c r="D59" i="31"/>
  <c r="F178" i="6"/>
  <c r="F316" i="6"/>
  <c r="D38" i="5"/>
  <c r="D131" i="1"/>
  <c r="D138" i="31"/>
  <c r="D44" i="5"/>
  <c r="D137" i="1"/>
  <c r="F331" i="6"/>
  <c r="D54" i="5"/>
  <c r="D147" i="1"/>
  <c r="D154" i="31"/>
  <c r="F358" i="6"/>
  <c r="D192" i="31"/>
  <c r="D92" i="5"/>
  <c r="D185" i="1"/>
  <c r="F451" i="6"/>
  <c r="E214" i="38"/>
  <c r="D207" i="38"/>
  <c r="F207" i="38"/>
  <c r="D204" i="24"/>
  <c r="D55" i="37"/>
  <c r="F55" i="37"/>
  <c r="I13" i="4"/>
  <c r="J13" i="4"/>
  <c r="D60" i="4"/>
  <c r="D62" i="1"/>
  <c r="D62" i="31"/>
  <c r="F181" i="6"/>
  <c r="O23" i="14"/>
  <c r="R23" i="14"/>
  <c r="AI34" i="19"/>
  <c r="AI44" i="19"/>
  <c r="D42" i="21"/>
  <c r="G42" i="21"/>
  <c r="AP496" i="24"/>
  <c r="AP498" i="24"/>
  <c r="F238" i="6"/>
  <c r="D114" i="31"/>
  <c r="E135" i="35"/>
  <c r="E163" i="35"/>
  <c r="E162" i="35"/>
  <c r="G64" i="21"/>
  <c r="D56" i="5"/>
  <c r="D149" i="1"/>
  <c r="F336" i="7"/>
  <c r="D120" i="38"/>
  <c r="F120" i="38"/>
  <c r="D117" i="24"/>
  <c r="F37" i="4"/>
  <c r="D310" i="38"/>
  <c r="F310" i="38"/>
  <c r="D319" i="24"/>
  <c r="D51" i="5"/>
  <c r="D144" i="1"/>
  <c r="F251" i="25"/>
  <c r="E251" i="25"/>
  <c r="D59" i="4"/>
  <c r="D61" i="1"/>
  <c r="D61" i="31"/>
  <c r="F180" i="6"/>
  <c r="D78" i="4"/>
  <c r="D80" i="1"/>
  <c r="F201" i="6"/>
  <c r="D80" i="31"/>
  <c r="E227" i="24"/>
  <c r="E226" i="24"/>
  <c r="E225" i="24"/>
  <c r="D57" i="4"/>
  <c r="D59" i="1"/>
  <c r="F36" i="4"/>
  <c r="D273" i="37"/>
  <c r="F273" i="37"/>
  <c r="D135" i="31"/>
  <c r="D345" i="37"/>
  <c r="F345" i="37"/>
  <c r="D349" i="25"/>
  <c r="E66" i="5"/>
  <c r="F159" i="1"/>
  <c r="E159" i="1"/>
  <c r="AI16" i="19"/>
  <c r="AI30" i="19"/>
  <c r="U13" i="14"/>
  <c r="U14" i="14"/>
  <c r="W5" i="14"/>
  <c r="W13" i="14"/>
  <c r="W14" i="14"/>
  <c r="E48" i="24"/>
  <c r="E65" i="24"/>
  <c r="D349" i="37"/>
  <c r="F349" i="37"/>
  <c r="D353" i="25"/>
  <c r="F124" i="6"/>
  <c r="D41" i="31"/>
  <c r="E41" i="31"/>
  <c r="N41" i="31"/>
  <c r="F172" i="6"/>
  <c r="D53" i="31"/>
  <c r="C13" i="12"/>
  <c r="F197" i="6"/>
  <c r="D76" i="31"/>
  <c r="D86" i="31"/>
  <c r="D84" i="4"/>
  <c r="D42" i="5"/>
  <c r="D135" i="1"/>
  <c r="D142" i="31"/>
  <c r="F325" i="6"/>
  <c r="D103" i="38"/>
  <c r="F103" i="38"/>
  <c r="D100" i="24"/>
  <c r="D164" i="37"/>
  <c r="F164" i="37"/>
  <c r="I62" i="4"/>
  <c r="J62" i="4"/>
  <c r="E134" i="24"/>
  <c r="F91" i="1"/>
  <c r="E91" i="1"/>
  <c r="E89" i="4"/>
  <c r="E41" i="24"/>
  <c r="E40" i="24"/>
  <c r="P214" i="24"/>
  <c r="J79" i="4"/>
  <c r="D79" i="4"/>
  <c r="D81" i="1"/>
  <c r="F406" i="6"/>
  <c r="D169" i="31"/>
  <c r="D69" i="5"/>
  <c r="D162" i="1"/>
  <c r="D182" i="31"/>
  <c r="D82" i="5"/>
  <c r="D175" i="1"/>
  <c r="F441" i="6"/>
  <c r="E162" i="24"/>
  <c r="E161" i="24"/>
  <c r="F168" i="36"/>
  <c r="D168" i="7"/>
  <c r="F168" i="7"/>
  <c r="D168" i="37"/>
  <c r="F168" i="37"/>
  <c r="D167" i="36"/>
  <c r="D138" i="38"/>
  <c r="F138" i="38"/>
  <c r="D135" i="24"/>
  <c r="D208" i="38"/>
  <c r="F208" i="38"/>
  <c r="D205" i="24"/>
  <c r="D172" i="1"/>
  <c r="E172" i="1"/>
  <c r="E79" i="5"/>
  <c r="D115" i="31"/>
  <c r="F239" i="6"/>
  <c r="D284" i="38"/>
  <c r="F284" i="38"/>
  <c r="D293" i="24"/>
  <c r="D322" i="38"/>
  <c r="F322" i="38"/>
  <c r="D331" i="24"/>
  <c r="E294" i="25"/>
  <c r="E136" i="6"/>
  <c r="F176" i="6"/>
  <c r="D57" i="31"/>
  <c r="F198" i="6"/>
  <c r="D77" i="31"/>
  <c r="D75" i="4"/>
  <c r="D77" i="1"/>
  <c r="D375" i="25"/>
  <c r="F196" i="36"/>
  <c r="D196" i="7"/>
  <c r="D249" i="36"/>
  <c r="D190" i="6"/>
  <c r="D316" i="38"/>
  <c r="F316" i="38"/>
  <c r="D325" i="24"/>
  <c r="F297" i="6"/>
  <c r="D206" i="38"/>
  <c r="F206" i="38"/>
  <c r="D203" i="24"/>
  <c r="F82" i="4"/>
  <c r="F283" i="25"/>
  <c r="E283" i="25"/>
  <c r="F148" i="6"/>
  <c r="D45" i="31"/>
  <c r="D17" i="5"/>
  <c r="D110" i="1"/>
  <c r="D117" i="31"/>
  <c r="F254" i="6"/>
  <c r="D172" i="37"/>
  <c r="F172" i="37"/>
  <c r="I70" i="4"/>
  <c r="J70" i="4"/>
  <c r="D226" i="37"/>
  <c r="F226" i="37"/>
  <c r="D230" i="25"/>
  <c r="E230" i="25"/>
  <c r="D204" i="38"/>
  <c r="F204" i="38"/>
  <c r="D201" i="24"/>
  <c r="D304" i="37"/>
  <c r="F304" i="37"/>
  <c r="D308" i="25"/>
  <c r="E308" i="25"/>
  <c r="D133" i="31"/>
  <c r="F299" i="6"/>
  <c r="D33" i="5"/>
  <c r="D126" i="1"/>
  <c r="D138" i="37"/>
  <c r="F138" i="37"/>
  <c r="I44" i="4"/>
  <c r="J44" i="4"/>
  <c r="F306" i="7"/>
  <c r="D43" i="5"/>
  <c r="D136" i="1"/>
  <c r="F330" i="34"/>
  <c r="D335" i="35"/>
  <c r="F335" i="35"/>
  <c r="D336" i="6"/>
  <c r="D44" i="4"/>
  <c r="D46" i="1"/>
  <c r="L44" i="23"/>
  <c r="D451" i="38"/>
  <c r="F451" i="38"/>
  <c r="D460" i="24"/>
  <c r="D162" i="37"/>
  <c r="F162" i="37"/>
  <c r="I60" i="4"/>
  <c r="J60" i="4"/>
  <c r="F85" i="36"/>
  <c r="D85" i="7"/>
  <c r="F85" i="7"/>
  <c r="F352" i="7"/>
  <c r="E114" i="5"/>
  <c r="F207" i="1"/>
  <c r="E207" i="1"/>
  <c r="F404" i="36"/>
  <c r="D404" i="7"/>
  <c r="F404" i="7"/>
  <c r="F193" i="6"/>
  <c r="D72" i="31"/>
  <c r="D220" i="37"/>
  <c r="F220" i="37"/>
  <c r="D224" i="25"/>
  <c r="E224" i="25"/>
  <c r="P216" i="24"/>
  <c r="E17" i="21"/>
  <c r="E52" i="24"/>
  <c r="D54" i="31"/>
  <c r="F173" i="6"/>
  <c r="D52" i="4"/>
  <c r="D54" i="1"/>
  <c r="F10" i="6"/>
  <c r="F11" i="5"/>
  <c r="R5" i="24"/>
  <c r="E19" i="15"/>
  <c r="D20" i="15"/>
  <c r="D431" i="38"/>
  <c r="F431" i="38"/>
  <c r="D440" i="24"/>
  <c r="D354" i="37"/>
  <c r="F354" i="37"/>
  <c r="D358" i="25"/>
  <c r="D80" i="4"/>
  <c r="D82" i="1"/>
  <c r="D283" i="38"/>
  <c r="F283" i="38"/>
  <c r="D292" i="24"/>
  <c r="D369" i="37"/>
  <c r="F369" i="37"/>
  <c r="D210" i="38"/>
  <c r="F210" i="38"/>
  <c r="D207" i="24"/>
  <c r="D237" i="37"/>
  <c r="F237" i="37"/>
  <c r="D241" i="25"/>
  <c r="E241" i="25"/>
  <c r="D409" i="37"/>
  <c r="F409" i="37"/>
  <c r="D413" i="25"/>
  <c r="D31" i="5"/>
  <c r="D124" i="1"/>
  <c r="D14" i="5"/>
  <c r="D107" i="1"/>
  <c r="D407" i="38"/>
  <c r="F407" i="38"/>
  <c r="D416" i="24"/>
  <c r="F68" i="5"/>
  <c r="G44" i="23"/>
  <c r="H42" i="23"/>
  <c r="H44" i="23"/>
  <c r="Q16" i="23"/>
  <c r="Q33" i="23"/>
  <c r="AH106" i="31"/>
  <c r="E281" i="6"/>
  <c r="E214" i="6"/>
  <c r="E478" i="6"/>
  <c r="D25" i="4"/>
  <c r="D27" i="1"/>
  <c r="F97" i="6"/>
  <c r="D27" i="31"/>
  <c r="D31" i="31"/>
  <c r="D29" i="4"/>
  <c r="D31" i="1"/>
  <c r="F101" i="6"/>
  <c r="F97" i="34"/>
  <c r="D103" i="35"/>
  <c r="F103" i="35"/>
  <c r="D104" i="6"/>
  <c r="D91" i="34"/>
  <c r="F91" i="34"/>
  <c r="D82" i="37"/>
  <c r="F82" i="37"/>
  <c r="I29" i="4"/>
  <c r="J29" i="4"/>
  <c r="D154" i="37"/>
  <c r="F154" i="37"/>
  <c r="I52" i="4"/>
  <c r="J52" i="4"/>
  <c r="D159" i="37"/>
  <c r="F159" i="37"/>
  <c r="I57" i="4"/>
  <c r="J57" i="4"/>
  <c r="F297" i="7"/>
  <c r="F9" i="6"/>
  <c r="D9" i="31"/>
  <c r="D263" i="37"/>
  <c r="F263" i="37"/>
  <c r="D267" i="25"/>
  <c r="D251" i="37"/>
  <c r="F251" i="37"/>
  <c r="D255" i="25"/>
  <c r="D158" i="37"/>
  <c r="F158" i="37"/>
  <c r="I56" i="4"/>
  <c r="J56" i="4"/>
  <c r="F298" i="6"/>
  <c r="D132" i="31"/>
  <c r="D80" i="5"/>
  <c r="D173" i="1"/>
  <c r="D180" i="31"/>
  <c r="D184" i="31"/>
  <c r="D84" i="5"/>
  <c r="D177" i="1"/>
  <c r="F443" i="6"/>
  <c r="F452" i="6"/>
  <c r="D193" i="31"/>
  <c r="D93" i="5"/>
  <c r="D186" i="1"/>
  <c r="F458" i="6"/>
  <c r="D99" i="5"/>
  <c r="D192" i="1"/>
  <c r="D191" i="1"/>
  <c r="D215" i="31"/>
  <c r="D115" i="5"/>
  <c r="D208" i="1"/>
  <c r="D206" i="1"/>
  <c r="F474" i="6"/>
  <c r="D73" i="37"/>
  <c r="F73" i="37"/>
  <c r="I20" i="4"/>
  <c r="J20" i="4"/>
  <c r="D77" i="37"/>
  <c r="F77" i="37"/>
  <c r="I24" i="4"/>
  <c r="J24" i="4"/>
  <c r="F24" i="4"/>
  <c r="F92" i="36"/>
  <c r="D92" i="7"/>
  <c r="F92" i="7"/>
  <c r="D92" i="37"/>
  <c r="F92" i="37"/>
  <c r="D90" i="36"/>
  <c r="D161" i="37"/>
  <c r="F161" i="37"/>
  <c r="I59" i="4"/>
  <c r="J59" i="4"/>
  <c r="D203" i="37"/>
  <c r="F203" i="37"/>
  <c r="D207" i="25"/>
  <c r="E207" i="25"/>
  <c r="D335" i="37"/>
  <c r="F335" i="37"/>
  <c r="D339" i="25"/>
  <c r="E17" i="15"/>
  <c r="D266" i="37"/>
  <c r="F266" i="37"/>
  <c r="E94" i="5"/>
  <c r="E287" i="25"/>
  <c r="D192" i="38"/>
  <c r="F192" i="38"/>
  <c r="F68" i="4"/>
  <c r="D205" i="1"/>
  <c r="F102" i="34"/>
  <c r="D101" i="34"/>
  <c r="F101" i="34"/>
  <c r="D58" i="5"/>
  <c r="D151" i="1"/>
  <c r="F294" i="7"/>
  <c r="D401" i="37"/>
  <c r="F401" i="37"/>
  <c r="D405" i="25"/>
  <c r="D197" i="38"/>
  <c r="F197" i="38"/>
  <c r="D194" i="24"/>
  <c r="F73" i="4"/>
  <c r="D373" i="37"/>
  <c r="F373" i="37"/>
  <c r="D377" i="25"/>
  <c r="F377" i="25"/>
  <c r="F21" i="3"/>
  <c r="F5" i="3"/>
  <c r="F29" i="3"/>
  <c r="D195" i="38"/>
  <c r="F195" i="38"/>
  <c r="D192" i="24"/>
  <c r="D330" i="37"/>
  <c r="F330" i="37"/>
  <c r="D334" i="25"/>
  <c r="F312" i="25"/>
  <c r="D276" i="37"/>
  <c r="F276" i="37"/>
  <c r="D280" i="25"/>
  <c r="E280" i="25"/>
  <c r="F266" i="25"/>
  <c r="E266" i="25"/>
  <c r="D214" i="37"/>
  <c r="F214" i="37"/>
  <c r="D218" i="25"/>
  <c r="E218" i="25"/>
  <c r="F59" i="6"/>
  <c r="D17" i="4"/>
  <c r="D19" i="1"/>
  <c r="F77" i="6"/>
  <c r="D19" i="31"/>
  <c r="G19" i="31"/>
  <c r="N19" i="31"/>
  <c r="D37" i="31"/>
  <c r="F117" i="6"/>
  <c r="D47" i="31"/>
  <c r="F318" i="6"/>
  <c r="D111" i="5"/>
  <c r="D204" i="1"/>
  <c r="F470" i="6"/>
  <c r="D211" i="31"/>
  <c r="D240" i="37"/>
  <c r="F240" i="37"/>
  <c r="D244" i="25"/>
  <c r="E244" i="25"/>
  <c r="D250" i="37"/>
  <c r="F250" i="37"/>
  <c r="D254" i="25"/>
  <c r="E254" i="25"/>
  <c r="D261" i="37"/>
  <c r="F261" i="37"/>
  <c r="D265" i="25"/>
  <c r="E265" i="25"/>
  <c r="F310" i="7"/>
  <c r="D83" i="5"/>
  <c r="D176" i="1"/>
  <c r="F391" i="7"/>
  <c r="D398" i="37"/>
  <c r="F398" i="37"/>
  <c r="F406" i="7"/>
  <c r="D108" i="5"/>
  <c r="D201" i="1"/>
  <c r="F416" i="7"/>
  <c r="D64" i="31"/>
  <c r="F185" i="6"/>
  <c r="F79" i="4"/>
  <c r="D325" i="37"/>
  <c r="F325" i="37"/>
  <c r="D329" i="25"/>
  <c r="F445" i="34"/>
  <c r="D455" i="35"/>
  <c r="F455" i="35"/>
  <c r="D456" i="6"/>
  <c r="D11" i="36"/>
  <c r="F11" i="36"/>
  <c r="D11" i="7"/>
  <c r="F11" i="7"/>
  <c r="F91" i="5"/>
  <c r="F55" i="5"/>
  <c r="F272" i="6"/>
  <c r="D118" i="37"/>
  <c r="F118" i="37"/>
  <c r="I42" i="4"/>
  <c r="J42" i="4"/>
  <c r="F40" i="1"/>
  <c r="D400" i="37"/>
  <c r="F400" i="37"/>
  <c r="D180" i="38"/>
  <c r="F180" i="38"/>
  <c r="D177" i="24"/>
  <c r="D118" i="5"/>
  <c r="D211" i="1"/>
  <c r="C43" i="23"/>
  <c r="O30" i="14"/>
  <c r="S30" i="14"/>
  <c r="S34" i="14"/>
  <c r="AI69" i="19"/>
  <c r="AI73" i="19"/>
  <c r="E258" i="7"/>
  <c r="F259" i="7"/>
  <c r="D355" i="37"/>
  <c r="F355" i="37"/>
  <c r="D359" i="25"/>
  <c r="D316" i="37"/>
  <c r="F316" i="37"/>
  <c r="D320" i="25"/>
  <c r="E320" i="25"/>
  <c r="D41" i="5"/>
  <c r="D134" i="1"/>
  <c r="D190" i="37"/>
  <c r="F190" i="37"/>
  <c r="I88" i="4"/>
  <c r="J88" i="4"/>
  <c r="D185" i="37"/>
  <c r="F185" i="37"/>
  <c r="I83" i="4"/>
  <c r="J83" i="4"/>
  <c r="C46" i="23"/>
  <c r="F57" i="6"/>
  <c r="D14" i="31"/>
  <c r="G14" i="31"/>
  <c r="N14" i="31"/>
  <c r="F68" i="6"/>
  <c r="F78" i="6"/>
  <c r="D18" i="4"/>
  <c r="D20" i="1"/>
  <c r="D131" i="34"/>
  <c r="F133" i="34"/>
  <c r="D139" i="35"/>
  <c r="F139" i="35"/>
  <c r="D140" i="6"/>
  <c r="F140" i="6"/>
  <c r="D141" i="38"/>
  <c r="F141" i="38"/>
  <c r="D138" i="24"/>
  <c r="F236" i="6"/>
  <c r="D112" i="31"/>
  <c r="D207" i="31"/>
  <c r="D107" i="5"/>
  <c r="D200" i="1"/>
  <c r="D36" i="31"/>
  <c r="E36" i="31"/>
  <c r="N36" i="31"/>
  <c r="F109" i="6"/>
  <c r="D38" i="31"/>
  <c r="D36" i="4"/>
  <c r="D38" i="1"/>
  <c r="D235" i="37"/>
  <c r="F235" i="37"/>
  <c r="D239" i="25"/>
  <c r="E239" i="25"/>
  <c r="D272" i="37"/>
  <c r="F272" i="37"/>
  <c r="D276" i="25"/>
  <c r="D280" i="37"/>
  <c r="F280" i="37"/>
  <c r="D284" i="25"/>
  <c r="E44" i="23"/>
  <c r="E45" i="23"/>
  <c r="E47" i="23"/>
  <c r="F45" i="23"/>
  <c r="F47" i="23"/>
  <c r="D89" i="5"/>
  <c r="D182" i="1"/>
  <c r="D28" i="5"/>
  <c r="D121" i="1"/>
  <c r="D128" i="31"/>
  <c r="D331" i="38"/>
  <c r="F331" i="38"/>
  <c r="D340" i="24"/>
  <c r="D185" i="38"/>
  <c r="F185" i="38"/>
  <c r="D182" i="24"/>
  <c r="E64" i="5"/>
  <c r="F157" i="1"/>
  <c r="E157" i="1"/>
  <c r="F106" i="38"/>
  <c r="I119" i="5"/>
  <c r="F405" i="7"/>
  <c r="D418" i="37"/>
  <c r="F418" i="37"/>
  <c r="D152" i="38"/>
  <c r="F152" i="38"/>
  <c r="D149" i="24"/>
  <c r="F44" i="4"/>
  <c r="F5" i="17"/>
  <c r="F20" i="17"/>
  <c r="D380" i="37"/>
  <c r="F380" i="37"/>
  <c r="D472" i="38"/>
  <c r="F472" i="38"/>
  <c r="D481" i="24"/>
  <c r="D425" i="37"/>
  <c r="F425" i="37"/>
  <c r="D429" i="25"/>
  <c r="D366" i="37"/>
  <c r="F366" i="37"/>
  <c r="D370" i="25"/>
  <c r="D211" i="37"/>
  <c r="F211" i="37"/>
  <c r="D215" i="25"/>
  <c r="E215" i="25"/>
  <c r="D201" i="37"/>
  <c r="F201" i="37"/>
  <c r="D205" i="25"/>
  <c r="E205" i="25"/>
  <c r="D33" i="31"/>
  <c r="F210" i="6"/>
  <c r="D89" i="31"/>
  <c r="D118" i="31"/>
  <c r="D18" i="5"/>
  <c r="D111" i="1"/>
  <c r="D125" i="31"/>
  <c r="F271" i="6"/>
  <c r="F445" i="6"/>
  <c r="D186" i="31"/>
  <c r="D195" i="31"/>
  <c r="D95" i="5"/>
  <c r="D188" i="1"/>
  <c r="E188" i="1"/>
  <c r="D69" i="37"/>
  <c r="F69" i="37"/>
  <c r="I16" i="4"/>
  <c r="J16" i="4"/>
  <c r="D139" i="36"/>
  <c r="F139" i="36"/>
  <c r="D139" i="7"/>
  <c r="F139" i="7"/>
  <c r="F142" i="36"/>
  <c r="D142" i="7"/>
  <c r="F142" i="7"/>
  <c r="D142" i="37"/>
  <c r="F142" i="37"/>
  <c r="D210" i="37"/>
  <c r="F210" i="37"/>
  <c r="D214" i="25"/>
  <c r="E214" i="25"/>
  <c r="F215" i="7"/>
  <c r="F396" i="7"/>
  <c r="F113" i="5"/>
  <c r="R34" i="14"/>
  <c r="D160" i="38"/>
  <c r="F160" i="38"/>
  <c r="D157" i="24"/>
  <c r="D453" i="38"/>
  <c r="F453" i="38"/>
  <c r="D462" i="24"/>
  <c r="F89" i="5"/>
  <c r="F56" i="4"/>
  <c r="F392" i="6"/>
  <c r="D162" i="31"/>
  <c r="F15" i="18"/>
  <c r="O21" i="14"/>
  <c r="N34" i="14"/>
  <c r="N35" i="14"/>
  <c r="D76" i="25"/>
  <c r="D307" i="37"/>
  <c r="F307" i="37"/>
  <c r="D311" i="25"/>
  <c r="E311" i="25"/>
  <c r="E73" i="5"/>
  <c r="F43" i="34"/>
  <c r="D43" i="35"/>
  <c r="F43" i="35"/>
  <c r="D43" i="6"/>
  <c r="F43" i="6"/>
  <c r="D43" i="38"/>
  <c r="F43" i="38"/>
  <c r="D40" i="24"/>
  <c r="E8" i="35"/>
  <c r="D30" i="5"/>
  <c r="D123" i="1"/>
  <c r="F290" i="6"/>
  <c r="F70" i="5"/>
  <c r="D104" i="38"/>
  <c r="F104" i="38"/>
  <c r="D101" i="24"/>
  <c r="F31" i="4"/>
  <c r="D100" i="38"/>
  <c r="F100" i="38"/>
  <c r="D97" i="24"/>
  <c r="D361" i="38"/>
  <c r="F361" i="38"/>
  <c r="D370" i="24"/>
  <c r="D292" i="37"/>
  <c r="F292" i="37"/>
  <c r="D296" i="25"/>
  <c r="E296" i="25"/>
  <c r="D32" i="31"/>
  <c r="F24" i="1"/>
  <c r="E24" i="1"/>
  <c r="E22" i="4"/>
  <c r="D423" i="37"/>
  <c r="F423" i="37"/>
  <c r="D427" i="25"/>
  <c r="Q35" i="23"/>
  <c r="F31" i="18"/>
  <c r="F20" i="18"/>
  <c r="G13" i="14"/>
  <c r="E336" i="25"/>
  <c r="D319" i="37"/>
  <c r="F319" i="37"/>
  <c r="D323" i="25"/>
  <c r="D367" i="37"/>
  <c r="F367" i="37"/>
  <c r="D328" i="37"/>
  <c r="F328" i="37"/>
  <c r="D332" i="25"/>
  <c r="D268" i="37"/>
  <c r="F268" i="37"/>
  <c r="D272" i="25"/>
  <c r="I30" i="4"/>
  <c r="J30" i="4"/>
  <c r="D74" i="37"/>
  <c r="F74" i="37"/>
  <c r="I21" i="4"/>
  <c r="J21" i="4"/>
  <c r="D68" i="37"/>
  <c r="F68" i="37"/>
  <c r="I15" i="4"/>
  <c r="J15" i="4"/>
  <c r="F15" i="4"/>
  <c r="F41" i="6"/>
  <c r="D12" i="31"/>
  <c r="G12" i="31"/>
  <c r="N12" i="31"/>
  <c r="D23" i="4"/>
  <c r="D25" i="1"/>
  <c r="F95" i="6"/>
  <c r="F166" i="6"/>
  <c r="D49" i="31"/>
  <c r="D72" i="4"/>
  <c r="D74" i="1"/>
  <c r="F195" i="6"/>
  <c r="F198" i="35"/>
  <c r="D199" i="6"/>
  <c r="D200" i="6"/>
  <c r="D113" i="31"/>
  <c r="D13" i="5"/>
  <c r="D106" i="1"/>
  <c r="F237" i="6"/>
  <c r="D150" i="31"/>
  <c r="F346" i="6"/>
  <c r="D370" i="38"/>
  <c r="F370" i="38"/>
  <c r="D379" i="24"/>
  <c r="F58" i="5"/>
  <c r="D441" i="38"/>
  <c r="F441" i="38"/>
  <c r="D450" i="24"/>
  <c r="F77" i="5"/>
  <c r="D187" i="31"/>
  <c r="F263" i="6"/>
  <c r="D20" i="5"/>
  <c r="D113" i="1"/>
  <c r="D120" i="31"/>
  <c r="D176" i="37"/>
  <c r="F176" i="37"/>
  <c r="I74" i="4"/>
  <c r="J74" i="4"/>
  <c r="D180" i="37"/>
  <c r="F180" i="37"/>
  <c r="I78" i="4"/>
  <c r="J78" i="4"/>
  <c r="D188" i="37"/>
  <c r="F188" i="37"/>
  <c r="I86" i="4"/>
  <c r="J86" i="4"/>
  <c r="D197" i="37"/>
  <c r="F197" i="37"/>
  <c r="D201" i="25"/>
  <c r="E201" i="25"/>
  <c r="D267" i="37"/>
  <c r="F267" i="37"/>
  <c r="D465" i="38"/>
  <c r="F465" i="38"/>
  <c r="D474" i="24"/>
  <c r="F101" i="5"/>
  <c r="D351" i="37"/>
  <c r="F351" i="37"/>
  <c r="F59" i="5"/>
  <c r="D414" i="37"/>
  <c r="F414" i="37"/>
  <c r="D418" i="25"/>
  <c r="D445" i="38"/>
  <c r="F445" i="38"/>
  <c r="D454" i="24"/>
  <c r="F81" i="5"/>
  <c r="N44" i="23"/>
  <c r="E86" i="25"/>
  <c r="H20" i="10"/>
  <c r="F42" i="11"/>
  <c r="D356" i="37"/>
  <c r="F356" i="37"/>
  <c r="D360" i="25"/>
  <c r="D277" i="37"/>
  <c r="F277" i="37"/>
  <c r="D281" i="25"/>
  <c r="E281" i="25"/>
  <c r="D152" i="37"/>
  <c r="F152" i="37"/>
  <c r="I50" i="4"/>
  <c r="J50" i="4"/>
  <c r="F50" i="4"/>
  <c r="D82" i="34"/>
  <c r="F83" i="34"/>
  <c r="D87" i="35"/>
  <c r="F87" i="35"/>
  <c r="D88" i="6"/>
  <c r="F88" i="6"/>
  <c r="D89" i="38"/>
  <c r="F89" i="38"/>
  <c r="D86" i="24"/>
  <c r="D51" i="31"/>
  <c r="F170" i="6"/>
  <c r="D10" i="5"/>
  <c r="D103" i="1"/>
  <c r="F234" i="6"/>
  <c r="D124" i="31"/>
  <c r="D24" i="5"/>
  <c r="D117" i="1"/>
  <c r="F447" i="6"/>
  <c r="D188" i="31"/>
  <c r="F232" i="7"/>
  <c r="D16" i="5"/>
  <c r="D109" i="1"/>
  <c r="D468" i="38"/>
  <c r="F468" i="38"/>
  <c r="D477" i="24"/>
  <c r="F104" i="5"/>
  <c r="D389" i="37"/>
  <c r="F389" i="37"/>
  <c r="D393" i="25"/>
  <c r="F393" i="25"/>
  <c r="D50" i="4"/>
  <c r="D52" i="1"/>
  <c r="D318" i="38"/>
  <c r="F318" i="38"/>
  <c r="D327" i="24"/>
  <c r="F39" i="5"/>
  <c r="D375" i="37"/>
  <c r="F375" i="37"/>
  <c r="D379" i="25"/>
  <c r="D334" i="37"/>
  <c r="F334" i="37"/>
  <c r="D338" i="25"/>
  <c r="F78" i="5"/>
  <c r="F36" i="11"/>
  <c r="D360" i="37"/>
  <c r="F360" i="37"/>
  <c r="D364" i="25"/>
  <c r="E292" i="25"/>
  <c r="F292" i="25"/>
  <c r="D265" i="37"/>
  <c r="F265" i="37"/>
  <c r="D269" i="25"/>
  <c r="E269" i="25"/>
  <c r="D260" i="37"/>
  <c r="F260" i="37"/>
  <c r="D264" i="25"/>
  <c r="E264" i="25"/>
  <c r="D205" i="37"/>
  <c r="F205" i="37"/>
  <c r="D209" i="25"/>
  <c r="E209" i="25"/>
  <c r="D104" i="37"/>
  <c r="F104" i="37"/>
  <c r="I39" i="4"/>
  <c r="F211" i="6"/>
  <c r="D129" i="31"/>
  <c r="D29" i="5"/>
  <c r="D122" i="1"/>
  <c r="F334" i="6"/>
  <c r="D45" i="5"/>
  <c r="D138" i="1"/>
  <c r="D157" i="31"/>
  <c r="F364" i="6"/>
  <c r="D211" i="25"/>
  <c r="D207" i="37"/>
  <c r="F207" i="37"/>
  <c r="D222" i="37"/>
  <c r="F222" i="37"/>
  <c r="D226" i="25"/>
  <c r="E226" i="25"/>
  <c r="D228" i="37"/>
  <c r="F228" i="37"/>
  <c r="D232" i="25"/>
  <c r="D81" i="37"/>
  <c r="F81" i="37"/>
  <c r="I28" i="4"/>
  <c r="J28" i="4"/>
  <c r="F28" i="4"/>
  <c r="D315" i="25"/>
  <c r="E315" i="25"/>
  <c r="D210" i="34"/>
  <c r="D86" i="4"/>
  <c r="D88" i="1"/>
  <c r="D480" i="38"/>
  <c r="F480" i="38"/>
  <c r="D489" i="24"/>
  <c r="F116" i="5"/>
  <c r="F244" i="7"/>
  <c r="D324" i="37"/>
  <c r="F324" i="37"/>
  <c r="D328" i="25"/>
  <c r="F299" i="25"/>
  <c r="E299" i="25"/>
  <c r="D155" i="37"/>
  <c r="F155" i="37"/>
  <c r="I53" i="4"/>
  <c r="J53" i="4"/>
  <c r="F53" i="4"/>
  <c r="D148" i="37"/>
  <c r="F148" i="37"/>
  <c r="I48" i="4"/>
  <c r="D40" i="31"/>
  <c r="E40" i="31"/>
  <c r="N40" i="31"/>
  <c r="D38" i="4"/>
  <c r="D40" i="1"/>
  <c r="F143" i="35"/>
  <c r="D144" i="6"/>
  <c r="F144" i="6"/>
  <c r="D145" i="38"/>
  <c r="F145" i="38"/>
  <c r="D142" i="24"/>
  <c r="D181" i="31"/>
  <c r="D81" i="5"/>
  <c r="D174" i="1"/>
  <c r="D185" i="31"/>
  <c r="F444" i="6"/>
  <c r="D58" i="31"/>
  <c r="D56" i="4"/>
  <c r="D58" i="1"/>
  <c r="E215" i="35"/>
  <c r="E214" i="35"/>
  <c r="D270" i="37"/>
  <c r="F270" i="37"/>
  <c r="D274" i="25"/>
  <c r="E274" i="25"/>
  <c r="D333" i="37"/>
  <c r="F333" i="37"/>
  <c r="F395" i="7"/>
  <c r="D407" i="37"/>
  <c r="F407" i="37"/>
  <c r="D411" i="25"/>
  <c r="D420" i="37"/>
  <c r="F420" i="37"/>
  <c r="D424" i="25"/>
  <c r="K44" i="23"/>
  <c r="E98" i="6"/>
  <c r="F98" i="6"/>
  <c r="E285" i="7"/>
  <c r="D467" i="38"/>
  <c r="F467" i="38"/>
  <c r="D476" i="24"/>
  <c r="F103" i="5"/>
  <c r="I90" i="4"/>
  <c r="J84" i="4"/>
  <c r="J90" i="4"/>
  <c r="D84" i="37"/>
  <c r="F84" i="37"/>
  <c r="I31" i="4"/>
  <c r="J31" i="4"/>
  <c r="D401" i="34"/>
  <c r="F402" i="34"/>
  <c r="D409" i="35"/>
  <c r="F409" i="35"/>
  <c r="D410" i="6"/>
  <c r="F410" i="6"/>
  <c r="D412" i="38"/>
  <c r="F412" i="38"/>
  <c r="D421" i="24"/>
  <c r="F219" i="36"/>
  <c r="D219" i="7"/>
  <c r="F219" i="7"/>
  <c r="D218" i="36"/>
  <c r="F218" i="36"/>
  <c r="D218" i="7"/>
  <c r="D285" i="36"/>
  <c r="F285" i="36"/>
  <c r="D285" i="7"/>
  <c r="F286" i="36"/>
  <c r="D286" i="7"/>
  <c r="D36" i="5"/>
  <c r="D129" i="1"/>
  <c r="D302" i="37"/>
  <c r="F302" i="37"/>
  <c r="D306" i="25"/>
  <c r="E306" i="25"/>
  <c r="D309" i="37"/>
  <c r="F309" i="37"/>
  <c r="D313" i="25"/>
  <c r="E313" i="25"/>
  <c r="D388" i="37"/>
  <c r="F388" i="37"/>
  <c r="D392" i="25"/>
  <c r="D365" i="37"/>
  <c r="F365" i="37"/>
  <c r="D369" i="25"/>
  <c r="D103" i="37"/>
  <c r="F103" i="37"/>
  <c r="D424" i="37"/>
  <c r="F424" i="37"/>
  <c r="D428" i="25"/>
  <c r="D189" i="37"/>
  <c r="F189" i="37"/>
  <c r="I87" i="4"/>
  <c r="D160" i="37"/>
  <c r="F160" i="37"/>
  <c r="I58" i="4"/>
  <c r="D147" i="37"/>
  <c r="F147" i="37"/>
  <c r="I47" i="4"/>
  <c r="J47" i="4"/>
  <c r="D117" i="37"/>
  <c r="F117" i="37"/>
  <c r="I41" i="4"/>
  <c r="J41" i="4"/>
  <c r="D97" i="37"/>
  <c r="F97" i="37"/>
  <c r="I35" i="4"/>
  <c r="J35" i="4"/>
  <c r="D151" i="37"/>
  <c r="F151" i="37"/>
  <c r="I49" i="4"/>
  <c r="D156" i="37"/>
  <c r="F156" i="37"/>
  <c r="I54" i="4"/>
  <c r="J54" i="4"/>
  <c r="E366" i="24"/>
  <c r="D412" i="25"/>
  <c r="F19" i="5"/>
  <c r="D430" i="25"/>
  <c r="D381" i="25"/>
  <c r="D335" i="25"/>
  <c r="D331" i="25"/>
  <c r="D325" i="25"/>
  <c r="D317" i="25"/>
  <c r="E317" i="25"/>
  <c r="D309" i="25"/>
  <c r="D285" i="25"/>
  <c r="E285" i="25"/>
  <c r="D242" i="25"/>
  <c r="E242" i="25"/>
  <c r="D235" i="25"/>
  <c r="D206" i="25"/>
  <c r="I14" i="4"/>
  <c r="I12" i="4"/>
  <c r="J12" i="4"/>
  <c r="F260" i="34"/>
  <c r="D265" i="35"/>
  <c r="F265" i="35"/>
  <c r="D266" i="6"/>
  <c r="D259" i="34"/>
  <c r="F259" i="34"/>
  <c r="D264" i="35"/>
  <c r="F264" i="35"/>
  <c r="D265" i="6"/>
  <c r="D37" i="37"/>
  <c r="F37" i="37"/>
  <c r="I10" i="4"/>
  <c r="J10" i="4"/>
  <c r="D157" i="37"/>
  <c r="F157" i="37"/>
  <c r="I55" i="4"/>
  <c r="J55" i="4"/>
  <c r="D208" i="37"/>
  <c r="F208" i="37"/>
  <c r="D212" i="25"/>
  <c r="E212" i="25"/>
  <c r="E282" i="24"/>
  <c r="E407" i="24"/>
  <c r="E401" i="24"/>
  <c r="D264" i="37"/>
  <c r="F264" i="37"/>
  <c r="D268" i="25"/>
  <c r="D182" i="37"/>
  <c r="F182" i="37"/>
  <c r="I80" i="4"/>
  <c r="J80" i="4"/>
  <c r="D80" i="37"/>
  <c r="F80" i="37"/>
  <c r="I27" i="4"/>
  <c r="D71" i="34"/>
  <c r="F71" i="34"/>
  <c r="D73" i="35"/>
  <c r="F73" i="35"/>
  <c r="D74" i="6"/>
  <c r="F74" i="6"/>
  <c r="D74" i="38"/>
  <c r="F74" i="38"/>
  <c r="D71" i="24"/>
  <c r="D163" i="37"/>
  <c r="F163" i="37"/>
  <c r="I61" i="4"/>
  <c r="D61" i="4"/>
  <c r="D187" i="37"/>
  <c r="F187" i="37"/>
  <c r="I85" i="4"/>
  <c r="F372" i="34"/>
  <c r="D377" i="35"/>
  <c r="F377" i="35"/>
  <c r="D378" i="6"/>
  <c r="F378" i="6"/>
  <c r="D379" i="38"/>
  <c r="F379" i="38"/>
  <c r="D388" i="24"/>
  <c r="D370" i="34"/>
  <c r="E334" i="35"/>
  <c r="E280" i="35"/>
  <c r="D67" i="36"/>
  <c r="D224" i="37"/>
  <c r="F224" i="37"/>
  <c r="D228" i="25"/>
  <c r="E228" i="25"/>
  <c r="D390" i="25"/>
  <c r="F390" i="25"/>
  <c r="D386" i="37"/>
  <c r="F386" i="37"/>
  <c r="D364" i="37"/>
  <c r="F364" i="37"/>
  <c r="D368" i="25"/>
  <c r="E258" i="37"/>
  <c r="D274" i="36"/>
  <c r="F274" i="36"/>
  <c r="D274" i="7"/>
  <c r="D340" i="36"/>
  <c r="E444" i="24"/>
  <c r="E440" i="24"/>
  <c r="E112" i="5"/>
  <c r="E205" i="1"/>
  <c r="E211" i="1"/>
  <c r="E95" i="5"/>
  <c r="F30" i="1"/>
  <c r="D63" i="1"/>
  <c r="E24" i="5"/>
  <c r="F117" i="1"/>
  <c r="E117" i="1"/>
  <c r="D99" i="38"/>
  <c r="F99" i="38"/>
  <c r="D96" i="24"/>
  <c r="E55" i="5"/>
  <c r="F148" i="1"/>
  <c r="E148" i="1"/>
  <c r="F17" i="1"/>
  <c r="D78" i="31"/>
  <c r="D76" i="4"/>
  <c r="E89" i="5"/>
  <c r="F182" i="1"/>
  <c r="E182" i="1"/>
  <c r="E284" i="25"/>
  <c r="F284" i="25"/>
  <c r="D190" i="1"/>
  <c r="D212" i="1"/>
  <c r="D22" i="5"/>
  <c r="D115" i="1"/>
  <c r="F265" i="6"/>
  <c r="D122" i="31"/>
  <c r="D196" i="38"/>
  <c r="F196" i="38"/>
  <c r="D193" i="24"/>
  <c r="F72" i="4"/>
  <c r="D157" i="34"/>
  <c r="F131" i="34"/>
  <c r="D137" i="35"/>
  <c r="F137" i="35"/>
  <c r="D138" i="6"/>
  <c r="D273" i="38"/>
  <c r="F273" i="38"/>
  <c r="D282" i="24"/>
  <c r="D174" i="38"/>
  <c r="F174" i="38"/>
  <c r="D171" i="24"/>
  <c r="F52" i="4"/>
  <c r="F188" i="35"/>
  <c r="D408" i="38"/>
  <c r="F408" i="38"/>
  <c r="D417" i="24"/>
  <c r="F69" i="5"/>
  <c r="D173" i="38"/>
  <c r="F173" i="38"/>
  <c r="D170" i="24"/>
  <c r="F51" i="4"/>
  <c r="D13" i="12"/>
  <c r="N11" i="31"/>
  <c r="D348" i="38"/>
  <c r="F348" i="38"/>
  <c r="D357" i="24"/>
  <c r="F51" i="5"/>
  <c r="F9" i="34"/>
  <c r="D381" i="37"/>
  <c r="F381" i="37"/>
  <c r="F75" i="5"/>
  <c r="D385" i="25"/>
  <c r="F67" i="36"/>
  <c r="D67" i="7"/>
  <c r="F67" i="7"/>
  <c r="D67" i="37"/>
  <c r="F67" i="37"/>
  <c r="D10" i="36"/>
  <c r="D77" i="38"/>
  <c r="F77" i="38"/>
  <c r="D74" i="24"/>
  <c r="F17" i="4"/>
  <c r="E37" i="4"/>
  <c r="F39" i="1"/>
  <c r="E39" i="1"/>
  <c r="D456" i="38"/>
  <c r="F456" i="38"/>
  <c r="D465" i="24"/>
  <c r="F92" i="5"/>
  <c r="E250" i="25"/>
  <c r="F250" i="25"/>
  <c r="D219" i="37"/>
  <c r="F219" i="37"/>
  <c r="D223" i="25"/>
  <c r="E223" i="25"/>
  <c r="F171" i="1"/>
  <c r="E171" i="1"/>
  <c r="E78" i="5"/>
  <c r="Q21" i="14"/>
  <c r="Q34" i="14"/>
  <c r="BO82" i="19"/>
  <c r="BO85" i="19"/>
  <c r="O34" i="14"/>
  <c r="D78" i="38"/>
  <c r="F78" i="38"/>
  <c r="D75" i="24"/>
  <c r="F18" i="4"/>
  <c r="D41" i="4"/>
  <c r="D43" i="1"/>
  <c r="D40" i="5"/>
  <c r="D133" i="1"/>
  <c r="F86" i="4"/>
  <c r="F29" i="5"/>
  <c r="D125" i="38"/>
  <c r="F125" i="38"/>
  <c r="D122" i="24"/>
  <c r="D98" i="5"/>
  <c r="F203" i="1"/>
  <c r="E203" i="1"/>
  <c r="E110" i="5"/>
  <c r="D350" i="34"/>
  <c r="F350" i="34"/>
  <c r="D355" i="35"/>
  <c r="F355" i="35"/>
  <c r="D356" i="6"/>
  <c r="F370" i="34"/>
  <c r="D375" i="35"/>
  <c r="F375" i="35"/>
  <c r="D376" i="6"/>
  <c r="J14" i="4"/>
  <c r="D14" i="4"/>
  <c r="F90" i="5"/>
  <c r="E211" i="25"/>
  <c r="F211" i="25"/>
  <c r="D212" i="38"/>
  <c r="F212" i="38"/>
  <c r="D209" i="24"/>
  <c r="F88" i="4"/>
  <c r="D452" i="38"/>
  <c r="F452" i="38"/>
  <c r="D461" i="24"/>
  <c r="F88" i="5"/>
  <c r="F82" i="34"/>
  <c r="D86" i="35"/>
  <c r="F86" i="35"/>
  <c r="D87" i="6"/>
  <c r="D81" i="34"/>
  <c r="F81" i="34"/>
  <c r="D85" i="35"/>
  <c r="F152" i="1"/>
  <c r="E152" i="1"/>
  <c r="E59" i="5"/>
  <c r="D87" i="5"/>
  <c r="D238" i="38"/>
  <c r="F238" i="38"/>
  <c r="D247" i="24"/>
  <c r="F13" i="5"/>
  <c r="D167" i="38"/>
  <c r="F167" i="38"/>
  <c r="D164" i="24"/>
  <c r="F47" i="4"/>
  <c r="E70" i="5"/>
  <c r="F163" i="1"/>
  <c r="E163" i="1"/>
  <c r="F14" i="18"/>
  <c r="F40" i="18"/>
  <c r="D31" i="4"/>
  <c r="D33" i="1"/>
  <c r="D30" i="4"/>
  <c r="D32" i="1"/>
  <c r="D68" i="38"/>
  <c r="F68" i="38"/>
  <c r="D65" i="24"/>
  <c r="F14" i="4"/>
  <c r="E38" i="4"/>
  <c r="D186" i="38"/>
  <c r="F186" i="38"/>
  <c r="D183" i="24"/>
  <c r="F62" i="4"/>
  <c r="D59" i="38"/>
  <c r="F59" i="38"/>
  <c r="D56" i="24"/>
  <c r="F13" i="4"/>
  <c r="F75" i="1"/>
  <c r="E75" i="1"/>
  <c r="E73" i="4"/>
  <c r="D457" i="38"/>
  <c r="F457" i="38"/>
  <c r="D466" i="24"/>
  <c r="F93" i="5"/>
  <c r="D299" i="38"/>
  <c r="F299" i="38"/>
  <c r="D308" i="24"/>
  <c r="D9" i="38"/>
  <c r="F9" i="38"/>
  <c r="D6" i="24"/>
  <c r="D306" i="37"/>
  <c r="F306" i="37"/>
  <c r="F43" i="5"/>
  <c r="D310" i="25"/>
  <c r="E310" i="25"/>
  <c r="F80" i="4"/>
  <c r="E82" i="4"/>
  <c r="F84" i="1"/>
  <c r="E84" i="1"/>
  <c r="F196" i="7"/>
  <c r="D177" i="38"/>
  <c r="F177" i="38"/>
  <c r="D174" i="24"/>
  <c r="F55" i="4"/>
  <c r="F41" i="4"/>
  <c r="D446" i="38"/>
  <c r="F446" i="38"/>
  <c r="D455" i="24"/>
  <c r="F82" i="5"/>
  <c r="D336" i="37"/>
  <c r="F336" i="37"/>
  <c r="D340" i="25"/>
  <c r="F83" i="4"/>
  <c r="D317" i="38"/>
  <c r="F317" i="38"/>
  <c r="D326" i="24"/>
  <c r="F38" i="5"/>
  <c r="D71" i="4"/>
  <c r="F111" i="1"/>
  <c r="E111" i="1"/>
  <c r="E18" i="5"/>
  <c r="D265" i="38"/>
  <c r="F265" i="38"/>
  <c r="D274" i="24"/>
  <c r="F21" i="5"/>
  <c r="D54" i="4"/>
  <c r="D56" i="1"/>
  <c r="D17" i="21"/>
  <c r="AA215" i="24"/>
  <c r="D110" i="38"/>
  <c r="F456" i="6"/>
  <c r="D197" i="31"/>
  <c r="D219" i="31"/>
  <c r="D475" i="38"/>
  <c r="F475" i="38"/>
  <c r="D484" i="24"/>
  <c r="F111" i="5"/>
  <c r="F70" i="1"/>
  <c r="E70" i="1"/>
  <c r="E68" i="4"/>
  <c r="E20" i="15"/>
  <c r="D21" i="15"/>
  <c r="D332" i="38"/>
  <c r="F332" i="38"/>
  <c r="D341" i="24"/>
  <c r="F44" i="5"/>
  <c r="F71" i="1"/>
  <c r="E71" i="1"/>
  <c r="E69" i="4"/>
  <c r="F26" i="1"/>
  <c r="D147" i="31"/>
  <c r="F336" i="6"/>
  <c r="D47" i="5"/>
  <c r="D140" i="1"/>
  <c r="D73" i="1"/>
  <c r="D406" i="37"/>
  <c r="F406" i="37"/>
  <c r="D410" i="25"/>
  <c r="D294" i="37"/>
  <c r="F294" i="37"/>
  <c r="D298" i="25"/>
  <c r="E298" i="25"/>
  <c r="D85" i="37"/>
  <c r="F85" i="37"/>
  <c r="I32" i="4"/>
  <c r="J32" i="4"/>
  <c r="D255" i="38"/>
  <c r="F255" i="38"/>
  <c r="D264" i="24"/>
  <c r="F17" i="5"/>
  <c r="F84" i="4"/>
  <c r="D239" i="38"/>
  <c r="F239" i="38"/>
  <c r="D248" i="24"/>
  <c r="F14" i="5"/>
  <c r="D76" i="38"/>
  <c r="F76" i="38"/>
  <c r="D73" i="24"/>
  <c r="F16" i="4"/>
  <c r="D11" i="38"/>
  <c r="F11" i="38"/>
  <c r="D8" i="24"/>
  <c r="D466" i="38"/>
  <c r="F466" i="38"/>
  <c r="D475" i="24"/>
  <c r="F102" i="5"/>
  <c r="E63" i="5"/>
  <c r="F156" i="1"/>
  <c r="E156" i="1"/>
  <c r="E103" i="5"/>
  <c r="F196" i="1"/>
  <c r="E196" i="1"/>
  <c r="D264" i="38"/>
  <c r="F264" i="38"/>
  <c r="D273" i="24"/>
  <c r="F20" i="5"/>
  <c r="D98" i="38"/>
  <c r="F98" i="38"/>
  <c r="D95" i="24"/>
  <c r="F25" i="4"/>
  <c r="E68" i="5"/>
  <c r="F161" i="1"/>
  <c r="E161" i="1"/>
  <c r="F104" i="1"/>
  <c r="E104" i="1"/>
  <c r="E11" i="5"/>
  <c r="F249" i="36"/>
  <c r="D249" i="7"/>
  <c r="F249" i="7"/>
  <c r="D248" i="36"/>
  <c r="F248" i="36"/>
  <c r="D248" i="7"/>
  <c r="D481" i="38"/>
  <c r="F481" i="38"/>
  <c r="D490" i="24"/>
  <c r="F117" i="5"/>
  <c r="D344" i="38"/>
  <c r="F344" i="38"/>
  <c r="D353" i="24"/>
  <c r="F49" i="5"/>
  <c r="E206" i="25"/>
  <c r="F206" i="25"/>
  <c r="J49" i="4"/>
  <c r="D49" i="4"/>
  <c r="D51" i="1"/>
  <c r="D385" i="34"/>
  <c r="F385" i="34"/>
  <c r="D390" i="35"/>
  <c r="F390" i="35"/>
  <c r="D391" i="6"/>
  <c r="F401" i="34"/>
  <c r="D408" i="35"/>
  <c r="F408" i="35"/>
  <c r="D409" i="6"/>
  <c r="F286" i="7"/>
  <c r="D48" i="4"/>
  <c r="D50" i="1"/>
  <c r="J48" i="4"/>
  <c r="D244" i="37"/>
  <c r="F244" i="37"/>
  <c r="D248" i="25"/>
  <c r="E248" i="25"/>
  <c r="D365" i="38"/>
  <c r="F365" i="38"/>
  <c r="D374" i="24"/>
  <c r="D88" i="4"/>
  <c r="D90" i="1"/>
  <c r="F197" i="1"/>
  <c r="E197" i="1"/>
  <c r="E104" i="5"/>
  <c r="E50" i="4"/>
  <c r="F52" i="1"/>
  <c r="E52" i="1"/>
  <c r="D96" i="38"/>
  <c r="F96" i="38"/>
  <c r="D93" i="24"/>
  <c r="F23" i="4"/>
  <c r="D291" i="38"/>
  <c r="F291" i="38"/>
  <c r="D300" i="24"/>
  <c r="F30" i="5"/>
  <c r="D450" i="38"/>
  <c r="F450" i="38"/>
  <c r="D459" i="24"/>
  <c r="F86" i="5"/>
  <c r="F46" i="1"/>
  <c r="E46" i="1"/>
  <c r="E44" i="4"/>
  <c r="E40" i="1"/>
  <c r="D391" i="37"/>
  <c r="F391" i="37"/>
  <c r="F83" i="5"/>
  <c r="D395" i="25"/>
  <c r="D479" i="38"/>
  <c r="F479" i="38"/>
  <c r="D488" i="24"/>
  <c r="F115" i="5"/>
  <c r="D448" i="38"/>
  <c r="F448" i="38"/>
  <c r="D457" i="24"/>
  <c r="F84" i="5"/>
  <c r="F74" i="5"/>
  <c r="D404" i="37"/>
  <c r="F404" i="37"/>
  <c r="D408" i="25"/>
  <c r="F87" i="5"/>
  <c r="D43" i="4"/>
  <c r="D45" i="1"/>
  <c r="D195" i="36"/>
  <c r="D55" i="4"/>
  <c r="D57" i="1"/>
  <c r="D240" i="38"/>
  <c r="F240" i="38"/>
  <c r="D249" i="24"/>
  <c r="AA214" i="24"/>
  <c r="AA217" i="24"/>
  <c r="F17" i="21"/>
  <c r="F26" i="21"/>
  <c r="F30" i="4"/>
  <c r="D74" i="4"/>
  <c r="D76" i="1"/>
  <c r="E224" i="24"/>
  <c r="D359" i="38"/>
  <c r="F359" i="38"/>
  <c r="D368" i="24"/>
  <c r="F54" i="5"/>
  <c r="D179" i="38"/>
  <c r="F179" i="38"/>
  <c r="D176" i="24"/>
  <c r="F57" i="4"/>
  <c r="E118" i="5"/>
  <c r="D83" i="4"/>
  <c r="D85" i="1"/>
  <c r="D469" i="38"/>
  <c r="F469" i="38"/>
  <c r="D478" i="24"/>
  <c r="F105" i="5"/>
  <c r="D462" i="38"/>
  <c r="F462" i="38"/>
  <c r="D471" i="24"/>
  <c r="F98" i="5"/>
  <c r="E107" i="5"/>
  <c r="AA5" i="24"/>
  <c r="D124" i="24"/>
  <c r="D12" i="12"/>
  <c r="D11" i="4"/>
  <c r="D13" i="1"/>
  <c r="J61" i="4"/>
  <c r="F112" i="1"/>
  <c r="E112" i="1"/>
  <c r="E19" i="5"/>
  <c r="J87" i="4"/>
  <c r="D87" i="4"/>
  <c r="D89" i="1"/>
  <c r="E39" i="5"/>
  <c r="F132" i="1"/>
  <c r="E132" i="1"/>
  <c r="F174" i="1"/>
  <c r="E174" i="1"/>
  <c r="E81" i="5"/>
  <c r="D41" i="38"/>
  <c r="F41" i="38"/>
  <c r="D38" i="24"/>
  <c r="F10" i="4"/>
  <c r="F58" i="4"/>
  <c r="D310" i="37"/>
  <c r="F310" i="37"/>
  <c r="D314" i="25"/>
  <c r="E314" i="25"/>
  <c r="F41" i="5"/>
  <c r="D32" i="5"/>
  <c r="D125" i="1"/>
  <c r="F274" i="7"/>
  <c r="E309" i="25"/>
  <c r="F309" i="25"/>
  <c r="D335" i="38"/>
  <c r="F335" i="38"/>
  <c r="D344" i="24"/>
  <c r="F45" i="5"/>
  <c r="D232" i="37"/>
  <c r="F232" i="37"/>
  <c r="D236" i="25"/>
  <c r="E236" i="25"/>
  <c r="F16" i="5"/>
  <c r="D405" i="37"/>
  <c r="F405" i="37"/>
  <c r="J119" i="5"/>
  <c r="D409" i="25"/>
  <c r="D70" i="4"/>
  <c r="D72" i="1"/>
  <c r="D69" i="1"/>
  <c r="D9" i="5"/>
  <c r="D102" i="1"/>
  <c r="E8" i="24"/>
  <c r="E257" i="37"/>
  <c r="F210" i="34"/>
  <c r="D215" i="35"/>
  <c r="F215" i="35"/>
  <c r="D216" i="6"/>
  <c r="D209" i="34"/>
  <c r="D347" i="38"/>
  <c r="F347" i="38"/>
  <c r="D356" i="24"/>
  <c r="F50" i="5"/>
  <c r="D319" i="38"/>
  <c r="F319" i="38"/>
  <c r="D328" i="24"/>
  <c r="F40" i="5"/>
  <c r="D194" i="38"/>
  <c r="F194" i="38"/>
  <c r="D191" i="24"/>
  <c r="F70" i="4"/>
  <c r="D199" i="38"/>
  <c r="F199" i="38"/>
  <c r="D196" i="24"/>
  <c r="F75" i="4"/>
  <c r="D307" i="38"/>
  <c r="F307" i="38"/>
  <c r="D316" i="24"/>
  <c r="F34" i="5"/>
  <c r="D88" i="5"/>
  <c r="D181" i="1"/>
  <c r="D211" i="38"/>
  <c r="F211" i="38"/>
  <c r="D208" i="24"/>
  <c r="F285" i="7"/>
  <c r="D449" i="38"/>
  <c r="F449" i="38"/>
  <c r="D458" i="24"/>
  <c r="F85" i="5"/>
  <c r="F194" i="1"/>
  <c r="E194" i="1"/>
  <c r="E101" i="5"/>
  <c r="E77" i="5"/>
  <c r="F170" i="1"/>
  <c r="E170" i="1"/>
  <c r="F272" i="25"/>
  <c r="E272" i="25"/>
  <c r="D139" i="37"/>
  <c r="F139" i="37"/>
  <c r="I45" i="4"/>
  <c r="J45" i="4"/>
  <c r="F45" i="4"/>
  <c r="E91" i="5"/>
  <c r="F184" i="1"/>
  <c r="E184" i="1"/>
  <c r="D118" i="38"/>
  <c r="F118" i="38"/>
  <c r="D115" i="24"/>
  <c r="F35" i="4"/>
  <c r="D32" i="4"/>
  <c r="D34" i="1"/>
  <c r="D34" i="31"/>
  <c r="E34" i="31"/>
  <c r="F104" i="6"/>
  <c r="D10" i="38"/>
  <c r="F10" i="38"/>
  <c r="D7" i="24"/>
  <c r="D298" i="38"/>
  <c r="F298" i="38"/>
  <c r="D307" i="24"/>
  <c r="F31" i="5"/>
  <c r="F167" i="36"/>
  <c r="D167" i="7"/>
  <c r="F167" i="7"/>
  <c r="D167" i="37"/>
  <c r="F167" i="37"/>
  <c r="E39" i="24"/>
  <c r="D198" i="38"/>
  <c r="F198" i="38"/>
  <c r="D195" i="24"/>
  <c r="F74" i="4"/>
  <c r="E213" i="6"/>
  <c r="D28" i="4"/>
  <c r="D30" i="1"/>
  <c r="D15" i="4"/>
  <c r="D17" i="1"/>
  <c r="D358" i="38"/>
  <c r="F358" i="38"/>
  <c r="D367" i="24"/>
  <c r="F53" i="5"/>
  <c r="D187" i="38"/>
  <c r="F187" i="38"/>
  <c r="D184" i="24"/>
  <c r="F63" i="4"/>
  <c r="F80" i="5"/>
  <c r="E96" i="24"/>
  <c r="E200" i="1"/>
  <c r="AA212" i="24"/>
  <c r="C12" i="12"/>
  <c r="D176" i="38"/>
  <c r="F176" i="38"/>
  <c r="D173" i="24"/>
  <c r="F54" i="4"/>
  <c r="D42" i="38"/>
  <c r="F42" i="38"/>
  <c r="D39" i="24"/>
  <c r="F11" i="4"/>
  <c r="F340" i="36"/>
  <c r="D340" i="7"/>
  <c r="D332" i="36"/>
  <c r="F332" i="36"/>
  <c r="D332" i="7"/>
  <c r="E58" i="5"/>
  <c r="F151" i="1"/>
  <c r="E151" i="1"/>
  <c r="E212" i="35"/>
  <c r="D300" i="38"/>
  <c r="F300" i="38"/>
  <c r="D309" i="24"/>
  <c r="F33" i="5"/>
  <c r="F38" i="1"/>
  <c r="E38" i="1"/>
  <c r="E36" i="4"/>
  <c r="D171" i="38"/>
  <c r="F171" i="38"/>
  <c r="D168" i="24"/>
  <c r="F49" i="4"/>
  <c r="D215" i="37"/>
  <c r="F215" i="37"/>
  <c r="D219" i="25"/>
  <c r="E219" i="25"/>
  <c r="D189" i="24"/>
  <c r="D463" i="38"/>
  <c r="F463" i="38"/>
  <c r="D472" i="24"/>
  <c r="F99" i="5"/>
  <c r="F267" i="25"/>
  <c r="E267" i="25"/>
  <c r="D352" i="37"/>
  <c r="F352" i="37"/>
  <c r="D356" i="25"/>
  <c r="D181" i="38"/>
  <c r="F181" i="38"/>
  <c r="D178" i="24"/>
  <c r="F59" i="4"/>
  <c r="F266" i="6"/>
  <c r="D123" i="31"/>
  <c r="D23" i="5"/>
  <c r="D116" i="1"/>
  <c r="F218" i="7"/>
  <c r="E31" i="4"/>
  <c r="F33" i="1"/>
  <c r="E33" i="1"/>
  <c r="E276" i="25"/>
  <c r="F276" i="25"/>
  <c r="D259" i="37"/>
  <c r="F259" i="37"/>
  <c r="D263" i="25"/>
  <c r="E263" i="25"/>
  <c r="D69" i="31"/>
  <c r="D67" i="4"/>
  <c r="D35" i="5"/>
  <c r="D128" i="1"/>
  <c r="J27" i="4"/>
  <c r="F27" i="4"/>
  <c r="D27" i="4"/>
  <c r="D29" i="1"/>
  <c r="E213" i="35"/>
  <c r="E477" i="35"/>
  <c r="D103" i="24"/>
  <c r="E257" i="7"/>
  <c r="F258" i="7"/>
  <c r="E79" i="4"/>
  <c r="F81" i="1"/>
  <c r="E81" i="1"/>
  <c r="J85" i="4"/>
  <c r="F85" i="4"/>
  <c r="D85" i="4"/>
  <c r="D87" i="1"/>
  <c r="F235" i="25"/>
  <c r="E235" i="25"/>
  <c r="J58" i="4"/>
  <c r="D58" i="4"/>
  <c r="D60" i="1"/>
  <c r="D24" i="4"/>
  <c r="D26" i="1"/>
  <c r="D395" i="37"/>
  <c r="F395" i="37"/>
  <c r="D399" i="25"/>
  <c r="F48" i="4"/>
  <c r="J39" i="4"/>
  <c r="D39" i="4"/>
  <c r="D41" i="1"/>
  <c r="F56" i="5"/>
  <c r="D393" i="38"/>
  <c r="F393" i="38"/>
  <c r="D402" i="24"/>
  <c r="F62" i="5"/>
  <c r="E113" i="5"/>
  <c r="F206" i="1"/>
  <c r="E206" i="1"/>
  <c r="D272" i="38"/>
  <c r="F272" i="38"/>
  <c r="D281" i="24"/>
  <c r="F25" i="5"/>
  <c r="C42" i="23"/>
  <c r="D12" i="5"/>
  <c r="D105" i="1"/>
  <c r="D12" i="4"/>
  <c r="D14" i="1"/>
  <c r="D62" i="4"/>
  <c r="D64" i="1"/>
  <c r="D297" i="37"/>
  <c r="F297" i="37"/>
  <c r="D301" i="25"/>
  <c r="E301" i="25"/>
  <c r="F268" i="25"/>
  <c r="E268" i="25"/>
  <c r="E53" i="4"/>
  <c r="F55" i="1"/>
  <c r="E55" i="1"/>
  <c r="E116" i="5"/>
  <c r="F209" i="1"/>
  <c r="E209" i="1"/>
  <c r="E232" i="25"/>
  <c r="F232" i="25"/>
  <c r="D235" i="38"/>
  <c r="F235" i="38"/>
  <c r="D244" i="24"/>
  <c r="F10" i="5"/>
  <c r="F200" i="6"/>
  <c r="D77" i="4"/>
  <c r="D79" i="1"/>
  <c r="D78" i="1"/>
  <c r="D79" i="31"/>
  <c r="D116" i="36"/>
  <c r="F116" i="36"/>
  <c r="D116" i="7"/>
  <c r="F116" i="7"/>
  <c r="F58" i="1"/>
  <c r="E58" i="1"/>
  <c r="E56" i="4"/>
  <c r="D396" i="37"/>
  <c r="F396" i="37"/>
  <c r="D400" i="25"/>
  <c r="F108" i="5"/>
  <c r="F61" i="4"/>
  <c r="G45" i="23"/>
  <c r="G47" i="23"/>
  <c r="H45" i="23"/>
  <c r="H47" i="23"/>
  <c r="I45" i="23"/>
  <c r="I47" i="23"/>
  <c r="J45" i="23"/>
  <c r="J47" i="23"/>
  <c r="K45" i="23"/>
  <c r="K47" i="23"/>
  <c r="L45" i="23"/>
  <c r="L47" i="23"/>
  <c r="M45" i="23"/>
  <c r="M47" i="23"/>
  <c r="N45" i="23"/>
  <c r="N47" i="23"/>
  <c r="O45" i="23"/>
  <c r="O47" i="23"/>
  <c r="D237" i="38"/>
  <c r="F237" i="38"/>
  <c r="D246" i="24"/>
  <c r="F12" i="5"/>
  <c r="D57" i="38"/>
  <c r="F57" i="38"/>
  <c r="D54" i="24"/>
  <c r="F12" i="4"/>
  <c r="D11" i="37"/>
  <c r="F11" i="37"/>
  <c r="I9" i="4"/>
  <c r="J9" i="4"/>
  <c r="D416" i="37"/>
  <c r="F416" i="37"/>
  <c r="D420" i="25"/>
  <c r="D35" i="4"/>
  <c r="D37" i="1"/>
  <c r="F71" i="4"/>
  <c r="D13" i="4"/>
  <c r="D15" i="1"/>
  <c r="F90" i="36"/>
  <c r="D90" i="7"/>
  <c r="F90" i="7"/>
  <c r="D89" i="36"/>
  <c r="F255" i="25"/>
  <c r="E255" i="25"/>
  <c r="D102" i="38"/>
  <c r="F102" i="38"/>
  <c r="D99" i="24"/>
  <c r="F29" i="4"/>
  <c r="D10" i="4"/>
  <c r="D12" i="1"/>
  <c r="D149" i="38"/>
  <c r="F149" i="38"/>
  <c r="D146" i="24"/>
  <c r="F43" i="4"/>
  <c r="F37" i="5"/>
  <c r="D15" i="5"/>
  <c r="D108" i="1"/>
  <c r="D326" i="38"/>
  <c r="F326" i="38"/>
  <c r="D335" i="24"/>
  <c r="F42" i="5"/>
  <c r="D202" i="38"/>
  <c r="F202" i="38"/>
  <c r="D199" i="24"/>
  <c r="F78" i="4"/>
  <c r="D47" i="4"/>
  <c r="D49" i="1"/>
  <c r="F60" i="4"/>
  <c r="D182" i="38"/>
  <c r="F182" i="38"/>
  <c r="D179" i="24"/>
  <c r="D396" i="38"/>
  <c r="F396" i="38"/>
  <c r="D405" i="24"/>
  <c r="F65" i="5"/>
  <c r="D218" i="38"/>
  <c r="F218" i="38"/>
  <c r="D227" i="24"/>
  <c r="D435" i="38"/>
  <c r="F435" i="38"/>
  <c r="D444" i="24"/>
  <c r="F76" i="5"/>
  <c r="F190" i="6"/>
  <c r="E12" i="21"/>
  <c r="AA216" i="24"/>
  <c r="D19" i="4"/>
  <c r="D21" i="1"/>
  <c r="J19" i="4"/>
  <c r="F19" i="4"/>
  <c r="E7" i="24"/>
  <c r="E6" i="24"/>
  <c r="F136" i="1"/>
  <c r="E136" i="1"/>
  <c r="E43" i="5"/>
  <c r="E19" i="4"/>
  <c r="F21" i="1"/>
  <c r="E21" i="1"/>
  <c r="F47" i="1"/>
  <c r="F29" i="1"/>
  <c r="E29" i="1"/>
  <c r="E27" i="4"/>
  <c r="E61" i="4"/>
  <c r="F63" i="1"/>
  <c r="E62" i="5"/>
  <c r="F155" i="1"/>
  <c r="E155" i="1"/>
  <c r="F146" i="1"/>
  <c r="E146" i="1"/>
  <c r="E53" i="5"/>
  <c r="E14" i="4"/>
  <c r="F16" i="1"/>
  <c r="D16" i="31"/>
  <c r="G16" i="31"/>
  <c r="D16" i="1"/>
  <c r="D267" i="38"/>
  <c r="F267" i="38"/>
  <c r="D276" i="24"/>
  <c r="F23" i="5"/>
  <c r="E193" i="37"/>
  <c r="F57" i="1"/>
  <c r="E57" i="1"/>
  <c r="E55" i="4"/>
  <c r="E13" i="5"/>
  <c r="F106" i="1"/>
  <c r="E106" i="1"/>
  <c r="E42" i="5"/>
  <c r="F135" i="1"/>
  <c r="E135" i="1"/>
  <c r="E35" i="4"/>
  <c r="F37" i="1"/>
  <c r="E37" i="1"/>
  <c r="E98" i="5"/>
  <c r="F191" i="1"/>
  <c r="E191" i="1"/>
  <c r="E23" i="4"/>
  <c r="F25" i="1"/>
  <c r="E25" i="1"/>
  <c r="D286" i="37"/>
  <c r="F286" i="37"/>
  <c r="D290" i="25"/>
  <c r="E290" i="25"/>
  <c r="F36" i="5"/>
  <c r="E44" i="5"/>
  <c r="F137" i="1"/>
  <c r="E137" i="1"/>
  <c r="E83" i="4"/>
  <c r="F85" i="1"/>
  <c r="E85" i="1"/>
  <c r="F376" i="6"/>
  <c r="D160" i="31"/>
  <c r="D60" i="5"/>
  <c r="D153" i="1"/>
  <c r="E86" i="4"/>
  <c r="F88" i="1"/>
  <c r="E88" i="1"/>
  <c r="E51" i="4"/>
  <c r="F53" i="1"/>
  <c r="D266" i="38"/>
  <c r="F266" i="38"/>
  <c r="D275" i="24"/>
  <c r="F22" i="5"/>
  <c r="E65" i="5"/>
  <c r="F158" i="1"/>
  <c r="E158" i="1"/>
  <c r="E29" i="4"/>
  <c r="F31" i="1"/>
  <c r="E31" i="1"/>
  <c r="F73" i="1"/>
  <c r="E73" i="1"/>
  <c r="E71" i="4"/>
  <c r="F103" i="1"/>
  <c r="E103" i="1"/>
  <c r="E10" i="5"/>
  <c r="D258" i="37"/>
  <c r="F258" i="37"/>
  <c r="D262" i="25"/>
  <c r="E262" i="25"/>
  <c r="F28" i="5"/>
  <c r="F191" i="38"/>
  <c r="F332" i="7"/>
  <c r="E5" i="24"/>
  <c r="F177" i="1"/>
  <c r="E177" i="1"/>
  <c r="E84" i="5"/>
  <c r="F409" i="6"/>
  <c r="D72" i="5"/>
  <c r="D165" i="1"/>
  <c r="D172" i="31"/>
  <c r="G119" i="5"/>
  <c r="D119" i="5"/>
  <c r="D97" i="5"/>
  <c r="F114" i="1"/>
  <c r="E114" i="1"/>
  <c r="E21" i="5"/>
  <c r="D196" i="37"/>
  <c r="F196" i="37"/>
  <c r="D200" i="25"/>
  <c r="E200" i="25"/>
  <c r="F15" i="1"/>
  <c r="E15" i="1"/>
  <c r="E13" i="4"/>
  <c r="F90" i="1"/>
  <c r="E90" i="1"/>
  <c r="E88" i="4"/>
  <c r="F356" i="6"/>
  <c r="D152" i="31"/>
  <c r="D52" i="5"/>
  <c r="D145" i="1"/>
  <c r="D90" i="37"/>
  <c r="F90" i="37"/>
  <c r="I34" i="4"/>
  <c r="D108" i="31"/>
  <c r="F216" i="6"/>
  <c r="E30" i="5"/>
  <c r="F123" i="1"/>
  <c r="E123" i="1"/>
  <c r="F131" i="1"/>
  <c r="E131" i="1"/>
  <c r="E38" i="5"/>
  <c r="D23" i="31"/>
  <c r="H23" i="31"/>
  <c r="F87" i="6"/>
  <c r="D21" i="4"/>
  <c r="D23" i="1"/>
  <c r="E92" i="5"/>
  <c r="F185" i="1"/>
  <c r="E185" i="1"/>
  <c r="D9" i="4"/>
  <c r="D11" i="1"/>
  <c r="F201" i="1"/>
  <c r="E201" i="1"/>
  <c r="E108" i="5"/>
  <c r="F192" i="1"/>
  <c r="E192" i="1"/>
  <c r="E99" i="5"/>
  <c r="F12" i="1"/>
  <c r="E12" i="1"/>
  <c r="E10" i="4"/>
  <c r="F181" i="1"/>
  <c r="E181" i="1"/>
  <c r="E88" i="5"/>
  <c r="E75" i="5"/>
  <c r="F168" i="1"/>
  <c r="E168" i="1"/>
  <c r="E49" i="5"/>
  <c r="F142" i="1"/>
  <c r="E142" i="1"/>
  <c r="E12" i="5"/>
  <c r="F105" i="1"/>
  <c r="E105" i="1"/>
  <c r="F126" i="1"/>
  <c r="E126" i="1"/>
  <c r="E33" i="5"/>
  <c r="E41" i="5"/>
  <c r="F134" i="1"/>
  <c r="E134" i="1"/>
  <c r="D194" i="36"/>
  <c r="F195" i="36"/>
  <c r="D195" i="7"/>
  <c r="E117" i="5"/>
  <c r="F210" i="1"/>
  <c r="E210" i="1"/>
  <c r="F107" i="1"/>
  <c r="E107" i="1"/>
  <c r="E14" i="5"/>
  <c r="D337" i="38"/>
  <c r="F337" i="38"/>
  <c r="D346" i="24"/>
  <c r="F47" i="5"/>
  <c r="E21" i="15"/>
  <c r="D22" i="15"/>
  <c r="D461" i="38"/>
  <c r="F461" i="38"/>
  <c r="D470" i="24"/>
  <c r="D180" i="1"/>
  <c r="F19" i="1"/>
  <c r="E19" i="1"/>
  <c r="E17" i="4"/>
  <c r="E69" i="5"/>
  <c r="F162" i="1"/>
  <c r="E162" i="1"/>
  <c r="D42" i="4"/>
  <c r="D44" i="1"/>
  <c r="D44" i="31"/>
  <c r="M44" i="31"/>
  <c r="F138" i="6"/>
  <c r="E15" i="4"/>
  <c r="G12" i="21"/>
  <c r="E26" i="21"/>
  <c r="F130" i="1"/>
  <c r="E130" i="1"/>
  <c r="E37" i="5"/>
  <c r="D218" i="37"/>
  <c r="F218" i="37"/>
  <c r="D222" i="25"/>
  <c r="E222" i="25"/>
  <c r="F15" i="5"/>
  <c r="F13" i="1"/>
  <c r="E13" i="1"/>
  <c r="E11" i="4"/>
  <c r="E80" i="5"/>
  <c r="F173" i="1"/>
  <c r="E173" i="1"/>
  <c r="E74" i="4"/>
  <c r="F76" i="1"/>
  <c r="E76" i="1"/>
  <c r="F143" i="1"/>
  <c r="E143" i="1"/>
  <c r="E50" i="5"/>
  <c r="D68" i="1"/>
  <c r="F208" i="1"/>
  <c r="E208" i="1"/>
  <c r="E115" i="5"/>
  <c r="F32" i="5"/>
  <c r="F64" i="1"/>
  <c r="E64" i="1"/>
  <c r="E62" i="4"/>
  <c r="E18" i="4"/>
  <c r="F20" i="1"/>
  <c r="E20" i="1"/>
  <c r="E51" i="5"/>
  <c r="F144" i="1"/>
  <c r="E144" i="1"/>
  <c r="D156" i="34"/>
  <c r="D334" i="34"/>
  <c r="F157" i="34"/>
  <c r="D163" i="35"/>
  <c r="F163" i="35"/>
  <c r="D164" i="6"/>
  <c r="F164" i="6"/>
  <c r="D165" i="38"/>
  <c r="F165" i="38"/>
  <c r="D162" i="24"/>
  <c r="E17" i="1"/>
  <c r="E78" i="4"/>
  <c r="F80" i="1"/>
  <c r="E80" i="1"/>
  <c r="F51" i="1"/>
  <c r="E51" i="1"/>
  <c r="E49" i="4"/>
  <c r="D285" i="37"/>
  <c r="F285" i="37"/>
  <c r="D289" i="25"/>
  <c r="E289" i="25"/>
  <c r="F35" i="5"/>
  <c r="D274" i="37"/>
  <c r="F274" i="37"/>
  <c r="D278" i="25"/>
  <c r="E278" i="25"/>
  <c r="F59" i="1"/>
  <c r="E57" i="4"/>
  <c r="E20" i="5"/>
  <c r="F113" i="1"/>
  <c r="E113" i="1"/>
  <c r="E41" i="4"/>
  <c r="F43" i="1"/>
  <c r="E43" i="1"/>
  <c r="F87" i="4"/>
  <c r="F176" i="1"/>
  <c r="E176" i="1"/>
  <c r="E83" i="5"/>
  <c r="G17" i="21"/>
  <c r="D26" i="21"/>
  <c r="E12" i="4"/>
  <c r="F14" i="1"/>
  <c r="E14" i="1"/>
  <c r="F124" i="1"/>
  <c r="E124" i="1"/>
  <c r="E31" i="5"/>
  <c r="E40" i="5"/>
  <c r="F133" i="1"/>
  <c r="E133" i="1"/>
  <c r="E54" i="5"/>
  <c r="F147" i="1"/>
  <c r="E147" i="1"/>
  <c r="E16" i="4"/>
  <c r="F18" i="1"/>
  <c r="E18" i="1"/>
  <c r="F257" i="7"/>
  <c r="E193" i="7"/>
  <c r="F340" i="7"/>
  <c r="D57" i="5"/>
  <c r="D150" i="1"/>
  <c r="F127" i="1"/>
  <c r="E127" i="1"/>
  <c r="E34" i="5"/>
  <c r="E45" i="5"/>
  <c r="F138" i="1"/>
  <c r="E138" i="1"/>
  <c r="F198" i="1"/>
  <c r="E198" i="1"/>
  <c r="E105" i="5"/>
  <c r="F27" i="1"/>
  <c r="E27" i="1"/>
  <c r="E25" i="4"/>
  <c r="E63" i="4"/>
  <c r="F65" i="1"/>
  <c r="E65" i="1"/>
  <c r="E30" i="4"/>
  <c r="F32" i="1"/>
  <c r="E32" i="1"/>
  <c r="F180" i="1"/>
  <c r="E87" i="5"/>
  <c r="E86" i="5"/>
  <c r="F179" i="1"/>
  <c r="E179" i="1"/>
  <c r="D26" i="5"/>
  <c r="D119" i="1"/>
  <c r="F248" i="7"/>
  <c r="E102" i="5"/>
  <c r="F195" i="1"/>
  <c r="E195" i="1"/>
  <c r="E84" i="4"/>
  <c r="F86" i="1"/>
  <c r="E86" i="1"/>
  <c r="E26" i="1"/>
  <c r="F110" i="38"/>
  <c r="C10" i="12"/>
  <c r="C17" i="12"/>
  <c r="C18" i="12"/>
  <c r="E82" i="5"/>
  <c r="F175" i="1"/>
  <c r="F10" i="36"/>
  <c r="D10" i="7"/>
  <c r="F10" i="7"/>
  <c r="D9" i="36"/>
  <c r="F187" i="35"/>
  <c r="D189" i="6"/>
  <c r="E28" i="4"/>
  <c r="E85" i="4"/>
  <c r="F87" i="1"/>
  <c r="E87" i="1"/>
  <c r="E70" i="4"/>
  <c r="F72" i="1"/>
  <c r="E72" i="1"/>
  <c r="E58" i="4"/>
  <c r="F60" i="1"/>
  <c r="E60" i="1"/>
  <c r="F9" i="4"/>
  <c r="F204" i="1"/>
  <c r="E204" i="1"/>
  <c r="E111" i="5"/>
  <c r="F9" i="5"/>
  <c r="E16" i="5"/>
  <c r="F109" i="1"/>
  <c r="E109" i="1"/>
  <c r="F122" i="1"/>
  <c r="E122" i="1"/>
  <c r="E29" i="5"/>
  <c r="D201" i="38"/>
  <c r="F201" i="38"/>
  <c r="F77" i="4"/>
  <c r="F199" i="6"/>
  <c r="F149" i="1"/>
  <c r="E149" i="1"/>
  <c r="E56" i="5"/>
  <c r="F61" i="1"/>
  <c r="E61" i="1"/>
  <c r="E59" i="4"/>
  <c r="F167" i="1"/>
  <c r="E74" i="5"/>
  <c r="E25" i="5"/>
  <c r="F118" i="1"/>
  <c r="E118" i="1"/>
  <c r="D161" i="31"/>
  <c r="F391" i="6"/>
  <c r="D191" i="38"/>
  <c r="E60" i="4"/>
  <c r="F62" i="1"/>
  <c r="E62" i="1"/>
  <c r="F45" i="1"/>
  <c r="E45" i="1"/>
  <c r="E43" i="4"/>
  <c r="E48" i="4"/>
  <c r="F50" i="1"/>
  <c r="E50" i="1"/>
  <c r="D105" i="38"/>
  <c r="F105" i="38"/>
  <c r="D102" i="24"/>
  <c r="F32" i="4"/>
  <c r="E85" i="5"/>
  <c r="F178" i="1"/>
  <c r="E178" i="1"/>
  <c r="F77" i="1"/>
  <c r="E77" i="1"/>
  <c r="E75" i="4"/>
  <c r="E76" i="5"/>
  <c r="F169" i="1"/>
  <c r="E169" i="1"/>
  <c r="F89" i="36"/>
  <c r="D89" i="7"/>
  <c r="F89" i="7"/>
  <c r="D79" i="36"/>
  <c r="F79" i="36"/>
  <c r="D79" i="7"/>
  <c r="F79" i="7"/>
  <c r="D116" i="37"/>
  <c r="F116" i="37"/>
  <c r="I40" i="4"/>
  <c r="D86" i="1"/>
  <c r="F56" i="1"/>
  <c r="E56" i="1"/>
  <c r="E54" i="4"/>
  <c r="N34" i="31"/>
  <c r="E8" i="31"/>
  <c r="F209" i="34"/>
  <c r="D214" i="35"/>
  <c r="F214" i="35"/>
  <c r="D215" i="6"/>
  <c r="D45" i="4"/>
  <c r="D47" i="1"/>
  <c r="D249" i="37"/>
  <c r="F249" i="37"/>
  <c r="D253" i="25"/>
  <c r="E17" i="5"/>
  <c r="F110" i="1"/>
  <c r="E110" i="1"/>
  <c r="E24" i="4"/>
  <c r="E80" i="4"/>
  <c r="F82" i="1"/>
  <c r="E82" i="1"/>
  <c r="F186" i="1"/>
  <c r="E186" i="1"/>
  <c r="E93" i="5"/>
  <c r="F49" i="1"/>
  <c r="E49" i="1"/>
  <c r="E47" i="4"/>
  <c r="F85" i="35"/>
  <c r="D86" i="6"/>
  <c r="E90" i="5"/>
  <c r="F183" i="1"/>
  <c r="E183" i="1"/>
  <c r="F39" i="4"/>
  <c r="F54" i="1"/>
  <c r="E54" i="1"/>
  <c r="E52" i="4"/>
  <c r="E72" i="4"/>
  <c r="F74" i="1"/>
  <c r="E74" i="1"/>
  <c r="E30" i="1"/>
  <c r="E45" i="4"/>
  <c r="G26" i="21"/>
  <c r="F108" i="1"/>
  <c r="E108" i="1"/>
  <c r="E15" i="5"/>
  <c r="D22" i="31"/>
  <c r="D20" i="4"/>
  <c r="D22" i="1"/>
  <c r="F86" i="6"/>
  <c r="E427" i="37"/>
  <c r="F156" i="34"/>
  <c r="D162" i="35"/>
  <c r="F162" i="35"/>
  <c r="D163" i="6"/>
  <c r="D129" i="34"/>
  <c r="D23" i="15"/>
  <c r="E23" i="15"/>
  <c r="E22" i="15"/>
  <c r="F195" i="7"/>
  <c r="D357" i="38"/>
  <c r="F357" i="38"/>
  <c r="D366" i="24"/>
  <c r="F52" i="5"/>
  <c r="D89" i="37"/>
  <c r="F89" i="37"/>
  <c r="I33" i="4"/>
  <c r="F69" i="1"/>
  <c r="E69" i="1"/>
  <c r="E67" i="4"/>
  <c r="D30" i="23"/>
  <c r="E167" i="1"/>
  <c r="F11" i="1"/>
  <c r="E11" i="1"/>
  <c r="E9" i="4"/>
  <c r="D68" i="31"/>
  <c r="E24" i="15"/>
  <c r="D193" i="36"/>
  <c r="F194" i="36"/>
  <c r="D194" i="7"/>
  <c r="D8" i="5"/>
  <c r="D101" i="1"/>
  <c r="E22" i="5"/>
  <c r="F115" i="1"/>
  <c r="E115" i="1"/>
  <c r="D377" i="38"/>
  <c r="F377" i="38"/>
  <c r="D386" i="24"/>
  <c r="F60" i="5"/>
  <c r="E23" i="5"/>
  <c r="F116" i="1"/>
  <c r="E116" i="1"/>
  <c r="E47" i="1"/>
  <c r="D200" i="38"/>
  <c r="F76" i="4"/>
  <c r="F121" i="1"/>
  <c r="E121" i="1"/>
  <c r="E28" i="5"/>
  <c r="E36" i="5"/>
  <c r="F129" i="1"/>
  <c r="E129" i="1"/>
  <c r="F125" i="1"/>
  <c r="E125" i="1"/>
  <c r="E32" i="5"/>
  <c r="D411" i="38"/>
  <c r="F411" i="38"/>
  <c r="D420" i="24"/>
  <c r="F72" i="5"/>
  <c r="F253" i="25"/>
  <c r="F431" i="25"/>
  <c r="E253" i="25"/>
  <c r="F189" i="6"/>
  <c r="F41" i="1"/>
  <c r="E41" i="1"/>
  <c r="E39" i="4"/>
  <c r="D14" i="23"/>
  <c r="E59" i="1"/>
  <c r="F140" i="1"/>
  <c r="E140" i="1"/>
  <c r="E47" i="5"/>
  <c r="D217" i="38"/>
  <c r="F217" i="38"/>
  <c r="D226" i="24"/>
  <c r="D61" i="5"/>
  <c r="F9" i="36"/>
  <c r="D9" i="7"/>
  <c r="F9" i="7"/>
  <c r="D8" i="36"/>
  <c r="D32" i="23"/>
  <c r="E180" i="1"/>
  <c r="D340" i="37"/>
  <c r="F340" i="37"/>
  <c r="D344" i="25"/>
  <c r="F57" i="5"/>
  <c r="D92" i="1"/>
  <c r="D88" i="38"/>
  <c r="F88" i="38"/>
  <c r="D85" i="24"/>
  <c r="F21" i="4"/>
  <c r="D13" i="23"/>
  <c r="E53" i="1"/>
  <c r="F97" i="5"/>
  <c r="H119" i="5"/>
  <c r="F119" i="5"/>
  <c r="E119" i="5"/>
  <c r="D79" i="37"/>
  <c r="F79" i="37"/>
  <c r="I26" i="4"/>
  <c r="D392" i="38"/>
  <c r="F392" i="38"/>
  <c r="D401" i="24"/>
  <c r="D10" i="37"/>
  <c r="F10" i="37"/>
  <c r="I8" i="4"/>
  <c r="E87" i="4"/>
  <c r="F89" i="1"/>
  <c r="E89" i="1"/>
  <c r="D139" i="38"/>
  <c r="F139" i="38"/>
  <c r="D136" i="24"/>
  <c r="F42" i="4"/>
  <c r="D15" i="23"/>
  <c r="E63" i="1"/>
  <c r="F102" i="1"/>
  <c r="E102" i="1"/>
  <c r="E9" i="5"/>
  <c r="D248" i="37"/>
  <c r="F248" i="37"/>
  <c r="D252" i="25"/>
  <c r="E252" i="25"/>
  <c r="F26" i="5"/>
  <c r="E35" i="5"/>
  <c r="F128" i="1"/>
  <c r="E128" i="1"/>
  <c r="E77" i="4"/>
  <c r="F79" i="1"/>
  <c r="E79" i="1"/>
  <c r="D333" i="34"/>
  <c r="F334" i="34"/>
  <c r="D339" i="35"/>
  <c r="F339" i="35"/>
  <c r="D340" i="6"/>
  <c r="F340" i="6"/>
  <c r="D341" i="38"/>
  <c r="F341" i="38"/>
  <c r="D350" i="24"/>
  <c r="E32" i="4"/>
  <c r="F34" i="1"/>
  <c r="E34" i="1"/>
  <c r="D198" i="24"/>
  <c r="F200" i="38"/>
  <c r="D197" i="24"/>
  <c r="D107" i="24"/>
  <c r="D10" i="12"/>
  <c r="D17" i="12"/>
  <c r="D18" i="12"/>
  <c r="D188" i="6"/>
  <c r="D92" i="31"/>
  <c r="E427" i="7"/>
  <c r="H8" i="31"/>
  <c r="N23" i="31"/>
  <c r="J34" i="4"/>
  <c r="F34" i="4"/>
  <c r="D34" i="4"/>
  <c r="D36" i="1"/>
  <c r="D332" i="37"/>
  <c r="F332" i="37"/>
  <c r="D336" i="25"/>
  <c r="N16" i="31"/>
  <c r="G8" i="31"/>
  <c r="N8" i="31"/>
  <c r="D107" i="31"/>
  <c r="F215" i="6"/>
  <c r="D31" i="23"/>
  <c r="E175" i="1"/>
  <c r="D257" i="37"/>
  <c r="F257" i="37"/>
  <c r="D261" i="25"/>
  <c r="E261" i="25"/>
  <c r="N44" i="31"/>
  <c r="M8" i="31"/>
  <c r="D188" i="24"/>
  <c r="F190" i="38"/>
  <c r="E16" i="1"/>
  <c r="F8" i="36"/>
  <c r="D8" i="7"/>
  <c r="F8" i="7"/>
  <c r="D192" i="36"/>
  <c r="F192" i="36"/>
  <c r="D192" i="7"/>
  <c r="F192" i="7"/>
  <c r="D192" i="37"/>
  <c r="F192" i="37"/>
  <c r="D187" i="24"/>
  <c r="F189" i="38"/>
  <c r="D48" i="31"/>
  <c r="D46" i="4"/>
  <c r="D48" i="1"/>
  <c r="F163" i="6"/>
  <c r="D9" i="37"/>
  <c r="F9" i="37"/>
  <c r="I7" i="4"/>
  <c r="E72" i="5"/>
  <c r="F165" i="1"/>
  <c r="E165" i="1"/>
  <c r="E76" i="4"/>
  <c r="F78" i="1"/>
  <c r="E78" i="1"/>
  <c r="E52" i="5"/>
  <c r="F145" i="1"/>
  <c r="D7" i="5"/>
  <c r="D100" i="1"/>
  <c r="F333" i="34"/>
  <c r="D338" i="35"/>
  <c r="F338" i="35"/>
  <c r="D339" i="6"/>
  <c r="D329" i="34"/>
  <c r="F190" i="1"/>
  <c r="E97" i="5"/>
  <c r="F150" i="1"/>
  <c r="E150" i="1"/>
  <c r="E57" i="5"/>
  <c r="D216" i="38"/>
  <c r="F216" i="38"/>
  <c r="D225" i="24"/>
  <c r="F36" i="1"/>
  <c r="E36" i="1"/>
  <c r="E34" i="4"/>
  <c r="J8" i="4"/>
  <c r="F8" i="4"/>
  <c r="D8" i="4"/>
  <c r="D10" i="1"/>
  <c r="D154" i="1"/>
  <c r="I96" i="5"/>
  <c r="I120" i="5"/>
  <c r="F194" i="7"/>
  <c r="D195" i="37"/>
  <c r="F195" i="37"/>
  <c r="D199" i="25"/>
  <c r="E199" i="25"/>
  <c r="F8" i="5"/>
  <c r="F193" i="36"/>
  <c r="D193" i="7"/>
  <c r="F193" i="7"/>
  <c r="D427" i="36"/>
  <c r="F427" i="36"/>
  <c r="D427" i="7"/>
  <c r="F427" i="7"/>
  <c r="D87" i="38"/>
  <c r="F87" i="38"/>
  <c r="D84" i="24"/>
  <c r="F20" i="4"/>
  <c r="N93" i="31"/>
  <c r="D190" i="38"/>
  <c r="F188" i="6"/>
  <c r="E60" i="5"/>
  <c r="F153" i="1"/>
  <c r="E153" i="1"/>
  <c r="G90" i="4"/>
  <c r="D90" i="4"/>
  <c r="E26" i="5"/>
  <c r="F119" i="1"/>
  <c r="F44" i="1"/>
  <c r="E44" i="1"/>
  <c r="E42" i="4"/>
  <c r="J26" i="4"/>
  <c r="F26" i="4"/>
  <c r="D26" i="4"/>
  <c r="D28" i="1"/>
  <c r="F23" i="1"/>
  <c r="E23" i="1"/>
  <c r="E21" i="4"/>
  <c r="J33" i="4"/>
  <c r="F33" i="4"/>
  <c r="D33" i="4"/>
  <c r="D35" i="1"/>
  <c r="F129" i="34"/>
  <c r="D135" i="35"/>
  <c r="D8" i="34"/>
  <c r="F61" i="5"/>
  <c r="D427" i="37"/>
  <c r="F427" i="37"/>
  <c r="D431" i="25"/>
  <c r="D148" i="31"/>
  <c r="D48" i="5"/>
  <c r="D141" i="1"/>
  <c r="F339" i="6"/>
  <c r="F135" i="35"/>
  <c r="D136" i="6"/>
  <c r="D8" i="35"/>
  <c r="F8" i="35"/>
  <c r="H90" i="4"/>
  <c r="F90" i="4"/>
  <c r="D193" i="37"/>
  <c r="F193" i="37"/>
  <c r="D197" i="25"/>
  <c r="E197" i="25"/>
  <c r="E431" i="25"/>
  <c r="D164" i="38"/>
  <c r="F164" i="38"/>
  <c r="D161" i="24"/>
  <c r="F46" i="4"/>
  <c r="D26" i="23"/>
  <c r="E119" i="1"/>
  <c r="D189" i="38"/>
  <c r="F101" i="1"/>
  <c r="E101" i="1"/>
  <c r="E8" i="5"/>
  <c r="E33" i="4"/>
  <c r="F35" i="1"/>
  <c r="E35" i="1"/>
  <c r="E8" i="4"/>
  <c r="F10" i="1"/>
  <c r="E10" i="1"/>
  <c r="E190" i="1"/>
  <c r="F212" i="1"/>
  <c r="F329" i="34"/>
  <c r="D334" i="35"/>
  <c r="F334" i="35"/>
  <c r="D335" i="6"/>
  <c r="D275" i="34"/>
  <c r="J7" i="4"/>
  <c r="F7" i="4"/>
  <c r="D7" i="4"/>
  <c r="D9" i="1"/>
  <c r="I65" i="4"/>
  <c r="I91" i="4"/>
  <c r="D186" i="24"/>
  <c r="F22" i="1"/>
  <c r="E20" i="4"/>
  <c r="D194" i="37"/>
  <c r="F194" i="37"/>
  <c r="D198" i="25"/>
  <c r="E198" i="25"/>
  <c r="J96" i="5"/>
  <c r="J120" i="5"/>
  <c r="F154" i="1"/>
  <c r="E61" i="5"/>
  <c r="F28" i="1"/>
  <c r="E26" i="4"/>
  <c r="D8" i="37"/>
  <c r="F8" i="37"/>
  <c r="D5" i="25"/>
  <c r="D191" i="25"/>
  <c r="F8" i="34"/>
  <c r="F207" i="34"/>
  <c r="D212" i="35"/>
  <c r="D207" i="34"/>
  <c r="E145" i="1"/>
  <c r="D28" i="23"/>
  <c r="J65" i="4"/>
  <c r="J91" i="4"/>
  <c r="F335" i="6"/>
  <c r="D146" i="31"/>
  <c r="D46" i="5"/>
  <c r="D139" i="1"/>
  <c r="D340" i="38"/>
  <c r="F340" i="38"/>
  <c r="D349" i="24"/>
  <c r="F48" i="5"/>
  <c r="D34" i="23"/>
  <c r="E212" i="1"/>
  <c r="D8" i="6"/>
  <c r="F8" i="6"/>
  <c r="F212" i="35"/>
  <c r="D213" i="6"/>
  <c r="E7" i="4"/>
  <c r="F9" i="1"/>
  <c r="F48" i="1"/>
  <c r="E48" i="1"/>
  <c r="E46" i="4"/>
  <c r="F136" i="6"/>
  <c r="D42" i="31"/>
  <c r="D67" i="31"/>
  <c r="D93" i="31"/>
  <c r="F275" i="34"/>
  <c r="D280" i="35"/>
  <c r="F280" i="35"/>
  <c r="D281" i="6"/>
  <c r="D208" i="34"/>
  <c r="F7" i="5"/>
  <c r="E28" i="1"/>
  <c r="D11" i="23"/>
  <c r="D10" i="23"/>
  <c r="E22" i="1"/>
  <c r="E154" i="1"/>
  <c r="D29" i="23"/>
  <c r="E90" i="4"/>
  <c r="F92" i="1"/>
  <c r="F68" i="1"/>
  <c r="E68" i="1"/>
  <c r="E66" i="4"/>
  <c r="E48" i="5"/>
  <c r="F141" i="1"/>
  <c r="E141" i="1"/>
  <c r="D40" i="4"/>
  <c r="G65" i="4"/>
  <c r="G91" i="4"/>
  <c r="D8" i="38"/>
  <c r="F8" i="38"/>
  <c r="F214" i="38"/>
  <c r="D212" i="24"/>
  <c r="F213" i="6"/>
  <c r="D214" i="38"/>
  <c r="E92" i="1"/>
  <c r="D17" i="23"/>
  <c r="D137" i="38"/>
  <c r="F137" i="38"/>
  <c r="D134" i="24"/>
  <c r="D5" i="24"/>
  <c r="E7" i="5"/>
  <c r="F100" i="1"/>
  <c r="E9" i="1"/>
  <c r="D9" i="23"/>
  <c r="D467" i="34"/>
  <c r="F208" i="34"/>
  <c r="D127" i="31"/>
  <c r="D196" i="31"/>
  <c r="D220" i="31"/>
  <c r="F281" i="6"/>
  <c r="D336" i="38"/>
  <c r="F336" i="38"/>
  <c r="D345" i="24"/>
  <c r="F46" i="5"/>
  <c r="E100" i="1"/>
  <c r="D25" i="23"/>
  <c r="D42" i="1"/>
  <c r="D67" i="1"/>
  <c r="D93" i="1"/>
  <c r="D65" i="4"/>
  <c r="D282" i="38"/>
  <c r="F282" i="38"/>
  <c r="D291" i="24"/>
  <c r="D224" i="24"/>
  <c r="D27" i="5"/>
  <c r="G96" i="5"/>
  <c r="G120" i="5"/>
  <c r="F40" i="4"/>
  <c r="H65" i="4"/>
  <c r="H91" i="4"/>
  <c r="F139" i="1"/>
  <c r="D213" i="35"/>
  <c r="F213" i="35"/>
  <c r="D214" i="6"/>
  <c r="F214" i="6"/>
  <c r="D215" i="38"/>
  <c r="F215" i="38"/>
  <c r="F467" i="34"/>
  <c r="D477" i="35"/>
  <c r="F477" i="35"/>
  <c r="D478" i="6"/>
  <c r="F478" i="6"/>
  <c r="D483" i="38"/>
  <c r="F483" i="38"/>
  <c r="D493" i="24"/>
  <c r="F27" i="5"/>
  <c r="H96" i="5"/>
  <c r="H120" i="5"/>
  <c r="E91" i="4"/>
  <c r="F93" i="1"/>
  <c r="E93" i="1"/>
  <c r="F42" i="1"/>
  <c r="E40" i="4"/>
  <c r="E65" i="4"/>
  <c r="F65" i="4"/>
  <c r="F67" i="1"/>
  <c r="E67" i="1"/>
  <c r="D120" i="1"/>
  <c r="D189" i="1"/>
  <c r="D213" i="1"/>
  <c r="D96" i="5"/>
  <c r="E42" i="1"/>
  <c r="D12" i="23"/>
  <c r="D16" i="23"/>
  <c r="D18" i="23"/>
  <c r="F213" i="1"/>
  <c r="E96" i="5"/>
  <c r="F120" i="1"/>
  <c r="F96" i="5"/>
  <c r="F189" i="1"/>
  <c r="D27" i="23"/>
  <c r="D33" i="23"/>
  <c r="D35" i="23"/>
</calcChain>
</file>

<file path=xl/sharedStrings.xml><?xml version="1.0" encoding="utf-8"?>
<sst xmlns="http://schemas.openxmlformats.org/spreadsheetml/2006/main" count="12731" uniqueCount="2094">
  <si>
    <t>082091</t>
  </si>
  <si>
    <t>096020</t>
  </si>
  <si>
    <t>107051</t>
  </si>
  <si>
    <t>900080</t>
  </si>
  <si>
    <t>018010</t>
  </si>
  <si>
    <t>Kormányzati funkció</t>
  </si>
  <si>
    <t>011130</t>
  </si>
  <si>
    <t>013320</t>
  </si>
  <si>
    <t>041231</t>
  </si>
  <si>
    <t>041233</t>
  </si>
  <si>
    <t>041237</t>
  </si>
  <si>
    <t>045160</t>
  </si>
  <si>
    <t>061020</t>
  </si>
  <si>
    <t>064010</t>
  </si>
  <si>
    <t>072111</t>
  </si>
  <si>
    <t>074031</t>
  </si>
  <si>
    <t>081030</t>
  </si>
  <si>
    <t>082044</t>
  </si>
  <si>
    <t>083050</t>
  </si>
  <si>
    <t>084031</t>
  </si>
  <si>
    <t>084040</t>
  </si>
  <si>
    <t>103010</t>
  </si>
  <si>
    <t>104051</t>
  </si>
  <si>
    <t>105010</t>
  </si>
  <si>
    <t>106020</t>
  </si>
  <si>
    <t>107055</t>
  </si>
  <si>
    <t>107060</t>
  </si>
  <si>
    <t>063080</t>
  </si>
  <si>
    <t>Költségvetés 2014. évi eredeti előirányzat</t>
  </si>
  <si>
    <t>Költségvetés 2014. évi módosítás</t>
  </si>
  <si>
    <t>Költségvetés 2014. évi módosított előirányzat</t>
  </si>
  <si>
    <t>Polgármesteri Hivatal módosított előirányzat</t>
  </si>
  <si>
    <t>Önkormányzat módosított előirányzat</t>
  </si>
  <si>
    <t>2014. évi eredeti előirányzat</t>
  </si>
  <si>
    <t>2014. évi módosítás</t>
  </si>
  <si>
    <t>2014. évi módosított előirányzat</t>
  </si>
  <si>
    <t>-----------------</t>
  </si>
  <si>
    <t>------------------</t>
  </si>
  <si>
    <t>2014. módosított</t>
  </si>
  <si>
    <t>ÖSSZESEN 7=(4+5+6+7)</t>
  </si>
  <si>
    <t>"10. melléklet a 4/2014. (III. 15.) önkormányzati rendelethez"</t>
  </si>
  <si>
    <t>"11. melléklet a 4/2014. (III. 15.) önkormányzati rendelethez"</t>
  </si>
  <si>
    <t>"5. melléklet a 4/2014. (III. 15.) önkormányzati rendelethez"</t>
  </si>
  <si>
    <t>"4. melléklet a 4/2014. (III. 15.) önkormányzati rendelethez"</t>
  </si>
  <si>
    <t>"3. melléklet a 4/2014. (III. 15.) önkormányzati rendelethez"</t>
  </si>
  <si>
    <t>"2. melléklet a 4/2014. (III. 15.) önkormányzati rendelethez"</t>
  </si>
  <si>
    <t>"1. melléklet a 4/2014. (III. 15.) önkormányzati rendelethez"</t>
  </si>
  <si>
    <t>Óvodafenntartó társulás 2013. évre vonatkozó követelése</t>
  </si>
  <si>
    <t>Iskolafenntartó társulás 2012. évre vonatkozó követelése</t>
  </si>
  <si>
    <t>5.11.1.9. Sárköz-Dunavölgye-Siómente Egyesület</t>
  </si>
  <si>
    <t>5.11.1.10. ETHNO-IN-FO Egyesület</t>
  </si>
  <si>
    <t>5.11.3. Adó túlfizetés - háztartások</t>
  </si>
  <si>
    <t>5.6.6. Roma Nemzetiségi Önkormányzat támogatása</t>
  </si>
  <si>
    <t>5.6.7. Bursa Hungarica</t>
  </si>
  <si>
    <t>1.6.5. Országgyűlési és európai parlamenti képviselő választás</t>
  </si>
  <si>
    <t>2.1.3. Keop Iskola energetikai korszerűsítése (85 %)</t>
  </si>
  <si>
    <t>2.1.4. Keop Iskola energetikai korszerűsítése - Önerő támogatása (15 %)</t>
  </si>
  <si>
    <t>1.6.6. NRSZH Támop bértámogatás</t>
  </si>
  <si>
    <t>1.1.6.3. Ágazati pótlék - Tanyagondnok</t>
  </si>
  <si>
    <t>6.3.2. Közcélú adomány</t>
  </si>
  <si>
    <t>Vízmű üzemi épület építése</t>
  </si>
  <si>
    <t>Kisértékű tárgyi eszköz beszerzés</t>
  </si>
  <si>
    <t>Iskola energetikai korszerűsítése</t>
  </si>
  <si>
    <t>I/1. EU-s projekt neve, azonosítója:</t>
  </si>
  <si>
    <t>I/2. EU-s projekt neve, azonosítója:</t>
  </si>
  <si>
    <t>Vízminőség javító berházás, KEOP-1.3.0/09-11-2013-0053</t>
  </si>
  <si>
    <t>Iskola energetikai korszerűsítése, KEOP-5.5.0/A/12-2013-0476</t>
  </si>
  <si>
    <t xml:space="preserve">6.1. Működési célú garancia- és kezességvállalásból származó megtérülések államháztartáson kívülről </t>
  </si>
  <si>
    <t>09611</t>
  </si>
  <si>
    <t>2. Önkormányzati alkalmazottak összesen</t>
  </si>
  <si>
    <t>3. Tiszteletdíjas önkormányzati képviselő</t>
  </si>
  <si>
    <t>4. Közfoglalkoztatottak létszáma</t>
  </si>
  <si>
    <t>Az Önkormányzat (mint intézmény) engedélyezett létszámelőirányzata</t>
  </si>
  <si>
    <t>I. ÖNKORMÁNYZAT BEVÉTELEI</t>
  </si>
  <si>
    <t>II. ÖNKORMÁNYZAT KIADÁSAI</t>
  </si>
  <si>
    <t>érték</t>
  </si>
  <si>
    <t>4.3.2.</t>
  </si>
  <si>
    <t>Fogorvosi rendelő</t>
  </si>
  <si>
    <t>4.4.</t>
  </si>
  <si>
    <t>Labdarugó pálya és öltöző ingyenes használata</t>
  </si>
  <si>
    <t>4.5.</t>
  </si>
  <si>
    <t xml:space="preserve">Polgármesteri Hivatal irodáinak ingyenes irodahasználata </t>
  </si>
  <si>
    <t>4.5.1.</t>
  </si>
  <si>
    <t>Járási Hivatal ügysegédi irodája</t>
  </si>
  <si>
    <t>4.5.2</t>
  </si>
  <si>
    <t>Falugazdászi iroda</t>
  </si>
  <si>
    <t>Egyéb nyújtott kedvezmény összege.</t>
  </si>
  <si>
    <t>5.1.</t>
  </si>
  <si>
    <t>Közműdíjak átvállalása</t>
  </si>
  <si>
    <t>5.1.2</t>
  </si>
  <si>
    <t>Művelődési ház használatakor felhasznált víz, gáz, áramdíj</t>
  </si>
  <si>
    <t>5.1.3.</t>
  </si>
  <si>
    <t>Nyudíjas klub használatakor felhasznált víz, gáz, áramdíj</t>
  </si>
  <si>
    <t>5.1.4.</t>
  </si>
  <si>
    <t>Polgáőr Klub használatakor felhasznált víz,gáz, áramdíj</t>
  </si>
  <si>
    <t>5.1.5.</t>
  </si>
  <si>
    <t>Roma Nemzetiségi iroda használatakor felmerült víz, gáz, áramdíj</t>
  </si>
  <si>
    <t>5.1.6.</t>
  </si>
  <si>
    <t>Falugazdászi iroda használatakor felmerült víz, gáz, áramdíj, telefon</t>
  </si>
  <si>
    <t>5.1.7.</t>
  </si>
  <si>
    <t>Járási Hivatal ügysegédi iroda használatakor felmerült víz, gáz, áramdíj, telefon, net</t>
  </si>
  <si>
    <t>5.1.8.</t>
  </si>
  <si>
    <t>5.1.9.</t>
  </si>
  <si>
    <t xml:space="preserve">Sportöltöző használatakor felmerült víz, gázdíj </t>
  </si>
  <si>
    <t>Közvetett támogatások mindösszesen</t>
  </si>
  <si>
    <t>3.5.5.6. Behajthatatlanná vált adott előlegekhez kapcsolódó kiadások</t>
  </si>
  <si>
    <t>0535516</t>
  </si>
  <si>
    <t>3.5.5.7. Vásárolt követelésekhez kapcsolódó kiadások</t>
  </si>
  <si>
    <t>0535517</t>
  </si>
  <si>
    <t>3.5.5.8. Egyéb különféle dologi kiadások</t>
  </si>
  <si>
    <t>0535519</t>
  </si>
  <si>
    <t>4. Ellátottak pénzbeli juttatásai</t>
  </si>
  <si>
    <t>054</t>
  </si>
  <si>
    <t>4.1. Társadalombiztosítási ellátások</t>
  </si>
  <si>
    <t>0541</t>
  </si>
  <si>
    <t>4.2. Családi támogatások</t>
  </si>
  <si>
    <t>0542</t>
  </si>
  <si>
    <t>4.3. Pénzbeli kárpótlások, kártérítések</t>
  </si>
  <si>
    <t>0543</t>
  </si>
  <si>
    <t>4.4. Betegséggel kapcsolatos (nem TB) ellátások</t>
  </si>
  <si>
    <t>0544</t>
  </si>
  <si>
    <t>4.4.1. Központi alrendszerből nyújtott betegséggel kapcsolatos (nem TB) ellátások</t>
  </si>
  <si>
    <t>054411</t>
  </si>
  <si>
    <t>4.4.2. Önkormányzati betegséggel kapcsolatos (nem TB) ellátások</t>
  </si>
  <si>
    <t>054412</t>
  </si>
  <si>
    <t>4.4.2.1. Helyi megállapítású közgyógyellátás</t>
  </si>
  <si>
    <t>0544122</t>
  </si>
  <si>
    <t>4.5. Foglalkoztatással, munkanélküliséggel kapcsolatos ellátások</t>
  </si>
  <si>
    <t>0545</t>
  </si>
  <si>
    <t>4.5.1. Nemzeti Fog. Alapból a folglalkoztatással, munkanélküliséggel kapcsolatos ellátások</t>
  </si>
  <si>
    <t>054511</t>
  </si>
  <si>
    <t>4.5.2. Egyéb a központi alrendszerből a foglalkoztatással, munkanélküliséggel kapcsolatos ellátások</t>
  </si>
  <si>
    <t>054512</t>
  </si>
  <si>
    <t>4.5.2.1. Foglalkoztatást helyettesítő támogatás</t>
  </si>
  <si>
    <t>0545127</t>
  </si>
  <si>
    <t>4.5.2.2. Polgármesterek korhatár előtti ellátása</t>
  </si>
  <si>
    <t>0545128</t>
  </si>
  <si>
    <t>4.6. Lakhatással kapcsolatos támogatások</t>
  </si>
  <si>
    <t>0546</t>
  </si>
  <si>
    <t>4.6.1. Központi alrendszerből nyújtott lakhatással kapcsolatos ellátások</t>
  </si>
  <si>
    <t>054611</t>
  </si>
  <si>
    <t>1. Személyi juttatások</t>
  </si>
  <si>
    <t>051</t>
  </si>
  <si>
    <t>1.1 Foglalkoztatottak személyi juttatásai</t>
  </si>
  <si>
    <t>0511</t>
  </si>
  <si>
    <t>1.1.1 Törvény szerinti illetmények, munkabérek</t>
  </si>
  <si>
    <t>0511011</t>
  </si>
  <si>
    <t>1.1.1.1. Alapilletmények</t>
  </si>
  <si>
    <t>05110111</t>
  </si>
  <si>
    <t>1.1.1.1.1. Köztisztviselők alapilletménye</t>
  </si>
  <si>
    <t>051101111</t>
  </si>
  <si>
    <t>1.1.1.1.2. Közalkalmazottak alapilletménye</t>
  </si>
  <si>
    <t>051101112</t>
  </si>
  <si>
    <t>1.1.1.1.3. Egyéb bérrendszer hat. alá tart. alapilletménye</t>
  </si>
  <si>
    <t>051101113</t>
  </si>
  <si>
    <t>1.1.1.2. Illetménykiegészítések</t>
  </si>
  <si>
    <t>05110112</t>
  </si>
  <si>
    <t>1.1.1.2.1. Köztisztviselők illetménykiegészítése</t>
  </si>
  <si>
    <t>051101121</t>
  </si>
  <si>
    <t>1.1.1.2.2. Közalkalmazottak illetménykiegészítése</t>
  </si>
  <si>
    <t>051101122</t>
  </si>
  <si>
    <t>1.1.1.3. Nyelvpótlékok</t>
  </si>
  <si>
    <t>05110113</t>
  </si>
  <si>
    <t>1.1.1.3.1. Közalkalmazottak nyelvpótléka</t>
  </si>
  <si>
    <t>051101131</t>
  </si>
  <si>
    <t>1.1.1.4. Egyéb kötelező pótlékok</t>
  </si>
  <si>
    <t>05110114</t>
  </si>
  <si>
    <t>1.1.1.4.1. Köztisztviselők egyéb kötelező pótléka</t>
  </si>
  <si>
    <t>051101141</t>
  </si>
  <si>
    <t>1.1.1.4.2. Közalkalmazottak egyéb kötelező pótléka</t>
  </si>
  <si>
    <t>051101142</t>
  </si>
  <si>
    <t>1.1.1.4.3. Egyéb bérrendszer hatálya alá tart. Egyéb kötelező pótléka</t>
  </si>
  <si>
    <t>051101143</t>
  </si>
  <si>
    <t>1.1.1.5. Egyéb feltételektől függő pótlékok és juttatások</t>
  </si>
  <si>
    <t>05110115</t>
  </si>
  <si>
    <t>1.1.1.5.1. Közalkalmazottak egyéb feltételtől függő pótlékai és juttatásai</t>
  </si>
  <si>
    <t>051101151</t>
  </si>
  <si>
    <t>1.1.1.6. Egyéb juttatások</t>
  </si>
  <si>
    <t>05110119</t>
  </si>
  <si>
    <t>1.1.2. Normatív jutalmak</t>
  </si>
  <si>
    <t>0511021</t>
  </si>
  <si>
    <t>1.1.3. Céljuttatás, projektprémium</t>
  </si>
  <si>
    <t>0511031</t>
  </si>
  <si>
    <t>1.1.4. Készenléti, ügyeleti, helyettesítési díj, túlóra, túlszolgálat</t>
  </si>
  <si>
    <t>0511041</t>
  </si>
  <si>
    <t>1.1.5. Végkielégítés</t>
  </si>
  <si>
    <t>0511051</t>
  </si>
  <si>
    <t>1.1.6. Jubileumi jutalom</t>
  </si>
  <si>
    <t>0511061</t>
  </si>
  <si>
    <t>1.1.7. Béren kívüli juttatások</t>
  </si>
  <si>
    <t>0511071</t>
  </si>
  <si>
    <t>1.1.7.1 . Étkezési hozzájárulás</t>
  </si>
  <si>
    <t>05110711</t>
  </si>
  <si>
    <t>1.1.7.1.1. Étkezési hozzájárulás köztisztviselők</t>
  </si>
  <si>
    <t>051107111</t>
  </si>
  <si>
    <t>1.1.7.1.2. Étkezési hozzájárulás közalkalmazottak</t>
  </si>
  <si>
    <t>051107112</t>
  </si>
  <si>
    <t xml:space="preserve">1.1.7.1.3. Étkezési hozzájárulás egyéb bérrendszer hat. alá tart. </t>
  </si>
  <si>
    <t>051107113</t>
  </si>
  <si>
    <t>1.1.7.2. Üdülési hozzájárulás</t>
  </si>
  <si>
    <t>05110712</t>
  </si>
  <si>
    <t>1.6.7. Erzsébet utalvány - természetbeni</t>
  </si>
  <si>
    <t>5.6.8. Alisca Terra</t>
  </si>
  <si>
    <t>5.11.4. Kiegészítő tagdíj</t>
  </si>
  <si>
    <t>6.2.4. Díszkút</t>
  </si>
  <si>
    <t>6.2.5. Telek vásárlás</t>
  </si>
  <si>
    <t>1.6.7. Erzsébet</t>
  </si>
  <si>
    <t>5.11.4. Fidesz tagdíj</t>
  </si>
  <si>
    <t>6.2.4. Dízkút</t>
  </si>
  <si>
    <t>5.6.8. Alisca terra</t>
  </si>
  <si>
    <t>Iskola udvar felújítása</t>
  </si>
  <si>
    <t>Katolikus templom felújítása</t>
  </si>
  <si>
    <t>Telek vásárlás</t>
  </si>
  <si>
    <t>Díszkút</t>
  </si>
  <si>
    <t>Kisértékű informatikai eszköz beszerzés</t>
  </si>
  <si>
    <t>5.9. Árkiegészítések, ártámogatások</t>
  </si>
  <si>
    <t>055091</t>
  </si>
  <si>
    <t>5.10. Kamattámogatások</t>
  </si>
  <si>
    <t>055101</t>
  </si>
  <si>
    <t xml:space="preserve">5.11. Egyéb működési célú támogatások államháztartáson kívülre </t>
  </si>
  <si>
    <t>055111</t>
  </si>
  <si>
    <t xml:space="preserve">5.12. Tartalékok </t>
  </si>
  <si>
    <t>055121</t>
  </si>
  <si>
    <t>6. Beruházások</t>
  </si>
  <si>
    <t>056</t>
  </si>
  <si>
    <t xml:space="preserve">6.1. Immateriális javak beszerzése, létesítése </t>
  </si>
  <si>
    <t>05611</t>
  </si>
  <si>
    <t>6.1.1. Vagyonu értékű jogok beszerzése</t>
  </si>
  <si>
    <t>056111</t>
  </si>
  <si>
    <t>6.1.2. Szellemi termékek beszerzése, létesítése</t>
  </si>
  <si>
    <t>056112</t>
  </si>
  <si>
    <t xml:space="preserve">6.2. Ingatlanok beszerzése, létesítése </t>
  </si>
  <si>
    <t>05621</t>
  </si>
  <si>
    <t xml:space="preserve">6.3. Informatikai eszközök beszerzése, létesítése </t>
  </si>
  <si>
    <t>05631</t>
  </si>
  <si>
    <t xml:space="preserve">6.4. Egyéb tárgyi eszközök beszerzése, létesítése </t>
  </si>
  <si>
    <t>05641</t>
  </si>
  <si>
    <t xml:space="preserve">6.5. Részesedések beszerzése </t>
  </si>
  <si>
    <t>05651</t>
  </si>
  <si>
    <t>6.6. Meglévő részesedések növeléséhez kapcsolódó kiadások</t>
  </si>
  <si>
    <t>05661</t>
  </si>
  <si>
    <t>6.7. Beruházási célú előzetesen felszámított ÁFA</t>
  </si>
  <si>
    <t>05671</t>
  </si>
  <si>
    <t>7. Felújítások</t>
  </si>
  <si>
    <t>057</t>
  </si>
  <si>
    <t xml:space="preserve">7.1. Ingatlanok felújítása </t>
  </si>
  <si>
    <t>05711</t>
  </si>
  <si>
    <t xml:space="preserve">7.2. Informatikai eszközök felújítása </t>
  </si>
  <si>
    <t>05721</t>
  </si>
  <si>
    <t xml:space="preserve">7.3. Egyéb tárgyi eszközök felújítása </t>
  </si>
  <si>
    <t>05731</t>
  </si>
  <si>
    <t>7.4. Felújítási célú előzetesen felszámított ÁFA</t>
  </si>
  <si>
    <t>05741</t>
  </si>
  <si>
    <t xml:space="preserve">8. Egyéb felhalmozási célú kiadások </t>
  </si>
  <si>
    <t>058</t>
  </si>
  <si>
    <t>8.1. Felhalmozási célú garancia- és kezességvállalásból származó kifizetés államháztartáson belülre</t>
  </si>
  <si>
    <t>05811</t>
  </si>
  <si>
    <t xml:space="preserve">8.2. Felhalmozási célú visszatérítendő támogatások, kölcsönök nyújtása államháztartáson belülre </t>
  </si>
  <si>
    <t>05821</t>
  </si>
  <si>
    <t>8.3. Felhalmozási célú visszatérítendő támogatások, kölcsönök törlesztése államháztartáson belülre</t>
  </si>
  <si>
    <t>05831</t>
  </si>
  <si>
    <t xml:space="preserve">8.4. Egyéb felhalmozási célú támogatások államháztartáson belülre </t>
  </si>
  <si>
    <t>05841</t>
  </si>
  <si>
    <t>8.5. Felhalmozási célú garancia- és kezességvállalásból származó kifizetés államháztartáson kívülre</t>
  </si>
  <si>
    <t>05851</t>
  </si>
  <si>
    <t>8.6. Felhalmozási célú visszatérítendő támogatások, kölcsönök nyújtása államháztartáson kívülre</t>
  </si>
  <si>
    <t>05861</t>
  </si>
  <si>
    <t xml:space="preserve">8.7. Lakástámogatás </t>
  </si>
  <si>
    <t>05871</t>
  </si>
  <si>
    <t>8.8. . Egyéb felhalmozási célú támogatások államháztartáson kívülre</t>
  </si>
  <si>
    <t>05881</t>
  </si>
  <si>
    <t>főosztályvezető, főosztályvezető-helyettes, osztályvezető, ügykezelő osztályvezető, további vezető (Kttv. 236. § (5) bek.)</t>
  </si>
  <si>
    <t>08</t>
  </si>
  <si>
    <t>főjegyző, jegyző, aljegyző, címzetes főjegyző, körjegyző</t>
  </si>
  <si>
    <t>09</t>
  </si>
  <si>
    <t xml:space="preserve">NAV elnök, NAV elnökhelyettes, NAV szakfőigazgató </t>
  </si>
  <si>
    <t>NAV főigazgató, NAV főigazgató-helyettes, NAV igazgató, NAV igazgató-helyettes</t>
  </si>
  <si>
    <t>számvevő főigazgató, főtitkár, igazgató, 
Gazdasági Versenyhivatal elnöke, Gazdasági Versenyhivatal elnökhelyettese</t>
  </si>
  <si>
    <t>számvevő igazgató-helyettes, elnöki (alelnöki) főtanácsadó, 
Versenytanács tagja</t>
  </si>
  <si>
    <t>13</t>
  </si>
  <si>
    <t>számvevő osztályvezető-főtanácsos, elnöki (alelnöki) tanácsadó, ellenőrzésvezető, vizsgáló vezető főtanácsos, vizsgáló főtanácsos</t>
  </si>
  <si>
    <t>14</t>
  </si>
  <si>
    <t>fővárosi és megyei kormányhivatalt vezető kormánymegbízott,
járási hivatal vezetője</t>
  </si>
  <si>
    <t>15</t>
  </si>
  <si>
    <t>fővárosi és megyei kormányhivatal főigazgatója, igazgatója,
járási hivatalvezető helyettese</t>
  </si>
  <si>
    <t>16</t>
  </si>
  <si>
    <t>Kttv.136. § (1), (2) bekezdés szerinti vezető</t>
  </si>
  <si>
    <t>17</t>
  </si>
  <si>
    <t>Kttv.136. § (1), (2) bekezdés szerinti vezető-helyettes</t>
  </si>
  <si>
    <t>18</t>
  </si>
  <si>
    <t>Kttv. 136. § (3) bekezdés a) pontja szerinti vezető,  b) pontja szerinti vezető-helyettes</t>
  </si>
  <si>
    <t>19</t>
  </si>
  <si>
    <t>I.  besorolási osztály összesen</t>
  </si>
  <si>
    <t>20</t>
  </si>
  <si>
    <t>II.  besorolási osztály összesen</t>
  </si>
  <si>
    <t>21</t>
  </si>
  <si>
    <t>III.  besorolási osztály összesen</t>
  </si>
  <si>
    <t>22</t>
  </si>
  <si>
    <t>KÖZTISZTVISELŐK, KORMÁNYTISZTVISELŐK ÖSSZESEN: (=01+…+21)</t>
  </si>
  <si>
    <t>23</t>
  </si>
  <si>
    <t>igazgató (főigazgató), igazgatóhelyettes (főigazgató-helyettes)</t>
  </si>
  <si>
    <t>24</t>
  </si>
  <si>
    <t>főosztályvezető, főosztályvezető-helyettes, osztályvezető, ügykezelő osztályvezető, további vezető</t>
  </si>
  <si>
    <t>25</t>
  </si>
  <si>
    <t>főtanácsos, főmunkatárs, tanácsos, munkatárs</t>
  </si>
  <si>
    <t>26</t>
  </si>
  <si>
    <t>"A", "B" fizetési  osztály összesen</t>
  </si>
  <si>
    <t>27</t>
  </si>
  <si>
    <t>"C", "D" fizetési osztály  összesen</t>
  </si>
  <si>
    <t>28</t>
  </si>
  <si>
    <t>"E"-"J"  fizetési  osztály  összesen</t>
  </si>
  <si>
    <t>29</t>
  </si>
  <si>
    <t>kutató, felsőoktatásban oktató</t>
  </si>
  <si>
    <t>gyakornok (pedagógus)</t>
  </si>
  <si>
    <t>42</t>
  </si>
  <si>
    <t>31</t>
  </si>
  <si>
    <t>pedagógus I.</t>
  </si>
  <si>
    <t>43</t>
  </si>
  <si>
    <t>32</t>
  </si>
  <si>
    <t>pedagógus II.</t>
  </si>
  <si>
    <t>44</t>
  </si>
  <si>
    <t>33</t>
  </si>
  <si>
    <t>mesterpedagógus</t>
  </si>
  <si>
    <t>45</t>
  </si>
  <si>
    <t>34</t>
  </si>
  <si>
    <t>kutatótanár</t>
  </si>
  <si>
    <t>46</t>
  </si>
  <si>
    <t>35</t>
  </si>
  <si>
    <t>pedagógus (magasabb) vezetői megbízással</t>
  </si>
  <si>
    <t>47</t>
  </si>
  <si>
    <t>KÖZALKALMAZOTTAK ÖSSZESEN:  (=23+...+35)</t>
  </si>
  <si>
    <t>Települési önkormányzatok egyes köznevelési feladatainak támogatása</t>
  </si>
  <si>
    <t xml:space="preserve">Települési önkormányzatok szociális ,gyermekjóléti és gyermekétkeztetési feladatainak támogatása </t>
  </si>
  <si>
    <t xml:space="preserve">Települési önkormányzatok kulturális feladatainak támogatása </t>
  </si>
  <si>
    <t>Működési célú központosított előirányzatok</t>
  </si>
  <si>
    <t xml:space="preserve">Helyi önkormányzatok kiegészítő támogatásai </t>
  </si>
  <si>
    <t xml:space="preserve">Elvonások és befizetések bevételei 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</si>
  <si>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</si>
  <si>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</si>
  <si>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</si>
  <si>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 xml:space="preserve">Egyéb működési célú támogatások bevételei államháztartáson belülről </t>
  </si>
  <si>
    <t>1.2</t>
  </si>
  <si>
    <t>1.3</t>
  </si>
  <si>
    <t>1.4</t>
  </si>
  <si>
    <t>1.5</t>
  </si>
  <si>
    <t>1.6</t>
  </si>
  <si>
    <t>Megnevezés</t>
  </si>
  <si>
    <t>Rovat száma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</si>
  <si>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</si>
  <si>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</si>
  <si>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</si>
  <si>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</si>
  <si>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</si>
  <si>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</si>
  <si>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</si>
  <si>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</si>
  <si>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</si>
  <si>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</si>
  <si>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</si>
  <si>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</si>
  <si>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B1</t>
  </si>
  <si>
    <t>B2</t>
  </si>
  <si>
    <t>B21</t>
  </si>
  <si>
    <t>B22</t>
  </si>
  <si>
    <t>B23</t>
  </si>
  <si>
    <t>B24</t>
  </si>
  <si>
    <t>B25</t>
  </si>
  <si>
    <t>2.1</t>
  </si>
  <si>
    <t>2.2</t>
  </si>
  <si>
    <t>2.3</t>
  </si>
  <si>
    <t>2.4</t>
  </si>
  <si>
    <t>2.5</t>
  </si>
  <si>
    <t xml:space="preserve">Felhalmozási célú önkormányzati támogatások </t>
  </si>
  <si>
    <t xml:space="preserve">Felhalmozási célú támogatások államháztartáson belülről </t>
  </si>
  <si>
    <t xml:space="preserve">Felhalmozási célú garancia- és kezességvállalásból származó megtérülések államháztartáson belülről </t>
  </si>
  <si>
    <t>Felhalmozási célú visszatérítendő támogatások, kölcsönök visszatérülése államháztartáson belülről</t>
  </si>
  <si>
    <t xml:space="preserve">Felhalmozási célú visszatérítendő támogatások, kölcsönök igénybevétele államháztartáson belülről </t>
  </si>
  <si>
    <t xml:space="preserve">Egyéb felhalmozási célú támogatások bevételei államháztartáson belülről </t>
  </si>
  <si>
    <t>B3</t>
  </si>
  <si>
    <t>B31</t>
  </si>
  <si>
    <t>B311</t>
  </si>
  <si>
    <t>B312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</si>
  <si>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</si>
  <si>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</si>
  <si>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</si>
  <si>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</si>
  <si>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</si>
  <si>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</si>
  <si>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</si>
  <si>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</si>
  <si>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</si>
  <si>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B36</t>
  </si>
  <si>
    <t>3.1</t>
  </si>
  <si>
    <t>3.1.1</t>
  </si>
  <si>
    <t>3.1.2</t>
  </si>
  <si>
    <t>3.2</t>
  </si>
  <si>
    <t>3.3</t>
  </si>
  <si>
    <t>3.4</t>
  </si>
  <si>
    <t>3.5</t>
  </si>
  <si>
    <t>3.5.1</t>
  </si>
  <si>
    <t>3.5.2</t>
  </si>
  <si>
    <t>3.5.3</t>
  </si>
  <si>
    <t>3.5.4</t>
  </si>
  <si>
    <t>3.5.5</t>
  </si>
  <si>
    <t>3.6</t>
  </si>
  <si>
    <t>Közhatalmi bevételek</t>
  </si>
  <si>
    <t>Jövedelemadók</t>
  </si>
  <si>
    <t>Magánszemélyek jövedelemadói</t>
  </si>
  <si>
    <t>Társaságok jövedelemadói</t>
  </si>
  <si>
    <t xml:space="preserve">Szociális hozzájárulási adó és járulékok </t>
  </si>
  <si>
    <t xml:space="preserve">Bérhez és foglalkoztatáshoz kapcsolódó adók </t>
  </si>
  <si>
    <t>Termékek és szolgáltatások adói</t>
  </si>
  <si>
    <t xml:space="preserve">Értékesítési és forgalmi adók </t>
  </si>
  <si>
    <t>Vagyoni típusú adók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</si>
  <si>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</si>
  <si>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</si>
  <si>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</si>
  <si>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</si>
  <si>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</si>
  <si>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</si>
  <si>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</si>
  <si>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</si>
  <si>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VÁLASZTOTT TISZTSÉGVISELŐK ÖSSZESEN: (=66+...+76)</t>
  </si>
  <si>
    <t>FOGLALKOZTATOTTAK ÖSSZESEN: (=22+36+46+52+57+65+77)</t>
  </si>
  <si>
    <t xml:space="preserve">Költségvetési engedélyezett létszámkeret az időszak első napján (álláshely) (fő) </t>
  </si>
  <si>
    <t>Nyitólétszám (az időszak első napján munkavégzésre irányuló jogviszonyban állók statisztikai állományi létszáma) (fő)</t>
  </si>
  <si>
    <t>Munkajogi nyitólétszám (az időszak első napján munkaviszonyban állók létszáma) (fő)</t>
  </si>
  <si>
    <t>Üres álláshelyek száma az időszak első napján</t>
  </si>
  <si>
    <t>Tartósan (legalább három hónapja) üres álláshelyek száma</t>
  </si>
  <si>
    <t>Átlagos statisztikai állományi létszám (tervezett éves átlagos statisztikai állományi létszám) (fő)</t>
  </si>
  <si>
    <t>az Európai Unió költségvetésében biztosított forrásból finanszírozott, határozott idejű jogviszony keretében foglalkoztatottak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</si>
  <si>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</si>
  <si>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</si>
  <si>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a Romák foglalkoztatása a közigazgatásban program keretében a Miniszterelnökségen és a minisztériumokban foglalkoztatottak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</si>
  <si>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</si>
  <si>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</si>
  <si>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
foglalkoztatottak összesen: (=85+…+90)</t>
  </si>
  <si>
    <t>10</t>
  </si>
  <si>
    <t>9.1</t>
  </si>
  <si>
    <t>9.2</t>
  </si>
  <si>
    <t>9.3</t>
  </si>
  <si>
    <t>9.4</t>
  </si>
  <si>
    <t xml:space="preserve">Belföldi finanszírozás bevételei </t>
  </si>
  <si>
    <t xml:space="preserve">Hitel-, kölcsönfelvétel államháztartáson kívülről </t>
  </si>
  <si>
    <t>Hosszú lejáratú hitelek, kölcsönök felvétele</t>
  </si>
  <si>
    <t xml:space="preserve">Likviditási célú hitelek, kölcsönök felvétele pénzügyi vállalkozástól </t>
  </si>
  <si>
    <t xml:space="preserve">Rövid lejáratú hitelek, kölcsönök felvétele </t>
  </si>
  <si>
    <t xml:space="preserve">Belföldi értékpapírok bevételei </t>
  </si>
  <si>
    <t xml:space="preserve">Forgatási célú belföldi értékpapírok beváltása, értékesítése </t>
  </si>
  <si>
    <t xml:space="preserve">Forgatási célú belföldi értékpapírok kibocsátása </t>
  </si>
  <si>
    <t>Befektetési célú belföldi értékpapírok beváltása, értékesítése</t>
  </si>
  <si>
    <t xml:space="preserve">Befektetési célú belföldi értékpapírok kibocsátása </t>
  </si>
  <si>
    <t xml:space="preserve">Maradvány igénybevétele </t>
  </si>
  <si>
    <t>Előző év költségvetési maradványának igénybevétele</t>
  </si>
  <si>
    <t xml:space="preserve">Előző év vállalkozási maradványának igénybevétele </t>
  </si>
  <si>
    <t>Államháztartáson belüli megelőlegezések törlesztése</t>
  </si>
  <si>
    <t xml:space="preserve">Államháztartáson belüli megelőlegezések </t>
  </si>
  <si>
    <t xml:space="preserve">Központi, irányító szervi támogatás </t>
  </si>
  <si>
    <t xml:space="preserve">Betétek megszüntetése </t>
  </si>
  <si>
    <t xml:space="preserve">Központi költségvetés sajátos finanszírozási bevételei </t>
  </si>
  <si>
    <t xml:space="preserve">Külföldi finanszírozás bevételei </t>
  </si>
  <si>
    <t xml:space="preserve">Forgatási célú külföldi értékpapírok beváltása, értékesítése </t>
  </si>
  <si>
    <t xml:space="preserve">Befektetési célú külföldi értékpapírok beváltása értékesítése </t>
  </si>
  <si>
    <t xml:space="preserve">Külföldi értékpapírok kibocsátása </t>
  </si>
  <si>
    <t xml:space="preserve">Külföldi hitelek, kölcsönök felvétele </t>
  </si>
  <si>
    <t xml:space="preserve">Adóssághoz nem kapcsolódó származékos ügyletek bevételei </t>
  </si>
  <si>
    <t>Finanszírozási Bevételek Összesen</t>
  </si>
  <si>
    <t>B8</t>
  </si>
  <si>
    <t>BEVÉTELEK ÖSSZESEN</t>
  </si>
  <si>
    <t>B1-B8</t>
  </si>
  <si>
    <t>K1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</si>
  <si>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</si>
  <si>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</si>
  <si>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</si>
  <si>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</si>
  <si>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</si>
  <si>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</si>
  <si>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</si>
  <si>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</si>
  <si>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</si>
  <si>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</si>
  <si>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</si>
  <si>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</si>
  <si>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</si>
  <si>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</si>
  <si>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</si>
  <si>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</si>
  <si>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</si>
  <si>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</si>
  <si>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K2</t>
  </si>
  <si>
    <t>K3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</si>
  <si>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</si>
  <si>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</si>
  <si>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</si>
  <si>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</si>
  <si>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</si>
  <si>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</si>
  <si>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</si>
  <si>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</si>
  <si>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</si>
  <si>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</si>
  <si>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</si>
  <si>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</si>
  <si>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</si>
  <si>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</si>
  <si>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</si>
  <si>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</si>
  <si>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</si>
  <si>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</si>
  <si>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</si>
  <si>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</si>
  <si>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</si>
  <si>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</si>
  <si>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</si>
  <si>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</si>
  <si>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</t>
  </si>
  <si>
    <t>K41</t>
  </si>
  <si>
    <t>K42</t>
  </si>
  <si>
    <t>K43</t>
  </si>
  <si>
    <t>K44</t>
  </si>
  <si>
    <t>K45</t>
  </si>
  <si>
    <t>K46</t>
  </si>
  <si>
    <t>K47</t>
  </si>
  <si>
    <t>K48</t>
  </si>
  <si>
    <t xml:space="preserve">K5   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</si>
  <si>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</si>
  <si>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</si>
  <si>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</si>
  <si>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</si>
  <si>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</si>
  <si>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</si>
  <si>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</si>
  <si>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</si>
  <si>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</si>
  <si>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</si>
  <si>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</si>
  <si>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</si>
  <si>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K6</t>
  </si>
  <si>
    <t>K61</t>
  </si>
  <si>
    <t>K62</t>
  </si>
  <si>
    <t>K63</t>
  </si>
  <si>
    <t>K64</t>
  </si>
  <si>
    <t>K65</t>
  </si>
  <si>
    <t>K66</t>
  </si>
  <si>
    <t>K67</t>
  </si>
  <si>
    <t>K7</t>
  </si>
  <si>
    <t>K71</t>
  </si>
  <si>
    <t>K72</t>
  </si>
  <si>
    <t>K73</t>
  </si>
  <si>
    <t>"C", "D" fizetési o.</t>
  </si>
  <si>
    <t>"E", "J" fizetési o.</t>
  </si>
  <si>
    <t>fizikai alk., egyéb</t>
  </si>
  <si>
    <t>képviselő+bizottság</t>
  </si>
  <si>
    <t>képviselő+biz. elnök</t>
  </si>
  <si>
    <t>Honti Sándor</t>
  </si>
  <si>
    <t>Pótlék</t>
  </si>
  <si>
    <t xml:space="preserve">   1.1.3. Vezető-tanácsos</t>
  </si>
  <si>
    <t xml:space="preserve">   1.1.2. Vezető-főtanácsos</t>
  </si>
  <si>
    <t xml:space="preserve">   1.1.1. Jegyző</t>
  </si>
  <si>
    <t xml:space="preserve">   1.1.4. Fogalmazó</t>
  </si>
  <si>
    <t xml:space="preserve">   1.1.5. Főmunkatárs</t>
  </si>
  <si>
    <t xml:space="preserve">   1.1.6. Főelőadó</t>
  </si>
  <si>
    <t>Éves összesen</t>
  </si>
  <si>
    <t>1.6.1  Kiegészítő gyermekvédelmi támogatás</t>
  </si>
  <si>
    <t>1.6.2. Egészségbiztosítási alaptól kapott támogatás</t>
  </si>
  <si>
    <t>3.5.5. Egyéb áruhasználati és szolgáltatási adók - talajterhelési díj</t>
  </si>
  <si>
    <t>6.3.1. Alapítványi támogatás - MAZSIHISZ</t>
  </si>
  <si>
    <t>1.2.1.1. Polgármester bérjuttatása</t>
  </si>
  <si>
    <t>1.2.1.2. Polgármester költségtérítése</t>
  </si>
  <si>
    <t>1.2.1.3. Önkormányzati képviselők juttatása</t>
  </si>
  <si>
    <t>3.2.1.5. Adatátviteli célú távközlési díjak - internet</t>
  </si>
  <si>
    <t>3.2.2.1. Nem adatátviteli célú távközlési díjak - telefon</t>
  </si>
  <si>
    <t xml:space="preserve">5.6.2. Óvodafenntartó társulás működési támogatása </t>
  </si>
  <si>
    <t>5.11.1. Civil szervezetek támogatása</t>
  </si>
  <si>
    <t>5.11.1.3. Polgárőr Egyesület</t>
  </si>
  <si>
    <t>5.11.1.4. Településőr Egyesület</t>
  </si>
  <si>
    <t>5.11.1.5. Horgász Egyesület</t>
  </si>
  <si>
    <t>5.11.1.7. Vöröskereszt Szervezet</t>
  </si>
  <si>
    <t>5.11.2. Egyházak támogatása</t>
  </si>
  <si>
    <t>5.11.2.2. Katolikus Egyház támogatása</t>
  </si>
  <si>
    <t>5.11.1.8. Asszonyklub</t>
  </si>
  <si>
    <t>5.12.1. Működési tartalék</t>
  </si>
  <si>
    <t>5.12.2. Fejlesztési tartalék</t>
  </si>
  <si>
    <t>Kisértékű egyéb tárgyi eszközök beszerzése</t>
  </si>
  <si>
    <t>1.5. Központi, irányító szervi támogatás folyósítása - pm.hivatal támogatása</t>
  </si>
  <si>
    <t>1.1.9.3. Közlekedési költségtérítés egyéb bérrendszer hat. alá tart.</t>
  </si>
  <si>
    <t>05110913</t>
  </si>
  <si>
    <t>1.1.10. Egyéb költségtérítés</t>
  </si>
  <si>
    <t>0511101</t>
  </si>
  <si>
    <t>1.1.10.1. Egyéb költségtérítés köztisztviselők</t>
  </si>
  <si>
    <t>05111011</t>
  </si>
  <si>
    <t>1.1.10.2. Egyéb költségtérítés közalkalmazottak</t>
  </si>
  <si>
    <t>05111012</t>
  </si>
  <si>
    <t>1.1.10.3. Egyéb költségtérítés  egyéb bérrendszer hat. alá tart.</t>
  </si>
  <si>
    <t>05111013</t>
  </si>
  <si>
    <t>1.1.11. Lakhatási támogatások</t>
  </si>
  <si>
    <t>0511111</t>
  </si>
  <si>
    <t>Fizetendő ÁFA</t>
  </si>
  <si>
    <t>Kamatkiadások</t>
  </si>
  <si>
    <t>Egyéb pénzügyi műveletek kiadásai</t>
  </si>
  <si>
    <t>Egyéb dologi kiadások</t>
  </si>
  <si>
    <t>3.1.3</t>
  </si>
  <si>
    <t>3.2.1</t>
  </si>
  <si>
    <t>3.2.2</t>
  </si>
  <si>
    <t>3.3.1</t>
  </si>
  <si>
    <t>3.3.2</t>
  </si>
  <si>
    <t>3.3.3</t>
  </si>
  <si>
    <t>3.3.4</t>
  </si>
  <si>
    <t>3.3.5</t>
  </si>
  <si>
    <t>3.3.6</t>
  </si>
  <si>
    <t>3.3.7</t>
  </si>
  <si>
    <t>3.4.1</t>
  </si>
  <si>
    <t>3.4.2</t>
  </si>
  <si>
    <t>4</t>
  </si>
  <si>
    <t>Ellátottak pénzbeli juttatásai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</si>
  <si>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</si>
  <si>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</si>
  <si>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</si>
  <si>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</si>
  <si>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Foglalkoztatással, munkanélküliséggel kapcsolatos ellátások</t>
  </si>
  <si>
    <t>Lakhatással kapcsolatos támogatások</t>
  </si>
  <si>
    <t>Intézményi ellátottak pénzbeli juttatásai</t>
  </si>
  <si>
    <t>Egyéb nem intézményi ellátások</t>
  </si>
  <si>
    <t>Egyéb működési célú kiadások</t>
  </si>
  <si>
    <t>Nemzetközi kötelezettségek</t>
  </si>
  <si>
    <t>Elvonások és befizetések</t>
  </si>
  <si>
    <t xml:space="preserve">Működési célú garancia- és kezességvállalásból származó kifizetés államháztartáson belülre 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</si>
  <si>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</si>
  <si>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</si>
  <si>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</si>
  <si>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</si>
  <si>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</si>
  <si>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</si>
  <si>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</si>
  <si>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 xml:space="preserve">Egyéb működési célú támogatások államháztartáson kívülre </t>
  </si>
  <si>
    <t xml:space="preserve">Tartalékok </t>
  </si>
  <si>
    <t>5.6</t>
  </si>
  <si>
    <t>5.7</t>
  </si>
  <si>
    <t>5.8</t>
  </si>
  <si>
    <t>5.9</t>
  </si>
  <si>
    <t>5.10</t>
  </si>
  <si>
    <t>5.11</t>
  </si>
  <si>
    <t>5.12</t>
  </si>
  <si>
    <t>6.4</t>
  </si>
  <si>
    <t>6.5</t>
  </si>
  <si>
    <t>6.6</t>
  </si>
  <si>
    <t>6.7</t>
  </si>
  <si>
    <t>7.4</t>
  </si>
  <si>
    <t>Beruházások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</si>
  <si>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</si>
  <si>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</si>
  <si>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</si>
  <si>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</si>
  <si>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</si>
  <si>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>3.1.2.6. Egyéb üzemeltetési, fenntartási anyagbeszerzés</t>
  </si>
  <si>
    <t>0531219</t>
  </si>
  <si>
    <t>3.1.3. Árubeszerzés</t>
  </si>
  <si>
    <t>053131</t>
  </si>
  <si>
    <t>3.2. Kommunikációs szolgáltatások</t>
  </si>
  <si>
    <t>0532</t>
  </si>
  <si>
    <t>3.2.1. Informatikai szolgáltatások igénybevétele</t>
  </si>
  <si>
    <t>053211</t>
  </si>
  <si>
    <t>3.2.1.1. Számítógépek, számítógépes rendszerek tervezési, tanácsadási, üzembehelyezési szolg.</t>
  </si>
  <si>
    <t>0532111</t>
  </si>
  <si>
    <t>3.2.1.2. Számítástechnikai szoftverekhez, adatbázisokhoz kapcsolódó informatikai szolgáltatások</t>
  </si>
  <si>
    <t>0532112</t>
  </si>
  <si>
    <t>3.2.1.3. Informatikai eszközök, szolgáltatások bérlete, lízingelése</t>
  </si>
  <si>
    <t>0532113</t>
  </si>
  <si>
    <t>3.2.1.4. Informatikai eszközök karbantartási szolgáltatása</t>
  </si>
  <si>
    <t>0532114</t>
  </si>
  <si>
    <t>3.2.1.5. Adatátviteli célú távközlési díjak</t>
  </si>
  <si>
    <t>0532115</t>
  </si>
  <si>
    <t>3.2.1.6. Egyéb különféle informatikai szolgáltatás</t>
  </si>
  <si>
    <t>0532119</t>
  </si>
  <si>
    <t>3.2.2. Egyéb kommunikációs szolgáltatások</t>
  </si>
  <si>
    <t>053221</t>
  </si>
  <si>
    <t>3.2.2.1. Nem adatátviteli célú távközlési díjak</t>
  </si>
  <si>
    <t>0532211</t>
  </si>
  <si>
    <t>3.2.2.2. Egyéb különféle kommunikációs szolgáltatások</t>
  </si>
  <si>
    <t>0532219</t>
  </si>
  <si>
    <t>3.3. Szolgáltatási kiadások</t>
  </si>
  <si>
    <t>0533</t>
  </si>
  <si>
    <t>3.3.1. Közüzemi díjak</t>
  </si>
  <si>
    <t>053311</t>
  </si>
  <si>
    <t>3.3.1.1. Villamosenergia-szolgáltatási díjak</t>
  </si>
  <si>
    <t>0533111</t>
  </si>
  <si>
    <t>3.3.1.2. Gázenergia-szolgáltatási díjak</t>
  </si>
  <si>
    <t>0533112</t>
  </si>
  <si>
    <t>3.3.1.3. Távhő- és melegvíz-szolgáltatási díjak</t>
  </si>
  <si>
    <t>0533113</t>
  </si>
  <si>
    <t>3.3.1.4. Víz- és csatornadíjak</t>
  </si>
  <si>
    <t>0533114</t>
  </si>
  <si>
    <t>3.3.2. Vásárolt élelmezés</t>
  </si>
  <si>
    <t>053321</t>
  </si>
  <si>
    <t>3.3.3. Bérleti és lízing díjak</t>
  </si>
  <si>
    <t>053331</t>
  </si>
  <si>
    <t>3.3.4. Karbantartási, kisjavítási szolgáltatások</t>
  </si>
  <si>
    <t>053341</t>
  </si>
  <si>
    <t>3.3.5. Közvetített szolgáltatások</t>
  </si>
  <si>
    <t>053351</t>
  </si>
  <si>
    <t>3.3.5.1. Államháztartáson belüli közvetített szolgáltatások</t>
  </si>
  <si>
    <t>0533511</t>
  </si>
  <si>
    <t>3.3.5.2. Államháztartáson kívüli közvetített szolgáltatások</t>
  </si>
  <si>
    <t>0533512</t>
  </si>
  <si>
    <t>3.3.6. Szakmai tevékenységet segítő szolgáltatások</t>
  </si>
  <si>
    <t>053361</t>
  </si>
  <si>
    <t>3.3.6.1. Vásárolt közszolgáltatások</t>
  </si>
  <si>
    <t>0533611</t>
  </si>
  <si>
    <t>3.3.6.2. Számlázott szellemi tevékenység</t>
  </si>
  <si>
    <t>0533612</t>
  </si>
  <si>
    <t>3.3.6.3. Egyéb szakmai szolgáltatás</t>
  </si>
  <si>
    <t>0533619</t>
  </si>
  <si>
    <t>3.3.7. Egyéb szolgáltatások</t>
  </si>
  <si>
    <t>053371</t>
  </si>
  <si>
    <t>3.3.7.1. Biztosítási szolgáltatási díjak</t>
  </si>
  <si>
    <t>0533711</t>
  </si>
  <si>
    <t>3.3.7.2. Pénzügyi, befektetési szolgáltatási díjak</t>
  </si>
  <si>
    <t>0533712</t>
  </si>
  <si>
    <t>3.3.7.3. Szállítási szolgáltatási díjak</t>
  </si>
  <si>
    <t>0533713</t>
  </si>
  <si>
    <t>3.3.7.4. Egyéb üzemeltetési, fenntartási szolgáltatások</t>
  </si>
  <si>
    <t>0533719</t>
  </si>
  <si>
    <t>3.4. Kiküldetések, reklám- és propagandakiadások</t>
  </si>
  <si>
    <t>0534</t>
  </si>
  <si>
    <t>3.4.1. Kiküldetések kiadásai</t>
  </si>
  <si>
    <t>053411</t>
  </si>
  <si>
    <t>3.4.1.1. Belföldi kiküldetések kiadásai</t>
  </si>
  <si>
    <t>0534111</t>
  </si>
  <si>
    <t>3.4.1.2. Külföldi kiküldetések kiadásai</t>
  </si>
  <si>
    <t>0534112</t>
  </si>
  <si>
    <t>3.4.2. Reklám- és propagandakiadások</t>
  </si>
  <si>
    <t>053421</t>
  </si>
  <si>
    <t>3.5. Különféle befizetések és egyéb dologi kiadások</t>
  </si>
  <si>
    <t>0535</t>
  </si>
  <si>
    <t>3.5.1. Működési célú előzetesen felszámított ÁFA</t>
  </si>
  <si>
    <t>053511</t>
  </si>
  <si>
    <t>3.5.1.1. Működési célú előzetesen felszámított levonható ÁFA</t>
  </si>
  <si>
    <t>0535111</t>
  </si>
  <si>
    <t>3.5.1.2. Működési célú előzetesen felszámított le nem vonható ÁFA</t>
  </si>
  <si>
    <t>0535112</t>
  </si>
  <si>
    <t>3.5.2. Fizetendő ÁFA</t>
  </si>
  <si>
    <t>053521</t>
  </si>
  <si>
    <t>3.5.2.1. Kiszámlázott egyenes adózású értékesített termék, nyújtott szolgáltatások áfabefizetése</t>
  </si>
  <si>
    <t>0535211</t>
  </si>
  <si>
    <t>3.5.2.2. Kiszámlázott egyenes adózású értékesített tárgyi eszközök, immateriális javak áfabefizetése</t>
  </si>
  <si>
    <t>0535212</t>
  </si>
  <si>
    <t>3.5.2.3. Kiszámlázott fordított adózású vásárolt termékek, igénybe vett szolgáltatások áfabefizetése</t>
  </si>
  <si>
    <t>0535213</t>
  </si>
  <si>
    <t>3.5.3. Kamatkiadások</t>
  </si>
  <si>
    <t>053531</t>
  </si>
  <si>
    <t>3.5.3.1. Államháztartáson belüli kamatkiadások</t>
  </si>
  <si>
    <t>0535311</t>
  </si>
  <si>
    <t>3.5.3.2. Államháztartáson kívüli kamatkiadások</t>
  </si>
  <si>
    <t>0535312</t>
  </si>
  <si>
    <t>3.5.4. Egyéb pénzügyi műveletek kiadásai</t>
  </si>
  <si>
    <t>053541</t>
  </si>
  <si>
    <t>3.5.5. Egyéb dologi kiadások</t>
  </si>
  <si>
    <t>053551</t>
  </si>
  <si>
    <t>3.5.5.1. Helyi adók, egyéb vám, illeték és adójellegű befizetések</t>
  </si>
  <si>
    <t>0535511</t>
  </si>
  <si>
    <t>3.5.5.2. Díjak, egyéb befizetések</t>
  </si>
  <si>
    <t>0535512</t>
  </si>
  <si>
    <t>"19. melléklet a 4/2014. (III. 15.) önkormányzati rendelethez"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</si>
  <si>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</si>
  <si>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</si>
  <si>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Lakástámogatás </t>
  </si>
  <si>
    <t>Egyéb felhalmozási célú támogatások államháztartáson kívülre</t>
  </si>
  <si>
    <t>Költségvetési Kiadások Összesen</t>
  </si>
  <si>
    <t>K1-K8</t>
  </si>
  <si>
    <t>9.1.1</t>
  </si>
  <si>
    <t>9.1.2</t>
  </si>
  <si>
    <t>9.1.3</t>
  </si>
  <si>
    <t>9.2.1</t>
  </si>
  <si>
    <t>9.2.2</t>
  </si>
  <si>
    <t>9.2.3</t>
  </si>
  <si>
    <t>9.2.4</t>
  </si>
  <si>
    <t>9.5</t>
  </si>
  <si>
    <t>9.6</t>
  </si>
  <si>
    <t>9.7</t>
  </si>
  <si>
    <t>9.8</t>
  </si>
  <si>
    <t>10.1</t>
  </si>
  <si>
    <t>10.2</t>
  </si>
  <si>
    <t>10.3</t>
  </si>
  <si>
    <t>10.4</t>
  </si>
  <si>
    <t>11</t>
  </si>
  <si>
    <t xml:space="preserve">Hitel-, kölcsöntörlesztés államháztartáson kívülre </t>
  </si>
  <si>
    <t xml:space="preserve">Hosszú lejáratú hitelek, kölcsönök törlesztése </t>
  </si>
  <si>
    <t xml:space="preserve">Likviditási célú hitelek, kölcsönök törlesztése pénzügyi vállalkozásnak </t>
  </si>
  <si>
    <t xml:space="preserve">Rövid lejáratú hitelek, kölcsönök törlesztése </t>
  </si>
  <si>
    <t xml:space="preserve">Belföldi értékpapírok kiadásai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</si>
  <si>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</si>
  <si>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</si>
  <si>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</si>
  <si>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</si>
  <si>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Államháztartáson belüli megelőlegezések folyósítása </t>
  </si>
  <si>
    <t xml:space="preserve">Államháztartáson belüli megelőlegezések visszafizetése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</si>
  <si>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</si>
  <si>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</si>
  <si>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</si>
  <si>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Központi költségvetés sajátos finanszírozási kiadásai </t>
  </si>
  <si>
    <t xml:space="preserve">Külföldi finanszírozás kiadásai </t>
  </si>
  <si>
    <t>Belföldi finanszírozás kiadásai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</si>
  <si>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</si>
  <si>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</si>
  <si>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</si>
  <si>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>Külföldi hitelek, kölcsönök törlesztése</t>
  </si>
  <si>
    <t xml:space="preserve">Adóssághoz nem kapcsolódó származékos ügyletek kiadásai </t>
  </si>
  <si>
    <t>Finanszírozási Kiadások Összesen</t>
  </si>
  <si>
    <t>KIADÁSOK ÖSSZESEN</t>
  </si>
  <si>
    <t>K1-K9</t>
  </si>
  <si>
    <t>Dologi kiadások</t>
  </si>
  <si>
    <t>2014. évi előirányzat</t>
  </si>
  <si>
    <t>Főkönyvi számla</t>
  </si>
  <si>
    <t>Költségvetés 2014. évi</t>
  </si>
  <si>
    <t>A. KÖLTSÉGVETÉSI BEVÉTELEK</t>
  </si>
  <si>
    <t>1. Működési célú támogatások államháztartáson belülről</t>
  </si>
  <si>
    <t>091</t>
  </si>
  <si>
    <t>1.1 Önkormányzatok működési támogatásai</t>
  </si>
  <si>
    <t>0911</t>
  </si>
  <si>
    <t>1.1.1. Helyi önkormányzatok működésének általános támogatása</t>
  </si>
  <si>
    <t>091111</t>
  </si>
  <si>
    <t>1.1.1.1. Önkormányzati hivatal működésének támogatása</t>
  </si>
  <si>
    <t>1.1.1.2. Település-üzemeltetéshez kapcsolódó feladatellátás támogatása</t>
  </si>
  <si>
    <t xml:space="preserve">1.1.1.2.1. Zöldterület-gazdálkodással kapcsolatos feladatok ellátásának támogatása </t>
  </si>
  <si>
    <t>1.1.1.2.2. Közvilágítás fenntartásának támogatása</t>
  </si>
  <si>
    <t>1.1.1.2.3. Köztemető fenntartásával kapcsolatos feladatok támogatása</t>
  </si>
  <si>
    <t>1.1.1.2.4. Közutak fenntartásának támogatása</t>
  </si>
  <si>
    <t>1.1.2. Települési önkormányzatok egyes köznevelési feladatainak támogatása</t>
  </si>
  <si>
    <t>091121</t>
  </si>
  <si>
    <t xml:space="preserve">1.1.3. Települési önkormányzatok szociális ,gyermekjóléti és gyermekétkeztetési feladatainak támogatása </t>
  </si>
  <si>
    <t>091131</t>
  </si>
  <si>
    <t>1.1.3.1. Egyes jövedelempótló szociális támogatások kiegészítése</t>
  </si>
  <si>
    <t>1.1.3.3. Egyes szociális és gyermekjóléti feladatok támogatása</t>
  </si>
  <si>
    <t>1.1.3.3.1. Családsegítés támogatása</t>
  </si>
  <si>
    <t>1.1.3.3.2. Gyermekjóléti szolgálat támogatása</t>
  </si>
  <si>
    <t>1.1.3.3.3. Szociális étkeztetés</t>
  </si>
  <si>
    <t>1.1.3.3.4. Tanyagondnoki szolgálat</t>
  </si>
  <si>
    <t>1.1.3.3.5. Gyermekétkeztetés támogatása</t>
  </si>
  <si>
    <t xml:space="preserve">1.1.4. Települési önkormányzatok kulturális feladatainak támogatása </t>
  </si>
  <si>
    <t>091141</t>
  </si>
  <si>
    <t>1.1.4.1. Könyvtári és közművelődési feladatok támogatása</t>
  </si>
  <si>
    <t>1.1.5. Működési célú központosított előirányzatok</t>
  </si>
  <si>
    <t>091151</t>
  </si>
  <si>
    <t>1.1.5.1. Lakossági közműfejlesztés támogatása</t>
  </si>
  <si>
    <t>1.1.5.2. Az e-útdíj bevezetésével egyidejűleg a magántulajdonos árufuvarozók versenyképességét javító intézkedések miatt az önkormányzatoknál keletkező bevételkiesés ellentételezése</t>
  </si>
  <si>
    <t>1.1.5.3. Helyi szervezési intézkedésekhez kapcsolódó többletkiadások támogatása</t>
  </si>
  <si>
    <t>1.1.5.4. Önkormányzatok és társulásaik európai uniós fejlesztési pályázatai saját forrás kiegészítésének támogatása</t>
  </si>
  <si>
    <t>Támogatott neve</t>
  </si>
  <si>
    <t>Összesen:</t>
  </si>
  <si>
    <t>Szedres Község Önkormányzatának adósságot keletkeztető ügyleteiből fennálló kötelezettségei</t>
  </si>
  <si>
    <t>Sor- szám</t>
  </si>
  <si>
    <t>É v e k</t>
  </si>
  <si>
    <t>2013.</t>
  </si>
  <si>
    <t>ÖSSZES KÖTELEZETTSÉG</t>
  </si>
  <si>
    <t>Szedres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</si>
  <si>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</si>
  <si>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</si>
  <si>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Osztalék, koncesszoós díjak</t>
  </si>
  <si>
    <t>Díjak, pótlékok, bírságok</t>
  </si>
  <si>
    <t>Tárgyi eszközök, immateriális javak, vagyoni értékű jog értékesítése, vagyonhasználatból származó bevétel</t>
  </si>
  <si>
    <t>Részvények, részesedések értékesítése</t>
  </si>
  <si>
    <t>Vállalatértékesítésből, privatízációból származó bevételek</t>
  </si>
  <si>
    <t>Kezességvállalással kapcsolatos megtérülés</t>
  </si>
  <si>
    <t>Saját bevétel összesen</t>
  </si>
  <si>
    <t>Saját bevételek (08 sor) 50%-a</t>
  </si>
  <si>
    <t xml:space="preserve">* Az adósságot keletkeztető ügyletekhez történő hozzájárulás részletes szabályairól szóló 353/2011.(XII:31.) Korm. Rendelet 2.§ (1) bekezdése alapján. </t>
  </si>
  <si>
    <t>Az Önkormányzat összevont engedélyezett létszámelőirányzata</t>
  </si>
  <si>
    <t>Munkakör</t>
  </si>
  <si>
    <t>kulcsszám</t>
  </si>
  <si>
    <t>január 1-én</t>
  </si>
  <si>
    <t>1. Teljes munkaidőben foglalkoztatottak</t>
  </si>
  <si>
    <t>1.1. Választott tisztségviselők</t>
  </si>
  <si>
    <t xml:space="preserve">   1.1.1. polgármester</t>
  </si>
  <si>
    <t>1.2. Köztisztviselők</t>
  </si>
  <si>
    <t>1.3. Munka törvénykönyve hat. alá tartozók</t>
  </si>
  <si>
    <t xml:space="preserve">   1.3.1. szakmunkás</t>
  </si>
  <si>
    <t xml:space="preserve">   1.3.2. betanított munkás</t>
  </si>
  <si>
    <t xml:space="preserve">   1.3.3. segédmunkás</t>
  </si>
  <si>
    <t>1.4. Közalkalmazottak</t>
  </si>
  <si>
    <t xml:space="preserve">   1.4.1. védőnő</t>
  </si>
  <si>
    <t xml:space="preserve">   1.4.2. védőnő</t>
  </si>
  <si>
    <t>000020</t>
  </si>
  <si>
    <t>1.2. Munka törvénykönyve hat. alá tartozók</t>
  </si>
  <si>
    <t xml:space="preserve">   1.2.1. szakmunkás</t>
  </si>
  <si>
    <t xml:space="preserve">   1.2.2. betanított munkás</t>
  </si>
  <si>
    <t xml:space="preserve">   1.2.3. segédmunkás</t>
  </si>
  <si>
    <t>1.3. Közalkalmazottak</t>
  </si>
  <si>
    <t xml:space="preserve">   1.3.1. védőnő</t>
  </si>
  <si>
    <t xml:space="preserve">   1.3.2. védőnő</t>
  </si>
  <si>
    <t>tanyagondnok</t>
  </si>
  <si>
    <t>A Polgármesteri Hivatal engedélyezett létszámelőirányzata</t>
  </si>
  <si>
    <t>1.1. Köztisztviselők</t>
  </si>
  <si>
    <t>Több éves kihatással járó döntések kimutatása</t>
  </si>
  <si>
    <t>Sorszám</t>
  </si>
  <si>
    <t>Futamidő</t>
  </si>
  <si>
    <t xml:space="preserve">A Szemünk Fénye program keretében, a Caminus Zrt. kivitelezésében  2008. május 10-én megvalósult Intézményi világításkorszerűsítés során lecserélt világítóberendezések bérleti díja. </t>
  </si>
  <si>
    <t>A bérleti szerződés futamideje a 2008. 03. - 2023. 03. közötti időszakra (15 év, 180 hónap), a bérleti díj a futamidő alatt az éves infláció mértékével növekszik,</t>
  </si>
  <si>
    <t>hónap</t>
  </si>
  <si>
    <t>2008.</t>
  </si>
  <si>
    <t>2009.</t>
  </si>
  <si>
    <t>2010.</t>
  </si>
  <si>
    <t>2011.</t>
  </si>
  <si>
    <t>2012.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</si>
  <si>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</si>
  <si>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</si>
  <si>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</si>
  <si>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</si>
  <si>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</si>
  <si>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</si>
  <si>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</si>
  <si>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</si>
  <si>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A tervezett közvetett támogatások</t>
  </si>
  <si>
    <t>F</t>
  </si>
  <si>
    <t xml:space="preserve">          1.1.3.2. Fejlesztési hitel felvétele</t>
  </si>
  <si>
    <t>Ingatlan felújítások tervei</t>
  </si>
  <si>
    <t>mennyiség</t>
  </si>
  <si>
    <t>Ellátottak térítési djának, illetve kártérítésének méltányossági alapon történő elengedése</t>
  </si>
  <si>
    <t>-</t>
  </si>
  <si>
    <t>Lakosság részére lakásépítéshez, lakásfelújításhoz nyújtott kölcsönök elengedésének összege.</t>
  </si>
  <si>
    <t>Helyi adónál, gépjárműadónál biztosított kedvezmény, mentesség összege adónemenként.</t>
  </si>
  <si>
    <t>3.1.</t>
  </si>
  <si>
    <t>Megánszemélyek kommunális adója</t>
  </si>
  <si>
    <t>100%-os mentesség</t>
  </si>
  <si>
    <t>ingatlan db</t>
  </si>
  <si>
    <t>50</t>
  </si>
  <si>
    <t>50%-os mentesség</t>
  </si>
  <si>
    <t>55</t>
  </si>
  <si>
    <t>Gépjárműadó</t>
  </si>
  <si>
    <t>100%-os kedvezmény</t>
  </si>
  <si>
    <t>adózó</t>
  </si>
  <si>
    <t>30</t>
  </si>
  <si>
    <t>Helyiségek, eszközök hasznosításából származó bevételből nyújtott kedvezmény, mentesség összege.</t>
  </si>
  <si>
    <t>4.1.</t>
  </si>
  <si>
    <t>4.1.1.</t>
  </si>
  <si>
    <t>Helyi civil szervezetek rendezvényei</t>
  </si>
  <si>
    <t>alkalom</t>
  </si>
  <si>
    <t>12</t>
  </si>
  <si>
    <t>4.1.2.</t>
  </si>
  <si>
    <t>1.6.5. Országgyűlési és parlamenti képviselő választás</t>
  </si>
  <si>
    <t>Országgyűlési, parlamenti és eu-i parlamenti választás</t>
  </si>
  <si>
    <t>"17. melléklet a 4/2014. (III. 15.) önkormányzati rendelethez"</t>
  </si>
  <si>
    <t>"18. melléklet a 4/2014. (III. 15.) önkormányzati rendelethez"</t>
  </si>
  <si>
    <t>Kisértékű Informatikai eszközök beszerzése</t>
  </si>
  <si>
    <t>Számítógép vásárlások</t>
  </si>
  <si>
    <t>0936124</t>
  </si>
  <si>
    <t>3.6.2.5. Építésügyi bírság</t>
  </si>
  <si>
    <t>0936125</t>
  </si>
  <si>
    <t>3.6.2.6. Önkormányzatokat megillető helyszíni és szabálysértési bírságok</t>
  </si>
  <si>
    <t>0936126</t>
  </si>
  <si>
    <t>3.6.2.7. Egyéb bírság</t>
  </si>
  <si>
    <t>0936127</t>
  </si>
  <si>
    <t>3.6.2.8. Helyi adópótlék, adóbírság</t>
  </si>
  <si>
    <t>0936128</t>
  </si>
  <si>
    <t>3.6.2.9. Egyéb helyi közhatalmi bevételek</t>
  </si>
  <si>
    <t>0936129</t>
  </si>
  <si>
    <t xml:space="preserve">4. Működési bevételek </t>
  </si>
  <si>
    <t>094</t>
  </si>
  <si>
    <t xml:space="preserve">4.1. Áru- és készletértékesítés ellenértéke </t>
  </si>
  <si>
    <t>094011</t>
  </si>
  <si>
    <t>4.2. Szolgáltatások ellenértéke</t>
  </si>
  <si>
    <t>094021</t>
  </si>
  <si>
    <t>4.2.1. Alkalmazottak térítési díjbevételek</t>
  </si>
  <si>
    <t>0940211</t>
  </si>
  <si>
    <t>4.2.2. Bérleti és lízing díjbevétel</t>
  </si>
  <si>
    <t>0940212</t>
  </si>
  <si>
    <t>4.2.2.1. Központi tárgyi eszköz bérbeadásából származó bevétel</t>
  </si>
  <si>
    <t>09402121</t>
  </si>
  <si>
    <t>4.2.2.2. Egyéb bérleti és lízing díjbevétel</t>
  </si>
  <si>
    <t>09402129</t>
  </si>
  <si>
    <t>4.2.2.2.1. Irodahelységek bérlete (ügyvéd, falugazdász)</t>
  </si>
  <si>
    <t>Szakfeladat</t>
  </si>
  <si>
    <t>Kötelező feladatok</t>
  </si>
  <si>
    <t>Önként vállalt feladatok</t>
  </si>
  <si>
    <t>Állami feladatok</t>
  </si>
  <si>
    <t>száma</t>
  </si>
  <si>
    <t>neve</t>
  </si>
  <si>
    <t>Folyadék szállítására szolgáló közmű építése</t>
  </si>
  <si>
    <t>Egyéb m.n.s. építés</t>
  </si>
  <si>
    <t>Iskolai intézményi étkeztetés</t>
  </si>
  <si>
    <t>Munkahelyi étkeztetés</t>
  </si>
  <si>
    <t>Egyéb vendéglátás</t>
  </si>
  <si>
    <t>Lakóingatlan bérbeadása, üzemeltetése</t>
  </si>
  <si>
    <t>Nem lakóingatlan bérbeadása, üzemeltetése</t>
  </si>
  <si>
    <t>Adó, illeték kiszabása, beszedése, adóellenőrzés</t>
  </si>
  <si>
    <t>Város-, községgazdálkodási m.n.s. szolgáltatások</t>
  </si>
  <si>
    <t>Önkormányzatok és társulások elszámolásai a központi költségvetéssel</t>
  </si>
  <si>
    <t>Család és nővédelmi egészségügyi gondozás</t>
  </si>
  <si>
    <t>Szociális étkeztetés</t>
  </si>
  <si>
    <t>Civil szervezetek program- és egyéb támogatása</t>
  </si>
  <si>
    <t>Lakó- és nem lakóépület építése</t>
  </si>
  <si>
    <t>Közutak, hidak, alagutak üzemeltetése, fenntartása</t>
  </si>
  <si>
    <t>Televízió-műsor összeállítása, szolgáltatása</t>
  </si>
  <si>
    <t>Zöldterület-kezelés</t>
  </si>
  <si>
    <t>Önkormányzati jogalkotás</t>
  </si>
  <si>
    <t>Közvilágítás</t>
  </si>
  <si>
    <t>Önkormányzatok elszámolásai a költségvetési szerveikel</t>
  </si>
  <si>
    <t>Háziorvosi alapellátás</t>
  </si>
  <si>
    <t>Család- és nővédelmi egészségügyi gondozás</t>
  </si>
  <si>
    <t>Aktív korúak ellátása</t>
  </si>
  <si>
    <t>Lakásfenntartási támogatás normatív alapon</t>
  </si>
  <si>
    <t>Ápolási díj méltányossági alapon</t>
  </si>
  <si>
    <t>Kiegészítő gyermekvédelmi támogatás</t>
  </si>
  <si>
    <t>Átmeneti segély</t>
  </si>
  <si>
    <t>Temetési segély</t>
  </si>
  <si>
    <t>Közgyógyellátás</t>
  </si>
  <si>
    <t>Köztemetés</t>
  </si>
  <si>
    <t>Falugondnoki, tanyagondnoki szolgáltatás</t>
  </si>
  <si>
    <t>Civil szervezetek működési támogatása</t>
  </si>
  <si>
    <t>Egyházak közösségi és hitéleti tevékenységének támogatása</t>
  </si>
  <si>
    <t>Könyvtári állomány gyarapítása, nyilvántartása</t>
  </si>
  <si>
    <t>Közművelődési intézmények, közösségi színterek működtetése</t>
  </si>
  <si>
    <t>Sportlétesítmények működtetése és fejlesztése</t>
  </si>
  <si>
    <t>Köztemető-fenntartás és -működtetés</t>
  </si>
  <si>
    <t>Önkormányzatok és társulások általános végrehajtó igazgatási tevékenysége</t>
  </si>
  <si>
    <t>Bevételek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</si>
  <si>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</si>
  <si>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</si>
  <si>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</si>
  <si>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</si>
  <si>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</si>
  <si>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</si>
  <si>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</si>
  <si>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</si>
  <si>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</si>
  <si>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</si>
  <si>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</si>
  <si>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</si>
  <si>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 Összesen</t>
  </si>
  <si>
    <t>8.8.  Egyéb felhalmozási célú támogatások államháztartáson kívülre</t>
  </si>
  <si>
    <t>6.2.2. Vízmű üzemi épület építése</t>
  </si>
  <si>
    <t>Ingatlan felújítások tervei - Művelődési Ház, Közösségi Ház, Község Háza</t>
  </si>
  <si>
    <t>Vezetői pótlék</t>
  </si>
  <si>
    <t>Kompenzáció</t>
  </si>
  <si>
    <t>Illetmény (Komp. nélkül)</t>
  </si>
  <si>
    <t>Havi illetmény</t>
  </si>
  <si>
    <t>Besorolási illetmény</t>
  </si>
  <si>
    <t>Tény alapilletmény</t>
  </si>
  <si>
    <t>Bér kiegészítés</t>
  </si>
  <si>
    <t>Havi  illetmény</t>
  </si>
  <si>
    <t>Havi</t>
  </si>
  <si>
    <t>Éves</t>
  </si>
  <si>
    <t>Választott tisztségviselő (éves)</t>
  </si>
  <si>
    <t>Közalkalmazott (éves)</t>
  </si>
  <si>
    <t>Munka törvénykönyv sz. fogl (éves)</t>
  </si>
  <si>
    <t>havi bruttó bérleti díj (Ft)</t>
  </si>
  <si>
    <t>éves bruttó bérleti díj (Ft)</t>
  </si>
  <si>
    <t>I. POLGÁRMESTERI HIVATAL BEVÉTELEI</t>
  </si>
  <si>
    <t>Önkormányzat kötelező, önként vállalt és állami feladatatainak megoszlása</t>
  </si>
  <si>
    <t>Polgármesteri Hivatal kötelező, önként vállalt és állami feladatatainak megoszlása</t>
  </si>
  <si>
    <t>II. POLGÁRMESTERI HIVATAL KIADÁSAI</t>
  </si>
  <si>
    <t>III. LIKVIDITÁSI TERV</t>
  </si>
  <si>
    <t>Kiadások összesen</t>
  </si>
  <si>
    <t>mérték-egység</t>
  </si>
  <si>
    <t>mennyi-ségi egység értéke</t>
  </si>
  <si>
    <t>Művelődési ház és klubhelyiségeinek ingyenes használata</t>
  </si>
  <si>
    <t xml:space="preserve">Polgárőr Egyesület emeleti klubhelyiség </t>
  </si>
  <si>
    <t>8.4. Egyéb felhalmozási célú támogatások államháztartáson belülre - Önerő átadás szennyvíz társulásnak</t>
  </si>
  <si>
    <t>8.4. Egyéb felhalmozási célú támogatások államháztartáson belülre - Önerő átadás szennyvíz t.</t>
  </si>
  <si>
    <t>Egyenleg I. (Bevétel-Kiadás)</t>
  </si>
  <si>
    <t>Bevételek összesen</t>
  </si>
  <si>
    <t>Egyenleg II. (Göngyölítve)</t>
  </si>
  <si>
    <t>Egyenleg III. (Egyenleg II. + Finanszírozási Bevételek)</t>
  </si>
  <si>
    <t>2017. után</t>
  </si>
  <si>
    <t>011220</t>
  </si>
  <si>
    <t>013350</t>
  </si>
  <si>
    <t>066020</t>
  </si>
  <si>
    <t>4.6.2. Önkormányzatok által nyújtott lakhatással kapcsolatos pénzbeli ellátások</t>
  </si>
  <si>
    <t>054612</t>
  </si>
  <si>
    <t>4.6.2.1. Lakásfenntartási támogatás</t>
  </si>
  <si>
    <t>0546121</t>
  </si>
  <si>
    <t>4.6.2.2. Egyéb önkormányzati lakhatással kapcsolatos pénzbeli ellátások</t>
  </si>
  <si>
    <t>0546129</t>
  </si>
  <si>
    <t>4.6.3. Önkormányzatok által nyújtott lakhatással kapcsolatos természetbeni ellátások</t>
  </si>
  <si>
    <t>054613</t>
  </si>
  <si>
    <t>4.7. Intézményi ellátottak pénzbeli juttatásai</t>
  </si>
  <si>
    <t>0547</t>
  </si>
  <si>
    <t>4.8. Egyéb nem intézményi ellátások</t>
  </si>
  <si>
    <t>0548</t>
  </si>
  <si>
    <t>4.8.1. Központi alrendszerből nyújtott egyéb nem intézményi ellátások</t>
  </si>
  <si>
    <t>054811</t>
  </si>
  <si>
    <t>4.8.2. Önkormányzatok által nyújtott egyéb nem intézményi pénzbeli ellátások</t>
  </si>
  <si>
    <t>054812</t>
  </si>
  <si>
    <t>4.8.2.1. Rendszeres pénzbeli szociális segély</t>
  </si>
  <si>
    <t>0548121</t>
  </si>
  <si>
    <t>4.8.2.2. Átmeneti pénzbeli segély</t>
  </si>
  <si>
    <t>0548122</t>
  </si>
  <si>
    <t>4.8.2.3. Temetési pénzbeli segély</t>
  </si>
  <si>
    <t>0548123</t>
  </si>
  <si>
    <t>4.8.2.4. Köztemetés</t>
  </si>
  <si>
    <t>0548124</t>
  </si>
  <si>
    <t>4.8.2.5. Egyéb, az önkormányzat rendeletében megállapított pénzbeli juttatás</t>
  </si>
  <si>
    <t>0548129</t>
  </si>
  <si>
    <t>4.8.3. Önkormányzatok által nyújtott egyéb nem intézményi természetbeni ellátások</t>
  </si>
  <si>
    <t>054813</t>
  </si>
  <si>
    <t>4.8.3.1.Természetben nyújtott rendszeres szociális segély</t>
  </si>
  <si>
    <t>0548131</t>
  </si>
  <si>
    <t>4.8.3.2.Természetben nyújtott átmeneti segély</t>
  </si>
  <si>
    <t>0548132</t>
  </si>
  <si>
    <t>4.8.3.3.Természetben nyújtott temetési segély</t>
  </si>
  <si>
    <t>0548133</t>
  </si>
  <si>
    <t>4.8.3.4. Köztemetés</t>
  </si>
  <si>
    <t>0548134</t>
  </si>
  <si>
    <t>4.8.3.5. Rászorultságtól függő normatív kedvezmények</t>
  </si>
  <si>
    <t>0548135</t>
  </si>
  <si>
    <t>4.8.3.6. Önkormányzat által saját hatáskörben adott természetbeni ellátás</t>
  </si>
  <si>
    <t>0548139</t>
  </si>
  <si>
    <t>5. Egyéb működési célú kiadások</t>
  </si>
  <si>
    <t>055</t>
  </si>
  <si>
    <t>5.1. Nemzetközi kötelezettségek</t>
  </si>
  <si>
    <t>055011</t>
  </si>
  <si>
    <t>5.2. Elvonások és befizetések</t>
  </si>
  <si>
    <t>055021</t>
  </si>
  <si>
    <t xml:space="preserve">5.3. Működési célú garancia- és kezességvállalásból származó kifizetés államháztartáson belülre </t>
  </si>
  <si>
    <t>055031</t>
  </si>
  <si>
    <t>5.4. Működési célú visszatérítendő támogatások, kölcsönök nyújtása államháztartáson belülre</t>
  </si>
  <si>
    <t>055041</t>
  </si>
  <si>
    <t>5.5. Működési célú visszatérítendő támogatások, kölcsönök törlesztése államháztartáson belülre</t>
  </si>
  <si>
    <t>055051</t>
  </si>
  <si>
    <t>5.6. Egyéb működési célú támogatások államháztartáson belülre</t>
  </si>
  <si>
    <t>055061</t>
  </si>
  <si>
    <t>5.7. Működési célú garancia- és kezességvállalásból származó kifizetés államháztartáson kívülre</t>
  </si>
  <si>
    <t>055071</t>
  </si>
  <si>
    <t>5.8. Működési célú visszatérítendő támogatások, kölcsönök nyújtása államháztartáson kívülre</t>
  </si>
  <si>
    <t>055081</t>
  </si>
  <si>
    <t xml:space="preserve">6.2. Működési célú visszatérítendő támogatások, kölcsönök visszatérülése államháztartáson kívülről </t>
  </si>
  <si>
    <t>09621</t>
  </si>
  <si>
    <t xml:space="preserve">6.3. Egyéb működési célú átvett pénzeszközök </t>
  </si>
  <si>
    <t>09631</t>
  </si>
  <si>
    <t xml:space="preserve">7. Felhalmozási célú átvett pénzeszközök </t>
  </si>
  <si>
    <t>097</t>
  </si>
  <si>
    <t>7.1. Felhalmozási célú garancia- és kezességvállalásból származó megtérülések államháztartáson kívülről</t>
  </si>
  <si>
    <t>09711</t>
  </si>
  <si>
    <t xml:space="preserve">7.2. Felhalmozási célú visszatérítendő támogatások, kölcsönök visszatérülése államháztartáson kívülről </t>
  </si>
  <si>
    <t>09721</t>
  </si>
  <si>
    <t>7.3. Egyéb felhalmozási célú átvett pénzeszközök</t>
  </si>
  <si>
    <t>09731</t>
  </si>
  <si>
    <t>B. FINANSZÍROZÁSI BEVÉTELEK</t>
  </si>
  <si>
    <t xml:space="preserve">1. Belföldi finanszírozás bevételei </t>
  </si>
  <si>
    <t>0981</t>
  </si>
  <si>
    <t xml:space="preserve">1.1. Hitel-, kölcsönfelvétel államháztartáson kívülről </t>
  </si>
  <si>
    <t>09811</t>
  </si>
  <si>
    <t>1.1.1. Hosszú lejáratú hitelek, kölcsönök felvétele</t>
  </si>
  <si>
    <t>0981111</t>
  </si>
  <si>
    <t xml:space="preserve">1.1.2. Likviditási célú hitelek, kölcsönök felvétele pénzügyi vállalkozástól </t>
  </si>
  <si>
    <t>0981121</t>
  </si>
  <si>
    <t xml:space="preserve">1.1.3. Rövid lejáratú hitelek, kölcsönök felvétele </t>
  </si>
  <si>
    <t>0981131</t>
  </si>
  <si>
    <t xml:space="preserve">1.2. Belföldi értékpapírok bevételei </t>
  </si>
  <si>
    <t>09812</t>
  </si>
  <si>
    <t xml:space="preserve">1.2.1. Forgatási célú belföldi értékpapírok beváltása, értékesítése </t>
  </si>
  <si>
    <t>0981211</t>
  </si>
  <si>
    <t xml:space="preserve">1.2.2. Forgatási célú belföldi értékpapírok kibocsátása </t>
  </si>
  <si>
    <t>0981221</t>
  </si>
  <si>
    <t>1.2.3. Befektetési célú belföldi értékpapírok beváltása, értékesítése</t>
  </si>
  <si>
    <t>0981231</t>
  </si>
  <si>
    <t xml:space="preserve">1.2.4. Befektetési célú belföldi értékpapírok kibocsátása </t>
  </si>
  <si>
    <t>0981241</t>
  </si>
  <si>
    <t xml:space="preserve">1.3. Maradvány igénybevétele </t>
  </si>
  <si>
    <t>09813</t>
  </si>
  <si>
    <t>1.3.1. Előző év költségvetési maradványának igénybevétele</t>
  </si>
  <si>
    <t>0981311</t>
  </si>
  <si>
    <t xml:space="preserve">1.3.2. Előző év vállalkozási maradványának igénybevétele </t>
  </si>
  <si>
    <t>0981321</t>
  </si>
  <si>
    <t xml:space="preserve">1.4. Államháztartáson belüli megelőlegezések </t>
  </si>
  <si>
    <t>098141</t>
  </si>
  <si>
    <t>1.5. Államháztartáson belüli megelőlegezések törlesztése</t>
  </si>
  <si>
    <t>098151</t>
  </si>
  <si>
    <t xml:space="preserve">1.6. Központi, irányító szervi támogatás </t>
  </si>
  <si>
    <t>098161</t>
  </si>
  <si>
    <t xml:space="preserve">1.7. Betétek megszüntetése </t>
  </si>
  <si>
    <t>098171</t>
  </si>
  <si>
    <t xml:space="preserve">1.8. Központi költségvetés sajátos finanszírozási bevételei </t>
  </si>
  <si>
    <t>098181</t>
  </si>
  <si>
    <t xml:space="preserve">2. Külföldi finanszírozás bevételei </t>
  </si>
  <si>
    <t>0982</t>
  </si>
  <si>
    <t xml:space="preserve">2.1. Forgatási célú külföldi értékpapírok beváltása, értékesítése </t>
  </si>
  <si>
    <t>098211</t>
  </si>
  <si>
    <t xml:space="preserve">2.2. Befektetési célú külföldi értékpapírok beváltása értékesítése </t>
  </si>
  <si>
    <t>098221</t>
  </si>
  <si>
    <t xml:space="preserve">2.3. Külföldi értékpapírok kibocsátása </t>
  </si>
  <si>
    <t>098231</t>
  </si>
  <si>
    <t xml:space="preserve">2.4. Külföldi hitelek, kölcsönök felvétele </t>
  </si>
  <si>
    <t>098241</t>
  </si>
  <si>
    <t xml:space="preserve">3. Adóssághoz nem kapcsolódó származékos ügyletek bevételei </t>
  </si>
  <si>
    <t>0983</t>
  </si>
  <si>
    <t>BEVÉTELEK FŐÖSSZEGE (A+B)</t>
  </si>
  <si>
    <t>C. KÖLTSÉGVETÉSI KIADÁSOK</t>
  </si>
  <si>
    <t>D. FINANSZÍROZÁSI KIADÁSOK</t>
  </si>
  <si>
    <t>059</t>
  </si>
  <si>
    <t>1. Belföldi finanszírozás kiadásai</t>
  </si>
  <si>
    <t>0591</t>
  </si>
  <si>
    <t xml:space="preserve">1.1. Hitel-, kölcsöntörlesztés államháztartáson kívülre </t>
  </si>
  <si>
    <t>05911</t>
  </si>
  <si>
    <t xml:space="preserve">1.1.1. Hosszú lejáratú hitelek, kölcsönök törlesztése </t>
  </si>
  <si>
    <t>0591111</t>
  </si>
  <si>
    <t xml:space="preserve">1.1.2. Likviditási célú hitelek, kölcsönök törlesztése pénzügyi vállalkozásnak </t>
  </si>
  <si>
    <t>0591121</t>
  </si>
  <si>
    <t xml:space="preserve">1.1.3. Rövid lejáratú hitelek, kölcsönök törlesztése </t>
  </si>
  <si>
    <t>0591131</t>
  </si>
  <si>
    <t xml:space="preserve">1.2. Belföldi értékpapírok kiadásai </t>
  </si>
  <si>
    <t>05912</t>
  </si>
  <si>
    <t xml:space="preserve">1.2.1. Forgatási célú belföldi értékpapírok vásárlása </t>
  </si>
  <si>
    <t>0591211</t>
  </si>
  <si>
    <t xml:space="preserve">1.2.2. Forgatási célú belföldi értékpapírok beváltása </t>
  </si>
  <si>
    <t>0591221</t>
  </si>
  <si>
    <t xml:space="preserve">1.2.3. Befektetési célú belföldi értékpapírok vásárlása </t>
  </si>
  <si>
    <t>0591231</t>
  </si>
  <si>
    <t xml:space="preserve">1.2.4. Befektetési célú belföldi értékpapírok beváltása </t>
  </si>
  <si>
    <t>0591241</t>
  </si>
  <si>
    <t xml:space="preserve">1.3. Államháztartáson belüli megelőlegezések folyósítása </t>
  </si>
  <si>
    <t>059131</t>
  </si>
  <si>
    <t xml:space="preserve">1.4. Államháztartáson belüli megelőlegezések visszafizetése </t>
  </si>
  <si>
    <t>059141</t>
  </si>
  <si>
    <t xml:space="preserve">1.5. Központi, irányító szervi támogatás folyósítása </t>
  </si>
  <si>
    <t>059151</t>
  </si>
  <si>
    <t xml:space="preserve">1.6. Pénzeszközök betétként elhelyezése </t>
  </si>
  <si>
    <t>059161</t>
  </si>
  <si>
    <t xml:space="preserve">1.7. Pénzügyi lízing kiadásai </t>
  </si>
  <si>
    <t>059171</t>
  </si>
  <si>
    <t xml:space="preserve">1.8. Központi költségvetés sajátos finanszírozási kiadásai </t>
  </si>
  <si>
    <t>059181</t>
  </si>
  <si>
    <t xml:space="preserve">2. Külföldi finanszírozás kiadásai </t>
  </si>
  <si>
    <t>0592</t>
  </si>
  <si>
    <t xml:space="preserve">2.1. Forgatási célú külföldi értékpapírok vásárlása </t>
  </si>
  <si>
    <t>059211</t>
  </si>
  <si>
    <t xml:space="preserve">2.2. Befektetési célú külföldi értékpapírok vásárlása </t>
  </si>
  <si>
    <t>059221</t>
  </si>
  <si>
    <t xml:space="preserve">2.3. Külföldi értékpapírok beváltása </t>
  </si>
  <si>
    <t>059231</t>
  </si>
  <si>
    <t>2.4. Külföldi hitelek, kölcsönök törlesztése</t>
  </si>
  <si>
    <t>059241</t>
  </si>
  <si>
    <t xml:space="preserve">3. Adóssághoz nem kapcsolódó származékos ügyletek kiadásai </t>
  </si>
  <si>
    <t>0593</t>
  </si>
  <si>
    <t>KIADÁSOK FŐÖSSZEGE (C+D)</t>
  </si>
  <si>
    <t>Működési célú támogatások államháztartáson belülről</t>
  </si>
  <si>
    <t>Helyi önkormányzatok működésének általános támogatása</t>
  </si>
  <si>
    <t>Önkormányzatok működési támogatásai</t>
  </si>
  <si>
    <t>1.1</t>
  </si>
  <si>
    <t>1.1.1</t>
  </si>
  <si>
    <t>1.1.2</t>
  </si>
  <si>
    <t>1.1.3</t>
  </si>
  <si>
    <t>1.1.4</t>
  </si>
  <si>
    <t>1.1.5</t>
  </si>
  <si>
    <t>1.1.6</t>
  </si>
  <si>
    <t>1.1.7.2.1. Üdülési hozzájárulás köztisztviselők</t>
  </si>
  <si>
    <t>051107121</t>
  </si>
  <si>
    <t>1.1.7.2.2. Üdülési hozzájárulás közalkalmazottak</t>
  </si>
  <si>
    <t>051107122</t>
  </si>
  <si>
    <t>1.1.7.2.3. Üdülési hozzájárulás egyéb bérrendszer hat. alá tart.</t>
  </si>
  <si>
    <t>051107123</t>
  </si>
  <si>
    <t>1.1.7.3. Erzsébet utalvány kiadásai</t>
  </si>
  <si>
    <t>05110713</t>
  </si>
  <si>
    <t>1.1.7.4. Széchenyi Pihenő Kártya kiadásai</t>
  </si>
  <si>
    <t>05110714</t>
  </si>
  <si>
    <t>1.1.7.5. Iskolakezdési támogatás</t>
  </si>
  <si>
    <t>05110715</t>
  </si>
  <si>
    <t>1.1.7.6. Önkéntes biztosító pénztárakba befizetés</t>
  </si>
  <si>
    <t>05110716</t>
  </si>
  <si>
    <t>1.1.7.7. Egyéb béren kívüli juttatások</t>
  </si>
  <si>
    <t>05110719</t>
  </si>
  <si>
    <t>1.1.8. Ruházati költségtérítés</t>
  </si>
  <si>
    <t>0511081</t>
  </si>
  <si>
    <t>1.1.9. Közlekedési költségtérítés</t>
  </si>
  <si>
    <t>0511091</t>
  </si>
  <si>
    <t>1.1.9.1. Közlekedési költségtérítés köztisztviselők</t>
  </si>
  <si>
    <t>05110911</t>
  </si>
  <si>
    <t>1.1.9.2. Közlekedési költségtérítés közalkalmazottak</t>
  </si>
  <si>
    <t>05110912</t>
  </si>
  <si>
    <t>K5</t>
  </si>
  <si>
    <t>Adatszolgáltatás a személyi juttatások és a foglalkoztatottak, választott tisztségviselők összetételéréről</t>
  </si>
  <si>
    <t>PIR-törzsszám</t>
  </si>
  <si>
    <t>ÁHT azonosító</t>
  </si>
  <si>
    <t>szektor</t>
  </si>
  <si>
    <t>fejezet/
megye</t>
  </si>
  <si>
    <t>cím-alcím/
pénzügyi körzet
település-típus</t>
  </si>
  <si>
    <t>település-típus</t>
  </si>
  <si>
    <t>szakágazat</t>
  </si>
  <si>
    <t>űrlap</t>
  </si>
  <si>
    <t>típus</t>
  </si>
  <si>
    <t>év</t>
  </si>
  <si>
    <t xml:space="preserve">      ezer forintban</t>
  </si>
  <si>
    <t>Megnevezés
(besorolási  osztály és fizetési fokozat)</t>
  </si>
  <si>
    <t>Létszám*
fő
(Engedé-lyezett létszám)</t>
  </si>
  <si>
    <t>Törvény szerinti illetmé-nyek, munka-bérek</t>
  </si>
  <si>
    <t>Normatív jutalmak, céljuttatás, projekt-prémium</t>
  </si>
  <si>
    <t>Készenléti, ügyeleti, helyettesí-tési díj, túlóra, túlszolgá-lat</t>
  </si>
  <si>
    <t>Végkielé-gítés, jubileumi jutalom</t>
  </si>
  <si>
    <t>Költség-térítések</t>
  </si>
  <si>
    <t>Támoga-tások</t>
  </si>
  <si>
    <t>Foglalkoz-tatottak egyéb személyi juttatásai</t>
  </si>
  <si>
    <t xml:space="preserve"> Választott tisztségvi-selők juttatásai</t>
  </si>
  <si>
    <t>01</t>
  </si>
  <si>
    <t>miniszterelnök, miniszterelnök-helyettes</t>
  </si>
  <si>
    <t>---------</t>
  </si>
  <si>
    <t>02</t>
  </si>
  <si>
    <t>miniszter,miniszterrel azonos illetményre jogosult vezető</t>
  </si>
  <si>
    <t>03</t>
  </si>
  <si>
    <t>kormánybiztos, miniszterelnöki biztos, miniszteri biztos**</t>
  </si>
  <si>
    <t>04</t>
  </si>
  <si>
    <t>közigazgatási államtitkár</t>
  </si>
  <si>
    <t>05</t>
  </si>
  <si>
    <t>államtitkár (kivéve közigazgatási államtitkár)
(közigazgatási) államtitkárral azonos illetményre jogosult vezető</t>
  </si>
  <si>
    <t>06</t>
  </si>
  <si>
    <t>helyettes államtitkár
helyettes államtitkárral azonos illetményre jogosult vezető</t>
  </si>
  <si>
    <t>07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</si>
  <si>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</si>
  <si>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</si>
  <si>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</si>
  <si>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</si>
  <si>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</si>
  <si>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</si>
  <si>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</si>
  <si>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</si>
  <si>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</si>
  <si>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</si>
  <si>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</si>
  <si>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</si>
  <si>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</si>
  <si>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</si>
  <si>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</si>
  <si>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</si>
  <si>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</si>
  <si>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</si>
  <si>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</si>
  <si>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</si>
  <si>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</si>
  <si>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</si>
  <si>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</si>
  <si>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</si>
  <si>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</si>
  <si>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</si>
  <si>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</si>
  <si>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</si>
  <si>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</si>
  <si>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</si>
  <si>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</si>
  <si>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</si>
  <si>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</si>
  <si>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</si>
  <si>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</si>
  <si>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</si>
  <si>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</si>
  <si>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</si>
  <si>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</si>
  <si>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</si>
  <si>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 xml:space="preserve">Működési bevételek </t>
  </si>
  <si>
    <t xml:space="preserve">Áru- és készletértékesítés ellenértéke </t>
  </si>
  <si>
    <t>Szolgáltatások ellenértéke</t>
  </si>
  <si>
    <t>Közvetített szolgáltatások ellenértéke</t>
  </si>
  <si>
    <t xml:space="preserve">Tulajdonosi bevételek </t>
  </si>
  <si>
    <t>Ellátási díjak</t>
  </si>
  <si>
    <t>Kiszámlázott ÁFA</t>
  </si>
  <si>
    <t>ÁFA visszatérítése</t>
  </si>
  <si>
    <t>Kamatbevételek</t>
  </si>
  <si>
    <t>Egyéb pénzügyi műveletek bevételei</t>
  </si>
  <si>
    <t>Egyéb működési bevételek</t>
  </si>
  <si>
    <t>5</t>
  </si>
  <si>
    <t>5.1</t>
  </si>
  <si>
    <t>5.2</t>
  </si>
  <si>
    <t>5.3</t>
  </si>
  <si>
    <t>5.4</t>
  </si>
  <si>
    <t>5.5</t>
  </si>
  <si>
    <t>6</t>
  </si>
  <si>
    <t>6.1</t>
  </si>
  <si>
    <t>6.2</t>
  </si>
  <si>
    <t>6.3</t>
  </si>
  <si>
    <t>7</t>
  </si>
  <si>
    <t>7.2</t>
  </si>
  <si>
    <t>7.3</t>
  </si>
  <si>
    <t>7.1</t>
  </si>
  <si>
    <t xml:space="preserve">Felhalmozási bevételek </t>
  </si>
  <si>
    <t xml:space="preserve">Immateriális javak értékesítése </t>
  </si>
  <si>
    <t>Ingatlanok értékesítése</t>
  </si>
  <si>
    <t xml:space="preserve">Egyéb tárgyi eszközök értékesítése </t>
  </si>
  <si>
    <t xml:space="preserve">Részesedések értékesítése </t>
  </si>
  <si>
    <t xml:space="preserve">Részesedések megszűnéséhez kapcsolódó bevételek </t>
  </si>
  <si>
    <t xml:space="preserve">Működési célú átvett pénzeszközök </t>
  </si>
  <si>
    <t xml:space="preserve">Működési célú garancia- és kezességvállalásból származó megtérülések államháztartáson kívülről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</si>
  <si>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</si>
  <si>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</si>
  <si>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átvett pénzeszközök </t>
  </si>
  <si>
    <t>Felhalmozási célú garancia- és kezességvállalásból származó megtérülések államháztartáson kívülről</t>
  </si>
  <si>
    <t xml:space="preserve">Felhalmozási célú visszatérítendő támogatások, kölcsönök visszatérülése államháztartáson kívülről </t>
  </si>
  <si>
    <t>Egyéb felhalmozási célú átvett pénzeszközök</t>
  </si>
  <si>
    <t>B1-B7</t>
  </si>
  <si>
    <t>Költségvetési Bevételek Összesen</t>
  </si>
  <si>
    <t>B81</t>
  </si>
  <si>
    <t>B811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</si>
  <si>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</si>
  <si>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</si>
  <si>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</si>
  <si>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</si>
  <si>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</si>
  <si>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</si>
  <si>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</si>
  <si>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</si>
  <si>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</si>
  <si>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</si>
  <si>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</si>
  <si>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</si>
  <si>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</si>
  <si>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B816</t>
  </si>
  <si>
    <t>B817</t>
  </si>
  <si>
    <t>B818</t>
  </si>
  <si>
    <t>B82</t>
  </si>
  <si>
    <t>B821</t>
  </si>
  <si>
    <t>B822</t>
  </si>
  <si>
    <t>B823</t>
  </si>
  <si>
    <t>B824</t>
  </si>
  <si>
    <t>B83</t>
  </si>
  <si>
    <t>8</t>
  </si>
  <si>
    <t>8.1</t>
  </si>
  <si>
    <t>8.2</t>
  </si>
  <si>
    <t>8.2.2</t>
  </si>
  <si>
    <t>8.3</t>
  </si>
  <si>
    <t>8.4</t>
  </si>
  <si>
    <t>8.5</t>
  </si>
  <si>
    <t>8.6</t>
  </si>
  <si>
    <t>8.7</t>
  </si>
  <si>
    <t>8.8</t>
  </si>
  <si>
    <t>9</t>
  </si>
  <si>
    <t>Kúria bírája, Legfőbb  Ügyészség ügyésze</t>
  </si>
  <si>
    <t>ítélőtábla bírája, fellebbviteli főügyészség ügyésze</t>
  </si>
  <si>
    <t>törvényszék bírája, főügyészség ügyésze</t>
  </si>
  <si>
    <t>helyi bírósági bíró, helyi ügyészség ügyésze</t>
  </si>
  <si>
    <t>bírósági titkár, alügyész</t>
  </si>
  <si>
    <t>bírósági fogalmazó, fogalmazó</t>
  </si>
  <si>
    <t>tisztviselő felsőfokú végzettséggel</t>
  </si>
  <si>
    <t>tisztviselő és írnok középfokú végzettséggel</t>
  </si>
  <si>
    <t>fizikai alkalmazott</t>
  </si>
  <si>
    <t>BÍRÁK, ÜGYÉSZEK, IGAZSÁGÜGYI ALKALMAZOTTAK
 ÖSSZESEN: (=37+...+45)</t>
  </si>
  <si>
    <t>országos parancsnok, országos parancsnok-helyettes, 
NAV elnök, NAV elnök-helyettes, NAV szakfőigazgató</t>
  </si>
  <si>
    <t>főosztályvezető, főosztályvezető-helyettes, igazgató, osztályvezető, NAV főigazgató, NAV főigazgató-helyettes, NAV igazgató-helyettes, főosztályvezetőnek minősülő vezető, NAV főigazgatónak minősülő vezető</t>
  </si>
  <si>
    <t>NAV főosztályvezető, főosztályvezető-helyettes, osztályvezető, főosztályvezető-helyettesnek minősülő vezető, NAV főigazgató-helyettesnek minősülő vezető, osztályvezetőnek minősülő vezető, NAV főosztályvezetőnek minősülő vezető, főosztályvezető-helyettesnek minősülő vezető</t>
  </si>
  <si>
    <t>RENDVÉDELMI SZERVEK ÖSSZESEN: (=47+...+51)</t>
  </si>
  <si>
    <t>Tábornokok, tisztek</t>
  </si>
  <si>
    <t>Zászlósok, altisztek</t>
  </si>
  <si>
    <t>Diplomáciai szolgálatot teljesítők</t>
  </si>
  <si>
    <t>Szerződéses sorkatonák</t>
  </si>
  <si>
    <t xml:space="preserve">HONVÉDELMI MINISZTÉRIUM SZERVEI ÖSSZESEN: (=53+...+56) </t>
  </si>
  <si>
    <t>vezető, igazgató, elnök, igazgató-helyettes, elnök-helyettes, hivatalvezető, hivatalvezető-helyettes, a költségvetési szerveknél foglalkoztatott egyéb munkavállaló (vezető)</t>
  </si>
  <si>
    <t>felsőfokú végzettségű,
a költségvetési szerveknél foglalkoztatott egyéb munkavállaló  (nem vezető)</t>
  </si>
  <si>
    <t>középfokú végzettségű,
a költségvetési szerveknél foglalkoztatott egyéb munkavállaló  (nem vezető)</t>
  </si>
  <si>
    <t>fizikai alkalmazott,
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</si>
  <si>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</si>
  <si>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</si>
  <si>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</si>
  <si>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EGYÉB BÉRRENDSZER ÖSSZESEN: (=58+…+64)</t>
  </si>
  <si>
    <t>országgyűlési képviselő</t>
  </si>
  <si>
    <t>köztársasági elnök</t>
  </si>
  <si>
    <t>alkotmánybíró</t>
  </si>
  <si>
    <t>K74</t>
  </si>
  <si>
    <t>K8</t>
  </si>
  <si>
    <t>K81</t>
  </si>
  <si>
    <t>K82</t>
  </si>
  <si>
    <t>K83</t>
  </si>
  <si>
    <t>K84</t>
  </si>
  <si>
    <t>K85</t>
  </si>
  <si>
    <t>K86</t>
  </si>
  <si>
    <t>K87</t>
  </si>
  <si>
    <t>K88</t>
  </si>
  <si>
    <t>K9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</si>
  <si>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</si>
  <si>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</si>
  <si>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</si>
  <si>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</si>
  <si>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</si>
  <si>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</si>
  <si>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</si>
  <si>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</si>
  <si>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</si>
  <si>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</si>
  <si>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</si>
  <si>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</si>
  <si>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</si>
  <si>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</si>
  <si>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</si>
  <si>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K918</t>
  </si>
  <si>
    <t>K92</t>
  </si>
  <si>
    <t>K921</t>
  </si>
  <si>
    <t>K922</t>
  </si>
  <si>
    <t>K923</t>
  </si>
  <si>
    <t>K924</t>
  </si>
  <si>
    <t>K93</t>
  </si>
  <si>
    <t>Személyi juttatások</t>
  </si>
  <si>
    <t>Foglalkoztatottak személyi juttatásai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</si>
  <si>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</si>
  <si>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</si>
  <si>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</si>
  <si>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</si>
  <si>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</si>
  <si>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</si>
  <si>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</si>
  <si>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</si>
  <si>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</si>
  <si>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</t>
  </si>
  <si>
    <t>Lakhatási támogatások</t>
  </si>
  <si>
    <t>Szociális támogatások</t>
  </si>
  <si>
    <t>Foglalkoztatottak egyéb személyi juttatásai</t>
  </si>
  <si>
    <t>Külső személyi juttatások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</si>
  <si>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</si>
  <si>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</si>
  <si>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</si>
  <si>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1</t>
  </si>
  <si>
    <t>1.1.8</t>
  </si>
  <si>
    <t>1.1.9</t>
  </si>
  <si>
    <t>1.1.7</t>
  </si>
  <si>
    <t>1.1.10</t>
  </si>
  <si>
    <t>1.1.11</t>
  </si>
  <si>
    <t>1.1.12</t>
  </si>
  <si>
    <t>1.1.13</t>
  </si>
  <si>
    <t>1.2.1</t>
  </si>
  <si>
    <t>1.2.3</t>
  </si>
  <si>
    <t>1.2.2</t>
  </si>
  <si>
    <t>Munkaadókat terhelő járulékok és szociális hozzájárulási adó</t>
  </si>
  <si>
    <t>2</t>
  </si>
  <si>
    <t>3</t>
  </si>
  <si>
    <t>Készletbeszerzés</t>
  </si>
  <si>
    <t>Szakmai anyagok beszerzése</t>
  </si>
  <si>
    <t>Üzemeltetési anyagok beszerzése</t>
  </si>
  <si>
    <t>Árubeszerzés</t>
  </si>
  <si>
    <t>Kommunikációs szolgáltatások</t>
  </si>
  <si>
    <t>Informatikai szolgáltatások igénybevétele</t>
  </si>
  <si>
    <t>Egyéb kommunikációs szolgáltatások</t>
  </si>
  <si>
    <t>Szolgáltatási kiadások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</si>
  <si>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</si>
  <si>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</si>
  <si>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</si>
  <si>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</si>
  <si>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</si>
  <si>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</si>
  <si>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</si>
  <si>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Kiküldetések, reklám- és propagandakiadások</t>
  </si>
  <si>
    <t>Kiküldetések kiadásai</t>
  </si>
  <si>
    <t>Reklám- és propagandakiadások</t>
  </si>
  <si>
    <t>Különféle befizetések és egyéb dologi kiadások</t>
  </si>
  <si>
    <t>Működési célú előzetesen felszámított ÁFA</t>
  </si>
  <si>
    <t>* Az űrlap valamennyi létszámadatát a kerekítés szabályai szerinti egész főre kerekítve kérjük megadni, a részmunkaidőben foglalkoztatottak létszámát a munkaszerződés szerinti előírt munkaóraszám alapján teljes munkaidőre átszámítva kell megadni.</t>
  </si>
  <si>
    <t>** A kormánybiztosok, a miniszterelnöki biztosok és a miniszteri biztosok csak akkor sorolandóak erre a kulcsszámra, ha a biztosi díjazást folyósító szervnél más kinevezéssel nem rendelkeznek.</t>
  </si>
  <si>
    <t xml:space="preserve">   </t>
  </si>
  <si>
    <t>I</t>
  </si>
  <si>
    <t>3.6.2.9. Egyéb helyi közhatalmi bevételek (igazgatási szolgáltatások díjbevételei)</t>
  </si>
  <si>
    <t xml:space="preserve"> </t>
  </si>
  <si>
    <t>Név</t>
  </si>
  <si>
    <t>Besorolás</t>
  </si>
  <si>
    <t>Illetmény-alap</t>
  </si>
  <si>
    <t>Szorzó</t>
  </si>
  <si>
    <t>Havi alapilletmény besorolás szerint</t>
  </si>
  <si>
    <t>Havi tényleges alapilletmény</t>
  </si>
  <si>
    <t>Havi átlag alapillet-mény besorolás szerint</t>
  </si>
  <si>
    <t>Havi illetménykiegészítés besorolás szerint</t>
  </si>
  <si>
    <t>Havi tény illetménykiegészítés</t>
  </si>
  <si>
    <t>Havi átlag ill.kiegé-szítés besorolás szerint</t>
  </si>
  <si>
    <t>Havi átlag illetmény besorolás szerint</t>
  </si>
  <si>
    <t>Kulcsszám</t>
  </si>
  <si>
    <t>régi</t>
  </si>
  <si>
    <t>új</t>
  </si>
  <si>
    <t>Kőszegi János</t>
  </si>
  <si>
    <t>1/16</t>
  </si>
  <si>
    <t>Takács Gáborné</t>
  </si>
  <si>
    <t>1/7</t>
  </si>
  <si>
    <t>Osztopányi Evelin</t>
  </si>
  <si>
    <t>1/2</t>
  </si>
  <si>
    <t>1/3</t>
  </si>
  <si>
    <t>Kissné Doszpod Éva</t>
  </si>
  <si>
    <t>2/11</t>
  </si>
  <si>
    <t>Mátyás Istvánné</t>
  </si>
  <si>
    <t>2/15</t>
  </si>
  <si>
    <t>Lajkovicsné Nagy Erika</t>
  </si>
  <si>
    <t>2/12</t>
  </si>
  <si>
    <t>Papp Tamás</t>
  </si>
  <si>
    <t>2/5</t>
  </si>
  <si>
    <t>Felsőfokúak illetménykiegészítése Kttv. 234. § (3) bek. b) pont</t>
  </si>
  <si>
    <t>Vezetői pótlék Kttv. 256. § (1) bek. a) pont</t>
  </si>
  <si>
    <t>Havi tény átlag alapilletmény</t>
  </si>
  <si>
    <t>Havi tény átlag ill.kiegészítés</t>
  </si>
  <si>
    <t>Kovács János</t>
  </si>
  <si>
    <t>Andics Istvánné</t>
  </si>
  <si>
    <t>Vörös Józsefné</t>
  </si>
  <si>
    <t>Kákonyi Máté</t>
  </si>
  <si>
    <t>Wozdeczky Zsuzsanna</t>
  </si>
  <si>
    <t>Deli Zoltán Tiborné</t>
  </si>
  <si>
    <t>Dombi Gábor</t>
  </si>
  <si>
    <t>Nagy Árpádné</t>
  </si>
  <si>
    <t>Pálfiné Andics Edit</t>
  </si>
  <si>
    <t>Rikkers Péter</t>
  </si>
  <si>
    <t>Üres álláshely</t>
  </si>
  <si>
    <t>Szolnoki Sándor</t>
  </si>
  <si>
    <t>Varga Ferencné</t>
  </si>
  <si>
    <t>Balogh Ferenc</t>
  </si>
  <si>
    <t>Károly János</t>
  </si>
  <si>
    <t>Mészáros József</t>
  </si>
  <si>
    <t>Sereg Mihály</t>
  </si>
  <si>
    <t>Horváth István</t>
  </si>
  <si>
    <t>Kiss Attila</t>
  </si>
  <si>
    <t>polgármester</t>
  </si>
  <si>
    <t>konyhalány</t>
  </si>
  <si>
    <t>szakács</t>
  </si>
  <si>
    <t>élelmezésvezető</t>
  </si>
  <si>
    <t>védőnő</t>
  </si>
  <si>
    <t>szakmunkás</t>
  </si>
  <si>
    <t>segédmunkás</t>
  </si>
  <si>
    <t>betanított munkás</t>
  </si>
  <si>
    <t>képviselő</t>
  </si>
  <si>
    <t>alpolgármester</t>
  </si>
  <si>
    <t>0000300</t>
  </si>
  <si>
    <t>Éves illetmény</t>
  </si>
  <si>
    <t>Besorolási osztály</t>
  </si>
  <si>
    <t>"A", "B" fizetési o.</t>
  </si>
  <si>
    <t>Meglévő részesedések növeléséhez kapcsolódó kiadások</t>
  </si>
  <si>
    <t>Beruházási célú előzetesen felszámított ÁFA</t>
  </si>
  <si>
    <t>Felújítások</t>
  </si>
  <si>
    <t xml:space="preserve">Ingatlanok felújítása </t>
  </si>
  <si>
    <t xml:space="preserve">Informatikai eszközök felújítása </t>
  </si>
  <si>
    <t xml:space="preserve">Egyéb tárgyi eszközök felújítása </t>
  </si>
  <si>
    <t>Felújítási célú előzetesen felszámított ÁFA</t>
  </si>
  <si>
    <t xml:space="preserve">Egyéb felhalmozási célú kiadások </t>
  </si>
  <si>
    <t>1.6.3. Védőnői szolgálat támogatása-Medinai Önkormányzattól</t>
  </si>
  <si>
    <t>2.1.2. Keop. Vízminőség javító beruházás saját erő támogatása</t>
  </si>
  <si>
    <t>5.6.1. Iskolafenntartó társulás 2012. évi elszámolási követelése</t>
  </si>
  <si>
    <t>5.6.3. Ügyeleti társulás működési támogatása</t>
  </si>
  <si>
    <t>5.6.5. Szd. és térsége Önkor. Társulás működési támogatása</t>
  </si>
  <si>
    <t>5.6.4. Szd. és környéke Szakosított alapszolg. társulás működési tám.</t>
  </si>
  <si>
    <t>5.11.1.1. Labdarúgó Egyesület</t>
  </si>
  <si>
    <t>5.11.1.2. Nyugdíjas Érdekszövetség</t>
  </si>
  <si>
    <t>5.11.1.6. Szedresi Sziget Egyesület</t>
  </si>
  <si>
    <t>5.11.2.1. Református Egyház támogatása</t>
  </si>
  <si>
    <t>6.1.1. Vagyoni értékű jogok beszerzése</t>
  </si>
  <si>
    <t xml:space="preserve">   1.1.7. Főelőadó</t>
  </si>
  <si>
    <t xml:space="preserve">   1.1.8. Előadó</t>
  </si>
  <si>
    <t xml:space="preserve">   1.3.3. tanyagondnok</t>
  </si>
  <si>
    <t xml:space="preserve">   1.3.4. szakács</t>
  </si>
  <si>
    <t xml:space="preserve">   1.3.5. szakács</t>
  </si>
  <si>
    <t xml:space="preserve">   1.3.6. konyhalány</t>
  </si>
  <si>
    <t xml:space="preserve">   1.3.7. Élelmezésvezető</t>
  </si>
  <si>
    <t xml:space="preserve">   1.4.3. tanyagondnok</t>
  </si>
  <si>
    <t xml:space="preserve">   1.4.4 szakács</t>
  </si>
  <si>
    <t xml:space="preserve">   1.4.5.szakács</t>
  </si>
  <si>
    <t xml:space="preserve">   1.4.6. konyhalány</t>
  </si>
  <si>
    <t xml:space="preserve">   1.4.7. Élelmezésvezető</t>
  </si>
  <si>
    <t>Felhalmozási célú garancia- és kezességvállalásból származó kifizetés államháztartáson belülre</t>
  </si>
  <si>
    <t xml:space="preserve">Felhalmozási célú visszatérítendő támogatások, kölcsönök nyújtása államháztartáson belülre </t>
  </si>
  <si>
    <t>Felhalmozási célú visszatérítendő támogatások, kölcsönök törlesztése államháztartáson belülre</t>
  </si>
  <si>
    <t xml:space="preserve">Egyéb felhalmozási célú támogatások államháztartáson belülre </t>
  </si>
  <si>
    <t>1.1.12. Szociális támogatások</t>
  </si>
  <si>
    <t>0511121</t>
  </si>
  <si>
    <t>1.1.13. Foglalkoztatottak egyéb személyi juttatásai</t>
  </si>
  <si>
    <t>0511131</t>
  </si>
  <si>
    <t>1.2. Külső személyi juttatások</t>
  </si>
  <si>
    <t>0512</t>
  </si>
  <si>
    <t>1.2.1. Választott tisztségviselők juttatásai</t>
  </si>
  <si>
    <t>051211</t>
  </si>
  <si>
    <t>1.2.2. Munkavégzésre irányuló egyéb jogviszonyban nem saját foglalkoztatottnak fizetett juttatások</t>
  </si>
  <si>
    <t>051221</t>
  </si>
  <si>
    <t>1.2.3. Egyéb külső személyi juttatások</t>
  </si>
  <si>
    <t>051231</t>
  </si>
  <si>
    <t>2. Munkaadókat terhelő járulékok és szociális hozzájárulási adó</t>
  </si>
  <si>
    <t>052</t>
  </si>
  <si>
    <t xml:space="preserve">2.1. Szociális hozzájárulási adó </t>
  </si>
  <si>
    <t>K211</t>
  </si>
  <si>
    <t>05211</t>
  </si>
  <si>
    <t>2.2. Egyszerűsített közteherviselési hozzájárulás</t>
  </si>
  <si>
    <t>K212</t>
  </si>
  <si>
    <t>05212</t>
  </si>
  <si>
    <t>2.3. Egészségügyi hozzájárulás</t>
  </si>
  <si>
    <t>K213</t>
  </si>
  <si>
    <t>05213</t>
  </si>
  <si>
    <t>2.4. Táppénz hozzájárulás</t>
  </si>
  <si>
    <t>K214</t>
  </si>
  <si>
    <t>05214</t>
  </si>
  <si>
    <t>2.5. Korkedvezmény biztosítási járulék</t>
  </si>
  <si>
    <t>K215</t>
  </si>
  <si>
    <t>05215</t>
  </si>
  <si>
    <t>2.6. Rehabilitációs hozzájárulás</t>
  </si>
  <si>
    <t>K216</t>
  </si>
  <si>
    <t>05216</t>
  </si>
  <si>
    <t>2.7. Munkáltatót terhelő személyi jövedelemadó</t>
  </si>
  <si>
    <t>K217</t>
  </si>
  <si>
    <t>05217</t>
  </si>
  <si>
    <t>2.8. Egyéb munkaadókat terhelő járulékok</t>
  </si>
  <si>
    <t>K219</t>
  </si>
  <si>
    <t>05219</t>
  </si>
  <si>
    <t>3. Dologi kiadások</t>
  </si>
  <si>
    <t>053</t>
  </si>
  <si>
    <t>3.1. Készletbeszerzés</t>
  </si>
  <si>
    <t>0531</t>
  </si>
  <si>
    <t>3.1.1. Szakmai anyagok beszerzése</t>
  </si>
  <si>
    <t>053111</t>
  </si>
  <si>
    <t>3.1.1.1. Gyógyszerbeszerzés</t>
  </si>
  <si>
    <t>0531111</t>
  </si>
  <si>
    <t>3.1.1.2. Vegyszerbeszerzés</t>
  </si>
  <si>
    <t>0531112</t>
  </si>
  <si>
    <t>3.1.1.3. Könyvbeszerzés</t>
  </si>
  <si>
    <t>0531113</t>
  </si>
  <si>
    <t>3.1.1.4. Folyóirat-beszerzés</t>
  </si>
  <si>
    <t>0531114</t>
  </si>
  <si>
    <t>3.1.1.5. Egyéb információhordozó-beszerzés</t>
  </si>
  <si>
    <t>0531115</t>
  </si>
  <si>
    <t>3.1.1.6. Egyéb szakmai anyagbeszerzés</t>
  </si>
  <si>
    <t>0531119</t>
  </si>
  <si>
    <t>3.1.2. Üzemeltetési anyagok beszerzése</t>
  </si>
  <si>
    <t>053121</t>
  </si>
  <si>
    <t>3.1.2.1. Élelmiszer-beszerzés</t>
  </si>
  <si>
    <t>0531211</t>
  </si>
  <si>
    <t>3.1.2.2. Irodaszer-, nyomtatványbeszerzés, sokszorosításhoz kapcs. anyagbeszerzés</t>
  </si>
  <si>
    <t>0531212</t>
  </si>
  <si>
    <t>3.1.2.3. Tüzelőanyag-beszerzés</t>
  </si>
  <si>
    <t>0531213</t>
  </si>
  <si>
    <t>3.1.2.4. Hajtó- és kenőanyag-beszerzés</t>
  </si>
  <si>
    <t>0531214</t>
  </si>
  <si>
    <t>3.1.2.5. Munkaruha, védőruha, formaruha, egyenruha beszerzés</t>
  </si>
  <si>
    <t>0531215</t>
  </si>
  <si>
    <t>1.1.5.5. Gyermekszegénység elleni program keretében nyári étkeztetés biztosítása</t>
  </si>
  <si>
    <t>6.2.1. Keop. Vízminőség beruházás</t>
  </si>
  <si>
    <t>6.2.3. Urnafal építés</t>
  </si>
  <si>
    <t>---------------</t>
  </si>
  <si>
    <t>----------------</t>
  </si>
  <si>
    <t>1.1.5.6. Könyvtári és közművelődési érdekeltségnövelő támogatás, muzeális intézmények szakmai támogatása</t>
  </si>
  <si>
    <t>1.1.5.7. A 2013. évről áthúzódó bérkompenzáció támogatása</t>
  </si>
  <si>
    <t>1.1.5.8. Lakott külterülettel kapcsolatos feladatok támogatása</t>
  </si>
  <si>
    <t xml:space="preserve">1.1.6. Helyi önkormányzatok kiegészítő támogatásai </t>
  </si>
  <si>
    <t>091161</t>
  </si>
  <si>
    <t>1.1.6.1. Önkormányzati fejezeti tartalékból kapott támogatás (ÖNHIKI)</t>
  </si>
  <si>
    <t>1.1.6.2. Egyéb költségvetési támogatások - szociális tüzifa támogatás</t>
  </si>
  <si>
    <t xml:space="preserve">1.2. Elvonások és befizetések bevételei </t>
  </si>
  <si>
    <t>09121</t>
  </si>
  <si>
    <t>1.3. Működési célú garancia- és kezességvállalásból származó megtérülések államháztartáson belülről</t>
  </si>
  <si>
    <t>09131</t>
  </si>
  <si>
    <t>1.4. Működési célú visszatérítendő támogatások, kölcsönök visszatérülése államháztartáson belülről</t>
  </si>
  <si>
    <t>09141</t>
  </si>
  <si>
    <t>1.5. Működési célú visszatérítendő támogatások, kölcsönök igénybevétele államháztartáson belülről</t>
  </si>
  <si>
    <t>09151</t>
  </si>
  <si>
    <t xml:space="preserve">1.6. Egyéb működési célú támogatások bevételei államháztartáson belülről </t>
  </si>
  <si>
    <t>09161</t>
  </si>
  <si>
    <t xml:space="preserve">2. Felhalmozási célú támogatások államháztartáson belülről </t>
  </si>
  <si>
    <t>092</t>
  </si>
  <si>
    <t xml:space="preserve">2.1. Felhalmozási célú önkormányzati támogatások </t>
  </si>
  <si>
    <t>09211</t>
  </si>
  <si>
    <t xml:space="preserve">2.2. Felhalmozási célú garancia- és kezességvállalásból származó megtérülések államháztartáson belülről </t>
  </si>
  <si>
    <t>09221</t>
  </si>
  <si>
    <t>2.3. Felhalmozási célú visszatérítendő támogatások, kölcsönök visszatérülése államháztartáson belülről</t>
  </si>
  <si>
    <t>09231</t>
  </si>
  <si>
    <t xml:space="preserve">2.4. Felhalmozási célú visszatérítendő támogatások, kölcsönök igénybevétele államháztartáson belülről </t>
  </si>
  <si>
    <t>09241</t>
  </si>
  <si>
    <t xml:space="preserve">2.5. Egyéb felhalmozási célú támogatások bevételei államháztartáson belülről </t>
  </si>
  <si>
    <t>09251</t>
  </si>
  <si>
    <t>3. Közhatalmi bevételek</t>
  </si>
  <si>
    <t>093</t>
  </si>
  <si>
    <t>3.1. Jövedelemadók</t>
  </si>
  <si>
    <t>0931</t>
  </si>
  <si>
    <t>3.1.1. Magánszemélyek jövedelemadói</t>
  </si>
  <si>
    <t>093111</t>
  </si>
  <si>
    <t>3.1.2. Társaságok jövedelemadói</t>
  </si>
  <si>
    <t>093121</t>
  </si>
  <si>
    <t xml:space="preserve">3.2. Szociális hozzájárulási adó és járulékok </t>
  </si>
  <si>
    <t>09321</t>
  </si>
  <si>
    <t xml:space="preserve">3.3. Bérhez és foglalkoztatáshoz kapcsolódó adók </t>
  </si>
  <si>
    <t>09331</t>
  </si>
  <si>
    <t>3.4. Vagyoni típusú adók</t>
  </si>
  <si>
    <t>09341</t>
  </si>
  <si>
    <t>3.4.1. Magánszemélyek kommunális adója</t>
  </si>
  <si>
    <t>0934114</t>
  </si>
  <si>
    <t>3.4.1.1. 100%-ban adózók</t>
  </si>
  <si>
    <t>3.4.1.2. 50%-ban adózók</t>
  </si>
  <si>
    <t>3.5. Termékek és szolgáltatások adói</t>
  </si>
  <si>
    <t>09351</t>
  </si>
  <si>
    <t xml:space="preserve">3.5.1. Értékesítési és forgalmi adók </t>
  </si>
  <si>
    <t>093511</t>
  </si>
  <si>
    <t>3.5.1.1. Központi értékesítési és forgalmi adók</t>
  </si>
  <si>
    <t>0935111</t>
  </si>
  <si>
    <t>3.5.1.2. Helyi értékesítési és forgalmi adók</t>
  </si>
  <si>
    <t>0935112</t>
  </si>
  <si>
    <t>3.5.1.2.1. Állandó jelleggel végzett tevékenység miatti iparűzési adó</t>
  </si>
  <si>
    <t>09351121</t>
  </si>
  <si>
    <t>3.5.1.2.2. Ideiglenes jelleggel végzett tevékenység miatti iparűzési adó</t>
  </si>
  <si>
    <t>09351122</t>
  </si>
  <si>
    <t>3.5.1.3. Egyéb termelési adók</t>
  </si>
  <si>
    <t>0935113</t>
  </si>
  <si>
    <t>3.5.1.4. Egyéb különféle értékesítési és forgalmi adók</t>
  </si>
  <si>
    <t>0935119</t>
  </si>
  <si>
    <t xml:space="preserve">3.5.2. Fogyasztási adók </t>
  </si>
  <si>
    <t>093521</t>
  </si>
  <si>
    <t xml:space="preserve">3.5.3. Pénzügyi monopóliumok nyereségét terhelő adók </t>
  </si>
  <si>
    <t>093531</t>
  </si>
  <si>
    <t>3.5.4. Gépjárműadók</t>
  </si>
  <si>
    <t>093541</t>
  </si>
  <si>
    <t>3.5.4.2. Helyi gépjárműadók</t>
  </si>
  <si>
    <t>0935412</t>
  </si>
  <si>
    <t>3.5.4.2.1. Helyi önkormányzatokat megillető belföldi gépjárműadó (40%)</t>
  </si>
  <si>
    <t>09354121</t>
  </si>
  <si>
    <t>3.5.4.2.2. Egyéb helyi gépjárműadók</t>
  </si>
  <si>
    <t>09354129</t>
  </si>
  <si>
    <t xml:space="preserve">3.5.5. Egyéb áruhasználati és szolgáltatási adók </t>
  </si>
  <si>
    <t>093551</t>
  </si>
  <si>
    <t xml:space="preserve">3.6. Egyéb közhatalmi bevételek </t>
  </si>
  <si>
    <t>09361</t>
  </si>
  <si>
    <t>3.6.1. Egyéb központi közhatalmi bevételek</t>
  </si>
  <si>
    <t>093611</t>
  </si>
  <si>
    <t>3.6.2. Egyéb helyi közhatalmi bevételek</t>
  </si>
  <si>
    <t>093612</t>
  </si>
  <si>
    <t>3.6.2.1. Ebrendészeti hozzájárulás</t>
  </si>
  <si>
    <t>0936121</t>
  </si>
  <si>
    <t>3.6.2.2. Környezetvédelmi bírság</t>
  </si>
  <si>
    <t>0936122</t>
  </si>
  <si>
    <t>3.6.2.3. Természetvédelmi bírság</t>
  </si>
  <si>
    <t>0936123</t>
  </si>
  <si>
    <t>3.6.2.4. Műemlékvédelmi bírság</t>
  </si>
  <si>
    <t>1.1.6.5. Bérkompenzáció</t>
  </si>
  <si>
    <t>1.1.6.5  Bérkompenzáció</t>
  </si>
  <si>
    <t>-79</t>
  </si>
  <si>
    <t>429</t>
  </si>
  <si>
    <t>376</t>
  </si>
  <si>
    <t>3.5.5.3. Késedelmi kamathoz, pótlékhoz, kötbérhez, perköltségekhez, egyéb sz. k. kiadások</t>
  </si>
  <si>
    <t>0535513</t>
  </si>
  <si>
    <t xml:space="preserve">3.5.5.4. Előző költségvetési évhez kapcs. műk. bev. utólagos visszafizetéséhez kapcs. kiadások </t>
  </si>
  <si>
    <t>0535514</t>
  </si>
  <si>
    <t>3.5.5.5. Előző költségvetési évhez kapcs. negatív előjelű közhatalmi bevétel év végén elszámolt kiadásai</t>
  </si>
  <si>
    <t>0535515</t>
  </si>
  <si>
    <t>098</t>
  </si>
  <si>
    <t>Önkormányzat</t>
  </si>
  <si>
    <t>Polgármesteri Hivatal</t>
  </si>
  <si>
    <t>1.1.3.1.1. Rendszeres szociális segély (segély 90%-a)</t>
  </si>
  <si>
    <t>1.1.3.1.2. Lakásfenntartási támogatás (segély 90%-a)</t>
  </si>
  <si>
    <t>1.1.3.1.3. Foglalkoztatást helyettesítő támogatás (segély 80%-a)</t>
  </si>
  <si>
    <t>1.1.1.1.1. Önkormányzati hivatal működésének támogatása - beszámítás előtt</t>
  </si>
  <si>
    <t>1.1.1.1.2. Önkormányzati hivatal működésének támogatása - beszámítás után</t>
  </si>
  <si>
    <t>1.1.1.1.3. Beszámítás összege</t>
  </si>
  <si>
    <t>1.1.1.3. Egyéb önkormányzati feladatok támogatása</t>
  </si>
  <si>
    <t>1.1.1.2.1.1. Zöldterület-gazdálkodással kapcsolatos feladatok ellátásának támogatása - besz. előtt</t>
  </si>
  <si>
    <t>1.1.1.2.1.2. Zöldterület-gazdálkodással kapcsolatos feladatok ellátásának támogatása - besz. után</t>
  </si>
  <si>
    <t>1.1.1.2.1.3. Beszámítás összege</t>
  </si>
  <si>
    <t>1.1.1.2.2.1. Közvilágítás fenntartásának támogatása - beszámítás előtt</t>
  </si>
  <si>
    <t>1.1.1.2.2.2. Közvilágítás fenntartásának támogatása - beszámítás után</t>
  </si>
  <si>
    <t>1.1.1.2.2.3. Beszámítás összege</t>
  </si>
  <si>
    <t>1.1.1.2.3.1. Köztemető fenntartásával kapcsolatos feladatok támogatása - beszámítás előtt</t>
  </si>
  <si>
    <t>1.1.1.2.3.2. Köztemető fenntartásával kapcsolatos feladatok támogatása - beszámítás után</t>
  </si>
  <si>
    <t>1.1.1.2.3.3. Beszámítás összege</t>
  </si>
  <si>
    <t>1.1.1.2.4.3. Beszámítás összege</t>
  </si>
  <si>
    <t>1.1.1.3.2. Egyéb önkormányzati feladatok támogatása - beszámítás után</t>
  </si>
  <si>
    <t>1.1.1.3.3. Beszámítás összege</t>
  </si>
  <si>
    <t>1.1.3.2. Hozzájárulás a pénzbeli szociális ellátásokhoz</t>
  </si>
  <si>
    <t>1.1.3.2.1. Hozzájárulás a pénzbeli szociális ellátásokhoz - beszámítás előtt</t>
  </si>
  <si>
    <t>1.1.3.2.2. Hozzájárulás a pénzbeli szociális ellátásokhoz - beszámítás után</t>
  </si>
  <si>
    <t>1.1.3.2.2. Beszámítás összege</t>
  </si>
  <si>
    <t>1.1.7. Beszámítás főösszege</t>
  </si>
  <si>
    <t>1.1.1.3.1. Egyéb önkormányzati feladatok támogatása - beszámítás előtt</t>
  </si>
  <si>
    <t>1.1.1.2.4.1. Közutak fenntartásának támogatása - beszámítás előtt</t>
  </si>
  <si>
    <t>1.1.1.2.4.2. Közutak fenntartásának támogatása - beszámítás után</t>
  </si>
  <si>
    <t xml:space="preserve">   I. MŰKÖDÉSI CÉLÚ BEVÉTELEK ÉS KIADÁSOK MÉRLEGE</t>
  </si>
  <si>
    <t xml:space="preserve"> (Önkormányzati szinten)</t>
  </si>
  <si>
    <t>Bevételek</t>
  </si>
  <si>
    <t>Kiadások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</si>
  <si>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</si>
  <si>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</si>
  <si>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</si>
  <si>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</si>
  <si>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</si>
  <si>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</si>
  <si>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</si>
  <si>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</si>
  <si>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</si>
  <si>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</si>
  <si>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</si>
  <si>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</si>
  <si>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</si>
  <si>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hiány</t>
  </si>
  <si>
    <t>Költségvetési többlet</t>
  </si>
  <si>
    <t xml:space="preserve"> II. FELHALMOZÁSI CÉLÚ BEVÉTELEK ÉS KIADÁSOK MÉRLEGE</t>
  </si>
  <si>
    <t>(Önkormányzati szinten)</t>
  </si>
  <si>
    <t>A</t>
  </si>
  <si>
    <t>B</t>
  </si>
  <si>
    <t>C</t>
  </si>
  <si>
    <t>D</t>
  </si>
  <si>
    <t>E</t>
  </si>
  <si>
    <t>Sor-szám</t>
  </si>
  <si>
    <t>KEOP-1.3.0/09-11-2013-0053 Ivóvízminőség javító beruházás 2014. évi ütem</t>
  </si>
  <si>
    <t>Számítógép vásárlás</t>
  </si>
  <si>
    <t>Urnafal - szociális temetéshez</t>
  </si>
  <si>
    <t>Vízkár elhárítási terv</t>
  </si>
  <si>
    <t>Összesen</t>
  </si>
  <si>
    <t xml:space="preserve">SZEDRES KÖZSÉG ÖNKORMÁNYZATÁNAK 2014. ÉVI KÖLTSÉGVETÉSI MÉRLEGE </t>
  </si>
  <si>
    <t xml:space="preserve">A Polgármesteri hivatal 2014. évi bevételei és kiadásai (rovatrend szerint, kiemelt előirányzatonként) </t>
  </si>
  <si>
    <t>Szedres Község Önkormányzatának Felújítási kiadásai</t>
  </si>
  <si>
    <t>Európai uniós támogatással megvalósuló projektek bevételei, kiadásai, hozzájárulások</t>
  </si>
  <si>
    <t>Források</t>
  </si>
  <si>
    <t>2014.</t>
  </si>
  <si>
    <t>2015.</t>
  </si>
  <si>
    <t>2016. után</t>
  </si>
  <si>
    <t xml:space="preserve">Saját erő </t>
  </si>
  <si>
    <t xml:space="preserve">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</si>
  <si>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</si>
  <si>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</si>
  <si>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</si>
  <si>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</si>
  <si>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</si>
  <si>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</si>
  <si>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</si>
  <si>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</si>
  <si>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</si>
  <si>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Adminisztratív költségek</t>
  </si>
  <si>
    <t xml:space="preserve">          1.1.3.1. Működési hitel felvétele</t>
  </si>
  <si>
    <t>4.2.2.2.2. T-mobile torony területének bérlete</t>
  </si>
  <si>
    <t>4.2.2.2.3. Helyiségek eseti bérbeadása (Műv. Ház, tanácskozó)</t>
  </si>
  <si>
    <t>4.2.2.2.4. Földterületek bérbeadása (fagyizó, üres telkek)</t>
  </si>
  <si>
    <t>4.2.2.2.5. Lakbérek</t>
  </si>
  <si>
    <t>4.2.2.2.6. Garázsbérek</t>
  </si>
  <si>
    <t>4.2.2.2.7. Közterület foglalás díja</t>
  </si>
  <si>
    <t>4.2.3. Út használati díj, pótdíj, elektronikus  útdíj</t>
  </si>
  <si>
    <t>0940213</t>
  </si>
  <si>
    <t>4.2.4. Egyéb szolgáltatások nyújtása miatti bevételek</t>
  </si>
  <si>
    <t>0940214</t>
  </si>
  <si>
    <t>4.2.4.1. Kastély étkezés</t>
  </si>
  <si>
    <t>4.2.4.2. Óvoda étkezés</t>
  </si>
  <si>
    <t>4.2.4.3. Vendég étkezés</t>
  </si>
  <si>
    <t>4.3. Közvetített szolgáltatások ellenértéke</t>
  </si>
  <si>
    <t>094031</t>
  </si>
  <si>
    <t>4.3.1. Államháztartáson belülre továbbszámlázott közvetített szolgáltatások bevétele</t>
  </si>
  <si>
    <t>0940311</t>
  </si>
  <si>
    <t>4.3.2. Államháztartáson kívülre továbbszámlázott közvetített szolgáltatások bevétele</t>
  </si>
  <si>
    <t>0940312</t>
  </si>
  <si>
    <t xml:space="preserve">4.4. Tulajdonosi bevételek </t>
  </si>
  <si>
    <t>094041</t>
  </si>
  <si>
    <t>4.5. Ellátási díjak</t>
  </si>
  <si>
    <t>094051</t>
  </si>
  <si>
    <t>4.5.1. Intézményi ellátási díjak</t>
  </si>
  <si>
    <t>0940511</t>
  </si>
  <si>
    <t>4.5.2. Tanulók, hallgatók által fizetett költségtérítés, díj</t>
  </si>
  <si>
    <t>0940512</t>
  </si>
  <si>
    <t>4.5.3. Egyéb ellátási díjak</t>
  </si>
  <si>
    <t>0940519</t>
  </si>
  <si>
    <t>4.5.3.1. Szociális étkezők</t>
  </si>
  <si>
    <t>4.6. Kiszámlázott ÁFA</t>
  </si>
  <si>
    <t>094061</t>
  </si>
  <si>
    <t>4.4.1. Irodahelységek bérlete (ügyvéd, falugazdász)</t>
  </si>
  <si>
    <t>4.4.2. T-mobile torony területének bérlete</t>
  </si>
  <si>
    <t>4.4.3. Helyiségek eseti bérbeadása (Műv. Ház, tanácskozó)</t>
  </si>
  <si>
    <t>4.4.4. Földterületek bérbeadása (fagyizó, üres telkek)</t>
  </si>
  <si>
    <t>4.4.5. Lakbérek</t>
  </si>
  <si>
    <t>4.4.6. Garázsbérek</t>
  </si>
  <si>
    <t>4.4.7. Közterület foglalás díja</t>
  </si>
  <si>
    <t>ÖNKORMÁNYZAT</t>
  </si>
  <si>
    <t>Rögzített terv</t>
  </si>
  <si>
    <t>Szakfeladat megnevezése</t>
  </si>
  <si>
    <t>Köztemető fenntartás és működtetés</t>
  </si>
  <si>
    <t>Szakfeladat száma</t>
  </si>
  <si>
    <t>Állami feladat</t>
  </si>
  <si>
    <t>Önkormányzati kötelező feladat</t>
  </si>
  <si>
    <t>Önk. önként vállalt feladat</t>
  </si>
  <si>
    <t>Könyvtár</t>
  </si>
  <si>
    <t>Közutak</t>
  </si>
  <si>
    <t>POLGÁRMESTERI HIVATAL</t>
  </si>
  <si>
    <t>1.6.4. Munkaügyi Központ közfoglalkoztatási támogatása</t>
  </si>
  <si>
    <t>Templom u. 3. szolgálati lakás felújítása</t>
  </si>
  <si>
    <t>4.6.1. Kiszámlázott egyenes adózású értékesített termékek, nyújtott szolgáltatások ÁFA-ja</t>
  </si>
  <si>
    <t>0940611</t>
  </si>
  <si>
    <t>4.6.2. Kiszámlázott egyenes adózású értékesített tárgyi eszközök, immateriális javak ÁFA-ja</t>
  </si>
  <si>
    <t>0940612</t>
  </si>
  <si>
    <t>4.7. ÁFA visszatérítése</t>
  </si>
  <si>
    <t>094071</t>
  </si>
  <si>
    <t>4.8. Kamatbevételek</t>
  </si>
  <si>
    <t>094081</t>
  </si>
  <si>
    <t>4.8.1. Államháztartáson belülről kapott kamatbevételek</t>
  </si>
  <si>
    <t>0940811</t>
  </si>
  <si>
    <t>4.8.2. Államháztartáson kívülről kapott kamatbevételek</t>
  </si>
  <si>
    <t>0940812</t>
  </si>
  <si>
    <t>4.9. Egyéb pénzügyi műveletek bevételei</t>
  </si>
  <si>
    <t>094091</t>
  </si>
  <si>
    <t>4.10. Egyéb működési bevételek</t>
  </si>
  <si>
    <t>M6. autópálya Rt. HIPA önrevíziós követelése</t>
  </si>
  <si>
    <t>094101</t>
  </si>
  <si>
    <t xml:space="preserve">5. Felhalmozási bevételek </t>
  </si>
  <si>
    <t>095</t>
  </si>
  <si>
    <t>1.1.1.4. Hozzájárulás a pénzbeli szociális ellátásokhoz</t>
  </si>
  <si>
    <t>1.1.1.4.1. Hozzájárulás a pénzbeli szociális ellátásokhoz - beszámítás előtt</t>
  </si>
  <si>
    <t>1.1.1.4.2. Hozzájárulás a pénzbeli szociális ellátásokhoz - beszámítás után</t>
  </si>
  <si>
    <t>1.1.1.4.3. Beszámítás összege</t>
  </si>
  <si>
    <t xml:space="preserve">5.1. Immateriális javak értékesítése </t>
  </si>
  <si>
    <t>09511</t>
  </si>
  <si>
    <t>5.2. Ingatlanok értékesítése</t>
  </si>
  <si>
    <t>09521</t>
  </si>
  <si>
    <t xml:space="preserve">5.3. Egyéb tárgyi eszközök értékesítése </t>
  </si>
  <si>
    <t>09531</t>
  </si>
  <si>
    <t xml:space="preserve">5.4. Részesedések értékesítése </t>
  </si>
  <si>
    <t>09541</t>
  </si>
  <si>
    <t xml:space="preserve">5.5. Részesedések megszűnéséhez kapcsolódó bevételek </t>
  </si>
  <si>
    <t>09551</t>
  </si>
  <si>
    <t xml:space="preserve">6. Működési célú átvett pénzeszközök </t>
  </si>
  <si>
    <t>096</t>
  </si>
  <si>
    <t>1.1.6.4. Állami támogatás (előző év)</t>
  </si>
  <si>
    <t>"6. melléklet a 4/2014. (III. 15.) önkormányzati rendelethez"</t>
  </si>
  <si>
    <t>"9. melléklet a 4/2014. (III. 15.) önkormányzati rendelethez"</t>
  </si>
  <si>
    <t>"8. melléklet a 4/2014. (III. 15.) önkormányzati rendelethez"</t>
  </si>
  <si>
    <t>"7. melléklet a 4/2014. (III. 15.) önkormányzati rendelethez"</t>
  </si>
  <si>
    <t xml:space="preserve">Nyugdíjasklub </t>
  </si>
  <si>
    <t>4.1.3.</t>
  </si>
  <si>
    <t>Roma Nemzetiségi Önkormányzat iroda</t>
  </si>
  <si>
    <t xml:space="preserve">hónap </t>
  </si>
  <si>
    <t>4.1.4.</t>
  </si>
  <si>
    <t>4.2.</t>
  </si>
  <si>
    <t>Béndek ház ingyenes használata</t>
  </si>
  <si>
    <t>4.2.1.</t>
  </si>
  <si>
    <t>Sziget Egyesület által a Béndek ház lakás része</t>
  </si>
  <si>
    <t>4.2.2.</t>
  </si>
  <si>
    <t>A Településőr Egyesület által a Béndek ház udvari nyári konyhája</t>
  </si>
  <si>
    <t>4.3.</t>
  </si>
  <si>
    <t>3.5.1.2.3. Iparűzési adó visszatérítés önrevízió miatt 2009. és 2010. évre (M6 Dél Kkt.)</t>
  </si>
  <si>
    <t>Rövid időtartamú közfoglalkoztatás</t>
  </si>
  <si>
    <t>FHT-ra jogosultak hosszabb időtartamú közfoglalkoztatása</t>
  </si>
  <si>
    <t>Egyéb közfoglalkoztatás</t>
  </si>
  <si>
    <t>Templom utca 3. szolg.lak.felújítás II.ütem</t>
  </si>
  <si>
    <t>Orvosi rendelők ingyenes használata</t>
  </si>
  <si>
    <t>4.3.1.</t>
  </si>
  <si>
    <t>Háziorvosi rendelő</t>
  </si>
  <si>
    <t>Szedres Község  Önkormányzatának 2014. évi előirányzat felhasználási ütemterve és likviditási terve</t>
  </si>
  <si>
    <t>(Önkormányzati szintű bevételi és kiadási adatok havi ütemezésben)</t>
  </si>
  <si>
    <t>Finanszírozási Bevételek</t>
  </si>
  <si>
    <t>2.1.1. Keop. Vízminőség javító beruházás támogatása</t>
  </si>
  <si>
    <t>2.1.1.1. EU-s forrás</t>
  </si>
  <si>
    <t>2.1.1.2. Társfinanszírozás</t>
  </si>
  <si>
    <t>3.4.1.1. 100%-ban adózók (600*8500)</t>
  </si>
  <si>
    <t>3.4.1.2. 50%-ban adózók (55*4250)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</si>
  <si>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</si>
  <si>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</si>
  <si>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</si>
  <si>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</si>
  <si>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</si>
  <si>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</si>
  <si>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</si>
  <si>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</si>
  <si>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</si>
  <si>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</si>
  <si>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Költségvetési kiadások (1+…+5)</t>
  </si>
  <si>
    <t>Költségvetési bevételek (1+…+4)</t>
  </si>
  <si>
    <t>Költségvetési bevételek (1+2+3)</t>
  </si>
  <si>
    <t>Költségvetési kiadások (1+2+3)</t>
  </si>
  <si>
    <t>(Önkormányzati szintű bevételi és kiadási adatok)</t>
  </si>
  <si>
    <t>9.3.1</t>
  </si>
  <si>
    <t>9.3.2</t>
  </si>
  <si>
    <t>I. BEVÉTELEK</t>
  </si>
  <si>
    <t>II. KIADÁSOK</t>
  </si>
  <si>
    <t>10.1.1</t>
  </si>
  <si>
    <t>10.1.2</t>
  </si>
  <si>
    <t>10.1.3</t>
  </si>
  <si>
    <t>10.2.1</t>
  </si>
  <si>
    <t>10.2.2</t>
  </si>
  <si>
    <t>10.2.3</t>
  </si>
  <si>
    <t>10.2.4</t>
  </si>
  <si>
    <t>10.5</t>
  </si>
  <si>
    <t>10.6</t>
  </si>
  <si>
    <t>10.7</t>
  </si>
  <si>
    <t>10.8</t>
  </si>
  <si>
    <t>11.2</t>
  </si>
  <si>
    <t>11.3</t>
  </si>
  <si>
    <t>11.4</t>
  </si>
  <si>
    <t>11.1</t>
  </si>
  <si>
    <t>I. KÖLTSÉGVETÉSI BEVÉTELEK</t>
  </si>
  <si>
    <t>II. FINANSZÍROZÁSI BEVÉTELEK</t>
  </si>
  <si>
    <t>III. BEVÉTELEK FŐÖSSZEGE (I+II)</t>
  </si>
  <si>
    <t>IV. KÖLTSÉGVETÉSI KIADÁSOK</t>
  </si>
  <si>
    <t>V. FINANSZÍROZÁSI KIADÁSOK</t>
  </si>
  <si>
    <t>VI. KIADÁSOK FŐÖSSZEGE (IV+V)</t>
  </si>
  <si>
    <t xml:space="preserve"> (rovatrend szerint, kiemelt előirányzatonként) </t>
  </si>
  <si>
    <t>Az önkormányzat (mint önállóan gazdálkodó intézmény) 2014. évi bevételei és kiadásai</t>
  </si>
  <si>
    <t>Az Önkormányzat bevételei intézményi bontásban</t>
  </si>
  <si>
    <t>Az Önkormányzat kiadásai intézményi bontásban</t>
  </si>
  <si>
    <t>I. Az Önkormányzat (mint intézmény) beruházásai</t>
  </si>
  <si>
    <t>Ft-ban</t>
  </si>
  <si>
    <t>Szedres Község Önkormányzatának beruházási kiadásai</t>
  </si>
  <si>
    <t>II. A Polgármesteri Hivatal beruházásai</t>
  </si>
  <si>
    <t>III. Az Önkormányzat összevont beruházásai</t>
  </si>
  <si>
    <t>Mindösszesen (I+II)</t>
  </si>
  <si>
    <t>I. Az Önkormányzat (mint intézmény) felújításai</t>
  </si>
  <si>
    <t>II. A Polgármesteri Hivatal felújításai</t>
  </si>
  <si>
    <t>III. Az Önkormányzat összevont felújításai</t>
  </si>
  <si>
    <t>eFt-ban</t>
  </si>
  <si>
    <t>13.</t>
  </si>
  <si>
    <t>Hozzájárulás</t>
  </si>
  <si>
    <t>II. Önkormányzaton kívüli EU-s projektekhez történő hozzájárulás 2014. évi előirányzata</t>
  </si>
  <si>
    <t>MEGNEVEZÉS</t>
  </si>
  <si>
    <t>Urnafal -szociális temetéshez</t>
  </si>
  <si>
    <t>2015. évi előirányzat</t>
  </si>
  <si>
    <t>Váltókiadások</t>
  </si>
  <si>
    <t>K94</t>
  </si>
  <si>
    <t>Finanszírozási bevételek (8+9+10)</t>
  </si>
  <si>
    <t>Finanszírozási kiadások  (8+9+10+11)</t>
  </si>
  <si>
    <t>BEVÉTELEK ÖSSZESEN (6+12)</t>
  </si>
  <si>
    <t>KIADÁSOK ÖSSZESEN (6+12)</t>
  </si>
  <si>
    <t>14.</t>
  </si>
  <si>
    <t>Tárgyévi hiány</t>
  </si>
  <si>
    <t>Tárgyévi többlet</t>
  </si>
  <si>
    <t>Finanszírozási bevételek (6+7+8)</t>
  </si>
  <si>
    <t>Finanszírozási kiadások (6+7+8+9)</t>
  </si>
  <si>
    <t>BEVÉTELEK ÖSSZESEN (4+10)</t>
  </si>
  <si>
    <t>KIADÁSOK ÖSSZESEN (4+10)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</si>
</sst>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6" formatCode="General\ \f\ő"/>
    <numFmt numFmtId="167" formatCode="#,##0_ ;\-#,##0\ "/>
    <numFmt numFmtId="168" formatCode="00"/>
  </numFmts>
  <fonts count="7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20"/>
      <color indexed="8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1"/>
      <name val="Calibri"/>
      <family val="2"/>
      <charset val="238"/>
    </font>
    <font>
      <b/>
      <sz val="2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9" fillId="0" borderId="0"/>
    <xf numFmtId="0" fontId="15" fillId="0" borderId="0"/>
    <xf numFmtId="0" fontId="28" fillId="0" borderId="0"/>
  </cellStyleXfs>
  <cellXfs count="1069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indent="4"/>
    </xf>
    <xf numFmtId="0" fontId="2" fillId="0" borderId="1" xfId="0" applyFont="1" applyBorder="1" applyAlignment="1">
      <alignment horizontal="left" indent="6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indent="4"/>
    </xf>
    <xf numFmtId="16" fontId="2" fillId="0" borderId="1" xfId="0" applyNumberFormat="1" applyFont="1" applyBorder="1" applyAlignment="1">
      <alignment horizontal="left" indent="2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 applyAlignment="1">
      <alignment horizontal="left" indent="2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2" fillId="0" borderId="1" xfId="0" applyFont="1" applyBorder="1" applyAlignment="1">
      <alignment horizontal="left" indent="8"/>
    </xf>
    <xf numFmtId="3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4" fillId="0" borderId="0" xfId="0" applyNumberFormat="1" applyFont="1"/>
    <xf numFmtId="3" fontId="3" fillId="0" borderId="1" xfId="0" applyNumberFormat="1" applyFont="1" applyBorder="1"/>
    <xf numFmtId="3" fontId="10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3" fontId="11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41" fontId="12" fillId="0" borderId="0" xfId="0" applyNumberFormat="1" applyFont="1"/>
    <xf numFmtId="41" fontId="0" fillId="0" borderId="0" xfId="0" applyNumberFormat="1"/>
    <xf numFmtId="0" fontId="17" fillId="0" borderId="0" xfId="2" applyFont="1"/>
    <xf numFmtId="0" fontId="17" fillId="0" borderId="0" xfId="2" applyFont="1" applyAlignment="1">
      <alignment horizontal="center"/>
    </xf>
    <xf numFmtId="41" fontId="17" fillId="0" borderId="0" xfId="2" applyNumberFormat="1" applyFont="1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4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41" fontId="17" fillId="0" borderId="5" xfId="2" applyNumberFormat="1" applyFont="1" applyBorder="1" applyAlignment="1">
      <alignment horizontal="center"/>
    </xf>
    <xf numFmtId="41" fontId="17" fillId="0" borderId="6" xfId="2" applyNumberFormat="1" applyFont="1" applyBorder="1" applyAlignment="1">
      <alignment horizontal="center"/>
    </xf>
    <xf numFmtId="0" fontId="17" fillId="0" borderId="0" xfId="2" applyFont="1" applyAlignment="1">
      <alignment horizontal="left"/>
    </xf>
    <xf numFmtId="0" fontId="19" fillId="0" borderId="7" xfId="2" applyFont="1" applyBorder="1"/>
    <xf numFmtId="41" fontId="19" fillId="0" borderId="7" xfId="2" applyNumberFormat="1" applyFont="1" applyBorder="1"/>
    <xf numFmtId="41" fontId="19" fillId="0" borderId="8" xfId="2" applyNumberFormat="1" applyFont="1" applyBorder="1"/>
    <xf numFmtId="0" fontId="19" fillId="0" borderId="0" xfId="2" applyFont="1"/>
    <xf numFmtId="0" fontId="14" fillId="0" borderId="0" xfId="2" applyFont="1"/>
    <xf numFmtId="41" fontId="14" fillId="0" borderId="0" xfId="2" applyNumberFormat="1" applyFont="1"/>
    <xf numFmtId="3" fontId="17" fillId="0" borderId="0" xfId="2" applyNumberFormat="1" applyFont="1" applyAlignment="1">
      <alignment horizontal="center"/>
    </xf>
    <xf numFmtId="3" fontId="14" fillId="0" borderId="0" xfId="2" applyNumberFormat="1" applyFont="1" applyAlignment="1">
      <alignment horizont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/>
    <xf numFmtId="3" fontId="20" fillId="0" borderId="0" xfId="0" applyNumberFormat="1" applyFont="1"/>
    <xf numFmtId="0" fontId="20" fillId="0" borderId="1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/>
    <xf numFmtId="0" fontId="20" fillId="0" borderId="9" xfId="0" applyFont="1" applyBorder="1" applyAlignment="1"/>
    <xf numFmtId="0" fontId="20" fillId="0" borderId="10" xfId="0" applyFont="1" applyBorder="1" applyAlignment="1"/>
    <xf numFmtId="0" fontId="20" fillId="0" borderId="1" xfId="0" applyFont="1" applyBorder="1" applyAlignment="1"/>
    <xf numFmtId="0" fontId="20" fillId="0" borderId="0" xfId="0" applyFont="1" applyAlignment="1"/>
    <xf numFmtId="0" fontId="21" fillId="0" borderId="1" xfId="0" applyFont="1" applyBorder="1"/>
    <xf numFmtId="0" fontId="0" fillId="0" borderId="1" xfId="0" applyBorder="1"/>
    <xf numFmtId="0" fontId="21" fillId="0" borderId="0" xfId="0" applyFont="1"/>
    <xf numFmtId="49" fontId="0" fillId="0" borderId="0" xfId="0" applyNumberFormat="1"/>
    <xf numFmtId="0" fontId="19" fillId="0" borderId="0" xfId="0" applyFont="1"/>
    <xf numFmtId="166" fontId="20" fillId="0" borderId="1" xfId="0" applyNumberFormat="1" applyFont="1" applyBorder="1" applyAlignment="1"/>
    <xf numFmtId="166" fontId="19" fillId="0" borderId="1" xfId="0" applyNumberFormat="1" applyFont="1" applyBorder="1"/>
    <xf numFmtId="166" fontId="0" fillId="0" borderId="1" xfId="0" applyNumberFormat="1" applyBorder="1"/>
    <xf numFmtId="0" fontId="16" fillId="0" borderId="0" xfId="0" applyFont="1"/>
    <xf numFmtId="0" fontId="24" fillId="0" borderId="0" xfId="0" applyFont="1" applyAlignment="1">
      <alignment horizontal="left"/>
    </xf>
    <xf numFmtId="41" fontId="24" fillId="0" borderId="0" xfId="0" applyNumberFormat="1" applyFont="1" applyAlignment="1">
      <alignment horizontal="left"/>
    </xf>
    <xf numFmtId="0" fontId="13" fillId="0" borderId="1" xfId="0" applyFont="1" applyFill="1" applyBorder="1" applyAlignment="1">
      <alignment horizontal="centerContinuous" vertical="center" wrapText="1"/>
    </xf>
    <xf numFmtId="0" fontId="13" fillId="0" borderId="10" xfId="0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166" fontId="20" fillId="0" borderId="1" xfId="0" applyNumberFormat="1" applyFont="1" applyBorder="1"/>
    <xf numFmtId="166" fontId="32" fillId="0" borderId="1" xfId="0" applyNumberFormat="1" applyFont="1" applyBorder="1"/>
    <xf numFmtId="49" fontId="32" fillId="0" borderId="1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166" fontId="30" fillId="0" borderId="1" xfId="0" applyNumberFormat="1" applyFont="1" applyBorder="1"/>
    <xf numFmtId="0" fontId="30" fillId="0" borderId="1" xfId="0" applyFont="1" applyBorder="1" applyAlignment="1">
      <alignment horizontal="center"/>
    </xf>
    <xf numFmtId="1" fontId="20" fillId="0" borderId="1" xfId="0" quotePrefix="1" applyNumberFormat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31" fillId="0" borderId="12" xfId="0" applyFont="1" applyFill="1" applyBorder="1"/>
    <xf numFmtId="49" fontId="2" fillId="0" borderId="1" xfId="0" applyNumberFormat="1" applyFont="1" applyBorder="1" applyAlignment="1">
      <alignment horizontal="left" wrapText="1" indent="2"/>
    </xf>
    <xf numFmtId="49" fontId="2" fillId="0" borderId="1" xfId="0" applyNumberFormat="1" applyFont="1" applyBorder="1" applyAlignment="1">
      <alignment horizontal="left" indent="2"/>
    </xf>
    <xf numFmtId="0" fontId="17" fillId="0" borderId="13" xfId="2" applyFont="1" applyBorder="1" applyAlignment="1">
      <alignment horizontal="center" vertical="center"/>
    </xf>
    <xf numFmtId="0" fontId="1" fillId="0" borderId="11" xfId="0" applyFont="1" applyBorder="1"/>
    <xf numFmtId="0" fontId="17" fillId="0" borderId="1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41" fontId="17" fillId="0" borderId="5" xfId="2" applyNumberFormat="1" applyFont="1" applyBorder="1" applyAlignment="1">
      <alignment horizontal="center" vertical="center"/>
    </xf>
    <xf numFmtId="41" fontId="17" fillId="0" borderId="6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31" fillId="0" borderId="14" xfId="0" applyFont="1" applyFill="1" applyBorder="1"/>
    <xf numFmtId="3" fontId="0" fillId="0" borderId="11" xfId="0" applyNumberFormat="1" applyBorder="1" applyAlignment="1">
      <alignment horizontal="right"/>
    </xf>
    <xf numFmtId="0" fontId="15" fillId="0" borderId="0" xfId="0" applyFont="1" applyFill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168" fontId="15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/>
    <xf numFmtId="0" fontId="15" fillId="0" borderId="0" xfId="0" applyFont="1" applyFill="1" applyAlignment="1">
      <alignment horizontal="center" wrapText="1"/>
    </xf>
    <xf numFmtId="3" fontId="2" fillId="2" borderId="1" xfId="0" applyNumberFormat="1" applyFont="1" applyFill="1" applyBorder="1"/>
    <xf numFmtId="3" fontId="43" fillId="3" borderId="1" xfId="0" applyNumberFormat="1" applyFont="1" applyFill="1" applyBorder="1"/>
    <xf numFmtId="3" fontId="43" fillId="2" borderId="1" xfId="0" applyNumberFormat="1" applyFont="1" applyFill="1" applyBorder="1"/>
    <xf numFmtId="3" fontId="2" fillId="3" borderId="1" xfId="0" applyNumberFormat="1" applyFont="1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3" fontId="1" fillId="4" borderId="11" xfId="0" applyNumberFormat="1" applyFont="1" applyFill="1" applyBorder="1" applyAlignment="1">
      <alignment horizontal="right" vertical="center"/>
    </xf>
    <xf numFmtId="3" fontId="1" fillId="6" borderId="1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1" fillId="4" borderId="1" xfId="0" applyNumberFormat="1" applyFont="1" applyFill="1" applyBorder="1"/>
    <xf numFmtId="3" fontId="45" fillId="0" borderId="1" xfId="0" applyNumberFormat="1" applyFont="1" applyFill="1" applyBorder="1"/>
    <xf numFmtId="0" fontId="2" fillId="3" borderId="1" xfId="0" applyFont="1" applyFill="1" applyBorder="1" applyAlignment="1">
      <alignment horizontal="left" indent="4"/>
    </xf>
    <xf numFmtId="0" fontId="2" fillId="3" borderId="1" xfId="0" applyFont="1" applyFill="1" applyBorder="1"/>
    <xf numFmtId="3" fontId="2" fillId="4" borderId="1" xfId="0" applyNumberFormat="1" applyFont="1" applyFill="1" applyBorder="1"/>
    <xf numFmtId="0" fontId="2" fillId="3" borderId="1" xfId="0" applyFont="1" applyFill="1" applyBorder="1" applyAlignment="1">
      <alignment horizontal="left" indent="6"/>
    </xf>
    <xf numFmtId="0" fontId="2" fillId="5" borderId="1" xfId="0" applyFont="1" applyFill="1" applyBorder="1" applyAlignment="1">
      <alignment horizontal="left" indent="6"/>
    </xf>
    <xf numFmtId="3" fontId="2" fillId="5" borderId="1" xfId="0" applyNumberFormat="1" applyFont="1" applyFill="1" applyBorder="1"/>
    <xf numFmtId="0" fontId="2" fillId="2" borderId="1" xfId="0" applyFont="1" applyFill="1" applyBorder="1" applyAlignment="1">
      <alignment horizontal="left" indent="6"/>
    </xf>
    <xf numFmtId="0" fontId="2" fillId="3" borderId="1" xfId="0" applyFont="1" applyFill="1" applyBorder="1" applyAlignment="1">
      <alignment horizontal="left" indent="2"/>
    </xf>
    <xf numFmtId="49" fontId="2" fillId="5" borderId="1" xfId="0" applyNumberFormat="1" applyFont="1" applyFill="1" applyBorder="1" applyAlignment="1">
      <alignment horizontal="left" wrapText="1" indent="2"/>
    </xf>
    <xf numFmtId="3" fontId="45" fillId="5" borderId="1" xfId="0" applyNumberFormat="1" applyFont="1" applyFill="1" applyBorder="1"/>
    <xf numFmtId="49" fontId="2" fillId="3" borderId="1" xfId="0" applyNumberFormat="1" applyFont="1" applyFill="1" applyBorder="1" applyAlignment="1">
      <alignment horizontal="left" wrapText="1" indent="2"/>
    </xf>
    <xf numFmtId="49" fontId="2" fillId="3" borderId="1" xfId="0" applyNumberFormat="1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6"/>
    </xf>
    <xf numFmtId="0" fontId="2" fillId="2" borderId="1" xfId="0" applyFont="1" applyFill="1" applyBorder="1" applyAlignment="1">
      <alignment horizontal="left" indent="2"/>
    </xf>
    <xf numFmtId="0" fontId="2" fillId="2" borderId="1" xfId="0" applyFont="1" applyFill="1" applyBorder="1" applyAlignment="1">
      <alignment horizontal="left" indent="4"/>
    </xf>
    <xf numFmtId="3" fontId="45" fillId="2" borderId="1" xfId="0" applyNumberFormat="1" applyFont="1" applyFill="1" applyBorder="1"/>
    <xf numFmtId="3" fontId="45" fillId="3" borderId="1" xfId="0" applyNumberFormat="1" applyFont="1" applyFill="1" applyBorder="1"/>
    <xf numFmtId="0" fontId="0" fillId="0" borderId="0" xfId="0" applyFill="1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/>
    <xf numFmtId="3" fontId="2" fillId="0" borderId="2" xfId="0" applyNumberFormat="1" applyFont="1" applyBorder="1"/>
    <xf numFmtId="3" fontId="45" fillId="0" borderId="2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4" borderId="7" xfId="0" applyNumberFormat="1" applyFont="1" applyFill="1" applyBorder="1" applyAlignment="1">
      <alignment horizontal="right" vertical="center"/>
    </xf>
    <xf numFmtId="3" fontId="3" fillId="5" borderId="7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0" xfId="0" applyFont="1" applyFill="1" applyAlignment="1"/>
    <xf numFmtId="3" fontId="1" fillId="2" borderId="11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3" fontId="43" fillId="5" borderId="1" xfId="0" applyNumberFormat="1" applyFont="1" applyFill="1" applyBorder="1"/>
    <xf numFmtId="3" fontId="46" fillId="5" borderId="16" xfId="0" applyNumberFormat="1" applyFont="1" applyFill="1" applyBorder="1"/>
    <xf numFmtId="3" fontId="43" fillId="0" borderId="1" xfId="0" applyNumberFormat="1" applyFont="1" applyFill="1" applyBorder="1"/>
    <xf numFmtId="3" fontId="46" fillId="3" borderId="17" xfId="0" applyNumberFormat="1" applyFont="1" applyFill="1" applyBorder="1"/>
    <xf numFmtId="3" fontId="46" fillId="2" borderId="17" xfId="0" applyNumberFormat="1" applyFont="1" applyFill="1" applyBorder="1"/>
    <xf numFmtId="3" fontId="46" fillId="0" borderId="14" xfId="0" applyNumberFormat="1" applyFont="1" applyBorder="1"/>
    <xf numFmtId="0" fontId="1" fillId="0" borderId="18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19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indent="4"/>
    </xf>
    <xf numFmtId="0" fontId="2" fillId="0" borderId="3" xfId="0" applyFont="1" applyBorder="1" applyAlignment="1">
      <alignment horizontal="left" indent="6"/>
    </xf>
    <xf numFmtId="0" fontId="1" fillId="0" borderId="3" xfId="0" applyFont="1" applyBorder="1"/>
    <xf numFmtId="0" fontId="2" fillId="0" borderId="3" xfId="0" applyFont="1" applyFill="1" applyBorder="1" applyAlignment="1">
      <alignment horizontal="left" indent="4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 indent="2"/>
    </xf>
    <xf numFmtId="14" fontId="2" fillId="0" borderId="3" xfId="0" applyNumberFormat="1" applyFont="1" applyFill="1" applyBorder="1" applyAlignment="1">
      <alignment horizontal="left" indent="2"/>
    </xf>
    <xf numFmtId="14" fontId="2" fillId="0" borderId="3" xfId="0" applyNumberFormat="1" applyFont="1" applyBorder="1" applyAlignment="1">
      <alignment horizontal="left" indent="2"/>
    </xf>
    <xf numFmtId="49" fontId="2" fillId="0" borderId="3" xfId="0" applyNumberFormat="1" applyFont="1" applyBorder="1" applyAlignment="1">
      <alignment horizontal="left" indent="2"/>
    </xf>
    <xf numFmtId="16" fontId="2" fillId="0" borderId="3" xfId="0" applyNumberFormat="1" applyFont="1" applyBorder="1"/>
    <xf numFmtId="49" fontId="2" fillId="0" borderId="3" xfId="0" applyNumberFormat="1" applyFont="1" applyBorder="1" applyAlignment="1">
      <alignment horizontal="left" indent="4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Border="1"/>
    <xf numFmtId="0" fontId="1" fillId="0" borderId="3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left" vertical="center"/>
    </xf>
    <xf numFmtId="3" fontId="2" fillId="0" borderId="11" xfId="0" applyNumberFormat="1" applyFont="1" applyBorder="1"/>
    <xf numFmtId="3" fontId="1" fillId="4" borderId="11" xfId="0" applyNumberFormat="1" applyFont="1" applyFill="1" applyBorder="1"/>
    <xf numFmtId="3" fontId="1" fillId="3" borderId="1" xfId="0" applyNumberFormat="1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3" fontId="1" fillId="5" borderId="11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0" fillId="0" borderId="21" xfId="0" applyNumberFormat="1" applyBorder="1"/>
    <xf numFmtId="3" fontId="43" fillId="0" borderId="3" xfId="0" applyNumberFormat="1" applyFont="1" applyFill="1" applyBorder="1"/>
    <xf numFmtId="3" fontId="45" fillId="8" borderId="1" xfId="0" applyNumberFormat="1" applyFont="1" applyFill="1" applyBorder="1"/>
    <xf numFmtId="0" fontId="1" fillId="8" borderId="12" xfId="0" applyFont="1" applyFill="1" applyBorder="1" applyAlignment="1">
      <alignment horizontal="center" vertical="center"/>
    </xf>
    <xf numFmtId="3" fontId="1" fillId="8" borderId="11" xfId="0" applyNumberFormat="1" applyFont="1" applyFill="1" applyBorder="1" applyAlignment="1">
      <alignment horizontal="center" vertical="center"/>
    </xf>
    <xf numFmtId="3" fontId="43" fillId="8" borderId="1" xfId="0" applyNumberFormat="1" applyFont="1" applyFill="1" applyBorder="1"/>
    <xf numFmtId="0" fontId="1" fillId="8" borderId="12" xfId="0" applyFont="1" applyFill="1" applyBorder="1" applyAlignment="1">
      <alignment horizontal="center" vertical="center" wrapText="1"/>
    </xf>
    <xf numFmtId="3" fontId="43" fillId="0" borderId="11" xfId="0" applyNumberFormat="1" applyFont="1" applyFill="1" applyBorder="1"/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4"/>
    </xf>
    <xf numFmtId="0" fontId="2" fillId="5" borderId="1" xfId="0" applyFont="1" applyFill="1" applyBorder="1" applyAlignment="1">
      <alignment horizontal="left" indent="4"/>
    </xf>
    <xf numFmtId="3" fontId="1" fillId="5" borderId="1" xfId="0" applyNumberFormat="1" applyFont="1" applyFill="1" applyBorder="1"/>
    <xf numFmtId="1" fontId="20" fillId="0" borderId="22" xfId="0" applyNumberFormat="1" applyFont="1" applyBorder="1" applyAlignment="1">
      <alignment horizontal="left" vertical="center"/>
    </xf>
    <xf numFmtId="1" fontId="30" fillId="0" borderId="22" xfId="0" applyNumberFormat="1" applyFont="1" applyBorder="1" applyAlignment="1">
      <alignment horizontal="left" vertical="center"/>
    </xf>
    <xf numFmtId="1" fontId="20" fillId="6" borderId="22" xfId="0" applyNumberFormat="1" applyFont="1" applyFill="1" applyBorder="1" applyAlignment="1">
      <alignment horizontal="center" vertical="center"/>
    </xf>
    <xf numFmtId="1" fontId="20" fillId="0" borderId="11" xfId="0" applyNumberFormat="1" applyFont="1" applyBorder="1"/>
    <xf numFmtId="1" fontId="30" fillId="0" borderId="1" xfId="0" applyNumberFormat="1" applyFont="1" applyBorder="1"/>
    <xf numFmtId="1" fontId="20" fillId="0" borderId="1" xfId="0" applyNumberFormat="1" applyFont="1" applyBorder="1"/>
    <xf numFmtId="1" fontId="30" fillId="0" borderId="1" xfId="0" applyNumberFormat="1" applyFont="1" applyFill="1" applyBorder="1"/>
    <xf numFmtId="1" fontId="20" fillId="0" borderId="1" xfId="0" applyNumberFormat="1" applyFont="1" applyFill="1" applyBorder="1" applyAlignment="1">
      <alignment horizontal="left" vertical="center"/>
    </xf>
    <xf numFmtId="1" fontId="20" fillId="0" borderId="1" xfId="0" applyNumberFormat="1" applyFont="1" applyBorder="1" applyAlignment="1">
      <alignment horizontal="left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7" borderId="11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1" fontId="44" fillId="3" borderId="11" xfId="0" applyNumberFormat="1" applyFont="1" applyFill="1" applyBorder="1"/>
    <xf numFmtId="1" fontId="47" fillId="0" borderId="11" xfId="0" applyNumberFormat="1" applyFont="1" applyBorder="1"/>
    <xf numFmtId="1" fontId="41" fillId="0" borderId="0" xfId="0" applyNumberFormat="1" applyFont="1"/>
    <xf numFmtId="1" fontId="30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1" fontId="2" fillId="0" borderId="0" xfId="0" applyNumberFormat="1" applyFont="1"/>
    <xf numFmtId="49" fontId="2" fillId="0" borderId="1" xfId="0" applyNumberFormat="1" applyFont="1" applyFill="1" applyBorder="1" applyAlignment="1">
      <alignment horizontal="left" indent="2"/>
    </xf>
    <xf numFmtId="49" fontId="2" fillId="3" borderId="1" xfId="0" applyNumberFormat="1" applyFont="1" applyFill="1" applyBorder="1" applyAlignment="1">
      <alignment horizontal="left" indent="4"/>
    </xf>
    <xf numFmtId="3" fontId="20" fillId="0" borderId="1" xfId="0" applyNumberFormat="1" applyFont="1" applyBorder="1" applyAlignment="1">
      <alignment horizontal="right" vertical="center"/>
    </xf>
    <xf numFmtId="3" fontId="20" fillId="2" borderId="15" xfId="0" applyNumberFormat="1" applyFont="1" applyFill="1" applyBorder="1" applyAlignment="1">
      <alignment horizontal="right" vertical="center"/>
    </xf>
    <xf numFmtId="3" fontId="20" fillId="3" borderId="7" xfId="0" applyNumberFormat="1" applyFont="1" applyFill="1" applyBorder="1" applyAlignment="1">
      <alignment horizontal="right" vertical="center"/>
    </xf>
    <xf numFmtId="3" fontId="20" fillId="2" borderId="7" xfId="0" applyNumberFormat="1" applyFont="1" applyFill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3" fontId="20" fillId="7" borderId="7" xfId="0" applyNumberFormat="1" applyFont="1" applyFill="1" applyBorder="1" applyAlignment="1">
      <alignment horizontal="right" vertical="center"/>
    </xf>
    <xf numFmtId="3" fontId="20" fillId="5" borderId="7" xfId="0" applyNumberFormat="1" applyFont="1" applyFill="1" applyBorder="1" applyAlignment="1">
      <alignment horizontal="right" vertical="center"/>
    </xf>
    <xf numFmtId="3" fontId="20" fillId="8" borderId="7" xfId="0" applyNumberFormat="1" applyFont="1" applyFill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/>
    </xf>
    <xf numFmtId="3" fontId="43" fillId="0" borderId="1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30" fillId="3" borderId="1" xfId="0" applyNumberFormat="1" applyFont="1" applyFill="1" applyBorder="1" applyAlignment="1">
      <alignment horizontal="right"/>
    </xf>
    <xf numFmtId="3" fontId="30" fillId="2" borderId="1" xfId="0" applyNumberFormat="1" applyFont="1" applyFill="1" applyBorder="1" applyAlignment="1">
      <alignment horizontal="right"/>
    </xf>
    <xf numFmtId="3" fontId="30" fillId="8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30" fillId="7" borderId="1" xfId="0" applyNumberFormat="1" applyFont="1" applyFill="1" applyBorder="1" applyAlignment="1">
      <alignment horizontal="right"/>
    </xf>
    <xf numFmtId="3" fontId="50" fillId="8" borderId="0" xfId="0" applyNumberFormat="1" applyFont="1" applyFill="1" applyAlignment="1">
      <alignment horizontal="right"/>
    </xf>
    <xf numFmtId="3" fontId="43" fillId="0" borderId="1" xfId="0" applyNumberFormat="1" applyFont="1" applyFill="1" applyBorder="1" applyAlignment="1">
      <alignment horizontal="right"/>
    </xf>
    <xf numFmtId="3" fontId="30" fillId="5" borderId="1" xfId="0" applyNumberFormat="1" applyFont="1" applyFill="1" applyBorder="1" applyAlignment="1">
      <alignment horizontal="right"/>
    </xf>
    <xf numFmtId="3" fontId="30" fillId="0" borderId="1" xfId="0" applyNumberFormat="1" applyFont="1" applyBorder="1" applyAlignment="1">
      <alignment horizontal="right" vertical="center"/>
    </xf>
    <xf numFmtId="3" fontId="30" fillId="0" borderId="2" xfId="0" applyNumberFormat="1" applyFont="1" applyBorder="1" applyAlignment="1">
      <alignment horizontal="right"/>
    </xf>
    <xf numFmtId="3" fontId="43" fillId="0" borderId="2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47" fillId="0" borderId="8" xfId="0" applyNumberFormat="1" applyFont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44" fillId="0" borderId="1" xfId="0" applyNumberFormat="1" applyFont="1" applyBorder="1" applyAlignment="1">
      <alignment horizontal="right"/>
    </xf>
    <xf numFmtId="3" fontId="47" fillId="5" borderId="1" xfId="0" applyNumberFormat="1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/>
    </xf>
    <xf numFmtId="3" fontId="47" fillId="3" borderId="1" xfId="0" applyNumberFormat="1" applyFont="1" applyFill="1" applyBorder="1" applyAlignment="1">
      <alignment horizontal="right"/>
    </xf>
    <xf numFmtId="3" fontId="20" fillId="2" borderId="1" xfId="0" applyNumberFormat="1" applyFont="1" applyFill="1" applyBorder="1" applyAlignment="1">
      <alignment horizontal="right"/>
    </xf>
    <xf numFmtId="3" fontId="20" fillId="8" borderId="1" xfId="0" applyNumberFormat="1" applyFont="1" applyFill="1" applyBorder="1" applyAlignment="1">
      <alignment horizontal="right"/>
    </xf>
    <xf numFmtId="3" fontId="47" fillId="2" borderId="1" xfId="0" applyNumberFormat="1" applyFont="1" applyFill="1" applyBorder="1" applyAlignment="1">
      <alignment horizontal="right"/>
    </xf>
    <xf numFmtId="3" fontId="30" fillId="0" borderId="0" xfId="0" applyNumberFormat="1" applyFont="1" applyAlignment="1">
      <alignment horizontal="right"/>
    </xf>
    <xf numFmtId="3" fontId="41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47" fillId="0" borderId="1" xfId="0" applyNumberFormat="1" applyFont="1" applyBorder="1" applyAlignment="1">
      <alignment horizontal="right"/>
    </xf>
    <xf numFmtId="3" fontId="47" fillId="6" borderId="23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3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16" fontId="2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6" fontId="2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2" xfId="0" applyFont="1" applyFill="1" applyBorder="1"/>
    <xf numFmtId="3" fontId="3" fillId="0" borderId="2" xfId="0" applyNumberFormat="1" applyFont="1" applyFill="1" applyBorder="1"/>
    <xf numFmtId="49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/>
    <xf numFmtId="49" fontId="5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" fontId="3" fillId="0" borderId="1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0" fillId="0" borderId="0" xfId="0" applyNumberFormat="1" applyFill="1"/>
    <xf numFmtId="0" fontId="43" fillId="0" borderId="0" xfId="0" applyFont="1" applyFill="1"/>
    <xf numFmtId="0" fontId="44" fillId="0" borderId="0" xfId="0" applyFont="1" applyFill="1" applyAlignment="1">
      <alignment horizontal="left"/>
    </xf>
    <xf numFmtId="0" fontId="44" fillId="0" borderId="24" xfId="0" applyFont="1" applyFill="1" applyBorder="1" applyAlignment="1">
      <alignment horizontal="center" vertical="center"/>
    </xf>
    <xf numFmtId="3" fontId="44" fillId="0" borderId="16" xfId="0" applyNumberFormat="1" applyFont="1" applyFill="1" applyBorder="1" applyAlignment="1">
      <alignment horizontal="right" vertical="center" wrapText="1"/>
    </xf>
    <xf numFmtId="0" fontId="44" fillId="0" borderId="25" xfId="0" applyFont="1" applyFill="1" applyBorder="1" applyAlignment="1">
      <alignment horizontal="left" vertical="center"/>
    </xf>
    <xf numFmtId="3" fontId="43" fillId="0" borderId="26" xfId="0" applyNumberFormat="1" applyFont="1" applyFill="1" applyBorder="1"/>
    <xf numFmtId="3" fontId="44" fillId="0" borderId="27" xfId="0" applyNumberFormat="1" applyFont="1" applyFill="1" applyBorder="1"/>
    <xf numFmtId="0" fontId="44" fillId="0" borderId="10" xfId="0" applyFont="1" applyFill="1" applyBorder="1" applyAlignment="1">
      <alignment horizontal="left" vertical="center"/>
    </xf>
    <xf numFmtId="3" fontId="44" fillId="0" borderId="17" xfId="0" applyNumberFormat="1" applyFont="1" applyFill="1" applyBorder="1"/>
    <xf numFmtId="3" fontId="43" fillId="0" borderId="10" xfId="0" applyNumberFormat="1" applyFont="1" applyFill="1" applyBorder="1"/>
    <xf numFmtId="3" fontId="44" fillId="0" borderId="28" xfId="0" applyNumberFormat="1" applyFont="1" applyFill="1" applyBorder="1"/>
    <xf numFmtId="0" fontId="1" fillId="0" borderId="10" xfId="0" applyFont="1" applyFill="1" applyBorder="1" applyAlignment="1">
      <alignment horizontal="left" vertical="center" wrapText="1"/>
    </xf>
    <xf numFmtId="3" fontId="43" fillId="0" borderId="2" xfId="0" applyNumberFormat="1" applyFont="1" applyFill="1" applyBorder="1"/>
    <xf numFmtId="3" fontId="43" fillId="0" borderId="29" xfId="0" applyNumberFormat="1" applyFont="1" applyFill="1" applyBorder="1"/>
    <xf numFmtId="3" fontId="44" fillId="0" borderId="12" xfId="0" applyNumberFormat="1" applyFont="1" applyFill="1" applyBorder="1"/>
    <xf numFmtId="0" fontId="44" fillId="0" borderId="0" xfId="0" applyFont="1" applyFill="1" applyAlignment="1">
      <alignment horizontal="left" vertical="center"/>
    </xf>
    <xf numFmtId="0" fontId="44" fillId="0" borderId="3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horizontal="left"/>
    </xf>
    <xf numFmtId="0" fontId="35" fillId="0" borderId="0" xfId="0" applyFont="1" applyFill="1"/>
    <xf numFmtId="0" fontId="36" fillId="0" borderId="0" xfId="0" applyFont="1" applyFill="1" applyAlignment="1">
      <alignment horizontal="left"/>
    </xf>
    <xf numFmtId="0" fontId="36" fillId="0" borderId="24" xfId="0" applyFont="1" applyFill="1" applyBorder="1" applyAlignment="1">
      <alignment horizontal="center" vertical="center"/>
    </xf>
    <xf numFmtId="3" fontId="35" fillId="0" borderId="11" xfId="0" applyNumberFormat="1" applyFont="1" applyFill="1" applyBorder="1"/>
    <xf numFmtId="3" fontId="35" fillId="0" borderId="26" xfId="0" applyNumberFormat="1" applyFont="1" applyFill="1" applyBorder="1"/>
    <xf numFmtId="3" fontId="36" fillId="0" borderId="16" xfId="0" applyNumberFormat="1" applyFont="1" applyFill="1" applyBorder="1"/>
    <xf numFmtId="3" fontId="36" fillId="0" borderId="12" xfId="0" applyNumberFormat="1" applyFont="1" applyFill="1" applyBorder="1"/>
    <xf numFmtId="0" fontId="36" fillId="0" borderId="0" xfId="0" applyFont="1" applyFill="1" applyAlignment="1">
      <alignment horizontal="left" vertical="center"/>
    </xf>
    <xf numFmtId="3" fontId="36" fillId="0" borderId="31" xfId="0" applyNumberFormat="1" applyFont="1" applyFill="1" applyBorder="1"/>
    <xf numFmtId="0" fontId="3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6" fillId="0" borderId="1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27" xfId="0" applyFont="1" applyFill="1" applyBorder="1"/>
    <xf numFmtId="0" fontId="1" fillId="0" borderId="25" xfId="0" applyFont="1" applyFill="1" applyBorder="1"/>
    <xf numFmtId="0" fontId="1" fillId="0" borderId="11" xfId="0" applyFont="1" applyFill="1" applyBorder="1"/>
    <xf numFmtId="3" fontId="36" fillId="0" borderId="27" xfId="0" applyNumberFormat="1" applyFont="1" applyFill="1" applyBorder="1"/>
    <xf numFmtId="0" fontId="36" fillId="0" borderId="17" xfId="0" applyFont="1" applyFill="1" applyBorder="1"/>
    <xf numFmtId="0" fontId="1" fillId="0" borderId="10" xfId="0" applyFont="1" applyFill="1" applyBorder="1"/>
    <xf numFmtId="0" fontId="1" fillId="0" borderId="1" xfId="0" applyFont="1" applyFill="1" applyBorder="1"/>
    <xf numFmtId="3" fontId="35" fillId="0" borderId="1" xfId="0" applyNumberFormat="1" applyFont="1" applyFill="1" applyBorder="1"/>
    <xf numFmtId="0" fontId="36" fillId="0" borderId="28" xfId="0" applyFont="1" applyFill="1" applyBorder="1"/>
    <xf numFmtId="0" fontId="1" fillId="0" borderId="35" xfId="0" applyFont="1" applyFill="1" applyBorder="1" applyAlignment="1">
      <alignment horizontal="left"/>
    </xf>
    <xf numFmtId="0" fontId="1" fillId="0" borderId="2" xfId="0" applyFont="1" applyFill="1" applyBorder="1"/>
    <xf numFmtId="3" fontId="35" fillId="0" borderId="2" xfId="0" applyNumberFormat="1" applyFont="1" applyFill="1" applyBorder="1"/>
    <xf numFmtId="0" fontId="36" fillId="0" borderId="12" xfId="0" applyFont="1" applyFill="1" applyBorder="1"/>
    <xf numFmtId="0" fontId="1" fillId="0" borderId="36" xfId="0" applyFont="1" applyFill="1" applyBorder="1"/>
    <xf numFmtId="0" fontId="1" fillId="0" borderId="7" xfId="0" applyFont="1" applyFill="1" applyBorder="1"/>
    <xf numFmtId="3" fontId="36" fillId="0" borderId="7" xfId="0" applyNumberFormat="1" applyFont="1" applyFill="1" applyBorder="1"/>
    <xf numFmtId="0" fontId="36" fillId="0" borderId="12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left"/>
    </xf>
    <xf numFmtId="3" fontId="35" fillId="0" borderId="21" xfId="0" applyNumberFormat="1" applyFont="1" applyFill="1" applyBorder="1"/>
    <xf numFmtId="3" fontId="36" fillId="0" borderId="38" xfId="0" applyNumberFormat="1" applyFont="1" applyFill="1" applyBorder="1"/>
    <xf numFmtId="0" fontId="36" fillId="0" borderId="19" xfId="0" applyFont="1" applyFill="1" applyBorder="1"/>
    <xf numFmtId="0" fontId="1" fillId="0" borderId="15" xfId="0" applyFont="1" applyFill="1" applyBorder="1"/>
    <xf numFmtId="3" fontId="1" fillId="0" borderId="7" xfId="0" applyNumberFormat="1" applyFont="1" applyFill="1" applyBorder="1"/>
    <xf numFmtId="3" fontId="36" fillId="0" borderId="8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3" fontId="1" fillId="0" borderId="16" xfId="0" applyNumberFormat="1" applyFont="1" applyFill="1" applyBorder="1"/>
    <xf numFmtId="3" fontId="35" fillId="0" borderId="41" xfId="0" applyNumberFormat="1" applyFont="1" applyFill="1" applyBorder="1"/>
    <xf numFmtId="3" fontId="35" fillId="0" borderId="5" xfId="0" applyNumberFormat="1" applyFont="1" applyFill="1" applyBorder="1"/>
    <xf numFmtId="3" fontId="35" fillId="0" borderId="6" xfId="0" applyNumberFormat="1" applyFont="1" applyFill="1" applyBorder="1"/>
    <xf numFmtId="3" fontId="1" fillId="0" borderId="17" xfId="0" applyNumberFormat="1" applyFont="1" applyFill="1" applyBorder="1"/>
    <xf numFmtId="3" fontId="35" fillId="0" borderId="10" xfId="0" applyNumberFormat="1" applyFont="1" applyFill="1" applyBorder="1"/>
    <xf numFmtId="3" fontId="35" fillId="0" borderId="20" xfId="0" applyNumberFormat="1" applyFont="1" applyFill="1" applyBorder="1"/>
    <xf numFmtId="3" fontId="35" fillId="0" borderId="17" xfId="0" applyNumberFormat="1" applyFont="1" applyFill="1" applyBorder="1"/>
    <xf numFmtId="3" fontId="2" fillId="0" borderId="35" xfId="0" applyNumberFormat="1" applyFont="1" applyFill="1" applyBorder="1"/>
    <xf numFmtId="0" fontId="2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41" fontId="17" fillId="0" borderId="0" xfId="2" applyNumberFormat="1" applyFont="1" applyAlignment="1">
      <alignment horizontal="right"/>
    </xf>
    <xf numFmtId="0" fontId="21" fillId="0" borderId="15" xfId="2" applyFont="1" applyBorder="1" applyAlignment="1">
      <alignment horizontal="center"/>
    </xf>
    <xf numFmtId="0" fontId="60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60" fillId="0" borderId="15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3" fontId="60" fillId="0" borderId="1" xfId="0" applyNumberFormat="1" applyFont="1" applyBorder="1" applyAlignment="1">
      <alignment vertical="center"/>
    </xf>
    <xf numFmtId="3" fontId="60" fillId="0" borderId="20" xfId="0" applyNumberFormat="1" applyFont="1" applyBorder="1" applyAlignment="1">
      <alignment vertical="center"/>
    </xf>
    <xf numFmtId="3" fontId="60" fillId="0" borderId="2" xfId="0" applyNumberFormat="1" applyFont="1" applyBorder="1" applyAlignment="1">
      <alignment vertical="center"/>
    </xf>
    <xf numFmtId="3" fontId="24" fillId="0" borderId="7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vertical="center"/>
    </xf>
    <xf numFmtId="0" fontId="41" fillId="0" borderId="13" xfId="0" applyFont="1" applyBorder="1"/>
    <xf numFmtId="0" fontId="41" fillId="0" borderId="13" xfId="0" applyFont="1" applyBorder="1" applyAlignment="1">
      <alignment vertical="center" wrapText="1"/>
    </xf>
    <xf numFmtId="0" fontId="60" fillId="0" borderId="1" xfId="0" applyFont="1" applyBorder="1"/>
    <xf numFmtId="0" fontId="60" fillId="0" borderId="1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54" fillId="0" borderId="0" xfId="0" applyFont="1" applyBorder="1" applyAlignment="1">
      <alignment horizontal="right" vertical="center"/>
    </xf>
    <xf numFmtId="0" fontId="30" fillId="0" borderId="1" xfId="2" applyFont="1" applyBorder="1" applyAlignment="1">
      <alignment horizontal="center" wrapText="1"/>
    </xf>
    <xf numFmtId="3" fontId="60" fillId="0" borderId="0" xfId="0" applyNumberFormat="1" applyFont="1"/>
    <xf numFmtId="49" fontId="60" fillId="0" borderId="0" xfId="0" applyNumberFormat="1" applyFont="1" applyAlignment="1">
      <alignment horizontal="center" vertical="center"/>
    </xf>
    <xf numFmtId="0" fontId="25" fillId="0" borderId="0" xfId="0" applyFont="1"/>
    <xf numFmtId="0" fontId="60" fillId="0" borderId="1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41" fillId="0" borderId="1" xfId="0" applyFont="1" applyBorder="1"/>
    <xf numFmtId="0" fontId="41" fillId="0" borderId="1" xfId="0" applyFont="1" applyBorder="1" applyAlignment="1">
      <alignment vertical="center" wrapText="1"/>
    </xf>
    <xf numFmtId="3" fontId="51" fillId="0" borderId="8" xfId="0" applyNumberFormat="1" applyFont="1" applyBorder="1" applyAlignment="1">
      <alignment vertical="center"/>
    </xf>
    <xf numFmtId="3" fontId="30" fillId="0" borderId="1" xfId="0" applyNumberFormat="1" applyFont="1" applyBorder="1" applyAlignment="1">
      <alignment horizontal="center"/>
    </xf>
    <xf numFmtId="0" fontId="20" fillId="0" borderId="1" xfId="0" applyFont="1" applyBorder="1"/>
    <xf numFmtId="49" fontId="2" fillId="0" borderId="11" xfId="0" applyNumberFormat="1" applyFont="1" applyBorder="1" applyAlignment="1">
      <alignment horizontal="center"/>
    </xf>
    <xf numFmtId="166" fontId="60" fillId="0" borderId="1" xfId="0" applyNumberFormat="1" applyFont="1" applyBorder="1"/>
    <xf numFmtId="0" fontId="20" fillId="0" borderId="3" xfId="0" applyFont="1" applyBorder="1"/>
    <xf numFmtId="0" fontId="60" fillId="0" borderId="9" xfId="0" applyFont="1" applyBorder="1"/>
    <xf numFmtId="0" fontId="60" fillId="0" borderId="10" xfId="0" applyFont="1" applyBorder="1"/>
    <xf numFmtId="0" fontId="2" fillId="0" borderId="1" xfId="0" applyFont="1" applyBorder="1" applyAlignment="1">
      <alignment horizontal="center"/>
    </xf>
    <xf numFmtId="166" fontId="24" fillId="0" borderId="1" xfId="0" applyNumberFormat="1" applyFont="1" applyBorder="1"/>
    <xf numFmtId="1" fontId="30" fillId="0" borderId="1" xfId="0" quotePrefix="1" applyNumberFormat="1" applyFont="1" applyBorder="1" applyAlignment="1">
      <alignment horizontal="center"/>
    </xf>
    <xf numFmtId="3" fontId="60" fillId="0" borderId="1" xfId="0" applyNumberFormat="1" applyFont="1" applyBorder="1"/>
    <xf numFmtId="0" fontId="30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60" fillId="0" borderId="20" xfId="0" applyNumberFormat="1" applyFont="1" applyBorder="1"/>
    <xf numFmtId="0" fontId="60" fillId="0" borderId="22" xfId="0" applyFont="1" applyBorder="1"/>
    <xf numFmtId="3" fontId="60" fillId="4" borderId="22" xfId="0" applyNumberFormat="1" applyFont="1" applyFill="1" applyBorder="1"/>
    <xf numFmtId="3" fontId="60" fillId="0" borderId="23" xfId="0" applyNumberFormat="1" applyFont="1" applyBorder="1"/>
    <xf numFmtId="0" fontId="53" fillId="0" borderId="0" xfId="0" applyFont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wrapText="1"/>
    </xf>
    <xf numFmtId="0" fontId="56" fillId="0" borderId="0" xfId="0" applyFont="1"/>
    <xf numFmtId="0" fontId="60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0" fillId="0" borderId="0" xfId="0" applyFont="1" applyAlignment="1">
      <alignment horizontal="right"/>
    </xf>
    <xf numFmtId="0" fontId="60" fillId="0" borderId="0" xfId="0" applyFont="1" applyFill="1"/>
    <xf numFmtId="0" fontId="2" fillId="0" borderId="36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/>
    </xf>
    <xf numFmtId="0" fontId="44" fillId="0" borderId="42" xfId="0" applyFont="1" applyFill="1" applyBorder="1" applyAlignment="1">
      <alignment horizontal="left" vertical="center"/>
    </xf>
    <xf numFmtId="0" fontId="44" fillId="0" borderId="43" xfId="0" applyFont="1" applyFill="1" applyBorder="1" applyAlignment="1">
      <alignment horizontal="left" vertical="center"/>
    </xf>
    <xf numFmtId="0" fontId="44" fillId="0" borderId="43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44" fillId="0" borderId="0" xfId="0" applyFont="1" applyFill="1" applyAlignment="1"/>
    <xf numFmtId="0" fontId="1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6" fillId="0" borderId="0" xfId="0" applyFont="1" applyFill="1" applyAlignment="1"/>
    <xf numFmtId="0" fontId="36" fillId="0" borderId="0" xfId="0" applyFont="1" applyFill="1" applyAlignment="1">
      <alignment vertical="center"/>
    </xf>
    <xf numFmtId="0" fontId="35" fillId="0" borderId="25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1" fillId="0" borderId="44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6" fillId="0" borderId="16" xfId="0" applyFont="1" applyFill="1" applyBorder="1"/>
    <xf numFmtId="0" fontId="5" fillId="0" borderId="0" xfId="0" applyFont="1" applyFill="1" applyBorder="1" applyAlignment="1">
      <alignment horizontal="center"/>
    </xf>
    <xf numFmtId="41" fontId="55" fillId="0" borderId="0" xfId="0" applyNumberFormat="1" applyFont="1" applyAlignment="1">
      <alignment horizontal="right"/>
    </xf>
    <xf numFmtId="0" fontId="51" fillId="0" borderId="7" xfId="0" applyFont="1" applyBorder="1" applyAlignment="1">
      <alignment horizontal="center" vertical="center"/>
    </xf>
    <xf numFmtId="41" fontId="51" fillId="0" borderId="8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49" fontId="53" fillId="0" borderId="45" xfId="0" applyNumberFormat="1" applyFont="1" applyBorder="1" applyAlignment="1">
      <alignment vertical="center"/>
    </xf>
    <xf numFmtId="0" fontId="53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center" vertical="center" wrapText="1"/>
    </xf>
    <xf numFmtId="49" fontId="53" fillId="0" borderId="11" xfId="0" applyNumberFormat="1" applyFont="1" applyBorder="1" applyAlignment="1">
      <alignment horizontal="center" vertical="center"/>
    </xf>
    <xf numFmtId="3" fontId="53" fillId="0" borderId="11" xfId="0" applyNumberFormat="1" applyFont="1" applyBorder="1" applyAlignment="1">
      <alignment horizontal="center" vertical="center"/>
    </xf>
    <xf numFmtId="3" fontId="53" fillId="0" borderId="46" xfId="0" applyNumberFormat="1" applyFont="1" applyBorder="1" applyAlignment="1">
      <alignment horizontal="center" vertical="center"/>
    </xf>
    <xf numFmtId="49" fontId="53" fillId="0" borderId="13" xfId="0" applyNumberFormat="1" applyFont="1" applyBorder="1" applyAlignment="1">
      <alignment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49" fontId="53" fillId="0" borderId="1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/>
    </xf>
    <xf numFmtId="3" fontId="53" fillId="0" borderId="20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49" fontId="61" fillId="0" borderId="1" xfId="0" applyNumberFormat="1" applyFont="1" applyBorder="1" applyAlignment="1">
      <alignment horizontal="center" vertical="center"/>
    </xf>
    <xf numFmtId="3" fontId="61" fillId="0" borderId="1" xfId="0" applyNumberFormat="1" applyFont="1" applyBorder="1" applyAlignment="1">
      <alignment horizontal="center" vertical="center"/>
    </xf>
    <xf numFmtId="3" fontId="61" fillId="0" borderId="20" xfId="0" applyNumberFormat="1" applyFont="1" applyBorder="1" applyAlignment="1">
      <alignment horizontal="center" vertical="center"/>
    </xf>
    <xf numFmtId="3" fontId="61" fillId="0" borderId="1" xfId="0" applyNumberFormat="1" applyFont="1" applyBorder="1" applyAlignment="1">
      <alignment vertical="center"/>
    </xf>
    <xf numFmtId="0" fontId="61" fillId="0" borderId="1" xfId="0" applyFont="1" applyBorder="1" applyAlignment="1">
      <alignment vertical="center"/>
    </xf>
    <xf numFmtId="0" fontId="53" fillId="0" borderId="30" xfId="0" applyFont="1" applyBorder="1" applyAlignment="1">
      <alignment horizontal="left" vertical="center"/>
    </xf>
    <xf numFmtId="0" fontId="53" fillId="0" borderId="22" xfId="0" applyFont="1" applyBorder="1" applyAlignment="1">
      <alignment vertical="center" wrapText="1"/>
    </xf>
    <xf numFmtId="0" fontId="53" fillId="0" borderId="22" xfId="0" applyFont="1" applyBorder="1"/>
    <xf numFmtId="3" fontId="53" fillId="0" borderId="23" xfId="0" applyNumberFormat="1" applyFont="1" applyBorder="1"/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" fontId="3" fillId="0" borderId="1" xfId="0" applyNumberFormat="1" applyFont="1" applyBorder="1" applyAlignment="1">
      <alignment horizontal="left" wrapText="1"/>
    </xf>
    <xf numFmtId="0" fontId="60" fillId="0" borderId="11" xfId="0" applyFont="1" applyBorder="1" applyAlignment="1">
      <alignment horizontal="center"/>
    </xf>
    <xf numFmtId="3" fontId="2" fillId="0" borderId="10" xfId="0" applyNumberFormat="1" applyFont="1" applyFill="1" applyBorder="1"/>
    <xf numFmtId="3" fontId="2" fillId="0" borderId="17" xfId="0" applyNumberFormat="1" applyFont="1" applyFill="1" applyBorder="1"/>
    <xf numFmtId="0" fontId="1" fillId="0" borderId="18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3" fontId="1" fillId="0" borderId="28" xfId="0" applyNumberFormat="1" applyFont="1" applyFill="1" applyBorder="1" applyAlignment="1"/>
    <xf numFmtId="0" fontId="1" fillId="0" borderId="49" xfId="0" applyFont="1" applyFill="1" applyBorder="1"/>
    <xf numFmtId="0" fontId="35" fillId="0" borderId="12" xfId="0" applyFont="1" applyFill="1" applyBorder="1"/>
    <xf numFmtId="3" fontId="1" fillId="0" borderId="36" xfId="0" applyNumberFormat="1" applyFont="1" applyFill="1" applyBorder="1"/>
    <xf numFmtId="3" fontId="1" fillId="0" borderId="8" xfId="0" applyNumberFormat="1" applyFont="1" applyFill="1" applyBorder="1"/>
    <xf numFmtId="0" fontId="35" fillId="0" borderId="26" xfId="0" applyFont="1" applyFill="1" applyBorder="1" applyAlignment="1">
      <alignment horizontal="left" vertical="center"/>
    </xf>
    <xf numFmtId="3" fontId="35" fillId="0" borderId="45" xfId="0" applyNumberFormat="1" applyFont="1" applyFill="1" applyBorder="1"/>
    <xf numFmtId="0" fontId="36" fillId="0" borderId="50" xfId="0" applyFont="1" applyFill="1" applyBorder="1" applyAlignment="1">
      <alignment horizontal="center" vertical="center"/>
    </xf>
    <xf numFmtId="0" fontId="60" fillId="0" borderId="28" xfId="0" applyFont="1" applyFill="1" applyBorder="1" applyAlignment="1">
      <alignment horizontal="center"/>
    </xf>
    <xf numFmtId="0" fontId="44" fillId="0" borderId="50" xfId="0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/>
    </xf>
    <xf numFmtId="0" fontId="60" fillId="0" borderId="51" xfId="0" applyFont="1" applyFill="1" applyBorder="1" applyAlignment="1">
      <alignment horizontal="center"/>
    </xf>
    <xf numFmtId="0" fontId="44" fillId="0" borderId="35" xfId="0" applyFont="1" applyFill="1" applyBorder="1" applyAlignment="1">
      <alignment horizontal="left" vertical="center"/>
    </xf>
    <xf numFmtId="0" fontId="44" fillId="0" borderId="52" xfId="0" applyFont="1" applyFill="1" applyBorder="1" applyAlignment="1">
      <alignment horizontal="left" vertical="center"/>
    </xf>
    <xf numFmtId="0" fontId="44" fillId="0" borderId="51" xfId="0" applyFont="1" applyFill="1" applyBorder="1" applyAlignment="1">
      <alignment horizontal="left" vertical="center"/>
    </xf>
    <xf numFmtId="0" fontId="63" fillId="0" borderId="15" xfId="0" applyFont="1" applyBorder="1" applyAlignment="1">
      <alignment horizontal="center"/>
    </xf>
    <xf numFmtId="0" fontId="63" fillId="0" borderId="15" xfId="0" applyFont="1" applyBorder="1" applyAlignment="1">
      <alignment horizontal="center" vertical="center" wrapText="1"/>
    </xf>
    <xf numFmtId="49" fontId="63" fillId="0" borderId="13" xfId="0" applyNumberFormat="1" applyFont="1" applyBorder="1" applyAlignment="1">
      <alignment vertical="center"/>
    </xf>
    <xf numFmtId="0" fontId="63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63" fillId="0" borderId="7" xfId="0" applyFont="1" applyBorder="1" applyAlignment="1">
      <alignment horizontal="center" wrapText="1"/>
    </xf>
    <xf numFmtId="0" fontId="63" fillId="0" borderId="8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/>
    </xf>
    <xf numFmtId="49" fontId="41" fillId="0" borderId="17" xfId="0" applyNumberFormat="1" applyFont="1" applyBorder="1" applyAlignment="1">
      <alignment horizontal="center" vertical="center"/>
    </xf>
    <xf numFmtId="49" fontId="41" fillId="0" borderId="28" xfId="0" applyNumberFormat="1" applyFont="1" applyBorder="1" applyAlignment="1">
      <alignment horizontal="center" vertical="center"/>
    </xf>
    <xf numFmtId="49" fontId="51" fillId="0" borderId="12" xfId="0" applyNumberFormat="1" applyFont="1" applyBorder="1" applyAlignment="1">
      <alignment horizontal="center" vertical="center" wrapText="1"/>
    </xf>
    <xf numFmtId="0" fontId="41" fillId="0" borderId="1" xfId="2" applyFont="1" applyBorder="1" applyAlignment="1">
      <alignment horizontal="center" wrapText="1"/>
    </xf>
    <xf numFmtId="0" fontId="60" fillId="0" borderId="2" xfId="0" applyFont="1" applyBorder="1" applyAlignment="1">
      <alignment horizontal="center"/>
    </xf>
    <xf numFmtId="0" fontId="41" fillId="0" borderId="2" xfId="0" applyFont="1" applyBorder="1" applyAlignment="1">
      <alignment vertical="center" wrapText="1"/>
    </xf>
    <xf numFmtId="0" fontId="51" fillId="0" borderId="7" xfId="0" applyFont="1" applyBorder="1" applyAlignment="1">
      <alignment vertical="center" wrapText="1"/>
    </xf>
    <xf numFmtId="0" fontId="60" fillId="0" borderId="36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51" fillId="0" borderId="15" xfId="0" applyFont="1" applyBorder="1" applyAlignment="1">
      <alignment vertical="center" wrapText="1"/>
    </xf>
    <xf numFmtId="0" fontId="51" fillId="0" borderId="36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3" fontId="53" fillId="0" borderId="1" xfId="0" applyNumberFormat="1" applyFont="1" applyBorder="1" applyAlignment="1">
      <alignment horizontal="center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0" fillId="0" borderId="1" xfId="0" applyFill="1" applyBorder="1"/>
    <xf numFmtId="49" fontId="63" fillId="0" borderId="1" xfId="0" applyNumberFormat="1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3" fontId="63" fillId="0" borderId="1" xfId="0" applyNumberFormat="1" applyFont="1" applyFill="1" applyBorder="1"/>
    <xf numFmtId="0" fontId="64" fillId="0" borderId="1" xfId="0" applyFont="1" applyFill="1" applyBorder="1"/>
    <xf numFmtId="0" fontId="60" fillId="0" borderId="1" xfId="0" applyFont="1" applyFill="1" applyBorder="1"/>
    <xf numFmtId="3" fontId="64" fillId="0" borderId="1" xfId="0" applyNumberFormat="1" applyFont="1" applyFill="1" applyBorder="1"/>
    <xf numFmtId="3" fontId="63" fillId="0" borderId="1" xfId="0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/>
    </xf>
    <xf numFmtId="49" fontId="6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" fillId="0" borderId="1" xfId="0" quotePrefix="1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41" fontId="51" fillId="0" borderId="37" xfId="0" applyNumberFormat="1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12" fillId="0" borderId="0" xfId="0" applyFont="1" applyBorder="1"/>
    <xf numFmtId="0" fontId="51" fillId="0" borderId="12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41" fontId="51" fillId="0" borderId="49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60" fillId="0" borderId="53" xfId="0" applyFont="1" applyBorder="1" applyAlignment="1">
      <alignment horizont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" fontId="60" fillId="0" borderId="1" xfId="0" applyNumberFormat="1" applyFont="1" applyBorder="1" applyAlignment="1">
      <alignment horizontal="right" vertical="center"/>
    </xf>
    <xf numFmtId="3" fontId="60" fillId="0" borderId="3" xfId="0" applyNumberFormat="1" applyFont="1" applyBorder="1" applyAlignment="1">
      <alignment vertical="center"/>
    </xf>
    <xf numFmtId="3" fontId="60" fillId="0" borderId="29" xfId="0" applyNumberFormat="1" applyFont="1" applyBorder="1" applyAlignment="1">
      <alignment vertical="center"/>
    </xf>
    <xf numFmtId="3" fontId="51" fillId="0" borderId="29" xfId="0" applyNumberFormat="1" applyFont="1" applyBorder="1" applyAlignment="1">
      <alignment vertical="center"/>
    </xf>
    <xf numFmtId="3" fontId="51" fillId="0" borderId="37" xfId="0" applyNumberFormat="1" applyFont="1" applyBorder="1" applyAlignment="1">
      <alignment vertical="center"/>
    </xf>
    <xf numFmtId="0" fontId="60" fillId="0" borderId="20" xfId="0" applyFont="1" applyBorder="1"/>
    <xf numFmtId="3" fontId="62" fillId="0" borderId="54" xfId="0" applyNumberFormat="1" applyFont="1" applyBorder="1"/>
    <xf numFmtId="0" fontId="60" fillId="0" borderId="55" xfId="0" applyFont="1" applyBorder="1" applyAlignment="1">
      <alignment horizontal="center"/>
    </xf>
    <xf numFmtId="0" fontId="64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51" fillId="0" borderId="58" xfId="0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3" fontId="60" fillId="0" borderId="22" xfId="0" applyNumberFormat="1" applyFont="1" applyBorder="1" applyAlignment="1">
      <alignment vertical="center"/>
    </xf>
    <xf numFmtId="3" fontId="60" fillId="0" borderId="22" xfId="0" applyNumberFormat="1" applyFont="1" applyBorder="1" applyAlignment="1">
      <alignment horizontal="right" vertical="center"/>
    </xf>
    <xf numFmtId="3" fontId="60" fillId="0" borderId="23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right"/>
    </xf>
    <xf numFmtId="0" fontId="58" fillId="0" borderId="0" xfId="0" applyFont="1" applyAlignment="1">
      <alignment horizontal="center"/>
    </xf>
    <xf numFmtId="41" fontId="51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1" fillId="0" borderId="5" xfId="0" applyFont="1" applyBorder="1" applyAlignment="1">
      <alignment horizontal="center" vertical="center" wrapText="1"/>
    </xf>
    <xf numFmtId="167" fontId="41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1" fillId="0" borderId="5" xfId="0" applyFont="1" applyBorder="1" applyAlignment="1">
      <alignment horizontal="center" vertical="center"/>
    </xf>
    <xf numFmtId="167" fontId="41" fillId="0" borderId="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1" fillId="0" borderId="11" xfId="0" applyFont="1" applyBorder="1" applyAlignment="1">
      <alignment horizontal="center" vertical="center"/>
    </xf>
    <xf numFmtId="167" fontId="4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7" fontId="41" fillId="0" borderId="20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Border="1" applyAlignment="1">
      <alignment vertical="center"/>
    </xf>
    <xf numFmtId="167" fontId="41" fillId="0" borderId="2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center" vertical="center"/>
    </xf>
    <xf numFmtId="167" fontId="41" fillId="0" borderId="54" xfId="0" applyNumberFormat="1" applyFont="1" applyBorder="1" applyAlignment="1">
      <alignment vertical="center"/>
    </xf>
    <xf numFmtId="0" fontId="51" fillId="0" borderId="12" xfId="0" applyFont="1" applyBorder="1" applyAlignment="1">
      <alignment vertical="center" wrapText="1"/>
    </xf>
    <xf numFmtId="167" fontId="51" fillId="0" borderId="12" xfId="0" applyNumberFormat="1" applyFont="1" applyBorder="1" applyAlignment="1">
      <alignment vertical="center"/>
    </xf>
    <xf numFmtId="167" fontId="41" fillId="0" borderId="11" xfId="0" applyNumberFormat="1" applyFont="1" applyBorder="1" applyAlignment="1">
      <alignment vertical="center"/>
    </xf>
    <xf numFmtId="167" fontId="41" fillId="0" borderId="46" xfId="0" applyNumberFormat="1" applyFont="1" applyBorder="1" applyAlignment="1">
      <alignment vertical="center"/>
    </xf>
    <xf numFmtId="167" fontId="51" fillId="0" borderId="4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59" fillId="0" borderId="0" xfId="0" applyFont="1" applyAlignme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indent="4"/>
    </xf>
    <xf numFmtId="3" fontId="1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49" fontId="51" fillId="0" borderId="14" xfId="0" applyNumberFormat="1" applyFont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49" fontId="41" fillId="0" borderId="47" xfId="0" applyNumberFormat="1" applyFont="1" applyBorder="1" applyAlignment="1">
      <alignment horizontal="center" vertical="center"/>
    </xf>
    <xf numFmtId="49" fontId="41" fillId="0" borderId="19" xfId="0" applyNumberFormat="1" applyFont="1" applyBorder="1" applyAlignment="1">
      <alignment horizontal="center" vertical="center"/>
    </xf>
    <xf numFmtId="0" fontId="51" fillId="0" borderId="39" xfId="0" applyFont="1" applyBorder="1" applyAlignment="1">
      <alignment vertical="center" wrapText="1"/>
    </xf>
    <xf numFmtId="3" fontId="51" fillId="0" borderId="33" xfId="0" applyNumberFormat="1" applyFont="1" applyBorder="1" applyAlignment="1">
      <alignment vertical="center"/>
    </xf>
    <xf numFmtId="3" fontId="62" fillId="0" borderId="40" xfId="0" applyNumberFormat="1" applyFont="1" applyBorder="1" applyAlignment="1">
      <alignment vertical="center"/>
    </xf>
    <xf numFmtId="0" fontId="60" fillId="0" borderId="59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51" fillId="0" borderId="0" xfId="0" applyFont="1" applyBorder="1" applyAlignment="1">
      <alignment vertical="center" wrapText="1"/>
    </xf>
    <xf numFmtId="3" fontId="24" fillId="0" borderId="0" xfId="0" applyNumberFormat="1" applyFont="1" applyBorder="1" applyAlignment="1">
      <alignment vertical="center"/>
    </xf>
    <xf numFmtId="0" fontId="66" fillId="0" borderId="0" xfId="0" applyFont="1"/>
    <xf numFmtId="3" fontId="1" fillId="0" borderId="21" xfId="0" applyNumberFormat="1" applyFont="1" applyFill="1" applyBorder="1" applyAlignment="1">
      <alignment horizontal="center" vertical="center"/>
    </xf>
    <xf numFmtId="3" fontId="43" fillId="0" borderId="9" xfId="0" applyNumberFormat="1" applyFont="1" applyFill="1" applyBorder="1"/>
    <xf numFmtId="0" fontId="1" fillId="0" borderId="12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left" wrapText="1" indent="2"/>
    </xf>
    <xf numFmtId="3" fontId="2" fillId="8" borderId="1" xfId="0" applyNumberFormat="1" applyFont="1" applyFill="1" applyBorder="1"/>
    <xf numFmtId="3" fontId="2" fillId="9" borderId="1" xfId="0" applyNumberFormat="1" applyFont="1" applyFill="1" applyBorder="1"/>
    <xf numFmtId="0" fontId="2" fillId="8" borderId="1" xfId="0" applyFont="1" applyFill="1" applyBorder="1" applyAlignment="1">
      <alignment horizontal="left" indent="4"/>
    </xf>
    <xf numFmtId="3" fontId="43" fillId="3" borderId="9" xfId="0" applyNumberFormat="1" applyFont="1" applyFill="1" applyBorder="1"/>
    <xf numFmtId="3" fontId="44" fillId="0" borderId="14" xfId="0" applyNumberFormat="1" applyFont="1" applyFill="1" applyBorder="1"/>
    <xf numFmtId="0" fontId="60" fillId="0" borderId="14" xfId="0" applyFont="1" applyFill="1" applyBorder="1" applyAlignment="1">
      <alignment horizontal="center"/>
    </xf>
    <xf numFmtId="3" fontId="44" fillId="0" borderId="60" xfId="0" applyNumberFormat="1" applyFont="1" applyFill="1" applyBorder="1"/>
    <xf numFmtId="0" fontId="60" fillId="0" borderId="61" xfId="0" applyFont="1" applyFill="1" applyBorder="1" applyAlignment="1">
      <alignment horizontal="center"/>
    </xf>
    <xf numFmtId="0" fontId="60" fillId="0" borderId="47" xfId="0" applyFont="1" applyFill="1" applyBorder="1" applyAlignment="1">
      <alignment horizontal="center"/>
    </xf>
    <xf numFmtId="0" fontId="60" fillId="0" borderId="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 vertical="center"/>
    </xf>
    <xf numFmtId="3" fontId="2" fillId="0" borderId="5" xfId="0" applyNumberFormat="1" applyFont="1" applyFill="1" applyBorder="1"/>
    <xf numFmtId="0" fontId="44" fillId="0" borderId="6" xfId="0" applyFont="1" applyFill="1" applyBorder="1" applyAlignment="1">
      <alignment horizontal="center" vertical="center" wrapText="1"/>
    </xf>
    <xf numFmtId="3" fontId="43" fillId="0" borderId="46" xfId="0" applyNumberFormat="1" applyFont="1" applyFill="1" applyBorder="1"/>
    <xf numFmtId="3" fontId="43" fillId="0" borderId="20" xfId="0" applyNumberFormat="1" applyFont="1" applyFill="1" applyBorder="1"/>
    <xf numFmtId="3" fontId="43" fillId="0" borderId="22" xfId="0" applyNumberFormat="1" applyFont="1" applyFill="1" applyBorder="1"/>
    <xf numFmtId="3" fontId="43" fillId="0" borderId="23" xfId="0" applyNumberFormat="1" applyFont="1" applyFill="1" applyBorder="1"/>
    <xf numFmtId="0" fontId="2" fillId="0" borderId="4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3" fontId="43" fillId="0" borderId="50" xfId="0" applyNumberFormat="1" applyFont="1" applyFill="1" applyBorder="1"/>
    <xf numFmtId="0" fontId="2" fillId="0" borderId="18" xfId="0" applyFont="1" applyFill="1" applyBorder="1" applyAlignment="1">
      <alignment horizontal="left" vertical="center"/>
    </xf>
    <xf numFmtId="3" fontId="43" fillId="0" borderId="25" xfId="0" applyNumberFormat="1" applyFont="1" applyFill="1" applyBorder="1"/>
    <xf numFmtId="0" fontId="2" fillId="0" borderId="2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3" fontId="2" fillId="0" borderId="41" xfId="0" applyNumberFormat="1" applyFont="1" applyFill="1" applyBorder="1" applyAlignment="1">
      <alignment horizontal="right" vertical="center" wrapText="1"/>
    </xf>
    <xf numFmtId="3" fontId="20" fillId="4" borderId="11" xfId="0" applyNumberFormat="1" applyFont="1" applyFill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3" fontId="1" fillId="3" borderId="12" xfId="0" applyNumberFormat="1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3" fontId="20" fillId="0" borderId="11" xfId="0" applyNumberFormat="1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 vertical="center"/>
    </xf>
    <xf numFmtId="1" fontId="20" fillId="4" borderId="22" xfId="0" applyNumberFormat="1" applyFont="1" applyFill="1" applyBorder="1" applyAlignment="1">
      <alignment horizontal="right" vertical="center"/>
    </xf>
    <xf numFmtId="1" fontId="20" fillId="0" borderId="1" xfId="0" applyNumberFormat="1" applyFont="1" applyBorder="1" applyAlignment="1">
      <alignment horizontal="right"/>
    </xf>
    <xf numFmtId="41" fontId="17" fillId="0" borderId="1" xfId="2" applyNumberFormat="1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/>
    </xf>
    <xf numFmtId="41" fontId="17" fillId="0" borderId="22" xfId="2" applyNumberFormat="1" applyFont="1" applyBorder="1"/>
    <xf numFmtId="41" fontId="17" fillId="0" borderId="23" xfId="2" applyNumberFormat="1" applyFont="1" applyBorder="1"/>
    <xf numFmtId="0" fontId="31" fillId="0" borderId="12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0" fillId="0" borderId="27" xfId="0" applyFill="1" applyBorder="1"/>
    <xf numFmtId="0" fontId="0" fillId="0" borderId="2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1" fillId="0" borderId="17" xfId="0" applyFont="1" applyFill="1" applyBorder="1"/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49" fontId="0" fillId="0" borderId="10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Font="1" applyFill="1" applyBorder="1" applyAlignment="1">
      <alignment horizontal="right"/>
    </xf>
    <xf numFmtId="0" fontId="31" fillId="0" borderId="28" xfId="0" applyFont="1" applyFill="1" applyBorder="1"/>
    <xf numFmtId="49" fontId="0" fillId="0" borderId="10" xfId="0" applyNumberFormat="1" applyFill="1" applyBorder="1"/>
    <xf numFmtId="49" fontId="0" fillId="0" borderId="1" xfId="0" applyNumberFormat="1" applyFill="1" applyBorder="1"/>
    <xf numFmtId="3" fontId="31" fillId="0" borderId="2" xfId="0" applyNumberFormat="1" applyFont="1" applyFill="1" applyBorder="1" applyAlignment="1">
      <alignment horizontal="right"/>
    </xf>
    <xf numFmtId="3" fontId="34" fillId="0" borderId="2" xfId="0" applyNumberFormat="1" applyFont="1" applyFill="1" applyBorder="1" applyAlignment="1">
      <alignment horizontal="right"/>
    </xf>
    <xf numFmtId="3" fontId="31" fillId="0" borderId="12" xfId="0" applyNumberFormat="1" applyFont="1" applyFill="1" applyBorder="1"/>
    <xf numFmtId="0" fontId="34" fillId="0" borderId="0" xfId="0" applyFont="1" applyFill="1"/>
    <xf numFmtId="0" fontId="31" fillId="0" borderId="15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1" fillId="0" borderId="11" xfId="0" applyFont="1" applyFill="1" applyBorder="1"/>
    <xf numFmtId="49" fontId="0" fillId="0" borderId="11" xfId="0" applyNumberFormat="1" applyFill="1" applyBorder="1" applyAlignment="1">
      <alignment horizontal="center"/>
    </xf>
    <xf numFmtId="3" fontId="0" fillId="0" borderId="11" xfId="0" applyNumberFormat="1" applyFill="1" applyBorder="1"/>
    <xf numFmtId="0" fontId="0" fillId="0" borderId="11" xfId="0" applyFill="1" applyBorder="1"/>
    <xf numFmtId="3" fontId="0" fillId="0" borderId="11" xfId="0" applyNumberFormat="1" applyFill="1" applyBorder="1" applyAlignment="1">
      <alignment horizontal="right"/>
    </xf>
    <xf numFmtId="0" fontId="31" fillId="0" borderId="1" xfId="0" applyFont="1" applyFill="1" applyBorder="1"/>
    <xf numFmtId="0" fontId="0" fillId="0" borderId="1" xfId="0" applyFill="1" applyBorder="1" applyAlignment="1">
      <alignment horizontal="right"/>
    </xf>
    <xf numFmtId="0" fontId="31" fillId="0" borderId="2" xfId="0" applyFont="1" applyFill="1" applyBorder="1"/>
    <xf numFmtId="3" fontId="0" fillId="0" borderId="2" xfId="0" applyNumberFormat="1" applyFill="1" applyBorder="1"/>
    <xf numFmtId="0" fontId="0" fillId="0" borderId="2" xfId="0" applyFill="1" applyBorder="1"/>
    <xf numFmtId="3" fontId="0" fillId="0" borderId="2" xfId="0" applyNumberFormat="1" applyFill="1" applyBorder="1" applyAlignment="1">
      <alignment horizontal="right"/>
    </xf>
    <xf numFmtId="0" fontId="0" fillId="0" borderId="0" xfId="0" applyFill="1" applyBorder="1" applyAlignment="1"/>
    <xf numFmtId="3" fontId="34" fillId="0" borderId="12" xfId="0" applyNumberFormat="1" applyFont="1" applyFill="1" applyBorder="1"/>
    <xf numFmtId="0" fontId="34" fillId="0" borderId="12" xfId="0" applyFont="1" applyFill="1" applyBorder="1"/>
    <xf numFmtId="3" fontId="34" fillId="0" borderId="62" xfId="0" applyNumberFormat="1" applyFont="1" applyFill="1" applyBorder="1"/>
    <xf numFmtId="3" fontId="34" fillId="0" borderId="12" xfId="0" applyNumberFormat="1" applyFont="1" applyFill="1" applyBorder="1" applyAlignment="1">
      <alignment horizontal="right"/>
    </xf>
    <xf numFmtId="3" fontId="34" fillId="0" borderId="49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31" fillId="0" borderId="16" xfId="0" applyFont="1" applyFill="1" applyBorder="1"/>
    <xf numFmtId="0" fontId="31" fillId="0" borderId="51" xfId="0" applyFont="1" applyFill="1" applyBorder="1"/>
    <xf numFmtId="0" fontId="0" fillId="0" borderId="63" xfId="0" applyFill="1" applyBorder="1" applyAlignment="1"/>
    <xf numFmtId="3" fontId="3" fillId="4" borderId="11" xfId="0" applyNumberFormat="1" applyFont="1" applyFill="1" applyBorder="1" applyAlignment="1">
      <alignment vertical="center"/>
    </xf>
    <xf numFmtId="3" fontId="53" fillId="4" borderId="11" xfId="0" applyNumberFormat="1" applyFont="1" applyFill="1" applyBorder="1" applyAlignment="1">
      <alignment horizontal="right" vertical="center"/>
    </xf>
    <xf numFmtId="167" fontId="17" fillId="0" borderId="1" xfId="2" applyNumberFormat="1" applyFont="1" applyBorder="1" applyAlignment="1">
      <alignment horizontal="right" vertical="center"/>
    </xf>
    <xf numFmtId="0" fontId="17" fillId="0" borderId="1" xfId="2" applyFont="1" applyBorder="1" applyAlignment="1">
      <alignment horizontal="center" wrapText="1"/>
    </xf>
    <xf numFmtId="0" fontId="17" fillId="0" borderId="13" xfId="2" applyFont="1" applyBorder="1" applyAlignment="1">
      <alignment horizontal="center" wrapText="1"/>
    </xf>
    <xf numFmtId="41" fontId="17" fillId="0" borderId="20" xfId="2" applyNumberFormat="1" applyFont="1" applyBorder="1" applyAlignment="1">
      <alignment horizontal="center" vertical="center" wrapText="1"/>
    </xf>
    <xf numFmtId="167" fontId="17" fillId="0" borderId="20" xfId="2" applyNumberFormat="1" applyFont="1" applyBorder="1" applyAlignment="1">
      <alignment horizontal="right" vertical="center"/>
    </xf>
    <xf numFmtId="0" fontId="17" fillId="0" borderId="30" xfId="2" applyFont="1" applyBorder="1" applyAlignment="1">
      <alignment horizontal="center" vertical="center"/>
    </xf>
    <xf numFmtId="0" fontId="17" fillId="0" borderId="22" xfId="2" applyFont="1" applyBorder="1" applyAlignment="1">
      <alignment vertical="center"/>
    </xf>
    <xf numFmtId="167" fontId="14" fillId="0" borderId="22" xfId="2" applyNumberFormat="1" applyFont="1" applyBorder="1" applyAlignment="1">
      <alignment horizontal="right" vertical="center"/>
    </xf>
    <xf numFmtId="167" fontId="14" fillId="0" borderId="23" xfId="2" applyNumberFormat="1" applyFont="1" applyBorder="1" applyAlignment="1">
      <alignment horizontal="right" vertical="center"/>
    </xf>
    <xf numFmtId="0" fontId="17" fillId="0" borderId="1" xfId="2" applyFont="1" applyBorder="1" applyAlignment="1">
      <alignment horizontal="left" wrapText="1"/>
    </xf>
    <xf numFmtId="3" fontId="17" fillId="0" borderId="20" xfId="2" applyNumberFormat="1" applyFont="1" applyBorder="1" applyAlignment="1">
      <alignment vertical="center"/>
    </xf>
    <xf numFmtId="3" fontId="17" fillId="0" borderId="1" xfId="2" applyNumberFormat="1" applyFont="1" applyBorder="1" applyAlignment="1">
      <alignment vertical="center"/>
    </xf>
    <xf numFmtId="0" fontId="17" fillId="0" borderId="13" xfId="2" applyFont="1" applyBorder="1" applyAlignment="1">
      <alignment horizontal="center" vertical="center" wrapText="1"/>
    </xf>
    <xf numFmtId="0" fontId="19" fillId="0" borderId="22" xfId="2" applyFont="1" applyBorder="1" applyAlignment="1">
      <alignment horizontal="center" vertical="center"/>
    </xf>
    <xf numFmtId="3" fontId="19" fillId="0" borderId="22" xfId="2" applyNumberFormat="1" applyFont="1" applyBorder="1" applyAlignment="1">
      <alignment vertical="center"/>
    </xf>
    <xf numFmtId="3" fontId="19" fillId="0" borderId="23" xfId="2" applyNumberFormat="1" applyFont="1" applyBorder="1" applyAlignment="1">
      <alignment vertical="center"/>
    </xf>
    <xf numFmtId="0" fontId="17" fillId="0" borderId="1" xfId="2" applyFont="1" applyBorder="1"/>
    <xf numFmtId="167" fontId="17" fillId="0" borderId="1" xfId="2" applyNumberFormat="1" applyFont="1" applyBorder="1" applyAlignment="1">
      <alignment horizontal="right"/>
    </xf>
    <xf numFmtId="0" fontId="69" fillId="0" borderId="1" xfId="2" applyFont="1" applyBorder="1"/>
    <xf numFmtId="0" fontId="17" fillId="0" borderId="13" xfId="2" applyFont="1" applyBorder="1" applyAlignment="1">
      <alignment horizontal="center"/>
    </xf>
    <xf numFmtId="167" fontId="17" fillId="0" borderId="20" xfId="2" applyNumberFormat="1" applyFont="1" applyBorder="1" applyAlignment="1">
      <alignment horizontal="right"/>
    </xf>
    <xf numFmtId="0" fontId="19" fillId="0" borderId="22" xfId="2" applyFont="1" applyBorder="1"/>
    <xf numFmtId="167" fontId="19" fillId="0" borderId="22" xfId="2" applyNumberFormat="1" applyFont="1" applyBorder="1" applyAlignment="1">
      <alignment horizontal="right"/>
    </xf>
    <xf numFmtId="167" fontId="19" fillId="0" borderId="23" xfId="2" applyNumberFormat="1" applyFont="1" applyBorder="1" applyAlignment="1">
      <alignment horizontal="right"/>
    </xf>
    <xf numFmtId="41" fontId="17" fillId="0" borderId="1" xfId="2" applyNumberFormat="1" applyFont="1" applyBorder="1"/>
    <xf numFmtId="41" fontId="17" fillId="0" borderId="20" xfId="2" applyNumberFormat="1" applyFont="1" applyBorder="1"/>
    <xf numFmtId="0" fontId="14" fillId="0" borderId="22" xfId="2" applyFont="1" applyBorder="1"/>
    <xf numFmtId="0" fontId="53" fillId="0" borderId="0" xfId="2" applyFont="1" applyAlignment="1">
      <alignment horizontal="center" vertical="center" wrapText="1"/>
    </xf>
    <xf numFmtId="0" fontId="51" fillId="0" borderId="0" xfId="2" applyFont="1" applyAlignment="1">
      <alignment horizontal="left" vertical="center" wrapText="1"/>
    </xf>
    <xf numFmtId="0" fontId="41" fillId="0" borderId="16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0" fontId="51" fillId="0" borderId="62" xfId="0" applyFont="1" applyBorder="1" applyAlignment="1">
      <alignment vertical="center" wrapText="1"/>
    </xf>
    <xf numFmtId="0" fontId="51" fillId="0" borderId="62" xfId="0" applyFont="1" applyBorder="1" applyAlignment="1">
      <alignment horizontal="center" vertical="center"/>
    </xf>
    <xf numFmtId="167" fontId="51" fillId="0" borderId="62" xfId="0" applyNumberFormat="1" applyFont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0" fontId="51" fillId="0" borderId="6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 wrapText="1"/>
    </xf>
    <xf numFmtId="167" fontId="41" fillId="0" borderId="6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horizontal="center" vertical="center"/>
    </xf>
    <xf numFmtId="167" fontId="41" fillId="0" borderId="22" xfId="0" applyNumberFormat="1" applyFont="1" applyBorder="1" applyAlignment="1">
      <alignment vertical="center"/>
    </xf>
    <xf numFmtId="167" fontId="41" fillId="0" borderId="23" xfId="0" applyNumberFormat="1" applyFont="1" applyBorder="1" applyAlignment="1">
      <alignment vertical="center"/>
    </xf>
    <xf numFmtId="0" fontId="51" fillId="0" borderId="14" xfId="0" applyFont="1" applyBorder="1" applyAlignment="1">
      <alignment vertical="center" wrapText="1"/>
    </xf>
    <xf numFmtId="0" fontId="51" fillId="0" borderId="14" xfId="0" applyFont="1" applyBorder="1" applyAlignment="1">
      <alignment horizontal="center" vertical="center"/>
    </xf>
    <xf numFmtId="167" fontId="51" fillId="0" borderId="14" xfId="0" applyNumberFormat="1" applyFont="1" applyBorder="1" applyAlignment="1">
      <alignment vertical="center"/>
    </xf>
    <xf numFmtId="0" fontId="51" fillId="0" borderId="62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1" fillId="0" borderId="28" xfId="0" applyFont="1" applyBorder="1" applyAlignment="1">
      <alignment horizontal="center"/>
    </xf>
    <xf numFmtId="0" fontId="51" fillId="0" borderId="65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1" fillId="0" borderId="66" xfId="0" applyFont="1" applyBorder="1" applyAlignment="1">
      <alignment vertical="center" wrapText="1"/>
    </xf>
    <xf numFmtId="0" fontId="59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49" xfId="0" applyFont="1" applyBorder="1" applyAlignment="1">
      <alignment horizontal="center"/>
    </xf>
    <xf numFmtId="0" fontId="51" fillId="0" borderId="64" xfId="0" applyFont="1" applyBorder="1" applyAlignment="1">
      <alignment horizontal="center"/>
    </xf>
    <xf numFmtId="0" fontId="51" fillId="0" borderId="36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6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49" fontId="58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wrapText="1"/>
    </xf>
    <xf numFmtId="3" fontId="62" fillId="0" borderId="1" xfId="0" applyNumberFormat="1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41" fillId="0" borderId="1" xfId="0" applyFont="1" applyBorder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  <xf numFmtId="0" fontId="51" fillId="0" borderId="0" xfId="2" applyFont="1" applyAlignment="1">
      <alignment horizontal="left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4" fillId="0" borderId="0" xfId="0" applyFont="1" applyBorder="1" applyAlignment="1">
      <alignment horizontal="right" vertical="center"/>
    </xf>
    <xf numFmtId="0" fontId="41" fillId="0" borderId="2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4" fillId="0" borderId="15" xfId="0" applyFont="1" applyFill="1" applyBorder="1" applyAlignment="1">
      <alignment horizontal="left"/>
    </xf>
    <xf numFmtId="0" fontId="44" fillId="0" borderId="37" xfId="0" applyFont="1" applyFill="1" applyBorder="1" applyAlignment="1">
      <alignment horizontal="left"/>
    </xf>
    <xf numFmtId="0" fontId="44" fillId="0" borderId="44" xfId="0" applyFont="1" applyFill="1" applyBorder="1" applyAlignment="1">
      <alignment horizontal="left"/>
    </xf>
    <xf numFmtId="0" fontId="44" fillId="0" borderId="4" xfId="0" applyFont="1" applyFill="1" applyBorder="1" applyAlignment="1">
      <alignment horizontal="center" vertical="center"/>
    </xf>
    <xf numFmtId="0" fontId="44" fillId="0" borderId="68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62" fillId="0" borderId="62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60" fillId="0" borderId="0" xfId="0" applyFont="1" applyFill="1" applyAlignment="1">
      <alignment horizontal="center"/>
    </xf>
    <xf numFmtId="0" fontId="36" fillId="0" borderId="64" xfId="0" applyFont="1" applyFill="1" applyBorder="1" applyAlignment="1">
      <alignment horizontal="left"/>
    </xf>
    <xf numFmtId="0" fontId="36" fillId="0" borderId="41" xfId="0" applyFont="1" applyFill="1" applyBorder="1" applyAlignment="1">
      <alignment horizontal="center" vertical="center"/>
    </xf>
    <xf numFmtId="0" fontId="36" fillId="0" borderId="68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69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/>
    </xf>
    <xf numFmtId="0" fontId="62" fillId="0" borderId="27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3" fillId="5" borderId="1" xfId="0" applyNumberFormat="1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/>
    </xf>
    <xf numFmtId="3" fontId="3" fillId="5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3" fontId="1" fillId="0" borderId="49" xfId="0" applyNumberFormat="1" applyFont="1" applyBorder="1" applyAlignment="1">
      <alignment horizontal="center" vertical="center" wrapText="1"/>
    </xf>
    <xf numFmtId="3" fontId="1" fillId="0" borderId="64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/>
    </xf>
    <xf numFmtId="0" fontId="49" fillId="0" borderId="70" xfId="0" applyFont="1" applyBorder="1" applyAlignment="1">
      <alignment horizontal="center" vertical="center"/>
    </xf>
    <xf numFmtId="0" fontId="30" fillId="0" borderId="3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60" fillId="0" borderId="7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60" fillId="0" borderId="53" xfId="0" applyFont="1" applyBorder="1" applyAlignment="1">
      <alignment horizontal="center"/>
    </xf>
    <xf numFmtId="0" fontId="60" fillId="0" borderId="11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31" fillId="0" borderId="7" xfId="0" applyFon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0" fontId="34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3" fontId="0" fillId="0" borderId="2" xfId="0" applyNumberFormat="1" applyFill="1" applyBorder="1" applyAlignment="1">
      <alignment horizontal="right"/>
    </xf>
    <xf numFmtId="3" fontId="34" fillId="0" borderId="7" xfId="0" applyNumberFormat="1" applyFont="1" applyFill="1" applyBorder="1" applyAlignment="1">
      <alignment horizontal="center" vertical="center"/>
    </xf>
    <xf numFmtId="3" fontId="34" fillId="0" borderId="8" xfId="0" applyNumberFormat="1" applyFont="1" applyFill="1" applyBorder="1" applyAlignment="1">
      <alignment horizontal="center" vertical="center"/>
    </xf>
    <xf numFmtId="3" fontId="34" fillId="0" borderId="49" xfId="0" applyNumberFormat="1" applyFont="1" applyFill="1" applyBorder="1" applyAlignment="1">
      <alignment horizontal="right"/>
    </xf>
    <xf numFmtId="3" fontId="34" fillId="0" borderId="31" xfId="0" applyNumberFormat="1" applyFont="1" applyFill="1" applyBorder="1" applyAlignment="1">
      <alignment horizontal="right"/>
    </xf>
    <xf numFmtId="3" fontId="34" fillId="0" borderId="15" xfId="0" applyNumberFormat="1" applyFont="1" applyFill="1" applyBorder="1" applyAlignment="1">
      <alignment horizontal="center" vertical="center"/>
    </xf>
    <xf numFmtId="3" fontId="31" fillId="0" borderId="15" xfId="0" applyNumberFormat="1" applyFont="1" applyFill="1" applyBorder="1" applyAlignment="1">
      <alignment horizontal="right"/>
    </xf>
    <xf numFmtId="3" fontId="31" fillId="0" borderId="8" xfId="0" applyNumberFormat="1" applyFont="1" applyFill="1" applyBorder="1" applyAlignment="1">
      <alignment horizontal="right"/>
    </xf>
    <xf numFmtId="3" fontId="31" fillId="0" borderId="37" xfId="0" applyNumberFormat="1" applyFont="1" applyFill="1" applyBorder="1" applyAlignment="1">
      <alignment horizontal="right"/>
    </xf>
    <xf numFmtId="3" fontId="31" fillId="0" borderId="71" xfId="0" applyNumberFormat="1" applyFont="1" applyFill="1" applyBorder="1" applyAlignment="1">
      <alignment horizontal="center"/>
    </xf>
    <xf numFmtId="3" fontId="34" fillId="0" borderId="15" xfId="0" applyNumberFormat="1" applyFont="1" applyFill="1" applyBorder="1" applyAlignment="1">
      <alignment horizontal="right"/>
    </xf>
    <xf numFmtId="3" fontId="34" fillId="0" borderId="8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3" fillId="4" borderId="1" xfId="3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63" xfId="0" applyFont="1" applyFill="1" applyBorder="1" applyAlignment="1">
      <alignment horizontal="left" vertical="center" wrapText="1" indent="1"/>
    </xf>
    <xf numFmtId="0" fontId="13" fillId="4" borderId="1" xfId="0" quotePrefix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wrapText="1"/>
    </xf>
    <xf numFmtId="0" fontId="0" fillId="0" borderId="70" xfId="0" applyBorder="1" applyAlignment="1">
      <alignment wrapText="1"/>
    </xf>
    <xf numFmtId="0" fontId="0" fillId="0" borderId="25" xfId="0" applyBorder="1" applyAlignment="1">
      <alignment wrapText="1"/>
    </xf>
    <xf numFmtId="0" fontId="13" fillId="0" borderId="9" xfId="0" applyFont="1" applyFill="1" applyBorder="1" applyAlignment="1">
      <alignment horizontal="right" wrapText="1"/>
    </xf>
    <xf numFmtId="0" fontId="27" fillId="0" borderId="9" xfId="0" applyFont="1" applyBorder="1" applyAlignment="1">
      <alignment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73" xfId="0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wrapText="1"/>
    </xf>
    <xf numFmtId="49" fontId="0" fillId="0" borderId="0" xfId="0" applyNumberFormat="1" applyAlignment="1"/>
    <xf numFmtId="0" fontId="15" fillId="0" borderId="0" xfId="0" applyFont="1" applyFill="1" applyAlignment="1">
      <alignment wrapText="1"/>
    </xf>
    <xf numFmtId="0" fontId="15" fillId="0" borderId="72" xfId="0" applyFont="1" applyFill="1" applyBorder="1" applyAlignment="1">
      <alignment wrapText="1"/>
    </xf>
    <xf numFmtId="0" fontId="15" fillId="0" borderId="73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15" fillId="0" borderId="0" xfId="0" applyNumberFormat="1" applyFont="1" applyFill="1" applyBorder="1" applyAlignment="1">
      <alignment horizontal="center" wrapText="1"/>
    </xf>
    <xf numFmtId="0" fontId="15" fillId="0" borderId="72" xfId="0" applyFont="1" applyBorder="1" applyAlignment="1">
      <alignment wrapText="1"/>
    </xf>
    <xf numFmtId="168" fontId="22" fillId="0" borderId="29" xfId="0" applyNumberFormat="1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0" fillId="0" borderId="72" xfId="0" applyBorder="1" applyAlignment="1">
      <alignment wrapText="1"/>
    </xf>
    <xf numFmtId="168" fontId="15" fillId="0" borderId="0" xfId="0" applyNumberFormat="1" applyFont="1" applyFill="1" applyBorder="1" applyAlignment="1">
      <alignment wrapText="1"/>
    </xf>
    <xf numFmtId="0" fontId="15" fillId="0" borderId="70" xfId="0" applyFont="1" applyFill="1" applyBorder="1" applyAlignment="1">
      <alignment wrapText="1"/>
    </xf>
    <xf numFmtId="0" fontId="15" fillId="0" borderId="70" xfId="0" applyFont="1" applyFill="1" applyBorder="1" applyAlignment="1">
      <alignment horizontal="center"/>
    </xf>
    <xf numFmtId="0" fontId="0" fillId="0" borderId="70" xfId="0" applyBorder="1" applyAlignment="1"/>
    <xf numFmtId="3" fontId="63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63" fillId="0" borderId="3" xfId="0" applyFont="1" applyFill="1" applyBorder="1" applyAlignment="1">
      <alignment horizontal="center"/>
    </xf>
    <xf numFmtId="0" fontId="63" fillId="0" borderId="9" xfId="0" applyFont="1" applyFill="1" applyBorder="1" applyAlignment="1">
      <alignment horizontal="center"/>
    </xf>
    <xf numFmtId="0" fontId="63" fillId="0" borderId="10" xfId="0" applyFont="1" applyFill="1" applyBorder="1" applyAlignment="1">
      <alignment horizontal="center"/>
    </xf>
  </cellXfs>
  <cellStyles count="4">
    <cellStyle name="Normál" xfId="0" builtinId="0"/>
    <cellStyle name="Normál 2" xfId="1"/>
    <cellStyle name="Normál_2009.I.félév" xfId="2"/>
    <cellStyle name="Normal_KTRSZJ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4"/>
  <sheetViews>
    <sheetView tabSelected="1" view="pageBreakPreview" zoomScaleNormal="85" zoomScaleSheetLayoutView="100" workbookViewId="0">
      <selection sqref="A1:F1"/>
    </sheetView>
  </sheetViews>
  <sheetFormatPr defaultRowHeight="15" x14ac:dyDescent="0.25"/>
  <cols>
    <col min="1" max="1" width="11.28515625" style="180" bestFit="1" customWidth="1"/>
    <col min="2" max="2" width="89.42578125" style="180" bestFit="1" customWidth="1"/>
    <col min="3" max="3" width="9.140625" style="180" customWidth="1"/>
    <col min="4" max="6" width="13.7109375" style="180" customWidth="1"/>
    <col min="7" max="16384" width="9.140625" style="180"/>
  </cols>
  <sheetData>
    <row r="1" spans="1:7" x14ac:dyDescent="0.25">
      <c r="A1" s="863" t="s">
        <v>46</v>
      </c>
      <c r="B1" s="863"/>
      <c r="C1" s="863"/>
      <c r="D1" s="863"/>
      <c r="E1" s="863"/>
      <c r="F1" s="863"/>
      <c r="G1" s="695"/>
    </row>
    <row r="2" spans="1:7" ht="18.75" customHeight="1" x14ac:dyDescent="0.25">
      <c r="A2" s="865" t="s">
        <v>1880</v>
      </c>
      <c r="B2" s="865"/>
      <c r="C2" s="865"/>
      <c r="D2" s="865"/>
      <c r="E2" s="865"/>
      <c r="F2" s="865"/>
    </row>
    <row r="3" spans="1:7" ht="16.5" customHeight="1" x14ac:dyDescent="0.25">
      <c r="A3" s="865" t="s">
        <v>2035</v>
      </c>
      <c r="B3" s="865"/>
      <c r="C3" s="865"/>
      <c r="D3" s="865"/>
      <c r="E3" s="865"/>
      <c r="F3" s="865"/>
    </row>
    <row r="5" spans="1:7" ht="18.75" x14ac:dyDescent="0.3">
      <c r="A5" s="866" t="s">
        <v>2038</v>
      </c>
      <c r="B5" s="866"/>
      <c r="C5" s="866"/>
      <c r="D5" s="866"/>
      <c r="E5" s="866"/>
      <c r="F5" s="866"/>
    </row>
    <row r="6" spans="1:7" ht="20.25" x14ac:dyDescent="0.3">
      <c r="A6" s="528"/>
      <c r="B6" s="337"/>
      <c r="C6" s="337"/>
      <c r="D6" s="502"/>
      <c r="E6" s="338"/>
      <c r="F6" s="502" t="s">
        <v>2074</v>
      </c>
    </row>
    <row r="7" spans="1:7" ht="15.75" x14ac:dyDescent="0.25">
      <c r="A7" s="339" t="s">
        <v>1869</v>
      </c>
      <c r="B7" s="339" t="s">
        <v>1870</v>
      </c>
      <c r="C7" s="339" t="s">
        <v>1871</v>
      </c>
      <c r="D7" s="339" t="s">
        <v>1872</v>
      </c>
      <c r="E7" s="639" t="s">
        <v>1873</v>
      </c>
      <c r="F7" s="639" t="s">
        <v>912</v>
      </c>
    </row>
    <row r="8" spans="1:7" ht="63" x14ac:dyDescent="0.25">
      <c r="A8" s="340" t="s">
        <v>893</v>
      </c>
      <c r="B8" s="340" t="s">
        <v>346</v>
      </c>
      <c r="C8" s="640" t="s">
        <v>347</v>
      </c>
      <c r="D8" s="16" t="s">
        <v>28</v>
      </c>
      <c r="E8" s="16" t="s">
        <v>29</v>
      </c>
      <c r="F8" s="16" t="s">
        <v>30</v>
      </c>
    </row>
    <row r="9" spans="1:7" ht="18.75" x14ac:dyDescent="0.3">
      <c r="A9" s="342">
        <v>1</v>
      </c>
      <c r="B9" s="10" t="s">
        <v>1234</v>
      </c>
      <c r="C9" s="10" t="s">
        <v>360</v>
      </c>
      <c r="D9" s="343">
        <f>'3. Bevételek'!D7</f>
        <v>126072</v>
      </c>
      <c r="E9" s="343">
        <f>F9-D9</f>
        <v>-3140</v>
      </c>
      <c r="F9" s="343">
        <f>'3. Bevételek'!F7</f>
        <v>122932</v>
      </c>
    </row>
    <row r="10" spans="1:7" ht="15.75" x14ac:dyDescent="0.25">
      <c r="A10" s="344" t="s">
        <v>1237</v>
      </c>
      <c r="B10" s="345" t="s">
        <v>1236</v>
      </c>
      <c r="C10" s="346" t="s">
        <v>348</v>
      </c>
      <c r="D10" s="159">
        <f>'3. Bevételek'!D8</f>
        <v>104322</v>
      </c>
      <c r="E10" s="159">
        <f t="shared" ref="E10:E73" si="0">F10-D10</f>
        <v>-7279</v>
      </c>
      <c r="F10" s="159">
        <f>'3. Bevételek'!F8</f>
        <v>97043</v>
      </c>
    </row>
    <row r="11" spans="1:7" ht="15.75" x14ac:dyDescent="0.25">
      <c r="A11" s="344" t="s">
        <v>1238</v>
      </c>
      <c r="B11" s="347" t="s">
        <v>1235</v>
      </c>
      <c r="C11" s="346" t="s">
        <v>349</v>
      </c>
      <c r="D11" s="159">
        <f>'3. Bevételek'!D9</f>
        <v>51206</v>
      </c>
      <c r="E11" s="159">
        <f t="shared" si="0"/>
        <v>0</v>
      </c>
      <c r="F11" s="159">
        <f>'3. Bevételek'!F9</f>
        <v>51206</v>
      </c>
    </row>
    <row r="12" spans="1:7" ht="15.75" x14ac:dyDescent="0.25">
      <c r="A12" s="344" t="s">
        <v>1239</v>
      </c>
      <c r="B12" s="347" t="s">
        <v>331</v>
      </c>
      <c r="C12" s="346" t="s">
        <v>350</v>
      </c>
      <c r="D12" s="159">
        <f>'3. Bevételek'!D10</f>
        <v>0</v>
      </c>
      <c r="E12" s="159">
        <f t="shared" si="0"/>
        <v>0</v>
      </c>
      <c r="F12" s="159">
        <f>'3. Bevételek'!F10</f>
        <v>0</v>
      </c>
    </row>
    <row r="13" spans="1:7" ht="15.75" x14ac:dyDescent="0.25">
      <c r="A13" s="344" t="s">
        <v>1240</v>
      </c>
      <c r="B13" s="347" t="s">
        <v>332</v>
      </c>
      <c r="C13" s="346" t="s">
        <v>351</v>
      </c>
      <c r="D13" s="159">
        <f>'3. Bevételek'!D11</f>
        <v>35990.49</v>
      </c>
      <c r="E13" s="159">
        <f t="shared" si="0"/>
        <v>-7216</v>
      </c>
      <c r="F13" s="159">
        <f>'3. Bevételek'!F11</f>
        <v>28774.489999999998</v>
      </c>
    </row>
    <row r="14" spans="1:7" ht="15.75" x14ac:dyDescent="0.25">
      <c r="A14" s="344" t="s">
        <v>1241</v>
      </c>
      <c r="B14" s="347" t="s">
        <v>333</v>
      </c>
      <c r="C14" s="346" t="s">
        <v>352</v>
      </c>
      <c r="D14" s="159">
        <f>'3. Bevételek'!D12</f>
        <v>2647</v>
      </c>
      <c r="E14" s="159">
        <f t="shared" si="0"/>
        <v>0</v>
      </c>
      <c r="F14" s="159">
        <f>'3. Bevételek'!F12</f>
        <v>2647</v>
      </c>
    </row>
    <row r="15" spans="1:7" ht="15.75" x14ac:dyDescent="0.25">
      <c r="A15" s="344" t="s">
        <v>1242</v>
      </c>
      <c r="B15" s="347" t="s">
        <v>334</v>
      </c>
      <c r="C15" s="346" t="s">
        <v>353</v>
      </c>
      <c r="D15" s="159">
        <f>'3. Bevételek'!D13</f>
        <v>475</v>
      </c>
      <c r="E15" s="159">
        <f t="shared" si="0"/>
        <v>0</v>
      </c>
      <c r="F15" s="159">
        <f>'3. Bevételek'!F13</f>
        <v>475</v>
      </c>
    </row>
    <row r="16" spans="1:7" ht="15.75" x14ac:dyDescent="0.25">
      <c r="A16" s="344" t="s">
        <v>1243</v>
      </c>
      <c r="B16" s="347" t="s">
        <v>335</v>
      </c>
      <c r="C16" s="346" t="s">
        <v>354</v>
      </c>
      <c r="D16" s="159">
        <f>'3. Bevételek'!D14</f>
        <v>14004</v>
      </c>
      <c r="E16" s="159">
        <f t="shared" si="0"/>
        <v>-63</v>
      </c>
      <c r="F16" s="159">
        <f>'3. Bevételek'!F14</f>
        <v>13941</v>
      </c>
    </row>
    <row r="17" spans="1:6" ht="15.75" x14ac:dyDescent="0.25">
      <c r="A17" s="348" t="s">
        <v>341</v>
      </c>
      <c r="B17" s="345" t="s">
        <v>336</v>
      </c>
      <c r="C17" s="346" t="s">
        <v>355</v>
      </c>
      <c r="D17" s="159">
        <f>'3. Bevételek'!D15</f>
        <v>0</v>
      </c>
      <c r="E17" s="159">
        <f t="shared" si="0"/>
        <v>0</v>
      </c>
      <c r="F17" s="159">
        <f>'3. Bevételek'!F15</f>
        <v>0</v>
      </c>
    </row>
    <row r="18" spans="1:6" ht="15.75" x14ac:dyDescent="0.25">
      <c r="A18" s="348" t="s">
        <v>342</v>
      </c>
      <c r="B18" s="349" t="s">
        <v>337</v>
      </c>
      <c r="C18" s="346" t="s">
        <v>356</v>
      </c>
      <c r="D18" s="159">
        <f>'3. Bevételek'!D16</f>
        <v>0</v>
      </c>
      <c r="E18" s="159">
        <f t="shared" si="0"/>
        <v>0</v>
      </c>
      <c r="F18" s="159">
        <f>'3. Bevételek'!F16</f>
        <v>0</v>
      </c>
    </row>
    <row r="19" spans="1:6" ht="15.75" x14ac:dyDescent="0.25">
      <c r="A19" s="348" t="s">
        <v>343</v>
      </c>
      <c r="B19" s="349" t="s">
        <v>338</v>
      </c>
      <c r="C19" s="346" t="s">
        <v>357</v>
      </c>
      <c r="D19" s="159">
        <f>'3. Bevételek'!D17</f>
        <v>0</v>
      </c>
      <c r="E19" s="159">
        <f t="shared" si="0"/>
        <v>0</v>
      </c>
      <c r="F19" s="159">
        <f>'3. Bevételek'!F17</f>
        <v>0</v>
      </c>
    </row>
    <row r="20" spans="1:6" ht="15.75" x14ac:dyDescent="0.25">
      <c r="A20" s="348" t="s">
        <v>344</v>
      </c>
      <c r="B20" s="349" t="s">
        <v>339</v>
      </c>
      <c r="C20" s="346" t="s">
        <v>358</v>
      </c>
      <c r="D20" s="159">
        <f>'3. Bevételek'!D18</f>
        <v>0</v>
      </c>
      <c r="E20" s="159">
        <f t="shared" si="0"/>
        <v>0</v>
      </c>
      <c r="F20" s="159">
        <f>'3. Bevételek'!F18</f>
        <v>0</v>
      </c>
    </row>
    <row r="21" spans="1:6" ht="15.75" x14ac:dyDescent="0.25">
      <c r="A21" s="348" t="s">
        <v>345</v>
      </c>
      <c r="B21" s="349" t="s">
        <v>340</v>
      </c>
      <c r="C21" s="346" t="s">
        <v>359</v>
      </c>
      <c r="D21" s="159">
        <f>'3. Bevételek'!D19</f>
        <v>21750</v>
      </c>
      <c r="E21" s="159">
        <f t="shared" si="0"/>
        <v>4139</v>
      </c>
      <c r="F21" s="159">
        <f>'3. Bevételek'!F19</f>
        <v>25889</v>
      </c>
    </row>
    <row r="22" spans="1:6" ht="18.75" x14ac:dyDescent="0.3">
      <c r="A22" s="340">
        <v>2</v>
      </c>
      <c r="B22" s="10" t="s">
        <v>373</v>
      </c>
      <c r="C22" s="10" t="s">
        <v>361</v>
      </c>
      <c r="D22" s="343">
        <f>'3. Bevételek'!D20</f>
        <v>269510</v>
      </c>
      <c r="E22" s="343">
        <f t="shared" si="0"/>
        <v>13867</v>
      </c>
      <c r="F22" s="343">
        <f>'3. Bevételek'!F20</f>
        <v>283377</v>
      </c>
    </row>
    <row r="23" spans="1:6" ht="15.75" x14ac:dyDescent="0.25">
      <c r="A23" s="348" t="s">
        <v>367</v>
      </c>
      <c r="B23" s="346" t="s">
        <v>372</v>
      </c>
      <c r="C23" s="346" t="s">
        <v>362</v>
      </c>
      <c r="D23" s="159">
        <f>'3. Bevételek'!D21</f>
        <v>269510</v>
      </c>
      <c r="E23" s="159">
        <f t="shared" si="0"/>
        <v>-255782</v>
      </c>
      <c r="F23" s="159">
        <f>'3. Bevételek'!F21</f>
        <v>13728</v>
      </c>
    </row>
    <row r="24" spans="1:6" ht="15.75" x14ac:dyDescent="0.25">
      <c r="A24" s="348" t="s">
        <v>368</v>
      </c>
      <c r="B24" s="346" t="s">
        <v>374</v>
      </c>
      <c r="C24" s="346" t="s">
        <v>363</v>
      </c>
      <c r="D24" s="159">
        <f>'3. Bevételek'!D22</f>
        <v>0</v>
      </c>
      <c r="E24" s="159">
        <f t="shared" si="0"/>
        <v>0</v>
      </c>
      <c r="F24" s="159">
        <f>'3. Bevételek'!F22</f>
        <v>0</v>
      </c>
    </row>
    <row r="25" spans="1:6" ht="15.75" x14ac:dyDescent="0.25">
      <c r="A25" s="348" t="s">
        <v>369</v>
      </c>
      <c r="B25" s="346" t="s">
        <v>375</v>
      </c>
      <c r="C25" s="346" t="s">
        <v>364</v>
      </c>
      <c r="D25" s="159">
        <f>'3. Bevételek'!D23</f>
        <v>0</v>
      </c>
      <c r="E25" s="159">
        <f t="shared" si="0"/>
        <v>0</v>
      </c>
      <c r="F25" s="159">
        <f>'3. Bevételek'!F23</f>
        <v>0</v>
      </c>
    </row>
    <row r="26" spans="1:6" ht="15.75" x14ac:dyDescent="0.25">
      <c r="A26" s="348" t="s">
        <v>370</v>
      </c>
      <c r="B26" s="346" t="s">
        <v>376</v>
      </c>
      <c r="C26" s="346" t="s">
        <v>365</v>
      </c>
      <c r="D26" s="159">
        <f>'3. Bevételek'!D24</f>
        <v>0</v>
      </c>
      <c r="E26" s="159">
        <f t="shared" si="0"/>
        <v>0</v>
      </c>
      <c r="F26" s="159">
        <f>'3. Bevételek'!F24</f>
        <v>0</v>
      </c>
    </row>
    <row r="27" spans="1:6" ht="15.75" x14ac:dyDescent="0.25">
      <c r="A27" s="348" t="s">
        <v>371</v>
      </c>
      <c r="B27" s="346" t="s">
        <v>377</v>
      </c>
      <c r="C27" s="346" t="s">
        <v>366</v>
      </c>
      <c r="D27" s="159">
        <f>'3. Bevételek'!D25</f>
        <v>0</v>
      </c>
      <c r="E27" s="159">
        <f t="shared" si="0"/>
        <v>269649</v>
      </c>
      <c r="F27" s="159">
        <f>'3. Bevételek'!F25</f>
        <v>269649</v>
      </c>
    </row>
    <row r="28" spans="1:6" ht="18.75" x14ac:dyDescent="0.3">
      <c r="A28" s="340">
        <v>3</v>
      </c>
      <c r="B28" s="10" t="s">
        <v>405</v>
      </c>
      <c r="C28" s="10" t="s">
        <v>378</v>
      </c>
      <c r="D28" s="343">
        <f>'3. Bevételek'!D26</f>
        <v>65393</v>
      </c>
      <c r="E28" s="343">
        <f t="shared" si="0"/>
        <v>-1536</v>
      </c>
      <c r="F28" s="343">
        <f>'3. Bevételek'!F26</f>
        <v>63857</v>
      </c>
    </row>
    <row r="29" spans="1:6" ht="15.75" x14ac:dyDescent="0.25">
      <c r="A29" s="348" t="s">
        <v>392</v>
      </c>
      <c r="B29" s="349" t="s">
        <v>406</v>
      </c>
      <c r="C29" s="346" t="s">
        <v>379</v>
      </c>
      <c r="D29" s="159">
        <f>'3. Bevételek'!D27</f>
        <v>0</v>
      </c>
      <c r="E29" s="159">
        <f t="shared" si="0"/>
        <v>0</v>
      </c>
      <c r="F29" s="159">
        <f>'3. Bevételek'!F27</f>
        <v>0</v>
      </c>
    </row>
    <row r="30" spans="1:6" ht="15.75" x14ac:dyDescent="0.25">
      <c r="A30" s="348" t="s">
        <v>393</v>
      </c>
      <c r="B30" s="347" t="s">
        <v>407</v>
      </c>
      <c r="C30" s="346" t="s">
        <v>380</v>
      </c>
      <c r="D30" s="159">
        <f>'3. Bevételek'!D28</f>
        <v>0</v>
      </c>
      <c r="E30" s="159">
        <f t="shared" si="0"/>
        <v>0</v>
      </c>
      <c r="F30" s="159">
        <f>'3. Bevételek'!F28</f>
        <v>0</v>
      </c>
    </row>
    <row r="31" spans="1:6" ht="15.75" x14ac:dyDescent="0.25">
      <c r="A31" s="348" t="s">
        <v>394</v>
      </c>
      <c r="B31" s="347" t="s">
        <v>408</v>
      </c>
      <c r="C31" s="346" t="s">
        <v>381</v>
      </c>
      <c r="D31" s="159">
        <f>'3. Bevételek'!D29</f>
        <v>0</v>
      </c>
      <c r="E31" s="159">
        <f t="shared" si="0"/>
        <v>0</v>
      </c>
      <c r="F31" s="159">
        <f>'3. Bevételek'!F29</f>
        <v>0</v>
      </c>
    </row>
    <row r="32" spans="1:6" ht="15.75" x14ac:dyDescent="0.25">
      <c r="A32" s="348" t="s">
        <v>395</v>
      </c>
      <c r="B32" s="349" t="s">
        <v>409</v>
      </c>
      <c r="C32" s="346" t="s">
        <v>382</v>
      </c>
      <c r="D32" s="159">
        <f>'3. Bevételek'!D30</f>
        <v>0</v>
      </c>
      <c r="E32" s="159">
        <f t="shared" si="0"/>
        <v>0</v>
      </c>
      <c r="F32" s="159">
        <f>'3. Bevételek'!F30</f>
        <v>0</v>
      </c>
    </row>
    <row r="33" spans="1:6" ht="15.75" x14ac:dyDescent="0.25">
      <c r="A33" s="348" t="s">
        <v>396</v>
      </c>
      <c r="B33" s="349" t="s">
        <v>410</v>
      </c>
      <c r="C33" s="346" t="s">
        <v>383</v>
      </c>
      <c r="D33" s="159">
        <f>'3. Bevételek'!D31</f>
        <v>0</v>
      </c>
      <c r="E33" s="159">
        <f t="shared" si="0"/>
        <v>0</v>
      </c>
      <c r="F33" s="159">
        <f>'3. Bevételek'!F31</f>
        <v>0</v>
      </c>
    </row>
    <row r="34" spans="1:6" ht="15.75" x14ac:dyDescent="0.25">
      <c r="A34" s="348" t="s">
        <v>397</v>
      </c>
      <c r="B34" s="349" t="s">
        <v>413</v>
      </c>
      <c r="C34" s="346" t="s">
        <v>384</v>
      </c>
      <c r="D34" s="159">
        <f>'3. Bevételek'!D32</f>
        <v>6310</v>
      </c>
      <c r="E34" s="159">
        <f t="shared" si="0"/>
        <v>-1028</v>
      </c>
      <c r="F34" s="159">
        <f>'3. Bevételek'!F32</f>
        <v>5282</v>
      </c>
    </row>
    <row r="35" spans="1:6" ht="15.75" x14ac:dyDescent="0.25">
      <c r="A35" s="348" t="s">
        <v>398</v>
      </c>
      <c r="B35" s="349" t="s">
        <v>411</v>
      </c>
      <c r="C35" s="346" t="s">
        <v>385</v>
      </c>
      <c r="D35" s="159">
        <f>'3. Bevételek'!D33</f>
        <v>52007</v>
      </c>
      <c r="E35" s="159">
        <f t="shared" si="0"/>
        <v>5562</v>
      </c>
      <c r="F35" s="159">
        <f>'3. Bevételek'!F33</f>
        <v>57569</v>
      </c>
    </row>
    <row r="36" spans="1:6" ht="15.75" x14ac:dyDescent="0.25">
      <c r="A36" s="348" t="s">
        <v>399</v>
      </c>
      <c r="B36" s="347" t="s">
        <v>412</v>
      </c>
      <c r="C36" s="346" t="s">
        <v>386</v>
      </c>
      <c r="D36" s="159">
        <f>'3. Bevételek'!D34</f>
        <v>44965</v>
      </c>
      <c r="E36" s="159">
        <f t="shared" si="0"/>
        <v>5723</v>
      </c>
      <c r="F36" s="159">
        <f>'3. Bevételek'!F34</f>
        <v>50688</v>
      </c>
    </row>
    <row r="37" spans="1:6" ht="15.75" x14ac:dyDescent="0.25">
      <c r="A37" s="348" t="s">
        <v>400</v>
      </c>
      <c r="B37" s="347" t="s">
        <v>1305</v>
      </c>
      <c r="C37" s="346" t="s">
        <v>387</v>
      </c>
      <c r="D37" s="159">
        <f>'3. Bevételek'!D35</f>
        <v>0</v>
      </c>
      <c r="E37" s="159">
        <f t="shared" si="0"/>
        <v>0</v>
      </c>
      <c r="F37" s="159">
        <f>'3. Bevételek'!F35</f>
        <v>0</v>
      </c>
    </row>
    <row r="38" spans="1:6" ht="15.75" x14ac:dyDescent="0.25">
      <c r="A38" s="348" t="s">
        <v>401</v>
      </c>
      <c r="B38" s="347" t="s">
        <v>1306</v>
      </c>
      <c r="C38" s="346" t="s">
        <v>388</v>
      </c>
      <c r="D38" s="159">
        <f>'3. Bevételek'!D36</f>
        <v>0</v>
      </c>
      <c r="E38" s="159">
        <f t="shared" si="0"/>
        <v>0</v>
      </c>
      <c r="F38" s="159">
        <f>'3. Bevételek'!F36</f>
        <v>0</v>
      </c>
    </row>
    <row r="39" spans="1:6" ht="15.75" x14ac:dyDescent="0.25">
      <c r="A39" s="348" t="s">
        <v>402</v>
      </c>
      <c r="B39" s="347" t="s">
        <v>1307</v>
      </c>
      <c r="C39" s="346" t="s">
        <v>389</v>
      </c>
      <c r="D39" s="159">
        <f>'3. Bevételek'!D37</f>
        <v>5185</v>
      </c>
      <c r="E39" s="159">
        <f t="shared" si="0"/>
        <v>-139</v>
      </c>
      <c r="F39" s="159">
        <f>'3. Bevételek'!F37</f>
        <v>5046</v>
      </c>
    </row>
    <row r="40" spans="1:6" ht="15.75" x14ac:dyDescent="0.25">
      <c r="A40" s="348" t="s">
        <v>403</v>
      </c>
      <c r="B40" s="347" t="s">
        <v>1308</v>
      </c>
      <c r="C40" s="346" t="s">
        <v>390</v>
      </c>
      <c r="D40" s="159">
        <f>'3. Bevételek'!D38</f>
        <v>1857</v>
      </c>
      <c r="E40" s="159">
        <f t="shared" si="0"/>
        <v>-22</v>
      </c>
      <c r="F40" s="159">
        <f>'3. Bevételek'!F38</f>
        <v>1835</v>
      </c>
    </row>
    <row r="41" spans="1:6" ht="15.75" x14ac:dyDescent="0.25">
      <c r="A41" s="348" t="s">
        <v>404</v>
      </c>
      <c r="B41" s="349" t="s">
        <v>1309</v>
      </c>
      <c r="C41" s="346" t="s">
        <v>391</v>
      </c>
      <c r="D41" s="159">
        <f>'3. Bevételek'!D39</f>
        <v>7076</v>
      </c>
      <c r="E41" s="159">
        <f t="shared" si="0"/>
        <v>-6070</v>
      </c>
      <c r="F41" s="159">
        <f>'3. Bevételek'!F39</f>
        <v>1006</v>
      </c>
    </row>
    <row r="42" spans="1:6" ht="18.75" x14ac:dyDescent="0.3">
      <c r="A42" s="340">
        <v>4</v>
      </c>
      <c r="B42" s="10" t="s">
        <v>1345</v>
      </c>
      <c r="C42" s="10" t="s">
        <v>1310</v>
      </c>
      <c r="D42" s="343">
        <f>'3. Bevételek'!D40</f>
        <v>68754.802000000011</v>
      </c>
      <c r="E42" s="343">
        <f t="shared" si="0"/>
        <v>-28816</v>
      </c>
      <c r="F42" s="343">
        <f>'3. Bevételek'!F40</f>
        <v>39938.802000000011</v>
      </c>
    </row>
    <row r="43" spans="1:6" ht="15.75" x14ac:dyDescent="0.25">
      <c r="A43" s="348" t="s">
        <v>1335</v>
      </c>
      <c r="B43" s="346" t="s">
        <v>1346</v>
      </c>
      <c r="C43" s="346" t="s">
        <v>1311</v>
      </c>
      <c r="D43" s="159">
        <f>'3. Bevételek'!D41</f>
        <v>50</v>
      </c>
      <c r="E43" s="159">
        <f t="shared" si="0"/>
        <v>-50</v>
      </c>
      <c r="F43" s="159">
        <f>'3. Bevételek'!F41</f>
        <v>0</v>
      </c>
    </row>
    <row r="44" spans="1:6" ht="15.75" x14ac:dyDescent="0.25">
      <c r="A44" s="348" t="s">
        <v>1336</v>
      </c>
      <c r="B44" s="346" t="s">
        <v>1347</v>
      </c>
      <c r="C44" s="346" t="s">
        <v>1312</v>
      </c>
      <c r="D44" s="159">
        <f>'3. Bevételek'!D42</f>
        <v>9800</v>
      </c>
      <c r="E44" s="159">
        <f t="shared" si="0"/>
        <v>-299</v>
      </c>
      <c r="F44" s="159">
        <f>'3. Bevételek'!F42</f>
        <v>9501</v>
      </c>
    </row>
    <row r="45" spans="1:6" ht="15.75" x14ac:dyDescent="0.25">
      <c r="A45" s="348" t="s">
        <v>1337</v>
      </c>
      <c r="B45" s="350" t="s">
        <v>1348</v>
      </c>
      <c r="C45" s="346" t="s">
        <v>1313</v>
      </c>
      <c r="D45" s="159">
        <f>'3. Bevételek'!D43</f>
        <v>1900</v>
      </c>
      <c r="E45" s="159">
        <f t="shared" si="0"/>
        <v>-3</v>
      </c>
      <c r="F45" s="159">
        <f>'3. Bevételek'!F43</f>
        <v>1897</v>
      </c>
    </row>
    <row r="46" spans="1:6" ht="15.75" x14ac:dyDescent="0.25">
      <c r="A46" s="348" t="s">
        <v>1338</v>
      </c>
      <c r="B46" s="346" t="s">
        <v>1349</v>
      </c>
      <c r="C46" s="346" t="s">
        <v>1314</v>
      </c>
      <c r="D46" s="159">
        <f>'3. Bevételek'!D44</f>
        <v>5318</v>
      </c>
      <c r="E46" s="159">
        <f t="shared" si="0"/>
        <v>334</v>
      </c>
      <c r="F46" s="159">
        <f>'3. Bevételek'!F44</f>
        <v>5652</v>
      </c>
    </row>
    <row r="47" spans="1:6" ht="15.75" x14ac:dyDescent="0.25">
      <c r="A47" s="348" t="s">
        <v>1339</v>
      </c>
      <c r="B47" s="346" t="s">
        <v>1350</v>
      </c>
      <c r="C47" s="346" t="s">
        <v>1315</v>
      </c>
      <c r="D47" s="159">
        <f>'3. Bevételek'!D45</f>
        <v>5799.6</v>
      </c>
      <c r="E47" s="159">
        <f t="shared" si="0"/>
        <v>4236</v>
      </c>
      <c r="F47" s="159">
        <f>'3. Bevételek'!F45</f>
        <v>10035.6</v>
      </c>
    </row>
    <row r="48" spans="1:6" ht="15.75" x14ac:dyDescent="0.25">
      <c r="A48" s="348" t="s">
        <v>1340</v>
      </c>
      <c r="B48" s="347" t="s">
        <v>1351</v>
      </c>
      <c r="C48" s="346" t="s">
        <v>1316</v>
      </c>
      <c r="D48" s="159">
        <f>'3. Bevételek'!D46</f>
        <v>4738.3920000000007</v>
      </c>
      <c r="E48" s="159">
        <f t="shared" si="0"/>
        <v>1022</v>
      </c>
      <c r="F48" s="159">
        <f>'3. Bevételek'!F46</f>
        <v>5760.3920000000007</v>
      </c>
    </row>
    <row r="49" spans="1:6" ht="15.75" x14ac:dyDescent="0.25">
      <c r="A49" s="348" t="s">
        <v>1341</v>
      </c>
      <c r="B49" s="346" t="s">
        <v>1352</v>
      </c>
      <c r="C49" s="346" t="s">
        <v>1317</v>
      </c>
      <c r="D49" s="159">
        <f>'3. Bevételek'!D47</f>
        <v>40148.810000000005</v>
      </c>
      <c r="E49" s="159">
        <f t="shared" si="0"/>
        <v>-34134</v>
      </c>
      <c r="F49" s="159">
        <f>'3. Bevételek'!F47</f>
        <v>6014.8100000000049</v>
      </c>
    </row>
    <row r="50" spans="1:6" ht="15.75" x14ac:dyDescent="0.25">
      <c r="A50" s="348" t="s">
        <v>1342</v>
      </c>
      <c r="B50" s="346" t="s">
        <v>1353</v>
      </c>
      <c r="C50" s="346" t="s">
        <v>1318</v>
      </c>
      <c r="D50" s="159">
        <f>'3. Bevételek'!D48</f>
        <v>100</v>
      </c>
      <c r="E50" s="159">
        <f t="shared" si="0"/>
        <v>-21</v>
      </c>
      <c r="F50" s="159">
        <f>'3. Bevételek'!F48</f>
        <v>79</v>
      </c>
    </row>
    <row r="51" spans="1:6" ht="15.75" x14ac:dyDescent="0.25">
      <c r="A51" s="348" t="s">
        <v>1343</v>
      </c>
      <c r="B51" s="346" t="s">
        <v>1354</v>
      </c>
      <c r="C51" s="346" t="s">
        <v>1319</v>
      </c>
      <c r="D51" s="159">
        <f>'3. Bevételek'!D49</f>
        <v>0</v>
      </c>
      <c r="E51" s="159">
        <f t="shared" si="0"/>
        <v>0</v>
      </c>
      <c r="F51" s="159">
        <f>'3. Bevételek'!F49</f>
        <v>0</v>
      </c>
    </row>
    <row r="52" spans="1:6" ht="15.75" x14ac:dyDescent="0.25">
      <c r="A52" s="348" t="s">
        <v>1344</v>
      </c>
      <c r="B52" s="346" t="s">
        <v>1355</v>
      </c>
      <c r="C52" s="346" t="s">
        <v>1320</v>
      </c>
      <c r="D52" s="159">
        <f>'3. Bevételek'!D50</f>
        <v>900</v>
      </c>
      <c r="E52" s="159">
        <f t="shared" si="0"/>
        <v>99</v>
      </c>
      <c r="F52" s="159">
        <f>'3. Bevételek'!F50</f>
        <v>999</v>
      </c>
    </row>
    <row r="53" spans="1:6" ht="18.75" x14ac:dyDescent="0.3">
      <c r="A53" s="351" t="s">
        <v>1356</v>
      </c>
      <c r="B53" s="10" t="s">
        <v>1370</v>
      </c>
      <c r="C53" s="10" t="s">
        <v>1321</v>
      </c>
      <c r="D53" s="343">
        <f>'3. Bevételek'!D51</f>
        <v>0</v>
      </c>
      <c r="E53" s="343">
        <f t="shared" si="0"/>
        <v>0</v>
      </c>
      <c r="F53" s="343">
        <f>'3. Bevételek'!F51</f>
        <v>0</v>
      </c>
    </row>
    <row r="54" spans="1:6" ht="15.75" x14ac:dyDescent="0.25">
      <c r="A54" s="348" t="s">
        <v>1357</v>
      </c>
      <c r="B54" s="346" t="s">
        <v>1371</v>
      </c>
      <c r="C54" s="346" t="s">
        <v>1322</v>
      </c>
      <c r="D54" s="159">
        <f>'3. Bevételek'!D52</f>
        <v>0</v>
      </c>
      <c r="E54" s="159">
        <f t="shared" si="0"/>
        <v>0</v>
      </c>
      <c r="F54" s="159">
        <f>'3. Bevételek'!F52</f>
        <v>0</v>
      </c>
    </row>
    <row r="55" spans="1:6" ht="15.75" x14ac:dyDescent="0.25">
      <c r="A55" s="348" t="s">
        <v>1358</v>
      </c>
      <c r="B55" s="346" t="s">
        <v>1372</v>
      </c>
      <c r="C55" s="346" t="s">
        <v>1323</v>
      </c>
      <c r="D55" s="159">
        <f>'3. Bevételek'!D53</f>
        <v>0</v>
      </c>
      <c r="E55" s="159">
        <f t="shared" si="0"/>
        <v>0</v>
      </c>
      <c r="F55" s="159">
        <f>'3. Bevételek'!F53</f>
        <v>0</v>
      </c>
    </row>
    <row r="56" spans="1:6" ht="15.75" x14ac:dyDescent="0.25">
      <c r="A56" s="348" t="s">
        <v>1359</v>
      </c>
      <c r="B56" s="346" t="s">
        <v>1373</v>
      </c>
      <c r="C56" s="346" t="s">
        <v>1324</v>
      </c>
      <c r="D56" s="159">
        <f>'3. Bevételek'!D54</f>
        <v>0</v>
      </c>
      <c r="E56" s="159">
        <f t="shared" si="0"/>
        <v>0</v>
      </c>
      <c r="F56" s="159">
        <f>'3. Bevételek'!F54</f>
        <v>0</v>
      </c>
    </row>
    <row r="57" spans="1:6" ht="15.75" x14ac:dyDescent="0.25">
      <c r="A57" s="348" t="s">
        <v>1360</v>
      </c>
      <c r="B57" s="346" t="s">
        <v>1374</v>
      </c>
      <c r="C57" s="346" t="s">
        <v>1325</v>
      </c>
      <c r="D57" s="159">
        <f>'3. Bevételek'!D55</f>
        <v>0</v>
      </c>
      <c r="E57" s="159">
        <f t="shared" si="0"/>
        <v>0</v>
      </c>
      <c r="F57" s="159">
        <f>'3. Bevételek'!F55</f>
        <v>0</v>
      </c>
    </row>
    <row r="58" spans="1:6" ht="15.75" x14ac:dyDescent="0.25">
      <c r="A58" s="348" t="s">
        <v>1361</v>
      </c>
      <c r="B58" s="346" t="s">
        <v>1375</v>
      </c>
      <c r="C58" s="346" t="s">
        <v>1326</v>
      </c>
      <c r="D58" s="159">
        <f>'3. Bevételek'!D56</f>
        <v>0</v>
      </c>
      <c r="E58" s="159">
        <f t="shared" si="0"/>
        <v>0</v>
      </c>
      <c r="F58" s="159">
        <f>'3. Bevételek'!F56</f>
        <v>0</v>
      </c>
    </row>
    <row r="59" spans="1:6" ht="18.75" x14ac:dyDescent="0.3">
      <c r="A59" s="351" t="s">
        <v>1362</v>
      </c>
      <c r="B59" s="10" t="s">
        <v>1376</v>
      </c>
      <c r="C59" s="10" t="s">
        <v>1327</v>
      </c>
      <c r="D59" s="343">
        <f>'3. Bevételek'!D57</f>
        <v>6720</v>
      </c>
      <c r="E59" s="343">
        <f t="shared" si="0"/>
        <v>-29</v>
      </c>
      <c r="F59" s="343">
        <f>'3. Bevételek'!F57</f>
        <v>6691</v>
      </c>
    </row>
    <row r="60" spans="1:6" ht="15.75" x14ac:dyDescent="0.25">
      <c r="A60" s="348" t="s">
        <v>1363</v>
      </c>
      <c r="B60" s="346" t="s">
        <v>1377</v>
      </c>
      <c r="C60" s="346" t="s">
        <v>1328</v>
      </c>
      <c r="D60" s="159">
        <f>'3. Bevételek'!D58</f>
        <v>0</v>
      </c>
      <c r="E60" s="159">
        <f t="shared" si="0"/>
        <v>0</v>
      </c>
      <c r="F60" s="159">
        <f>'3. Bevételek'!F58</f>
        <v>0</v>
      </c>
    </row>
    <row r="61" spans="1:6" ht="15.75" x14ac:dyDescent="0.25">
      <c r="A61" s="348" t="s">
        <v>1364</v>
      </c>
      <c r="B61" s="346" t="s">
        <v>1378</v>
      </c>
      <c r="C61" s="346" t="s">
        <v>1329</v>
      </c>
      <c r="D61" s="159">
        <f>'3. Bevételek'!D59</f>
        <v>6090</v>
      </c>
      <c r="E61" s="159">
        <f t="shared" si="0"/>
        <v>0</v>
      </c>
      <c r="F61" s="159">
        <f>'3. Bevételek'!F59</f>
        <v>6090</v>
      </c>
    </row>
    <row r="62" spans="1:6" ht="15.75" x14ac:dyDescent="0.25">
      <c r="A62" s="348" t="s">
        <v>1365</v>
      </c>
      <c r="B62" s="346" t="s">
        <v>1379</v>
      </c>
      <c r="C62" s="346" t="s">
        <v>1330</v>
      </c>
      <c r="D62" s="159">
        <f>'3. Bevételek'!D60</f>
        <v>630</v>
      </c>
      <c r="E62" s="159">
        <f t="shared" si="0"/>
        <v>-29</v>
      </c>
      <c r="F62" s="159">
        <f>'3. Bevételek'!F60</f>
        <v>601</v>
      </c>
    </row>
    <row r="63" spans="1:6" ht="18.75" x14ac:dyDescent="0.3">
      <c r="A63" s="351" t="s">
        <v>1366</v>
      </c>
      <c r="B63" s="10" t="s">
        <v>1380</v>
      </c>
      <c r="C63" s="10" t="s">
        <v>1331</v>
      </c>
      <c r="D63" s="343">
        <f>'3. Bevételek'!D61</f>
        <v>14553</v>
      </c>
      <c r="E63" s="343">
        <f t="shared" si="0"/>
        <v>0</v>
      </c>
      <c r="F63" s="343">
        <f>'3. Bevételek'!F61</f>
        <v>14553</v>
      </c>
    </row>
    <row r="64" spans="1:6" ht="15.75" x14ac:dyDescent="0.25">
      <c r="A64" s="348" t="s">
        <v>1369</v>
      </c>
      <c r="B64" s="346" t="s">
        <v>1381</v>
      </c>
      <c r="C64" s="346" t="s">
        <v>1332</v>
      </c>
      <c r="D64" s="159">
        <f>'3. Bevételek'!D62</f>
        <v>0</v>
      </c>
      <c r="E64" s="159">
        <f t="shared" si="0"/>
        <v>0</v>
      </c>
      <c r="F64" s="159">
        <f>'3. Bevételek'!F62</f>
        <v>0</v>
      </c>
    </row>
    <row r="65" spans="1:6" ht="15.75" x14ac:dyDescent="0.25">
      <c r="A65" s="348" t="s">
        <v>1367</v>
      </c>
      <c r="B65" s="346" t="s">
        <v>1382</v>
      </c>
      <c r="C65" s="346" t="s">
        <v>1333</v>
      </c>
      <c r="D65" s="159">
        <f>'3. Bevételek'!D63</f>
        <v>14553</v>
      </c>
      <c r="E65" s="159">
        <f t="shared" si="0"/>
        <v>0</v>
      </c>
      <c r="F65" s="159">
        <f>'3. Bevételek'!F63</f>
        <v>14553</v>
      </c>
    </row>
    <row r="66" spans="1:6" ht="15.75" x14ac:dyDescent="0.25">
      <c r="A66" s="348" t="s">
        <v>1368</v>
      </c>
      <c r="B66" s="346" t="s">
        <v>1383</v>
      </c>
      <c r="C66" s="346" t="s">
        <v>1334</v>
      </c>
      <c r="D66" s="159">
        <f>'3. Bevételek'!D64</f>
        <v>0</v>
      </c>
      <c r="E66" s="159">
        <f t="shared" si="0"/>
        <v>0</v>
      </c>
      <c r="F66" s="159">
        <f>'3. Bevételek'!F64</f>
        <v>0</v>
      </c>
    </row>
    <row r="67" spans="1:6" ht="18.75" x14ac:dyDescent="0.3">
      <c r="A67" s="351" t="s">
        <v>1410</v>
      </c>
      <c r="B67" s="10" t="s">
        <v>1385</v>
      </c>
      <c r="C67" s="10" t="s">
        <v>1384</v>
      </c>
      <c r="D67" s="343">
        <f>SUM(D42,D53,D59,D63,D9,D22,D28)</f>
        <v>551002.80200000003</v>
      </c>
      <c r="E67" s="343">
        <f t="shared" si="0"/>
        <v>-19654</v>
      </c>
      <c r="F67" s="343">
        <f>'3. Bevételek'!F65</f>
        <v>531348.80200000003</v>
      </c>
    </row>
    <row r="68" spans="1:6" ht="18.75" x14ac:dyDescent="0.3">
      <c r="A68" s="351" t="s">
        <v>1420</v>
      </c>
      <c r="B68" s="352" t="s">
        <v>442</v>
      </c>
      <c r="C68" s="10" t="s">
        <v>1386</v>
      </c>
      <c r="D68" s="343">
        <f>SUM(D69,D73,D78,D81,D82,D83,D84,D85)</f>
        <v>143041</v>
      </c>
      <c r="E68" s="343">
        <f t="shared" si="0"/>
        <v>7808</v>
      </c>
      <c r="F68" s="343">
        <f>'3. Bevételek'!F66</f>
        <v>150849</v>
      </c>
    </row>
    <row r="69" spans="1:6" ht="15.75" x14ac:dyDescent="0.25">
      <c r="A69" s="348" t="s">
        <v>438</v>
      </c>
      <c r="B69" s="347" t="s">
        <v>443</v>
      </c>
      <c r="C69" s="346" t="s">
        <v>1387</v>
      </c>
      <c r="D69" s="159">
        <f>SUM(D70:D72)</f>
        <v>132214</v>
      </c>
      <c r="E69" s="159">
        <f t="shared" si="0"/>
        <v>3785</v>
      </c>
      <c r="F69" s="159">
        <f>'3. Bevételek'!F67</f>
        <v>135999</v>
      </c>
    </row>
    <row r="70" spans="1:6" ht="15.75" x14ac:dyDescent="0.25">
      <c r="A70" s="348" t="s">
        <v>769</v>
      </c>
      <c r="B70" s="347" t="s">
        <v>444</v>
      </c>
      <c r="C70" s="346" t="s">
        <v>1388</v>
      </c>
      <c r="D70" s="159">
        <f>'3. Bevételek'!D68</f>
        <v>0</v>
      </c>
      <c r="E70" s="159">
        <f t="shared" si="0"/>
        <v>0</v>
      </c>
      <c r="F70" s="159">
        <f>'3. Bevételek'!F68</f>
        <v>0</v>
      </c>
    </row>
    <row r="71" spans="1:6" ht="15.75" x14ac:dyDescent="0.25">
      <c r="A71" s="348" t="s">
        <v>770</v>
      </c>
      <c r="B71" s="347" t="s">
        <v>445</v>
      </c>
      <c r="C71" s="346" t="s">
        <v>1389</v>
      </c>
      <c r="D71" s="159">
        <f>'3. Bevételek'!D69</f>
        <v>121169</v>
      </c>
      <c r="E71" s="159">
        <f t="shared" si="0"/>
        <v>3785</v>
      </c>
      <c r="F71" s="159">
        <f>'3. Bevételek'!F69</f>
        <v>124954</v>
      </c>
    </row>
    <row r="72" spans="1:6" ht="15.75" x14ac:dyDescent="0.25">
      <c r="A72" s="348" t="s">
        <v>771</v>
      </c>
      <c r="B72" s="347" t="s">
        <v>446</v>
      </c>
      <c r="C72" s="346" t="s">
        <v>1390</v>
      </c>
      <c r="D72" s="159">
        <f>'3. Bevételek'!D70</f>
        <v>11045</v>
      </c>
      <c r="E72" s="159">
        <f t="shared" si="0"/>
        <v>0</v>
      </c>
      <c r="F72" s="159">
        <f>'3. Bevételek'!F70</f>
        <v>11045</v>
      </c>
    </row>
    <row r="73" spans="1:6" ht="15.75" x14ac:dyDescent="0.25">
      <c r="A73" s="348" t="s">
        <v>439</v>
      </c>
      <c r="B73" s="353" t="s">
        <v>447</v>
      </c>
      <c r="C73" s="346" t="s">
        <v>1391</v>
      </c>
      <c r="D73" s="159">
        <f>SUM(D74:D77)</f>
        <v>0</v>
      </c>
      <c r="E73" s="159">
        <f t="shared" si="0"/>
        <v>0</v>
      </c>
      <c r="F73" s="159">
        <f>'3. Bevételek'!F71</f>
        <v>0</v>
      </c>
    </row>
    <row r="74" spans="1:6" ht="15.75" x14ac:dyDescent="0.25">
      <c r="A74" s="348" t="s">
        <v>772</v>
      </c>
      <c r="B74" s="347" t="s">
        <v>448</v>
      </c>
      <c r="C74" s="346" t="s">
        <v>1392</v>
      </c>
      <c r="D74" s="159">
        <f>'3. Bevételek'!D72</f>
        <v>0</v>
      </c>
      <c r="E74" s="159">
        <f t="shared" ref="E74:E93" si="1">F74-D74</f>
        <v>0</v>
      </c>
      <c r="F74" s="159">
        <f>'3. Bevételek'!F72</f>
        <v>0</v>
      </c>
    </row>
    <row r="75" spans="1:6" ht="15.75" x14ac:dyDescent="0.25">
      <c r="A75" s="348" t="s">
        <v>1413</v>
      </c>
      <c r="B75" s="347" t="s">
        <v>449</v>
      </c>
      <c r="C75" s="346" t="s">
        <v>1393</v>
      </c>
      <c r="D75" s="159">
        <f>'3. Bevételek'!D73</f>
        <v>0</v>
      </c>
      <c r="E75" s="159">
        <f t="shared" si="1"/>
        <v>0</v>
      </c>
      <c r="F75" s="159">
        <f>'3. Bevételek'!F73</f>
        <v>0</v>
      </c>
    </row>
    <row r="76" spans="1:6" ht="15.75" x14ac:dyDescent="0.25">
      <c r="A76" s="348" t="s">
        <v>774</v>
      </c>
      <c r="B76" s="347" t="s">
        <v>450</v>
      </c>
      <c r="C76" s="346" t="s">
        <v>1394</v>
      </c>
      <c r="D76" s="159">
        <f>'3. Bevételek'!D74</f>
        <v>0</v>
      </c>
      <c r="E76" s="159">
        <f t="shared" si="1"/>
        <v>0</v>
      </c>
      <c r="F76" s="159">
        <f>'3. Bevételek'!F74</f>
        <v>0</v>
      </c>
    </row>
    <row r="77" spans="1:6" ht="15.75" x14ac:dyDescent="0.25">
      <c r="A77" s="348" t="s">
        <v>775</v>
      </c>
      <c r="B77" s="347" t="s">
        <v>451</v>
      </c>
      <c r="C77" s="346" t="s">
        <v>1395</v>
      </c>
      <c r="D77" s="159">
        <f>'3. Bevételek'!D75</f>
        <v>0</v>
      </c>
      <c r="E77" s="159">
        <f t="shared" si="1"/>
        <v>0</v>
      </c>
      <c r="F77" s="159">
        <f>'3. Bevételek'!F75</f>
        <v>0</v>
      </c>
    </row>
    <row r="78" spans="1:6" ht="15.75" x14ac:dyDescent="0.25">
      <c r="A78" s="348" t="s">
        <v>440</v>
      </c>
      <c r="B78" s="347" t="s">
        <v>452</v>
      </c>
      <c r="C78" s="346" t="s">
        <v>1396</v>
      </c>
      <c r="D78" s="159">
        <f>SUM(D79:D80)</f>
        <v>10827</v>
      </c>
      <c r="E78" s="159">
        <f t="shared" si="1"/>
        <v>1192</v>
      </c>
      <c r="F78" s="159">
        <f>'3. Bevételek'!F76</f>
        <v>12019</v>
      </c>
    </row>
    <row r="79" spans="1:6" ht="15.75" x14ac:dyDescent="0.25">
      <c r="A79" s="348" t="s">
        <v>2036</v>
      </c>
      <c r="B79" s="347" t="s">
        <v>453</v>
      </c>
      <c r="C79" s="346" t="s">
        <v>1397</v>
      </c>
      <c r="D79" s="159">
        <f>'3. Bevételek'!D77</f>
        <v>10827</v>
      </c>
      <c r="E79" s="159">
        <f t="shared" si="1"/>
        <v>1192</v>
      </c>
      <c r="F79" s="159">
        <f>'3. Bevételek'!F77</f>
        <v>12019</v>
      </c>
    </row>
    <row r="80" spans="1:6" ht="15.75" x14ac:dyDescent="0.25">
      <c r="A80" s="348" t="s">
        <v>2037</v>
      </c>
      <c r="B80" s="347" t="s">
        <v>454</v>
      </c>
      <c r="C80" s="346" t="s">
        <v>1398</v>
      </c>
      <c r="D80" s="159">
        <f>'3. Bevételek'!D78</f>
        <v>0</v>
      </c>
      <c r="E80" s="159">
        <f t="shared" si="1"/>
        <v>0</v>
      </c>
      <c r="F80" s="159">
        <f>'3. Bevételek'!F78</f>
        <v>0</v>
      </c>
    </row>
    <row r="81" spans="1:6" ht="15.75" x14ac:dyDescent="0.25">
      <c r="A81" s="348" t="s">
        <v>441</v>
      </c>
      <c r="B81" s="347" t="s">
        <v>456</v>
      </c>
      <c r="C81" s="346" t="s">
        <v>1399</v>
      </c>
      <c r="D81" s="159">
        <f>'3. Bevételek'!D79</f>
        <v>0</v>
      </c>
      <c r="E81" s="159">
        <f t="shared" si="1"/>
        <v>2831</v>
      </c>
      <c r="F81" s="159">
        <f>'3. Bevételek'!F79</f>
        <v>2831</v>
      </c>
    </row>
    <row r="82" spans="1:6" ht="15.75" x14ac:dyDescent="0.25">
      <c r="A82" s="348" t="s">
        <v>776</v>
      </c>
      <c r="B82" s="347" t="s">
        <v>455</v>
      </c>
      <c r="C82" s="346" t="s">
        <v>1400</v>
      </c>
      <c r="D82" s="159">
        <f>'3. Bevételek'!D80</f>
        <v>0</v>
      </c>
      <c r="E82" s="159">
        <f t="shared" si="1"/>
        <v>0</v>
      </c>
      <c r="F82" s="159">
        <f>'3. Bevételek'!F80</f>
        <v>0</v>
      </c>
    </row>
    <row r="83" spans="1:6" ht="15.75" x14ac:dyDescent="0.25">
      <c r="A83" s="348" t="s">
        <v>777</v>
      </c>
      <c r="B83" s="347" t="s">
        <v>457</v>
      </c>
      <c r="C83" s="346" t="s">
        <v>1401</v>
      </c>
      <c r="D83" s="638" t="s">
        <v>1716</v>
      </c>
      <c r="E83" s="641" t="s">
        <v>36</v>
      </c>
      <c r="F83" s="642" t="str">
        <f>'3. Bevételek'!F81</f>
        <v>-----------------</v>
      </c>
    </row>
    <row r="84" spans="1:6" ht="15.75" x14ac:dyDescent="0.25">
      <c r="A84" s="348" t="s">
        <v>778</v>
      </c>
      <c r="B84" s="347" t="s">
        <v>458</v>
      </c>
      <c r="C84" s="346" t="s">
        <v>1402</v>
      </c>
      <c r="D84" s="159">
        <f>'3. Bevételek'!D82</f>
        <v>0</v>
      </c>
      <c r="E84" s="159">
        <f t="shared" si="1"/>
        <v>0</v>
      </c>
      <c r="F84" s="159">
        <f>'3. Bevételek'!F82</f>
        <v>0</v>
      </c>
    </row>
    <row r="85" spans="1:6" ht="15.75" x14ac:dyDescent="0.25">
      <c r="A85" s="348" t="s">
        <v>779</v>
      </c>
      <c r="B85" s="347" t="s">
        <v>459</v>
      </c>
      <c r="C85" s="346" t="s">
        <v>1403</v>
      </c>
      <c r="D85" s="159">
        <f>'3. Bevételek'!D83</f>
        <v>0</v>
      </c>
      <c r="E85" s="159">
        <f t="shared" si="1"/>
        <v>0</v>
      </c>
      <c r="F85" s="159">
        <f>'3. Bevételek'!F83</f>
        <v>0</v>
      </c>
    </row>
    <row r="86" spans="1:6" ht="18.75" x14ac:dyDescent="0.3">
      <c r="A86" s="351" t="s">
        <v>437</v>
      </c>
      <c r="B86" s="352" t="s">
        <v>460</v>
      </c>
      <c r="C86" s="10" t="s">
        <v>1404</v>
      </c>
      <c r="D86" s="343">
        <f>SUM(D87:D90)</f>
        <v>0</v>
      </c>
      <c r="E86" s="343">
        <f t="shared" si="1"/>
        <v>0</v>
      </c>
      <c r="F86" s="343">
        <f>'3. Bevételek'!F84</f>
        <v>0</v>
      </c>
    </row>
    <row r="87" spans="1:6" ht="15.75" x14ac:dyDescent="0.25">
      <c r="A87" s="348" t="s">
        <v>780</v>
      </c>
      <c r="B87" s="347" t="s">
        <v>461</v>
      </c>
      <c r="C87" s="346" t="s">
        <v>1405</v>
      </c>
      <c r="D87" s="159">
        <f>'3. Bevételek'!D85</f>
        <v>0</v>
      </c>
      <c r="E87" s="159">
        <f t="shared" si="1"/>
        <v>0</v>
      </c>
      <c r="F87" s="159">
        <f>'3. Bevételek'!F85</f>
        <v>0</v>
      </c>
    </row>
    <row r="88" spans="1:6" ht="15.75" x14ac:dyDescent="0.25">
      <c r="A88" s="348" t="s">
        <v>781</v>
      </c>
      <c r="B88" s="347" t="s">
        <v>462</v>
      </c>
      <c r="C88" s="346" t="s">
        <v>1406</v>
      </c>
      <c r="D88" s="159">
        <f>'3. Bevételek'!D86</f>
        <v>0</v>
      </c>
      <c r="E88" s="159">
        <f t="shared" si="1"/>
        <v>0</v>
      </c>
      <c r="F88" s="159">
        <f>'3. Bevételek'!F86</f>
        <v>0</v>
      </c>
    </row>
    <row r="89" spans="1:6" ht="15.75" x14ac:dyDescent="0.25">
      <c r="A89" s="348" t="s">
        <v>782</v>
      </c>
      <c r="B89" s="347" t="s">
        <v>463</v>
      </c>
      <c r="C89" s="346" t="s">
        <v>1407</v>
      </c>
      <c r="D89" s="159">
        <f>'3. Bevételek'!D87</f>
        <v>0</v>
      </c>
      <c r="E89" s="159">
        <f t="shared" si="1"/>
        <v>0</v>
      </c>
      <c r="F89" s="159">
        <f>'3. Bevételek'!F87</f>
        <v>0</v>
      </c>
    </row>
    <row r="90" spans="1:6" ht="15.75" x14ac:dyDescent="0.25">
      <c r="A90" s="348" t="s">
        <v>783</v>
      </c>
      <c r="B90" s="347" t="s">
        <v>464</v>
      </c>
      <c r="C90" s="346" t="s">
        <v>1408</v>
      </c>
      <c r="D90" s="159">
        <f>'3. Bevételek'!D88</f>
        <v>0</v>
      </c>
      <c r="E90" s="159">
        <f t="shared" si="1"/>
        <v>0</v>
      </c>
      <c r="F90" s="159">
        <f>'3. Bevételek'!F88</f>
        <v>0</v>
      </c>
    </row>
    <row r="91" spans="1:6" ht="18.75" x14ac:dyDescent="0.3">
      <c r="A91" s="351" t="s">
        <v>784</v>
      </c>
      <c r="B91" s="354" t="s">
        <v>465</v>
      </c>
      <c r="C91" s="355" t="s">
        <v>1409</v>
      </c>
      <c r="D91" s="343">
        <f>'3. Bevételek'!D89</f>
        <v>0</v>
      </c>
      <c r="E91" s="159">
        <f t="shared" si="1"/>
        <v>0</v>
      </c>
      <c r="F91" s="159">
        <f>'3. Bevételek'!F89</f>
        <v>0</v>
      </c>
    </row>
    <row r="92" spans="1:6" ht="18.75" x14ac:dyDescent="0.3">
      <c r="A92" s="351" t="s">
        <v>936</v>
      </c>
      <c r="B92" s="11" t="s">
        <v>466</v>
      </c>
      <c r="C92" s="10" t="s">
        <v>467</v>
      </c>
      <c r="D92" s="343">
        <f>SUM(D68,D86,D91)</f>
        <v>143041</v>
      </c>
      <c r="E92" s="343">
        <f t="shared" si="1"/>
        <v>7808</v>
      </c>
      <c r="F92" s="343">
        <f>'3. Bevételek'!F90</f>
        <v>150849</v>
      </c>
    </row>
    <row r="93" spans="1:6" ht="18.75" x14ac:dyDescent="0.3">
      <c r="A93" s="351" t="s">
        <v>279</v>
      </c>
      <c r="B93" s="10" t="s">
        <v>468</v>
      </c>
      <c r="C93" s="10" t="s">
        <v>469</v>
      </c>
      <c r="D93" s="343">
        <f>SUM(D67,D92)</f>
        <v>694043.80200000003</v>
      </c>
      <c r="E93" s="343">
        <f t="shared" si="1"/>
        <v>-11846</v>
      </c>
      <c r="F93" s="343">
        <f>'3. Bevételek'!F91</f>
        <v>682197.80200000003</v>
      </c>
    </row>
    <row r="94" spans="1:6" x14ac:dyDescent="0.25">
      <c r="A94" s="357"/>
      <c r="B94" s="338"/>
      <c r="C94" s="338"/>
      <c r="D94" s="358"/>
      <c r="E94" s="338"/>
      <c r="F94" s="338"/>
    </row>
    <row r="95" spans="1:6" x14ac:dyDescent="0.25">
      <c r="A95" s="357"/>
      <c r="B95" s="338"/>
      <c r="C95" s="338"/>
      <c r="D95" s="358"/>
      <c r="E95" s="338"/>
      <c r="F95" s="338"/>
    </row>
    <row r="96" spans="1:6" ht="18.75" x14ac:dyDescent="0.25">
      <c r="A96" s="864" t="s">
        <v>2039</v>
      </c>
      <c r="B96" s="864"/>
      <c r="C96" s="864"/>
      <c r="D96" s="864"/>
      <c r="E96" s="338"/>
      <c r="F96" s="338"/>
    </row>
    <row r="97" spans="1:6" ht="20.25" x14ac:dyDescent="0.25">
      <c r="A97" s="359"/>
      <c r="B97" s="359"/>
      <c r="C97" s="359"/>
      <c r="D97" s="502"/>
      <c r="E97" s="338"/>
      <c r="F97" s="338" t="s">
        <v>2074</v>
      </c>
    </row>
    <row r="98" spans="1:6" ht="15.75" x14ac:dyDescent="0.25">
      <c r="A98" s="339" t="s">
        <v>1869</v>
      </c>
      <c r="B98" s="339" t="s">
        <v>1870</v>
      </c>
      <c r="C98" s="339" t="s">
        <v>1871</v>
      </c>
      <c r="D98" s="339" t="s">
        <v>1872</v>
      </c>
      <c r="E98" s="639" t="s">
        <v>1873</v>
      </c>
      <c r="F98" s="639" t="s">
        <v>912</v>
      </c>
    </row>
    <row r="99" spans="1:6" ht="63" x14ac:dyDescent="0.25">
      <c r="A99" s="340" t="s">
        <v>893</v>
      </c>
      <c r="B99" s="340" t="s">
        <v>346</v>
      </c>
      <c r="C99" s="640" t="s">
        <v>347</v>
      </c>
      <c r="D99" s="16" t="s">
        <v>28</v>
      </c>
      <c r="E99" s="16" t="s">
        <v>29</v>
      </c>
      <c r="F99" s="16" t="s">
        <v>30</v>
      </c>
    </row>
    <row r="100" spans="1:6" ht="18.75" x14ac:dyDescent="0.3">
      <c r="A100" s="351" t="s">
        <v>1503</v>
      </c>
      <c r="B100" s="352" t="s">
        <v>1484</v>
      </c>
      <c r="C100" s="10" t="s">
        <v>470</v>
      </c>
      <c r="D100" s="343">
        <f>'4. Kiadások'!D7</f>
        <v>68243.399999999994</v>
      </c>
      <c r="E100" s="343">
        <f>F100-D100</f>
        <v>159</v>
      </c>
      <c r="F100" s="343">
        <f>'4. Kiadások'!F7</f>
        <v>68402.399999999994</v>
      </c>
    </row>
    <row r="101" spans="1:6" ht="15.75" x14ac:dyDescent="0.25">
      <c r="A101" s="348" t="s">
        <v>1237</v>
      </c>
      <c r="B101" s="349" t="s">
        <v>1485</v>
      </c>
      <c r="C101" s="346" t="s">
        <v>471</v>
      </c>
      <c r="D101" s="159">
        <f>'4. Kiadások'!D8</f>
        <v>60035.4</v>
      </c>
      <c r="E101" s="159">
        <f t="shared" ref="E101:E164" si="2">F101-D101</f>
        <v>1544</v>
      </c>
      <c r="F101" s="159">
        <f>'4. Kiadások'!F8</f>
        <v>61579.4</v>
      </c>
    </row>
    <row r="102" spans="1:6" ht="15.75" x14ac:dyDescent="0.25">
      <c r="A102" s="348" t="s">
        <v>1238</v>
      </c>
      <c r="B102" s="347" t="s">
        <v>1486</v>
      </c>
      <c r="C102" s="346" t="s">
        <v>472</v>
      </c>
      <c r="D102" s="159">
        <f>'4. Kiadások'!D9</f>
        <v>56138.400000000001</v>
      </c>
      <c r="E102" s="159">
        <f t="shared" si="2"/>
        <v>417</v>
      </c>
      <c r="F102" s="159">
        <f>'4. Kiadások'!F9</f>
        <v>56555.4</v>
      </c>
    </row>
    <row r="103" spans="1:6" ht="15.75" x14ac:dyDescent="0.25">
      <c r="A103" s="348" t="s">
        <v>1239</v>
      </c>
      <c r="B103" s="347" t="s">
        <v>1487</v>
      </c>
      <c r="C103" s="346" t="s">
        <v>473</v>
      </c>
      <c r="D103" s="159">
        <f>'4. Kiadások'!D10</f>
        <v>38</v>
      </c>
      <c r="E103" s="159">
        <f t="shared" si="2"/>
        <v>950</v>
      </c>
      <c r="F103" s="159">
        <f>'4. Kiadások'!F10</f>
        <v>988</v>
      </c>
    </row>
    <row r="104" spans="1:6" ht="15.75" x14ac:dyDescent="0.25">
      <c r="A104" s="348" t="s">
        <v>1240</v>
      </c>
      <c r="B104" s="347" t="s">
        <v>1488</v>
      </c>
      <c r="C104" s="346" t="s">
        <v>474</v>
      </c>
      <c r="D104" s="159">
        <f>'4. Kiadások'!D11</f>
        <v>180</v>
      </c>
      <c r="E104" s="159">
        <f t="shared" si="2"/>
        <v>-74</v>
      </c>
      <c r="F104" s="159">
        <f>'4. Kiadások'!F11</f>
        <v>106</v>
      </c>
    </row>
    <row r="105" spans="1:6" ht="15.75" x14ac:dyDescent="0.25">
      <c r="A105" s="348" t="s">
        <v>1241</v>
      </c>
      <c r="B105" s="347" t="s">
        <v>1489</v>
      </c>
      <c r="C105" s="346" t="s">
        <v>475</v>
      </c>
      <c r="D105" s="159">
        <f>'4. Kiadások'!D12</f>
        <v>0</v>
      </c>
      <c r="E105" s="159">
        <f t="shared" si="2"/>
        <v>0</v>
      </c>
      <c r="F105" s="159">
        <f>'4. Kiadások'!F12</f>
        <v>0</v>
      </c>
    </row>
    <row r="106" spans="1:6" ht="15.75" x14ac:dyDescent="0.25">
      <c r="A106" s="348" t="s">
        <v>1242</v>
      </c>
      <c r="B106" s="347" t="s">
        <v>1490</v>
      </c>
      <c r="C106" s="346" t="s">
        <v>476</v>
      </c>
      <c r="D106" s="159">
        <f>'4. Kiadások'!D13</f>
        <v>0</v>
      </c>
      <c r="E106" s="159">
        <f t="shared" si="2"/>
        <v>0</v>
      </c>
      <c r="F106" s="159">
        <f>'4. Kiadások'!F13</f>
        <v>0</v>
      </c>
    </row>
    <row r="107" spans="1:6" ht="15.75" x14ac:dyDescent="0.25">
      <c r="A107" s="348" t="s">
        <v>1243</v>
      </c>
      <c r="B107" s="347" t="s">
        <v>1491</v>
      </c>
      <c r="C107" s="346" t="s">
        <v>477</v>
      </c>
      <c r="D107" s="159">
        <f>'4. Kiadások'!D14</f>
        <v>0</v>
      </c>
      <c r="E107" s="159">
        <f t="shared" si="2"/>
        <v>0</v>
      </c>
      <c r="F107" s="159">
        <f>'4. Kiadások'!F14</f>
        <v>0</v>
      </c>
    </row>
    <row r="108" spans="1:6" ht="15.75" x14ac:dyDescent="0.25">
      <c r="A108" s="348" t="s">
        <v>1506</v>
      </c>
      <c r="B108" s="347" t="s">
        <v>1492</v>
      </c>
      <c r="C108" s="346" t="s">
        <v>478</v>
      </c>
      <c r="D108" s="159">
        <f>'4. Kiadások'!D15</f>
        <v>2678</v>
      </c>
      <c r="E108" s="159">
        <f t="shared" si="2"/>
        <v>-77</v>
      </c>
      <c r="F108" s="159">
        <f>'4. Kiadások'!F15</f>
        <v>2601</v>
      </c>
    </row>
    <row r="109" spans="1:6" ht="15.75" x14ac:dyDescent="0.25">
      <c r="A109" s="348" t="s">
        <v>1504</v>
      </c>
      <c r="B109" s="347" t="s">
        <v>1493</v>
      </c>
      <c r="C109" s="346" t="s">
        <v>479</v>
      </c>
      <c r="D109" s="159">
        <f>'4. Kiadások'!D16</f>
        <v>0</v>
      </c>
      <c r="E109" s="159">
        <f t="shared" si="2"/>
        <v>0</v>
      </c>
      <c r="F109" s="159">
        <f>'4. Kiadások'!F16</f>
        <v>0</v>
      </c>
    </row>
    <row r="110" spans="1:6" ht="15.75" x14ac:dyDescent="0.25">
      <c r="A110" s="348" t="s">
        <v>1505</v>
      </c>
      <c r="B110" s="347" t="s">
        <v>1494</v>
      </c>
      <c r="C110" s="346" t="s">
        <v>480</v>
      </c>
      <c r="D110" s="159">
        <f>'4. Kiadások'!D17</f>
        <v>336</v>
      </c>
      <c r="E110" s="159">
        <f t="shared" si="2"/>
        <v>-5</v>
      </c>
      <c r="F110" s="159">
        <f>'4. Kiadások'!F17</f>
        <v>331</v>
      </c>
    </row>
    <row r="111" spans="1:6" ht="15.75" x14ac:dyDescent="0.25">
      <c r="A111" s="348" t="s">
        <v>1507</v>
      </c>
      <c r="B111" s="347" t="s">
        <v>1495</v>
      </c>
      <c r="C111" s="346" t="s">
        <v>481</v>
      </c>
      <c r="D111" s="159">
        <f>'4. Kiadások'!D18</f>
        <v>0</v>
      </c>
      <c r="E111" s="159">
        <f t="shared" si="2"/>
        <v>0</v>
      </c>
      <c r="F111" s="159">
        <f>'4. Kiadások'!F18</f>
        <v>0</v>
      </c>
    </row>
    <row r="112" spans="1:6" ht="15.75" x14ac:dyDescent="0.25">
      <c r="A112" s="348" t="s">
        <v>1508</v>
      </c>
      <c r="B112" s="347" t="s">
        <v>1496</v>
      </c>
      <c r="C112" s="346" t="s">
        <v>482</v>
      </c>
      <c r="D112" s="159">
        <f>'4. Kiadások'!D19</f>
        <v>0</v>
      </c>
      <c r="E112" s="159">
        <f t="shared" si="2"/>
        <v>0</v>
      </c>
      <c r="F112" s="159">
        <f>'4. Kiadások'!F19</f>
        <v>0</v>
      </c>
    </row>
    <row r="113" spans="1:6" ht="15.75" x14ac:dyDescent="0.25">
      <c r="A113" s="348" t="s">
        <v>1509</v>
      </c>
      <c r="B113" s="347" t="s">
        <v>1497</v>
      </c>
      <c r="C113" s="346" t="s">
        <v>483</v>
      </c>
      <c r="D113" s="159">
        <f>'4. Kiadások'!D20</f>
        <v>0</v>
      </c>
      <c r="E113" s="159">
        <f t="shared" si="2"/>
        <v>0</v>
      </c>
      <c r="F113" s="159">
        <f>'4. Kiadások'!F20</f>
        <v>0</v>
      </c>
    </row>
    <row r="114" spans="1:6" ht="15.75" x14ac:dyDescent="0.25">
      <c r="A114" s="348" t="s">
        <v>1510</v>
      </c>
      <c r="B114" s="347" t="s">
        <v>1498</v>
      </c>
      <c r="C114" s="346" t="s">
        <v>484</v>
      </c>
      <c r="D114" s="159">
        <f>'4. Kiadások'!D21</f>
        <v>665</v>
      </c>
      <c r="E114" s="159">
        <f t="shared" si="2"/>
        <v>333</v>
      </c>
      <c r="F114" s="159">
        <f>'4. Kiadások'!F21</f>
        <v>998</v>
      </c>
    </row>
    <row r="115" spans="1:6" ht="15.75" x14ac:dyDescent="0.25">
      <c r="A115" s="348" t="s">
        <v>341</v>
      </c>
      <c r="B115" s="349" t="s">
        <v>1499</v>
      </c>
      <c r="C115" s="346" t="s">
        <v>485</v>
      </c>
      <c r="D115" s="159">
        <f>'4. Kiadások'!D22</f>
        <v>8208</v>
      </c>
      <c r="E115" s="159">
        <f t="shared" si="2"/>
        <v>-1385</v>
      </c>
      <c r="F115" s="159">
        <f>'4. Kiadások'!F22</f>
        <v>6823</v>
      </c>
    </row>
    <row r="116" spans="1:6" ht="15.75" x14ac:dyDescent="0.25">
      <c r="A116" s="348" t="s">
        <v>1511</v>
      </c>
      <c r="B116" s="347" t="s">
        <v>1500</v>
      </c>
      <c r="C116" s="346" t="s">
        <v>486</v>
      </c>
      <c r="D116" s="159">
        <f>'4. Kiadások'!D23</f>
        <v>4134</v>
      </c>
      <c r="E116" s="159">
        <f t="shared" si="2"/>
        <v>-344</v>
      </c>
      <c r="F116" s="159">
        <f>'4. Kiadások'!F23</f>
        <v>3790</v>
      </c>
    </row>
    <row r="117" spans="1:6" ht="15.75" x14ac:dyDescent="0.25">
      <c r="A117" s="348" t="s">
        <v>1513</v>
      </c>
      <c r="B117" s="347" t="s">
        <v>1501</v>
      </c>
      <c r="C117" s="346" t="s">
        <v>487</v>
      </c>
      <c r="D117" s="159">
        <f>'4. Kiadások'!D24</f>
        <v>1715</v>
      </c>
      <c r="E117" s="159">
        <f t="shared" si="2"/>
        <v>-597</v>
      </c>
      <c r="F117" s="159">
        <f>'4. Kiadások'!F24</f>
        <v>1118</v>
      </c>
    </row>
    <row r="118" spans="1:6" ht="15.75" x14ac:dyDescent="0.25">
      <c r="A118" s="348" t="s">
        <v>1512</v>
      </c>
      <c r="B118" s="347" t="s">
        <v>1502</v>
      </c>
      <c r="C118" s="346" t="s">
        <v>488</v>
      </c>
      <c r="D118" s="159">
        <f>'4. Kiadások'!D25</f>
        <v>2359</v>
      </c>
      <c r="E118" s="159">
        <f t="shared" si="2"/>
        <v>-444</v>
      </c>
      <c r="F118" s="159">
        <f>'4. Kiadások'!F25</f>
        <v>1915</v>
      </c>
    </row>
    <row r="119" spans="1:6" ht="18.75" x14ac:dyDescent="0.3">
      <c r="A119" s="351" t="s">
        <v>1515</v>
      </c>
      <c r="B119" s="352" t="s">
        <v>1514</v>
      </c>
      <c r="C119" s="10" t="s">
        <v>489</v>
      </c>
      <c r="D119" s="343">
        <f>'4. Kiadások'!D26</f>
        <v>15532.098000000002</v>
      </c>
      <c r="E119" s="343">
        <f t="shared" si="2"/>
        <v>3</v>
      </c>
      <c r="F119" s="343">
        <f>'4. Kiadások'!F26</f>
        <v>15535.098000000002</v>
      </c>
    </row>
    <row r="120" spans="1:6" ht="18.75" x14ac:dyDescent="0.3">
      <c r="A120" s="351" t="s">
        <v>1516</v>
      </c>
      <c r="B120" s="352" t="s">
        <v>810</v>
      </c>
      <c r="C120" s="10" t="s">
        <v>490</v>
      </c>
      <c r="D120" s="343">
        <f>'4. Kiadások'!D27</f>
        <v>89469.512000000002</v>
      </c>
      <c r="E120" s="343">
        <f>(F120-D120)-1</f>
        <v>-38103.4</v>
      </c>
      <c r="F120" s="343">
        <f>'4. Kiadások'!F27</f>
        <v>51367.112000000001</v>
      </c>
    </row>
    <row r="121" spans="1:6" ht="15.75" x14ac:dyDescent="0.25">
      <c r="A121" s="348" t="s">
        <v>392</v>
      </c>
      <c r="B121" s="349" t="s">
        <v>1517</v>
      </c>
      <c r="C121" s="346" t="s">
        <v>491</v>
      </c>
      <c r="D121" s="159">
        <f>'4. Kiadások'!D28</f>
        <v>20427</v>
      </c>
      <c r="E121" s="159">
        <f t="shared" si="2"/>
        <v>668</v>
      </c>
      <c r="F121" s="159">
        <f>'4. Kiadások'!F28</f>
        <v>21095</v>
      </c>
    </row>
    <row r="122" spans="1:6" ht="15.75" x14ac:dyDescent="0.25">
      <c r="A122" s="348" t="s">
        <v>393</v>
      </c>
      <c r="B122" s="347" t="s">
        <v>1518</v>
      </c>
      <c r="C122" s="346" t="s">
        <v>492</v>
      </c>
      <c r="D122" s="159">
        <f>'4. Kiadások'!D29</f>
        <v>1365</v>
      </c>
      <c r="E122" s="159">
        <f t="shared" si="2"/>
        <v>-711</v>
      </c>
      <c r="F122" s="159">
        <f>'4. Kiadások'!F29</f>
        <v>654</v>
      </c>
    </row>
    <row r="123" spans="1:6" ht="15.75" x14ac:dyDescent="0.25">
      <c r="A123" s="348" t="s">
        <v>394</v>
      </c>
      <c r="B123" s="347" t="s">
        <v>1519</v>
      </c>
      <c r="C123" s="346" t="s">
        <v>493</v>
      </c>
      <c r="D123" s="159">
        <f>'4. Kiadások'!D30</f>
        <v>19062</v>
      </c>
      <c r="E123" s="159">
        <f t="shared" si="2"/>
        <v>1379</v>
      </c>
      <c r="F123" s="159">
        <f>'4. Kiadások'!F30</f>
        <v>20441</v>
      </c>
    </row>
    <row r="124" spans="1:6" ht="15.75" x14ac:dyDescent="0.25">
      <c r="A124" s="348" t="s">
        <v>601</v>
      </c>
      <c r="B124" s="347" t="s">
        <v>1520</v>
      </c>
      <c r="C124" s="346" t="s">
        <v>494</v>
      </c>
      <c r="D124" s="159">
        <f>'4. Kiadások'!D31</f>
        <v>0</v>
      </c>
      <c r="E124" s="159">
        <f t="shared" si="2"/>
        <v>0</v>
      </c>
      <c r="F124" s="159">
        <f>'4. Kiadások'!F31</f>
        <v>0</v>
      </c>
    </row>
    <row r="125" spans="1:6" ht="15.75" x14ac:dyDescent="0.25">
      <c r="A125" s="348" t="s">
        <v>395</v>
      </c>
      <c r="B125" s="349" t="s">
        <v>1521</v>
      </c>
      <c r="C125" s="346" t="s">
        <v>495</v>
      </c>
      <c r="D125" s="159">
        <f>'4. Kiadások'!D32</f>
        <v>1637</v>
      </c>
      <c r="E125" s="159">
        <f t="shared" si="2"/>
        <v>-150</v>
      </c>
      <c r="F125" s="159">
        <f>'4. Kiadások'!F32</f>
        <v>1487</v>
      </c>
    </row>
    <row r="126" spans="1:6" ht="15.75" x14ac:dyDescent="0.25">
      <c r="A126" s="348" t="s">
        <v>602</v>
      </c>
      <c r="B126" s="347" t="s">
        <v>1522</v>
      </c>
      <c r="C126" s="346" t="s">
        <v>496</v>
      </c>
      <c r="D126" s="159">
        <f>'4. Kiadások'!D33</f>
        <v>1177</v>
      </c>
      <c r="E126" s="159">
        <f t="shared" si="2"/>
        <v>-69</v>
      </c>
      <c r="F126" s="159">
        <f>'4. Kiadások'!F33</f>
        <v>1108</v>
      </c>
    </row>
    <row r="127" spans="1:6" ht="15.75" x14ac:dyDescent="0.25">
      <c r="A127" s="348" t="s">
        <v>603</v>
      </c>
      <c r="B127" s="347" t="s">
        <v>1523</v>
      </c>
      <c r="C127" s="346" t="s">
        <v>497</v>
      </c>
      <c r="D127" s="159">
        <f>'4. Kiadások'!D34</f>
        <v>460</v>
      </c>
      <c r="E127" s="159">
        <f t="shared" si="2"/>
        <v>-81</v>
      </c>
      <c r="F127" s="159">
        <f>'4. Kiadások'!F34</f>
        <v>379</v>
      </c>
    </row>
    <row r="128" spans="1:6" ht="15.75" x14ac:dyDescent="0.25">
      <c r="A128" s="348" t="s">
        <v>396</v>
      </c>
      <c r="B128" s="349" t="s">
        <v>1524</v>
      </c>
      <c r="C128" s="346" t="s">
        <v>498</v>
      </c>
      <c r="D128" s="159">
        <f>'4. Kiadások'!D35</f>
        <v>17483</v>
      </c>
      <c r="E128" s="159">
        <f t="shared" si="2"/>
        <v>583</v>
      </c>
      <c r="F128" s="159">
        <f>'4. Kiadások'!F35</f>
        <v>18066</v>
      </c>
    </row>
    <row r="129" spans="1:6" ht="15.75" x14ac:dyDescent="0.25">
      <c r="A129" s="348" t="s">
        <v>604</v>
      </c>
      <c r="B129" s="347" t="s">
        <v>1525</v>
      </c>
      <c r="C129" s="346" t="s">
        <v>499</v>
      </c>
      <c r="D129" s="159">
        <f>'4. Kiadások'!D36</f>
        <v>4100</v>
      </c>
      <c r="E129" s="159">
        <f t="shared" si="2"/>
        <v>1134</v>
      </c>
      <c r="F129" s="159">
        <f>'4. Kiadások'!F36</f>
        <v>5234</v>
      </c>
    </row>
    <row r="130" spans="1:6" ht="15.75" x14ac:dyDescent="0.25">
      <c r="A130" s="348" t="s">
        <v>605</v>
      </c>
      <c r="B130" s="347" t="s">
        <v>1526</v>
      </c>
      <c r="C130" s="346" t="s">
        <v>500</v>
      </c>
      <c r="D130" s="159">
        <f>'4. Kiadások'!D37</f>
        <v>0</v>
      </c>
      <c r="E130" s="159">
        <f t="shared" si="2"/>
        <v>0</v>
      </c>
      <c r="F130" s="159">
        <f>'4. Kiadások'!F37</f>
        <v>0</v>
      </c>
    </row>
    <row r="131" spans="1:6" ht="15.75" x14ac:dyDescent="0.25">
      <c r="A131" s="348" t="s">
        <v>606</v>
      </c>
      <c r="B131" s="347" t="s">
        <v>1527</v>
      </c>
      <c r="C131" s="346" t="s">
        <v>501</v>
      </c>
      <c r="D131" s="159">
        <f>'4. Kiadások'!D38</f>
        <v>1429</v>
      </c>
      <c r="E131" s="159">
        <f t="shared" si="2"/>
        <v>-22</v>
      </c>
      <c r="F131" s="159">
        <f>'4. Kiadások'!F38</f>
        <v>1407</v>
      </c>
    </row>
    <row r="132" spans="1:6" ht="15.75" x14ac:dyDescent="0.25">
      <c r="A132" s="348" t="s">
        <v>607</v>
      </c>
      <c r="B132" s="347" t="s">
        <v>1528</v>
      </c>
      <c r="C132" s="346" t="s">
        <v>502</v>
      </c>
      <c r="D132" s="159">
        <f>'4. Kiadások'!D39</f>
        <v>2000</v>
      </c>
      <c r="E132" s="159">
        <f t="shared" si="2"/>
        <v>-609</v>
      </c>
      <c r="F132" s="159">
        <f>'4. Kiadások'!F39</f>
        <v>1391</v>
      </c>
    </row>
    <row r="133" spans="1:6" ht="15.75" x14ac:dyDescent="0.25">
      <c r="A133" s="348" t="s">
        <v>608</v>
      </c>
      <c r="B133" s="347" t="s">
        <v>1529</v>
      </c>
      <c r="C133" s="346" t="s">
        <v>503</v>
      </c>
      <c r="D133" s="159">
        <f>'4. Kiadások'!D40</f>
        <v>1993</v>
      </c>
      <c r="E133" s="159">
        <f t="shared" si="2"/>
        <v>-98</v>
      </c>
      <c r="F133" s="159">
        <f>'4. Kiadások'!F40</f>
        <v>1895</v>
      </c>
    </row>
    <row r="134" spans="1:6" ht="15.75" x14ac:dyDescent="0.25">
      <c r="A134" s="348" t="s">
        <v>609</v>
      </c>
      <c r="B134" s="347" t="s">
        <v>1530</v>
      </c>
      <c r="C134" s="346" t="s">
        <v>504</v>
      </c>
      <c r="D134" s="159">
        <f>'4. Kiadások'!D41</f>
        <v>948</v>
      </c>
      <c r="E134" s="159">
        <f t="shared" si="2"/>
        <v>15</v>
      </c>
      <c r="F134" s="159">
        <f>'4. Kiadások'!F41</f>
        <v>963</v>
      </c>
    </row>
    <row r="135" spans="1:6" ht="15.75" x14ac:dyDescent="0.25">
      <c r="A135" s="348" t="s">
        <v>610</v>
      </c>
      <c r="B135" s="347" t="s">
        <v>1531</v>
      </c>
      <c r="C135" s="346" t="s">
        <v>505</v>
      </c>
      <c r="D135" s="159">
        <f>'4. Kiadások'!D42</f>
        <v>7013</v>
      </c>
      <c r="E135" s="159">
        <f t="shared" si="2"/>
        <v>163</v>
      </c>
      <c r="F135" s="159">
        <f>'4. Kiadások'!F42</f>
        <v>7176</v>
      </c>
    </row>
    <row r="136" spans="1:6" ht="15.75" x14ac:dyDescent="0.25">
      <c r="A136" s="348" t="s">
        <v>397</v>
      </c>
      <c r="B136" s="349" t="s">
        <v>1532</v>
      </c>
      <c r="C136" s="346" t="s">
        <v>506</v>
      </c>
      <c r="D136" s="159">
        <f>'4. Kiadások'!D43</f>
        <v>848</v>
      </c>
      <c r="E136" s="159">
        <f t="shared" si="2"/>
        <v>-416</v>
      </c>
      <c r="F136" s="159">
        <f>'4. Kiadások'!F43</f>
        <v>432</v>
      </c>
    </row>
    <row r="137" spans="1:6" ht="15.75" x14ac:dyDescent="0.25">
      <c r="A137" s="348" t="s">
        <v>611</v>
      </c>
      <c r="B137" s="347" t="s">
        <v>1533</v>
      </c>
      <c r="C137" s="346" t="s">
        <v>507</v>
      </c>
      <c r="D137" s="159">
        <f>'4. Kiadások'!D44</f>
        <v>628</v>
      </c>
      <c r="E137" s="159">
        <f t="shared" si="2"/>
        <v>-316</v>
      </c>
      <c r="F137" s="159">
        <f>'4. Kiadások'!F44</f>
        <v>312</v>
      </c>
    </row>
    <row r="138" spans="1:6" ht="15.75" x14ac:dyDescent="0.25">
      <c r="A138" s="348" t="s">
        <v>612</v>
      </c>
      <c r="B138" s="347" t="s">
        <v>1534</v>
      </c>
      <c r="C138" s="346" t="s">
        <v>508</v>
      </c>
      <c r="D138" s="159">
        <f>'4. Kiadások'!D45</f>
        <v>220</v>
      </c>
      <c r="E138" s="159">
        <f t="shared" si="2"/>
        <v>-100</v>
      </c>
      <c r="F138" s="159">
        <f>'4. Kiadások'!F45</f>
        <v>120</v>
      </c>
    </row>
    <row r="139" spans="1:6" ht="15.75" x14ac:dyDescent="0.25">
      <c r="A139" s="348" t="s">
        <v>398</v>
      </c>
      <c r="B139" s="349" t="s">
        <v>1535</v>
      </c>
      <c r="C139" s="346" t="s">
        <v>509</v>
      </c>
      <c r="D139" s="159">
        <f>'4. Kiadások'!D46</f>
        <v>49074.51200000001</v>
      </c>
      <c r="E139" s="159">
        <f>(F139-D139)-1</f>
        <v>-38788.400000000001</v>
      </c>
      <c r="F139" s="159">
        <f>'4. Kiadások'!F46</f>
        <v>10287.112000000008</v>
      </c>
    </row>
    <row r="140" spans="1:6" ht="15.75" x14ac:dyDescent="0.25">
      <c r="A140" s="348" t="s">
        <v>399</v>
      </c>
      <c r="B140" s="361" t="s">
        <v>1536</v>
      </c>
      <c r="C140" s="346" t="s">
        <v>510</v>
      </c>
      <c r="D140" s="159">
        <f>'4. Kiadások'!D47</f>
        <v>10578.31</v>
      </c>
      <c r="E140" s="159">
        <f t="shared" si="2"/>
        <v>-626.39999999999964</v>
      </c>
      <c r="F140" s="159">
        <f>'4. Kiadások'!F47</f>
        <v>9951.91</v>
      </c>
    </row>
    <row r="141" spans="1:6" ht="15.75" x14ac:dyDescent="0.25">
      <c r="A141" s="348" t="s">
        <v>400</v>
      </c>
      <c r="B141" s="347" t="s">
        <v>597</v>
      </c>
      <c r="C141" s="346" t="s">
        <v>511</v>
      </c>
      <c r="D141" s="159">
        <f>'4. Kiadások'!D48</f>
        <v>35271.202000000005</v>
      </c>
      <c r="E141" s="159">
        <f t="shared" si="2"/>
        <v>-35109</v>
      </c>
      <c r="F141" s="159">
        <f>'4. Kiadások'!F48</f>
        <v>162.20200000000477</v>
      </c>
    </row>
    <row r="142" spans="1:6" ht="15.75" x14ac:dyDescent="0.25">
      <c r="A142" s="348" t="s">
        <v>401</v>
      </c>
      <c r="B142" s="347" t="s">
        <v>598</v>
      </c>
      <c r="C142" s="346" t="s">
        <v>512</v>
      </c>
      <c r="D142" s="159">
        <f>'4. Kiadások'!D49</f>
        <v>50</v>
      </c>
      <c r="E142" s="159">
        <f t="shared" si="2"/>
        <v>-48</v>
      </c>
      <c r="F142" s="159">
        <f>'4. Kiadások'!F49</f>
        <v>2</v>
      </c>
    </row>
    <row r="143" spans="1:6" ht="15.75" x14ac:dyDescent="0.25">
      <c r="A143" s="348" t="s">
        <v>402</v>
      </c>
      <c r="B143" s="347" t="s">
        <v>599</v>
      </c>
      <c r="C143" s="346" t="s">
        <v>513</v>
      </c>
      <c r="D143" s="159">
        <f>'4. Kiadások'!D50</f>
        <v>0</v>
      </c>
      <c r="E143" s="159">
        <f t="shared" si="2"/>
        <v>0</v>
      </c>
      <c r="F143" s="159">
        <f>'4. Kiadások'!F50</f>
        <v>0</v>
      </c>
    </row>
    <row r="144" spans="1:6" ht="15.75" x14ac:dyDescent="0.25">
      <c r="A144" s="348" t="s">
        <v>403</v>
      </c>
      <c r="B144" s="347" t="s">
        <v>600</v>
      </c>
      <c r="C144" s="346" t="s">
        <v>514</v>
      </c>
      <c r="D144" s="159">
        <f>'4. Kiadások'!D51</f>
        <v>3175</v>
      </c>
      <c r="E144" s="159">
        <f t="shared" si="2"/>
        <v>-3004</v>
      </c>
      <c r="F144" s="159">
        <f>'4. Kiadások'!F51</f>
        <v>171</v>
      </c>
    </row>
    <row r="145" spans="1:6" ht="18.75" x14ac:dyDescent="0.3">
      <c r="A145" s="351" t="s">
        <v>613</v>
      </c>
      <c r="B145" s="10" t="s">
        <v>614</v>
      </c>
      <c r="C145" s="10" t="s">
        <v>515</v>
      </c>
      <c r="D145" s="343">
        <f>'4. Kiadások'!D52</f>
        <v>32072</v>
      </c>
      <c r="E145" s="343">
        <f t="shared" si="2"/>
        <v>-2134</v>
      </c>
      <c r="F145" s="343">
        <f>'4. Kiadások'!F52</f>
        <v>29938</v>
      </c>
    </row>
    <row r="146" spans="1:6" ht="15.75" x14ac:dyDescent="0.25">
      <c r="A146" s="348" t="s">
        <v>1335</v>
      </c>
      <c r="B146" s="346" t="s">
        <v>615</v>
      </c>
      <c r="C146" s="346" t="s">
        <v>516</v>
      </c>
      <c r="D146" s="159">
        <f>'4. Kiadások'!D53</f>
        <v>0</v>
      </c>
      <c r="E146" s="159">
        <f t="shared" si="2"/>
        <v>0</v>
      </c>
      <c r="F146" s="159">
        <f>'4. Kiadások'!F53</f>
        <v>0</v>
      </c>
    </row>
    <row r="147" spans="1:6" ht="15.75" x14ac:dyDescent="0.25">
      <c r="A147" s="348" t="s">
        <v>1336</v>
      </c>
      <c r="B147" s="346" t="s">
        <v>616</v>
      </c>
      <c r="C147" s="346" t="s">
        <v>517</v>
      </c>
      <c r="D147" s="159">
        <f>'4. Kiadások'!D54</f>
        <v>226</v>
      </c>
      <c r="E147" s="159">
        <f t="shared" si="2"/>
        <v>956</v>
      </c>
      <c r="F147" s="159">
        <f>'4. Kiadások'!F54</f>
        <v>1182</v>
      </c>
    </row>
    <row r="148" spans="1:6" ht="15.75" x14ac:dyDescent="0.25">
      <c r="A148" s="348" t="s">
        <v>1337</v>
      </c>
      <c r="B148" s="346" t="s">
        <v>617</v>
      </c>
      <c r="C148" s="346" t="s">
        <v>518</v>
      </c>
      <c r="D148" s="159">
        <f>'4. Kiadások'!D55</f>
        <v>0</v>
      </c>
      <c r="E148" s="159">
        <f t="shared" si="2"/>
        <v>0</v>
      </c>
      <c r="F148" s="159">
        <f>'4. Kiadások'!F55</f>
        <v>0</v>
      </c>
    </row>
    <row r="149" spans="1:6" ht="15.75" x14ac:dyDescent="0.25">
      <c r="A149" s="348" t="s">
        <v>1338</v>
      </c>
      <c r="B149" s="346" t="s">
        <v>618</v>
      </c>
      <c r="C149" s="346" t="s">
        <v>519</v>
      </c>
      <c r="D149" s="159">
        <f>'4. Kiadások'!D56</f>
        <v>0</v>
      </c>
      <c r="E149" s="159">
        <f t="shared" si="2"/>
        <v>21</v>
      </c>
      <c r="F149" s="159">
        <f>'4. Kiadások'!F56</f>
        <v>21</v>
      </c>
    </row>
    <row r="150" spans="1:6" ht="15.75" x14ac:dyDescent="0.25">
      <c r="A150" s="348" t="s">
        <v>1339</v>
      </c>
      <c r="B150" s="346" t="s">
        <v>619</v>
      </c>
      <c r="C150" s="346" t="s">
        <v>520</v>
      </c>
      <c r="D150" s="159">
        <f>'4. Kiadások'!D57</f>
        <v>19152</v>
      </c>
      <c r="E150" s="159">
        <f t="shared" si="2"/>
        <v>-6971</v>
      </c>
      <c r="F150" s="159">
        <f>'4. Kiadások'!F57</f>
        <v>12181</v>
      </c>
    </row>
    <row r="151" spans="1:6" ht="15.75" x14ac:dyDescent="0.25">
      <c r="A151" s="348" t="s">
        <v>1340</v>
      </c>
      <c r="B151" s="346" t="s">
        <v>620</v>
      </c>
      <c r="C151" s="346" t="s">
        <v>521</v>
      </c>
      <c r="D151" s="159">
        <f>'4. Kiadások'!D58</f>
        <v>8290</v>
      </c>
      <c r="E151" s="159">
        <f t="shared" si="2"/>
        <v>-703</v>
      </c>
      <c r="F151" s="159">
        <f>'4. Kiadások'!F58</f>
        <v>7587</v>
      </c>
    </row>
    <row r="152" spans="1:6" ht="15.75" x14ac:dyDescent="0.25">
      <c r="A152" s="348" t="s">
        <v>1341</v>
      </c>
      <c r="B152" s="346" t="s">
        <v>621</v>
      </c>
      <c r="C152" s="346" t="s">
        <v>522</v>
      </c>
      <c r="D152" s="159">
        <f>'4. Kiadások'!D59</f>
        <v>0</v>
      </c>
      <c r="E152" s="159">
        <f t="shared" si="2"/>
        <v>0</v>
      </c>
      <c r="F152" s="159">
        <f>'4. Kiadások'!F59</f>
        <v>0</v>
      </c>
    </row>
    <row r="153" spans="1:6" ht="15.75" x14ac:dyDescent="0.25">
      <c r="A153" s="348" t="s">
        <v>1342</v>
      </c>
      <c r="B153" s="346" t="s">
        <v>622</v>
      </c>
      <c r="C153" s="346" t="s">
        <v>523</v>
      </c>
      <c r="D153" s="159">
        <f>'4. Kiadások'!D60</f>
        <v>4404</v>
      </c>
      <c r="E153" s="159">
        <f t="shared" si="2"/>
        <v>4563</v>
      </c>
      <c r="F153" s="159">
        <f>'4. Kiadások'!F60</f>
        <v>8967</v>
      </c>
    </row>
    <row r="154" spans="1:6" ht="18.75" x14ac:dyDescent="0.3">
      <c r="A154" s="362" t="s">
        <v>1356</v>
      </c>
      <c r="B154" s="10" t="s">
        <v>623</v>
      </c>
      <c r="C154" s="10" t="s">
        <v>524</v>
      </c>
      <c r="D154" s="343">
        <f>'4. Kiadások'!D61</f>
        <v>21782</v>
      </c>
      <c r="E154" s="343">
        <f t="shared" si="2"/>
        <v>-125</v>
      </c>
      <c r="F154" s="343">
        <f>'4. Kiadások'!F61</f>
        <v>21657</v>
      </c>
    </row>
    <row r="155" spans="1:6" ht="15.75" x14ac:dyDescent="0.25">
      <c r="A155" s="363" t="s">
        <v>1357</v>
      </c>
      <c r="B155" s="346" t="s">
        <v>624</v>
      </c>
      <c r="C155" s="346" t="s">
        <v>525</v>
      </c>
      <c r="D155" s="159">
        <f>'4. Kiadások'!D62</f>
        <v>0</v>
      </c>
      <c r="E155" s="159">
        <f t="shared" si="2"/>
        <v>0</v>
      </c>
      <c r="F155" s="159">
        <f>'4. Kiadások'!F62</f>
        <v>0</v>
      </c>
    </row>
    <row r="156" spans="1:6" ht="15.75" x14ac:dyDescent="0.25">
      <c r="A156" s="363" t="s">
        <v>1358</v>
      </c>
      <c r="B156" s="346" t="s">
        <v>625</v>
      </c>
      <c r="C156" s="346" t="s">
        <v>526</v>
      </c>
      <c r="D156" s="159">
        <f>'4. Kiadások'!D63</f>
        <v>1534</v>
      </c>
      <c r="E156" s="159">
        <f t="shared" si="2"/>
        <v>-105</v>
      </c>
      <c r="F156" s="159">
        <f>'4. Kiadások'!F63</f>
        <v>1429</v>
      </c>
    </row>
    <row r="157" spans="1:6" ht="15.75" x14ac:dyDescent="0.25">
      <c r="A157" s="363" t="s">
        <v>1359</v>
      </c>
      <c r="B157" s="346" t="s">
        <v>626</v>
      </c>
      <c r="C157" s="346" t="s">
        <v>527</v>
      </c>
      <c r="D157" s="159">
        <f>'4. Kiadások'!D64</f>
        <v>0</v>
      </c>
      <c r="E157" s="159">
        <f t="shared" si="2"/>
        <v>0</v>
      </c>
      <c r="F157" s="159">
        <f>'4. Kiadások'!F64</f>
        <v>0</v>
      </c>
    </row>
    <row r="158" spans="1:6" ht="15.75" x14ac:dyDescent="0.25">
      <c r="A158" s="363" t="s">
        <v>1360</v>
      </c>
      <c r="B158" s="346" t="s">
        <v>627</v>
      </c>
      <c r="C158" s="346" t="s">
        <v>528</v>
      </c>
      <c r="D158" s="159">
        <f>'4. Kiadások'!D65</f>
        <v>0</v>
      </c>
      <c r="E158" s="159">
        <f t="shared" si="2"/>
        <v>0</v>
      </c>
      <c r="F158" s="159">
        <f>'4. Kiadások'!F65</f>
        <v>0</v>
      </c>
    </row>
    <row r="159" spans="1:6" ht="15.75" x14ac:dyDescent="0.25">
      <c r="A159" s="363" t="s">
        <v>1361</v>
      </c>
      <c r="B159" s="346" t="s">
        <v>628</v>
      </c>
      <c r="C159" s="346" t="s">
        <v>529</v>
      </c>
      <c r="D159" s="159">
        <f>'4. Kiadások'!D66</f>
        <v>0</v>
      </c>
      <c r="E159" s="159">
        <f t="shared" si="2"/>
        <v>0</v>
      </c>
      <c r="F159" s="159">
        <f>'4. Kiadások'!F66</f>
        <v>0</v>
      </c>
    </row>
    <row r="160" spans="1:6" ht="15.75" x14ac:dyDescent="0.25">
      <c r="A160" s="363" t="s">
        <v>636</v>
      </c>
      <c r="B160" s="346" t="s">
        <v>629</v>
      </c>
      <c r="C160" s="346" t="s">
        <v>530</v>
      </c>
      <c r="D160" s="159">
        <f>'4. Kiadások'!D67</f>
        <v>11204</v>
      </c>
      <c r="E160" s="159">
        <f t="shared" si="2"/>
        <v>158</v>
      </c>
      <c r="F160" s="159">
        <f>'4. Kiadások'!F67</f>
        <v>11362</v>
      </c>
    </row>
    <row r="161" spans="1:6" ht="15.75" x14ac:dyDescent="0.25">
      <c r="A161" s="363" t="s">
        <v>637</v>
      </c>
      <c r="B161" s="346" t="s">
        <v>630</v>
      </c>
      <c r="C161" s="346" t="s">
        <v>531</v>
      </c>
      <c r="D161" s="159">
        <f>'4. Kiadások'!D68</f>
        <v>0</v>
      </c>
      <c r="E161" s="159">
        <f t="shared" si="2"/>
        <v>0</v>
      </c>
      <c r="F161" s="159">
        <f>'4. Kiadások'!F68</f>
        <v>0</v>
      </c>
    </row>
    <row r="162" spans="1:6" ht="15.75" x14ac:dyDescent="0.25">
      <c r="A162" s="363" t="s">
        <v>638</v>
      </c>
      <c r="B162" s="346" t="s">
        <v>631</v>
      </c>
      <c r="C162" s="346" t="s">
        <v>532</v>
      </c>
      <c r="D162" s="159">
        <f>'4. Kiadások'!D69</f>
        <v>5150</v>
      </c>
      <c r="E162" s="159">
        <f t="shared" si="2"/>
        <v>0</v>
      </c>
      <c r="F162" s="159">
        <f>'4. Kiadások'!F69</f>
        <v>5150</v>
      </c>
    </row>
    <row r="163" spans="1:6" ht="15.75" x14ac:dyDescent="0.25">
      <c r="A163" s="363" t="s">
        <v>639</v>
      </c>
      <c r="B163" s="346" t="s">
        <v>632</v>
      </c>
      <c r="C163" s="346" t="s">
        <v>533</v>
      </c>
      <c r="D163" s="159">
        <f>'4. Kiadások'!D70</f>
        <v>0</v>
      </c>
      <c r="E163" s="159">
        <f t="shared" si="2"/>
        <v>0</v>
      </c>
      <c r="F163" s="159">
        <f>'4. Kiadások'!F70</f>
        <v>0</v>
      </c>
    </row>
    <row r="164" spans="1:6" ht="15.75" x14ac:dyDescent="0.25">
      <c r="A164" s="363" t="s">
        <v>640</v>
      </c>
      <c r="B164" s="350" t="s">
        <v>633</v>
      </c>
      <c r="C164" s="346" t="s">
        <v>534</v>
      </c>
      <c r="D164" s="159">
        <f>'4. Kiadások'!D71</f>
        <v>0</v>
      </c>
      <c r="E164" s="159">
        <f t="shared" si="2"/>
        <v>0</v>
      </c>
      <c r="F164" s="159">
        <f>'4. Kiadások'!F71</f>
        <v>0</v>
      </c>
    </row>
    <row r="165" spans="1:6" ht="15.75" x14ac:dyDescent="0.25">
      <c r="A165" s="363" t="s">
        <v>641</v>
      </c>
      <c r="B165" s="346" t="s">
        <v>634</v>
      </c>
      <c r="C165" s="346" t="s">
        <v>535</v>
      </c>
      <c r="D165" s="159">
        <f>'4. Kiadások'!D72</f>
        <v>3893</v>
      </c>
      <c r="E165" s="159">
        <f t="shared" ref="E165:E212" si="3">F165-D165</f>
        <v>-178</v>
      </c>
      <c r="F165" s="159">
        <f>'4. Kiadások'!F72</f>
        <v>3715</v>
      </c>
    </row>
    <row r="166" spans="1:6" ht="15.75" x14ac:dyDescent="0.25">
      <c r="A166" s="363" t="s">
        <v>642</v>
      </c>
      <c r="B166" s="346" t="s">
        <v>635</v>
      </c>
      <c r="C166" s="346" t="s">
        <v>536</v>
      </c>
      <c r="D166" s="159">
        <f>'4. Kiadások'!D73</f>
        <v>1</v>
      </c>
      <c r="E166" s="159">
        <f t="shared" si="3"/>
        <v>0</v>
      </c>
      <c r="F166" s="159">
        <f>'4. Kiadások'!F73</f>
        <v>1</v>
      </c>
    </row>
    <row r="167" spans="1:6" ht="18.75" x14ac:dyDescent="0.3">
      <c r="A167" s="362" t="s">
        <v>1362</v>
      </c>
      <c r="B167" s="10" t="s">
        <v>648</v>
      </c>
      <c r="C167" s="10" t="s">
        <v>537</v>
      </c>
      <c r="D167" s="343">
        <f>'4. Kiadások'!D74</f>
        <v>164215.57999999999</v>
      </c>
      <c r="E167" s="343">
        <f t="shared" si="3"/>
        <v>24729</v>
      </c>
      <c r="F167" s="343">
        <f>'4. Kiadások'!F74</f>
        <v>188944.58</v>
      </c>
    </row>
    <row r="168" spans="1:6" ht="15.75" x14ac:dyDescent="0.25">
      <c r="A168" s="363" t="s">
        <v>1363</v>
      </c>
      <c r="B168" s="346" t="s">
        <v>649</v>
      </c>
      <c r="C168" s="346" t="s">
        <v>538</v>
      </c>
      <c r="D168" s="159">
        <f>'4. Kiadások'!D75</f>
        <v>354</v>
      </c>
      <c r="E168" s="159">
        <f t="shared" si="3"/>
        <v>0</v>
      </c>
      <c r="F168" s="159">
        <f>'4. Kiadások'!F75</f>
        <v>354</v>
      </c>
    </row>
    <row r="169" spans="1:6" ht="15.75" x14ac:dyDescent="0.25">
      <c r="A169" s="363" t="s">
        <v>1364</v>
      </c>
      <c r="B169" s="346" t="s">
        <v>650</v>
      </c>
      <c r="C169" s="346" t="s">
        <v>539</v>
      </c>
      <c r="D169" s="159">
        <f>'4. Kiadások'!D76</f>
        <v>151573</v>
      </c>
      <c r="E169" s="159">
        <f t="shared" si="3"/>
        <v>30012</v>
      </c>
      <c r="F169" s="159">
        <f>'4. Kiadások'!F76</f>
        <v>181585</v>
      </c>
    </row>
    <row r="170" spans="1:6" ht="15.75" x14ac:dyDescent="0.25">
      <c r="A170" s="363" t="s">
        <v>1365</v>
      </c>
      <c r="B170" s="346" t="s">
        <v>651</v>
      </c>
      <c r="C170" s="346" t="s">
        <v>540</v>
      </c>
      <c r="D170" s="159">
        <f>'4. Kiadások'!D77</f>
        <v>712</v>
      </c>
      <c r="E170" s="159">
        <f t="shared" si="3"/>
        <v>371</v>
      </c>
      <c r="F170" s="159">
        <f>'4. Kiadások'!F77</f>
        <v>1083</v>
      </c>
    </row>
    <row r="171" spans="1:6" ht="15.75" x14ac:dyDescent="0.25">
      <c r="A171" s="363" t="s">
        <v>643</v>
      </c>
      <c r="B171" s="346" t="s">
        <v>652</v>
      </c>
      <c r="C171" s="346" t="s">
        <v>541</v>
      </c>
      <c r="D171" s="159">
        <f>'4. Kiadások'!D78</f>
        <v>726</v>
      </c>
      <c r="E171" s="159">
        <f t="shared" si="3"/>
        <v>-143</v>
      </c>
      <c r="F171" s="159">
        <f>'4. Kiadások'!F78</f>
        <v>583</v>
      </c>
    </row>
    <row r="172" spans="1:6" ht="15.75" x14ac:dyDescent="0.25">
      <c r="A172" s="363" t="s">
        <v>644</v>
      </c>
      <c r="B172" s="346" t="s">
        <v>653</v>
      </c>
      <c r="C172" s="346" t="s">
        <v>542</v>
      </c>
      <c r="D172" s="159">
        <f>'4. Kiadások'!D79</f>
        <v>0</v>
      </c>
      <c r="E172" s="159">
        <f t="shared" si="3"/>
        <v>0</v>
      </c>
      <c r="F172" s="159">
        <f>'4. Kiadások'!F79</f>
        <v>0</v>
      </c>
    </row>
    <row r="173" spans="1:6" ht="15.75" x14ac:dyDescent="0.25">
      <c r="A173" s="363" t="s">
        <v>645</v>
      </c>
      <c r="B173" s="346" t="s">
        <v>1609</v>
      </c>
      <c r="C173" s="346" t="s">
        <v>543</v>
      </c>
      <c r="D173" s="159">
        <f>'4. Kiadások'!D80</f>
        <v>0</v>
      </c>
      <c r="E173" s="159">
        <f t="shared" si="3"/>
        <v>0</v>
      </c>
      <c r="F173" s="159">
        <f>'4. Kiadások'!F80</f>
        <v>0</v>
      </c>
    </row>
    <row r="174" spans="1:6" ht="15.75" x14ac:dyDescent="0.25">
      <c r="A174" s="363" t="s">
        <v>646</v>
      </c>
      <c r="B174" s="346" t="s">
        <v>1610</v>
      </c>
      <c r="C174" s="346" t="s">
        <v>544</v>
      </c>
      <c r="D174" s="159">
        <f>'4. Kiadások'!D81</f>
        <v>10851</v>
      </c>
      <c r="E174" s="159">
        <f t="shared" si="3"/>
        <v>-5511</v>
      </c>
      <c r="F174" s="159">
        <f>'4. Kiadások'!F81</f>
        <v>5340</v>
      </c>
    </row>
    <row r="175" spans="1:6" ht="18.75" x14ac:dyDescent="0.3">
      <c r="A175" s="362" t="s">
        <v>1366</v>
      </c>
      <c r="B175" s="10" t="s">
        <v>1611</v>
      </c>
      <c r="C175" s="10" t="s">
        <v>545</v>
      </c>
      <c r="D175" s="343">
        <f>'4. Kiadások'!D82</f>
        <v>144759</v>
      </c>
      <c r="E175" s="343">
        <f t="shared" si="3"/>
        <v>12961</v>
      </c>
      <c r="F175" s="343">
        <f>'4. Kiadások'!F82</f>
        <v>157720</v>
      </c>
    </row>
    <row r="176" spans="1:6" ht="15.75" x14ac:dyDescent="0.25">
      <c r="A176" s="363" t="s">
        <v>1369</v>
      </c>
      <c r="B176" s="346" t="s">
        <v>1612</v>
      </c>
      <c r="C176" s="346" t="s">
        <v>546</v>
      </c>
      <c r="D176" s="159">
        <f>'4. Kiadások'!D83</f>
        <v>113983</v>
      </c>
      <c r="E176" s="159">
        <f t="shared" si="3"/>
        <v>10206</v>
      </c>
      <c r="F176" s="159">
        <f>'4. Kiadások'!F83</f>
        <v>124189</v>
      </c>
    </row>
    <row r="177" spans="1:6" ht="15.75" x14ac:dyDescent="0.25">
      <c r="A177" s="363" t="s">
        <v>1367</v>
      </c>
      <c r="B177" s="346" t="s">
        <v>1613</v>
      </c>
      <c r="C177" s="346" t="s">
        <v>547</v>
      </c>
      <c r="D177" s="159">
        <f>'4. Kiadások'!D84</f>
        <v>0</v>
      </c>
      <c r="E177" s="159">
        <f t="shared" si="3"/>
        <v>0</v>
      </c>
      <c r="F177" s="159">
        <f>'4. Kiadások'!F84</f>
        <v>0</v>
      </c>
    </row>
    <row r="178" spans="1:6" ht="15.75" x14ac:dyDescent="0.25">
      <c r="A178" s="363" t="s">
        <v>1368</v>
      </c>
      <c r="B178" s="346" t="s">
        <v>1614</v>
      </c>
      <c r="C178" s="346" t="s">
        <v>548</v>
      </c>
      <c r="D178" s="159">
        <f>'4. Kiadások'!D85</f>
        <v>0</v>
      </c>
      <c r="E178" s="159">
        <f t="shared" si="3"/>
        <v>0</v>
      </c>
      <c r="F178" s="159">
        <f>'4. Kiadások'!F85</f>
        <v>0</v>
      </c>
    </row>
    <row r="179" spans="1:6" ht="15.75" x14ac:dyDescent="0.25">
      <c r="A179" s="363" t="s">
        <v>647</v>
      </c>
      <c r="B179" s="346" t="s">
        <v>1615</v>
      </c>
      <c r="C179" s="346" t="s">
        <v>1451</v>
      </c>
      <c r="D179" s="159">
        <f>'4. Kiadások'!D86</f>
        <v>30776</v>
      </c>
      <c r="E179" s="159">
        <f t="shared" si="3"/>
        <v>2755</v>
      </c>
      <c r="F179" s="159">
        <f>'4. Kiadások'!F86</f>
        <v>33531</v>
      </c>
    </row>
    <row r="180" spans="1:6" ht="18.75" x14ac:dyDescent="0.3">
      <c r="A180" s="362" t="s">
        <v>1410</v>
      </c>
      <c r="B180" s="10" t="s">
        <v>1616</v>
      </c>
      <c r="C180" s="10" t="s">
        <v>1452</v>
      </c>
      <c r="D180" s="343">
        <f>'4. Kiadások'!D87</f>
        <v>25756</v>
      </c>
      <c r="E180" s="343">
        <f t="shared" si="3"/>
        <v>-13121</v>
      </c>
      <c r="F180" s="343">
        <f>'4. Kiadások'!F87</f>
        <v>12635</v>
      </c>
    </row>
    <row r="181" spans="1:6" ht="15.75" x14ac:dyDescent="0.25">
      <c r="A181" s="363" t="s">
        <v>1411</v>
      </c>
      <c r="B181" s="346" t="s">
        <v>1640</v>
      </c>
      <c r="C181" s="346" t="s">
        <v>1453</v>
      </c>
      <c r="D181" s="159">
        <f>'4. Kiadások'!D88</f>
        <v>0</v>
      </c>
      <c r="E181" s="159">
        <f t="shared" si="3"/>
        <v>0</v>
      </c>
      <c r="F181" s="159">
        <f>'4. Kiadások'!F88</f>
        <v>0</v>
      </c>
    </row>
    <row r="182" spans="1:6" ht="15.75" x14ac:dyDescent="0.25">
      <c r="A182" s="363" t="s">
        <v>1412</v>
      </c>
      <c r="B182" s="346" t="s">
        <v>1641</v>
      </c>
      <c r="C182" s="346" t="s">
        <v>1454</v>
      </c>
      <c r="D182" s="159">
        <f>'4. Kiadások'!D89</f>
        <v>0</v>
      </c>
      <c r="E182" s="159">
        <f t="shared" si="3"/>
        <v>0</v>
      </c>
      <c r="F182" s="159">
        <f>'4. Kiadások'!F89</f>
        <v>0</v>
      </c>
    </row>
    <row r="183" spans="1:6" ht="15.75" x14ac:dyDescent="0.25">
      <c r="A183" s="363" t="s">
        <v>1414</v>
      </c>
      <c r="B183" s="346" t="s">
        <v>1642</v>
      </c>
      <c r="C183" s="346" t="s">
        <v>1455</v>
      </c>
      <c r="D183" s="159">
        <f>'4. Kiadások'!D90</f>
        <v>0</v>
      </c>
      <c r="E183" s="159">
        <f t="shared" si="3"/>
        <v>0</v>
      </c>
      <c r="F183" s="159">
        <f>'4. Kiadások'!F90</f>
        <v>0</v>
      </c>
    </row>
    <row r="184" spans="1:6" ht="15.75" x14ac:dyDescent="0.25">
      <c r="A184" s="363" t="s">
        <v>1415</v>
      </c>
      <c r="B184" s="346" t="s">
        <v>1643</v>
      </c>
      <c r="C184" s="346" t="s">
        <v>1456</v>
      </c>
      <c r="D184" s="159">
        <f>'4. Kiadások'!D91</f>
        <v>14753</v>
      </c>
      <c r="E184" s="159">
        <f t="shared" si="3"/>
        <v>-12991</v>
      </c>
      <c r="F184" s="159">
        <f>'4. Kiadások'!F91</f>
        <v>1762</v>
      </c>
    </row>
    <row r="185" spans="1:6" ht="15.75" x14ac:dyDescent="0.25">
      <c r="A185" s="363" t="s">
        <v>1416</v>
      </c>
      <c r="B185" s="346" t="s">
        <v>763</v>
      </c>
      <c r="C185" s="346" t="s">
        <v>1457</v>
      </c>
      <c r="D185" s="159">
        <f>'4. Kiadások'!D92</f>
        <v>0</v>
      </c>
      <c r="E185" s="159">
        <f t="shared" si="3"/>
        <v>0</v>
      </c>
      <c r="F185" s="159">
        <f>'4. Kiadások'!F92</f>
        <v>0</v>
      </c>
    </row>
    <row r="186" spans="1:6" ht="15.75" x14ac:dyDescent="0.25">
      <c r="A186" s="363" t="s">
        <v>1417</v>
      </c>
      <c r="B186" s="346" t="s">
        <v>764</v>
      </c>
      <c r="C186" s="346" t="s">
        <v>1458</v>
      </c>
      <c r="D186" s="159">
        <f>'4. Kiadások'!D93</f>
        <v>6400</v>
      </c>
      <c r="E186" s="159">
        <f t="shared" si="3"/>
        <v>0</v>
      </c>
      <c r="F186" s="159">
        <f>'4. Kiadások'!F93</f>
        <v>6400</v>
      </c>
    </row>
    <row r="187" spans="1:6" ht="15.75" x14ac:dyDescent="0.25">
      <c r="A187" s="363" t="s">
        <v>1418</v>
      </c>
      <c r="B187" s="346" t="s">
        <v>765</v>
      </c>
      <c r="C187" s="346" t="s">
        <v>1459</v>
      </c>
      <c r="D187" s="159">
        <f>'4. Kiadások'!D94</f>
        <v>0</v>
      </c>
      <c r="E187" s="159">
        <f t="shared" si="3"/>
        <v>0</v>
      </c>
      <c r="F187" s="159">
        <f>'4. Kiadások'!F94</f>
        <v>0</v>
      </c>
    </row>
    <row r="188" spans="1:6" ht="15.75" x14ac:dyDescent="0.25">
      <c r="A188" s="363" t="s">
        <v>1419</v>
      </c>
      <c r="B188" s="346" t="s">
        <v>766</v>
      </c>
      <c r="C188" s="346" t="s">
        <v>1460</v>
      </c>
      <c r="D188" s="159">
        <f>'4. Kiadások'!D95</f>
        <v>4603</v>
      </c>
      <c r="E188" s="159">
        <f t="shared" si="3"/>
        <v>-130</v>
      </c>
      <c r="F188" s="159">
        <f>'4. Kiadások'!F95</f>
        <v>4473</v>
      </c>
    </row>
    <row r="189" spans="1:6" ht="18.75" x14ac:dyDescent="0.3">
      <c r="A189" s="362" t="s">
        <v>1420</v>
      </c>
      <c r="B189" s="10" t="s">
        <v>767</v>
      </c>
      <c r="C189" s="10" t="s">
        <v>768</v>
      </c>
      <c r="D189" s="343">
        <f>SUM(D180,D175,D167,D154,D145,D120,D119,D100)</f>
        <v>561829.59</v>
      </c>
      <c r="E189" s="343">
        <f>(F189-D189)-1</f>
        <v>-15631.400000000023</v>
      </c>
      <c r="F189" s="343">
        <f>'4. Kiadások'!F96</f>
        <v>546199.18999999994</v>
      </c>
    </row>
    <row r="190" spans="1:6" ht="18.75" x14ac:dyDescent="0.3">
      <c r="A190" s="362" t="s">
        <v>437</v>
      </c>
      <c r="B190" s="364" t="s">
        <v>801</v>
      </c>
      <c r="C190" s="10" t="s">
        <v>1462</v>
      </c>
      <c r="D190" s="343">
        <f>SUM(D191,D195,D200,D201,D202,D203,D204,D205)</f>
        <v>132214</v>
      </c>
      <c r="E190" s="343">
        <f t="shared" si="3"/>
        <v>3785</v>
      </c>
      <c r="F190" s="343">
        <f>'4. Kiadások'!F97</f>
        <v>135999</v>
      </c>
    </row>
    <row r="191" spans="1:6" ht="15.75" x14ac:dyDescent="0.25">
      <c r="A191" s="363" t="s">
        <v>780</v>
      </c>
      <c r="B191" s="347" t="s">
        <v>785</v>
      </c>
      <c r="C191" s="346" t="s">
        <v>1463</v>
      </c>
      <c r="D191" s="159">
        <f>SUM(D192:D194)</f>
        <v>132214</v>
      </c>
      <c r="E191" s="159">
        <f t="shared" si="3"/>
        <v>3785</v>
      </c>
      <c r="F191" s="159">
        <f>'4. Kiadások'!F98</f>
        <v>135999</v>
      </c>
    </row>
    <row r="192" spans="1:6" ht="15.75" x14ac:dyDescent="0.25">
      <c r="A192" s="363" t="s">
        <v>2040</v>
      </c>
      <c r="B192" s="347" t="s">
        <v>786</v>
      </c>
      <c r="C192" s="346" t="s">
        <v>1464</v>
      </c>
      <c r="D192" s="159">
        <f>'4. Kiadások'!D99</f>
        <v>0</v>
      </c>
      <c r="E192" s="159">
        <f t="shared" si="3"/>
        <v>0</v>
      </c>
      <c r="F192" s="159">
        <f>'4. Kiadások'!F99</f>
        <v>0</v>
      </c>
    </row>
    <row r="193" spans="1:6" ht="15.75" x14ac:dyDescent="0.25">
      <c r="A193" s="363" t="s">
        <v>2041</v>
      </c>
      <c r="B193" s="347" t="s">
        <v>787</v>
      </c>
      <c r="C193" s="346" t="s">
        <v>1465</v>
      </c>
      <c r="D193" s="159">
        <f>'4. Kiadások'!D100</f>
        <v>121169</v>
      </c>
      <c r="E193" s="159">
        <f t="shared" si="3"/>
        <v>3785</v>
      </c>
      <c r="F193" s="159">
        <f>'4. Kiadások'!F100</f>
        <v>124954</v>
      </c>
    </row>
    <row r="194" spans="1:6" ht="15.75" x14ac:dyDescent="0.25">
      <c r="A194" s="363" t="s">
        <v>2042</v>
      </c>
      <c r="B194" s="347" t="s">
        <v>788</v>
      </c>
      <c r="C194" s="346" t="s">
        <v>1466</v>
      </c>
      <c r="D194" s="159">
        <f>'4. Kiadások'!D101</f>
        <v>11045</v>
      </c>
      <c r="E194" s="159">
        <f t="shared" si="3"/>
        <v>0</v>
      </c>
      <c r="F194" s="159">
        <f>'4. Kiadások'!F101</f>
        <v>11045</v>
      </c>
    </row>
    <row r="195" spans="1:6" ht="15.75" x14ac:dyDescent="0.25">
      <c r="A195" s="363" t="s">
        <v>781</v>
      </c>
      <c r="B195" s="347" t="s">
        <v>789</v>
      </c>
      <c r="C195" s="346" t="s">
        <v>1467</v>
      </c>
      <c r="D195" s="159">
        <f>SUM(D196:D199)</f>
        <v>0</v>
      </c>
      <c r="E195" s="159">
        <f t="shared" si="3"/>
        <v>0</v>
      </c>
      <c r="F195" s="159">
        <f>'4. Kiadások'!F102</f>
        <v>0</v>
      </c>
    </row>
    <row r="196" spans="1:6" ht="15.75" x14ac:dyDescent="0.25">
      <c r="A196" s="363" t="s">
        <v>2043</v>
      </c>
      <c r="B196" s="347" t="s">
        <v>790</v>
      </c>
      <c r="C196" s="346" t="s">
        <v>1468</v>
      </c>
      <c r="D196" s="159">
        <f>'4. Kiadások'!D103</f>
        <v>0</v>
      </c>
      <c r="E196" s="159">
        <f t="shared" si="3"/>
        <v>0</v>
      </c>
      <c r="F196" s="159">
        <f>'4. Kiadások'!F103</f>
        <v>0</v>
      </c>
    </row>
    <row r="197" spans="1:6" ht="15.75" x14ac:dyDescent="0.25">
      <c r="A197" s="363" t="s">
        <v>2044</v>
      </c>
      <c r="B197" s="347" t="s">
        <v>791</v>
      </c>
      <c r="C197" s="346" t="s">
        <v>1469</v>
      </c>
      <c r="D197" s="159">
        <f>'4. Kiadások'!D104</f>
        <v>0</v>
      </c>
      <c r="E197" s="159">
        <f t="shared" si="3"/>
        <v>0</v>
      </c>
      <c r="F197" s="159">
        <f>'4. Kiadások'!F104</f>
        <v>0</v>
      </c>
    </row>
    <row r="198" spans="1:6" ht="15.75" x14ac:dyDescent="0.25">
      <c r="A198" s="363" t="s">
        <v>2045</v>
      </c>
      <c r="B198" s="347" t="s">
        <v>792</v>
      </c>
      <c r="C198" s="346" t="s">
        <v>1470</v>
      </c>
      <c r="D198" s="159">
        <f>'4. Kiadások'!D105</f>
        <v>0</v>
      </c>
      <c r="E198" s="159">
        <f t="shared" si="3"/>
        <v>0</v>
      </c>
      <c r="F198" s="159">
        <f>'4. Kiadások'!F105</f>
        <v>0</v>
      </c>
    </row>
    <row r="199" spans="1:6" ht="15.75" x14ac:dyDescent="0.25">
      <c r="A199" s="363" t="s">
        <v>2046</v>
      </c>
      <c r="B199" s="347" t="s">
        <v>793</v>
      </c>
      <c r="C199" s="346" t="s">
        <v>1471</v>
      </c>
      <c r="D199" s="159">
        <f>'4. Kiadások'!D106</f>
        <v>0</v>
      </c>
      <c r="E199" s="159">
        <f t="shared" si="3"/>
        <v>0</v>
      </c>
      <c r="F199" s="159">
        <f>'4. Kiadások'!F106</f>
        <v>0</v>
      </c>
    </row>
    <row r="200" spans="1:6" ht="15.75" x14ac:dyDescent="0.25">
      <c r="A200" s="363" t="s">
        <v>782</v>
      </c>
      <c r="B200" s="347" t="s">
        <v>794</v>
      </c>
      <c r="C200" s="346" t="s">
        <v>1472</v>
      </c>
      <c r="D200" s="159">
        <f>'4. Kiadások'!D107</f>
        <v>0</v>
      </c>
      <c r="E200" s="159">
        <f t="shared" si="3"/>
        <v>0</v>
      </c>
      <c r="F200" s="159">
        <f>'4. Kiadások'!F107</f>
        <v>0</v>
      </c>
    </row>
    <row r="201" spans="1:6" ht="15.75" x14ac:dyDescent="0.25">
      <c r="A201" s="363" t="s">
        <v>783</v>
      </c>
      <c r="B201" s="347" t="s">
        <v>795</v>
      </c>
      <c r="C201" s="346" t="s">
        <v>1473</v>
      </c>
      <c r="D201" s="159">
        <f>'4. Kiadások'!D108</f>
        <v>0</v>
      </c>
      <c r="E201" s="159">
        <f t="shared" si="3"/>
        <v>0</v>
      </c>
      <c r="F201" s="159">
        <f>'4. Kiadások'!F108</f>
        <v>0</v>
      </c>
    </row>
    <row r="202" spans="1:6" ht="15.75" x14ac:dyDescent="0.25">
      <c r="A202" s="363" t="s">
        <v>2047</v>
      </c>
      <c r="B202" s="347" t="s">
        <v>796</v>
      </c>
      <c r="C202" s="346" t="s">
        <v>1474</v>
      </c>
      <c r="D202" s="638" t="s">
        <v>1716</v>
      </c>
      <c r="E202" s="641" t="s">
        <v>36</v>
      </c>
      <c r="F202" s="642" t="str">
        <f>'4. Kiadások'!F109</f>
        <v>------------------</v>
      </c>
    </row>
    <row r="203" spans="1:6" ht="15.75" x14ac:dyDescent="0.25">
      <c r="A203" s="363" t="s">
        <v>2048</v>
      </c>
      <c r="B203" s="347" t="s">
        <v>797</v>
      </c>
      <c r="C203" s="346" t="s">
        <v>1475</v>
      </c>
      <c r="D203" s="159">
        <f>'4. Kiadások'!D110</f>
        <v>0</v>
      </c>
      <c r="E203" s="159">
        <f t="shared" si="3"/>
        <v>0</v>
      </c>
      <c r="F203" s="159">
        <f>'4. Kiadások'!F110</f>
        <v>0</v>
      </c>
    </row>
    <row r="204" spans="1:6" ht="15.75" x14ac:dyDescent="0.25">
      <c r="A204" s="363" t="s">
        <v>2049</v>
      </c>
      <c r="B204" s="347" t="s">
        <v>798</v>
      </c>
      <c r="C204" s="346" t="s">
        <v>1476</v>
      </c>
      <c r="D204" s="159">
        <f>'4. Kiadások'!D111</f>
        <v>0</v>
      </c>
      <c r="E204" s="159">
        <f t="shared" si="3"/>
        <v>0</v>
      </c>
      <c r="F204" s="159">
        <f>'4. Kiadások'!F111</f>
        <v>0</v>
      </c>
    </row>
    <row r="205" spans="1:6" ht="15.75" x14ac:dyDescent="0.25">
      <c r="A205" s="363" t="s">
        <v>2050</v>
      </c>
      <c r="B205" s="347" t="s">
        <v>799</v>
      </c>
      <c r="C205" s="346" t="s">
        <v>1477</v>
      </c>
      <c r="D205" s="159">
        <f>'4. Kiadások'!D112</f>
        <v>0</v>
      </c>
      <c r="E205" s="159">
        <f t="shared" si="3"/>
        <v>0</v>
      </c>
      <c r="F205" s="159">
        <f>'4. Kiadások'!F112</f>
        <v>0</v>
      </c>
    </row>
    <row r="206" spans="1:6" ht="18.75" x14ac:dyDescent="0.3">
      <c r="A206" s="362" t="s">
        <v>784</v>
      </c>
      <c r="B206" s="352" t="s">
        <v>800</v>
      </c>
      <c r="C206" s="10" t="s">
        <v>1478</v>
      </c>
      <c r="D206" s="343">
        <f>SUM(D207:D210)</f>
        <v>0</v>
      </c>
      <c r="E206" s="343">
        <f t="shared" si="3"/>
        <v>0</v>
      </c>
      <c r="F206" s="343">
        <f>'4. Kiadások'!F113</f>
        <v>0</v>
      </c>
    </row>
    <row r="207" spans="1:6" ht="15.75" x14ac:dyDescent="0.25">
      <c r="A207" s="363" t="s">
        <v>780</v>
      </c>
      <c r="B207" s="347" t="s">
        <v>802</v>
      </c>
      <c r="C207" s="346" t="s">
        <v>1479</v>
      </c>
      <c r="D207" s="159">
        <f>'4. Kiadások'!D114</f>
        <v>0</v>
      </c>
      <c r="E207" s="159">
        <f t="shared" si="3"/>
        <v>0</v>
      </c>
      <c r="F207" s="159">
        <f>'4. Kiadások'!F114</f>
        <v>0</v>
      </c>
    </row>
    <row r="208" spans="1:6" ht="15.75" x14ac:dyDescent="0.25">
      <c r="A208" s="363" t="s">
        <v>2051</v>
      </c>
      <c r="B208" s="347" t="s">
        <v>803</v>
      </c>
      <c r="C208" s="346" t="s">
        <v>1480</v>
      </c>
      <c r="D208" s="159">
        <f>'4. Kiadások'!D115</f>
        <v>0</v>
      </c>
      <c r="E208" s="159">
        <f t="shared" si="3"/>
        <v>0</v>
      </c>
      <c r="F208" s="159">
        <f>'4. Kiadások'!F115</f>
        <v>0</v>
      </c>
    </row>
    <row r="209" spans="1:6" ht="15.75" x14ac:dyDescent="0.25">
      <c r="A209" s="363" t="s">
        <v>2052</v>
      </c>
      <c r="B209" s="347" t="s">
        <v>804</v>
      </c>
      <c r="C209" s="346" t="s">
        <v>1481</v>
      </c>
      <c r="D209" s="159">
        <f>'4. Kiadások'!D116</f>
        <v>0</v>
      </c>
      <c r="E209" s="159">
        <f t="shared" si="3"/>
        <v>0</v>
      </c>
      <c r="F209" s="159">
        <f>'4. Kiadások'!F116</f>
        <v>0</v>
      </c>
    </row>
    <row r="210" spans="1:6" ht="15.75" x14ac:dyDescent="0.25">
      <c r="A210" s="363" t="s">
        <v>2053</v>
      </c>
      <c r="B210" s="347" t="s">
        <v>805</v>
      </c>
      <c r="C210" s="346" t="s">
        <v>1482</v>
      </c>
      <c r="D210" s="159">
        <f>'4. Kiadások'!D117</f>
        <v>0</v>
      </c>
      <c r="E210" s="159">
        <f t="shared" si="3"/>
        <v>0</v>
      </c>
      <c r="F210" s="159">
        <f>'4. Kiadások'!F117</f>
        <v>0</v>
      </c>
    </row>
    <row r="211" spans="1:6" ht="18.75" x14ac:dyDescent="0.3">
      <c r="A211" s="365" t="s">
        <v>936</v>
      </c>
      <c r="B211" s="352" t="s">
        <v>806</v>
      </c>
      <c r="C211" s="10" t="s">
        <v>1483</v>
      </c>
      <c r="D211" s="343">
        <f>'4. Kiadások'!D118</f>
        <v>0</v>
      </c>
      <c r="E211" s="343">
        <f t="shared" si="3"/>
        <v>0</v>
      </c>
      <c r="F211" s="343">
        <f>'4. Kiadások'!F118</f>
        <v>0</v>
      </c>
    </row>
    <row r="212" spans="1:6" ht="18.75" x14ac:dyDescent="0.3">
      <c r="A212" s="362" t="s">
        <v>279</v>
      </c>
      <c r="B212" s="11" t="s">
        <v>807</v>
      </c>
      <c r="C212" s="10" t="s">
        <v>1461</v>
      </c>
      <c r="D212" s="343">
        <f>SUM(D190,D206,D211)</f>
        <v>132214</v>
      </c>
      <c r="E212" s="343">
        <f t="shared" si="3"/>
        <v>3785</v>
      </c>
      <c r="F212" s="343">
        <f>F190+F206+F211</f>
        <v>135999</v>
      </c>
    </row>
    <row r="213" spans="1:6" ht="18.75" x14ac:dyDescent="0.3">
      <c r="A213" s="362" t="s">
        <v>281</v>
      </c>
      <c r="B213" s="10" t="s">
        <v>808</v>
      </c>
      <c r="C213" s="10" t="s">
        <v>809</v>
      </c>
      <c r="D213" s="343">
        <f>SUM(D189,D212)</f>
        <v>694043.59</v>
      </c>
      <c r="E213" s="343">
        <f>E189+E212</f>
        <v>-11846.400000000023</v>
      </c>
      <c r="F213" s="343">
        <f>'4. Kiadások'!F120</f>
        <v>682198.19</v>
      </c>
    </row>
    <row r="214" spans="1:6" ht="15.75" x14ac:dyDescent="0.25">
      <c r="A214" s="366"/>
      <c r="B214" s="338"/>
      <c r="C214" s="338"/>
      <c r="D214" s="358"/>
      <c r="E214" s="338"/>
      <c r="F214" s="338"/>
    </row>
    <row r="215" spans="1:6" ht="15.75" x14ac:dyDescent="0.25">
      <c r="A215" s="366"/>
      <c r="B215" s="338"/>
      <c r="C215" s="338"/>
      <c r="D215" s="358"/>
      <c r="E215" s="338"/>
      <c r="F215" s="338"/>
    </row>
    <row r="216" spans="1:6" ht="15.75" x14ac:dyDescent="0.25">
      <c r="A216" s="366"/>
      <c r="B216" s="338"/>
      <c r="C216" s="338"/>
      <c r="D216" s="358"/>
      <c r="E216" s="338"/>
      <c r="F216" s="338"/>
    </row>
    <row r="217" spans="1:6" ht="15.75" x14ac:dyDescent="0.25">
      <c r="A217" s="366"/>
      <c r="B217" s="338"/>
      <c r="C217" s="338"/>
      <c r="D217" s="358"/>
      <c r="E217" s="338"/>
      <c r="F217" s="338"/>
    </row>
    <row r="218" spans="1:6" ht="15.75" x14ac:dyDescent="0.25">
      <c r="A218" s="366"/>
      <c r="B218" s="338"/>
      <c r="C218" s="338"/>
      <c r="D218" s="358"/>
      <c r="E218" s="338"/>
      <c r="F218" s="338"/>
    </row>
    <row r="219" spans="1:6" ht="15.75" x14ac:dyDescent="0.25">
      <c r="A219" s="366"/>
      <c r="D219" s="367"/>
    </row>
    <row r="220" spans="1:6" ht="15.75" x14ac:dyDescent="0.25">
      <c r="A220" s="366"/>
      <c r="D220" s="367"/>
    </row>
    <row r="221" spans="1:6" ht="15.75" x14ac:dyDescent="0.25">
      <c r="A221" s="366"/>
      <c r="D221" s="367"/>
    </row>
    <row r="222" spans="1:6" ht="15.75" x14ac:dyDescent="0.25">
      <c r="A222" s="366"/>
      <c r="D222" s="367"/>
    </row>
    <row r="223" spans="1:6" ht="15.75" x14ac:dyDescent="0.25">
      <c r="A223" s="366"/>
      <c r="D223" s="367"/>
    </row>
    <row r="224" spans="1:6" ht="15.75" x14ac:dyDescent="0.25">
      <c r="A224" s="366"/>
    </row>
  </sheetData>
  <mergeCells count="5">
    <mergeCell ref="A1:F1"/>
    <mergeCell ref="A96:D96"/>
    <mergeCell ref="A2:F2"/>
    <mergeCell ref="A3:F3"/>
    <mergeCell ref="A5:F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&amp;R1. melléklet
a  3/2015. (III. 27.) önkormányzati rendelethez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29"/>
  <sheetViews>
    <sheetView view="pageBreakPreview" zoomScale="130" zoomScaleNormal="145" zoomScaleSheetLayoutView="130" zoomScalePageLayoutView="115" workbookViewId="0">
      <selection sqref="A1:H1"/>
    </sheetView>
  </sheetViews>
  <sheetFormatPr defaultRowHeight="15" x14ac:dyDescent="0.25"/>
  <cols>
    <col min="1" max="1" width="5.7109375" style="451" customWidth="1"/>
    <col min="2" max="2" width="30.7109375" style="451" customWidth="1"/>
    <col min="3" max="3" width="9.140625" style="451" customWidth="1"/>
    <col min="4" max="4" width="12.5703125" style="451" customWidth="1"/>
    <col min="5" max="7" width="9.140625" style="451" customWidth="1"/>
    <col min="8" max="8" width="10.7109375" style="451" customWidth="1"/>
    <col min="9" max="16384" width="9.140625" style="451"/>
  </cols>
  <sheetData>
    <row r="1" spans="1:12" x14ac:dyDescent="0.25">
      <c r="A1" s="863" t="s">
        <v>40</v>
      </c>
      <c r="B1" s="863"/>
      <c r="C1" s="863"/>
      <c r="D1" s="863"/>
      <c r="E1" s="863"/>
      <c r="F1" s="863"/>
      <c r="G1" s="863"/>
      <c r="H1" s="863"/>
      <c r="I1" s="695"/>
      <c r="J1" s="695"/>
      <c r="K1" s="695"/>
      <c r="L1" s="695"/>
    </row>
    <row r="2" spans="1:12" ht="34.5" customHeight="1" x14ac:dyDescent="0.25">
      <c r="A2" s="896" t="s">
        <v>849</v>
      </c>
      <c r="B2" s="897"/>
      <c r="C2" s="897"/>
      <c r="D2" s="897"/>
      <c r="E2" s="897"/>
      <c r="F2" s="897"/>
      <c r="G2" s="897"/>
      <c r="H2" s="897"/>
    </row>
    <row r="4" spans="1:12" ht="15.75" thickBot="1" x14ac:dyDescent="0.3">
      <c r="G4" s="898" t="s">
        <v>2074</v>
      </c>
      <c r="H4" s="898"/>
    </row>
    <row r="5" spans="1:12" ht="15.75" thickBot="1" x14ac:dyDescent="0.3">
      <c r="A5" s="613" t="s">
        <v>1869</v>
      </c>
      <c r="B5" s="612" t="s">
        <v>1870</v>
      </c>
      <c r="C5" s="473" t="s">
        <v>1871</v>
      </c>
      <c r="D5" s="473" t="s">
        <v>1872</v>
      </c>
      <c r="E5" s="473" t="s">
        <v>1873</v>
      </c>
      <c r="F5" s="473" t="s">
        <v>912</v>
      </c>
      <c r="G5" s="651" t="s">
        <v>2021</v>
      </c>
      <c r="H5" s="652" t="s">
        <v>2022</v>
      </c>
    </row>
    <row r="6" spans="1:12" ht="12.75" customHeight="1" x14ac:dyDescent="0.25">
      <c r="A6" s="899" t="s">
        <v>850</v>
      </c>
      <c r="B6" s="902" t="s">
        <v>2078</v>
      </c>
      <c r="C6" s="889" t="s">
        <v>851</v>
      </c>
      <c r="D6" s="889"/>
      <c r="E6" s="889"/>
      <c r="F6" s="889"/>
      <c r="G6" s="889"/>
      <c r="H6" s="890" t="s">
        <v>39</v>
      </c>
    </row>
    <row r="7" spans="1:12" x14ac:dyDescent="0.25">
      <c r="A7" s="900"/>
      <c r="B7" s="903"/>
      <c r="C7" s="886"/>
      <c r="D7" s="886"/>
      <c r="E7" s="886"/>
      <c r="F7" s="886"/>
      <c r="G7" s="886"/>
      <c r="H7" s="891"/>
    </row>
    <row r="8" spans="1:12" x14ac:dyDescent="0.25">
      <c r="A8" s="900"/>
      <c r="B8" s="903"/>
      <c r="C8" s="893" t="s">
        <v>1885</v>
      </c>
      <c r="D8" s="894" t="s">
        <v>38</v>
      </c>
      <c r="E8" s="893" t="s">
        <v>1886</v>
      </c>
      <c r="F8" s="893" t="s">
        <v>903</v>
      </c>
      <c r="G8" s="893" t="s">
        <v>1062</v>
      </c>
      <c r="H8" s="891"/>
    </row>
    <row r="9" spans="1:12" ht="15.75" thickBot="1" x14ac:dyDescent="0.3">
      <c r="A9" s="901"/>
      <c r="B9" s="904"/>
      <c r="C9" s="894"/>
      <c r="D9" s="895"/>
      <c r="E9" s="894"/>
      <c r="F9" s="894"/>
      <c r="G9" s="894"/>
      <c r="H9" s="892"/>
    </row>
    <row r="10" spans="1:12" ht="15.75" thickBot="1" x14ac:dyDescent="0.3">
      <c r="A10" s="707">
        <v>1</v>
      </c>
      <c r="B10" s="708">
        <v>2</v>
      </c>
      <c r="C10" s="650">
        <v>3</v>
      </c>
      <c r="D10" s="650">
        <v>4</v>
      </c>
      <c r="E10" s="650">
        <v>5</v>
      </c>
      <c r="F10" s="650">
        <v>6</v>
      </c>
      <c r="G10" s="650">
        <v>7</v>
      </c>
      <c r="H10" s="660">
        <v>8</v>
      </c>
    </row>
    <row r="11" spans="1:12" x14ac:dyDescent="0.25">
      <c r="A11" s="701" t="s">
        <v>1515</v>
      </c>
      <c r="B11" s="461" t="s">
        <v>1876</v>
      </c>
      <c r="C11" s="456">
        <v>0</v>
      </c>
      <c r="D11" s="653">
        <v>0</v>
      </c>
      <c r="E11" s="456"/>
      <c r="F11" s="456"/>
      <c r="G11" s="456"/>
      <c r="H11" s="457">
        <f>SUM(D11:G11)</f>
        <v>0</v>
      </c>
    </row>
    <row r="12" spans="1:12" x14ac:dyDescent="0.25">
      <c r="A12" s="702" t="s">
        <v>1516</v>
      </c>
      <c r="B12" s="461" t="s">
        <v>2079</v>
      </c>
      <c r="C12" s="456">
        <v>150</v>
      </c>
      <c r="D12" s="653">
        <v>0</v>
      </c>
      <c r="E12" s="456"/>
      <c r="F12" s="456"/>
      <c r="G12" s="456"/>
      <c r="H12" s="457">
        <f>SUM(D12:G12)</f>
        <v>0</v>
      </c>
    </row>
    <row r="13" spans="1:12" ht="14.25" customHeight="1" x14ac:dyDescent="0.25">
      <c r="A13" s="702" t="s">
        <v>613</v>
      </c>
      <c r="B13" s="462" t="s">
        <v>1878</v>
      </c>
      <c r="C13" s="456">
        <f>'7. Beruházás'!C12/1000</f>
        <v>450</v>
      </c>
      <c r="D13" s="653">
        <v>0</v>
      </c>
      <c r="E13" s="456"/>
      <c r="F13" s="456"/>
      <c r="G13" s="456"/>
      <c r="H13" s="457">
        <f t="shared" ref="H13:H19" si="0">SUM(D13:G13)</f>
        <v>0</v>
      </c>
    </row>
    <row r="14" spans="1:12" x14ac:dyDescent="0.25">
      <c r="A14" s="702" t="s">
        <v>1356</v>
      </c>
      <c r="B14" s="462" t="s">
        <v>914</v>
      </c>
      <c r="C14" s="456">
        <f>'8. Felújítás'!C8/1000</f>
        <v>3000</v>
      </c>
      <c r="D14" s="653">
        <v>0</v>
      </c>
      <c r="E14" s="456"/>
      <c r="F14" s="456"/>
      <c r="G14" s="456"/>
      <c r="H14" s="457">
        <f t="shared" si="0"/>
        <v>0</v>
      </c>
    </row>
    <row r="15" spans="1:12" ht="30" x14ac:dyDescent="0.25">
      <c r="A15" s="702" t="s">
        <v>1362</v>
      </c>
      <c r="B15" s="462" t="s">
        <v>2009</v>
      </c>
      <c r="C15" s="456">
        <v>4651</v>
      </c>
      <c r="D15" s="653">
        <v>0</v>
      </c>
      <c r="E15" s="456"/>
      <c r="F15" s="456"/>
      <c r="G15" s="456"/>
      <c r="H15" s="457">
        <f t="shared" si="0"/>
        <v>0</v>
      </c>
      <c r="I15" s="469"/>
    </row>
    <row r="16" spans="1:12" ht="30" x14ac:dyDescent="0.25">
      <c r="A16" s="702" t="s">
        <v>1366</v>
      </c>
      <c r="B16" s="462" t="s">
        <v>48</v>
      </c>
      <c r="C16" s="456">
        <v>4417</v>
      </c>
      <c r="D16" s="653">
        <v>0</v>
      </c>
      <c r="E16" s="456"/>
      <c r="F16" s="456"/>
      <c r="G16" s="456"/>
      <c r="H16" s="457">
        <f t="shared" si="0"/>
        <v>0</v>
      </c>
      <c r="I16" s="469"/>
    </row>
    <row r="17" spans="1:9" ht="30" x14ac:dyDescent="0.25">
      <c r="A17" s="702" t="s">
        <v>1410</v>
      </c>
      <c r="B17" s="462" t="s">
        <v>47</v>
      </c>
      <c r="C17" s="456">
        <v>5102</v>
      </c>
      <c r="D17" s="653">
        <v>0</v>
      </c>
      <c r="E17" s="456"/>
      <c r="F17" s="456"/>
      <c r="G17" s="456"/>
      <c r="H17" s="457">
        <f t="shared" si="0"/>
        <v>0</v>
      </c>
      <c r="I17" s="469"/>
    </row>
    <row r="18" spans="1:9" ht="30" x14ac:dyDescent="0.25">
      <c r="A18" s="702" t="s">
        <v>1420</v>
      </c>
      <c r="B18" s="462" t="s">
        <v>1968</v>
      </c>
      <c r="C18" s="456">
        <v>2484</v>
      </c>
      <c r="D18" s="653">
        <v>0</v>
      </c>
      <c r="E18" s="456"/>
      <c r="F18" s="456"/>
      <c r="G18" s="456"/>
      <c r="H18" s="457">
        <f t="shared" si="0"/>
        <v>0</v>
      </c>
    </row>
    <row r="19" spans="1:9" ht="30.75" customHeight="1" thickBot="1" x14ac:dyDescent="0.3">
      <c r="A19" s="703" t="s">
        <v>1862</v>
      </c>
      <c r="B19" s="664" t="s">
        <v>60</v>
      </c>
      <c r="C19" s="665">
        <v>11581</v>
      </c>
      <c r="D19" s="666">
        <v>0</v>
      </c>
      <c r="E19" s="665"/>
      <c r="F19" s="665"/>
      <c r="G19" s="665"/>
      <c r="H19" s="667">
        <f t="shared" si="0"/>
        <v>0</v>
      </c>
    </row>
    <row r="20" spans="1:9" ht="25.5" customHeight="1" thickBot="1" x14ac:dyDescent="0.3">
      <c r="A20" s="700" t="s">
        <v>437</v>
      </c>
      <c r="B20" s="704" t="s">
        <v>853</v>
      </c>
      <c r="C20" s="705">
        <f>SUM(C11:C19)</f>
        <v>31835</v>
      </c>
      <c r="D20" s="705">
        <f>SUM(D11:D19)</f>
        <v>0</v>
      </c>
      <c r="E20" s="705">
        <f>SUM(E11:E13)</f>
        <v>0</v>
      </c>
      <c r="F20" s="705">
        <f>SUM(F11:F13)</f>
        <v>0</v>
      </c>
      <c r="G20" s="705">
        <f>SUM(G11:G13)</f>
        <v>0</v>
      </c>
      <c r="H20" s="706">
        <f>SUM(D20:G20)</f>
        <v>0</v>
      </c>
    </row>
    <row r="21" spans="1:9" x14ac:dyDescent="0.25">
      <c r="A21" s="470"/>
      <c r="B21" s="471"/>
    </row>
    <row r="22" spans="1:9" x14ac:dyDescent="0.25">
      <c r="A22" s="470"/>
      <c r="B22" s="471"/>
    </row>
    <row r="23" spans="1:9" x14ac:dyDescent="0.25">
      <c r="A23" s="470"/>
      <c r="B23" s="471"/>
    </row>
    <row r="24" spans="1:9" x14ac:dyDescent="0.25">
      <c r="A24" s="470"/>
      <c r="B24" s="471"/>
    </row>
    <row r="25" spans="1:9" x14ac:dyDescent="0.25">
      <c r="B25" s="471"/>
    </row>
    <row r="26" spans="1:9" x14ac:dyDescent="0.25">
      <c r="B26" s="471"/>
    </row>
    <row r="27" spans="1:9" x14ac:dyDescent="0.25">
      <c r="B27" s="471"/>
    </row>
    <row r="28" spans="1:9" x14ac:dyDescent="0.25">
      <c r="B28" s="471"/>
    </row>
    <row r="29" spans="1:9" x14ac:dyDescent="0.25">
      <c r="B29" s="471"/>
    </row>
  </sheetData>
  <mergeCells count="12">
    <mergeCell ref="A6:A9"/>
    <mergeCell ref="B6:B9"/>
    <mergeCell ref="C6:G7"/>
    <mergeCell ref="H6:H9"/>
    <mergeCell ref="A1:H1"/>
    <mergeCell ref="C8:C9"/>
    <mergeCell ref="E8:E9"/>
    <mergeCell ref="F8:F9"/>
    <mergeCell ref="G8:G9"/>
    <mergeCell ref="D8:D9"/>
    <mergeCell ref="A2:H2"/>
    <mergeCell ref="G4:H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&amp;R10. melléklet
a  3/2015. (III. 27.) önkormányzati rendelethez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27"/>
  <sheetViews>
    <sheetView view="pageBreakPreview" zoomScale="130" zoomScaleNormal="145" zoomScaleSheetLayoutView="130" zoomScalePageLayoutView="130" workbookViewId="0">
      <selection sqref="A1:D1"/>
    </sheetView>
  </sheetViews>
  <sheetFormatPr defaultRowHeight="15" x14ac:dyDescent="0.25"/>
  <cols>
    <col min="1" max="1" width="5.7109375" style="451" customWidth="1"/>
    <col min="2" max="2" width="57.140625" style="451" customWidth="1"/>
    <col min="3" max="3" width="10.42578125" style="451" bestFit="1" customWidth="1"/>
    <col min="4" max="4" width="10.7109375" style="451" customWidth="1"/>
    <col min="5" max="16384" width="9.140625" style="451"/>
  </cols>
  <sheetData>
    <row r="1" spans="1:8" x14ac:dyDescent="0.25">
      <c r="A1" s="863" t="s">
        <v>41</v>
      </c>
      <c r="B1" s="863"/>
      <c r="C1" s="863"/>
      <c r="D1" s="863"/>
      <c r="E1" s="695"/>
      <c r="F1" s="695"/>
      <c r="G1" s="695"/>
      <c r="H1" s="695"/>
    </row>
    <row r="2" spans="1:8" ht="34.5" customHeight="1" x14ac:dyDescent="0.25">
      <c r="A2" s="915" t="s">
        <v>854</v>
      </c>
      <c r="B2" s="915"/>
      <c r="C2" s="915"/>
      <c r="D2" s="915"/>
    </row>
    <row r="4" spans="1:8" ht="15.75" thickBot="1" x14ac:dyDescent="0.3">
      <c r="C4" s="467"/>
      <c r="D4" s="467" t="s">
        <v>2074</v>
      </c>
    </row>
    <row r="5" spans="1:8" ht="16.5" thickBot="1" x14ac:dyDescent="0.3">
      <c r="A5" s="604" t="s">
        <v>1869</v>
      </c>
      <c r="B5" s="661" t="s">
        <v>1870</v>
      </c>
      <c r="C5" s="662" t="s">
        <v>1871</v>
      </c>
      <c r="D5" s="660" t="s">
        <v>1872</v>
      </c>
    </row>
    <row r="6" spans="1:8" ht="12.75" customHeight="1" x14ac:dyDescent="0.25">
      <c r="A6" s="899" t="s">
        <v>850</v>
      </c>
      <c r="B6" s="907" t="s">
        <v>855</v>
      </c>
      <c r="C6" s="910" t="s">
        <v>811</v>
      </c>
      <c r="D6" s="913" t="s">
        <v>35</v>
      </c>
    </row>
    <row r="7" spans="1:8" x14ac:dyDescent="0.25">
      <c r="A7" s="900"/>
      <c r="B7" s="908"/>
      <c r="C7" s="911"/>
      <c r="D7" s="914"/>
    </row>
    <row r="8" spans="1:8" ht="12.75" customHeight="1" x14ac:dyDescent="0.25">
      <c r="A8" s="900"/>
      <c r="B8" s="908"/>
      <c r="C8" s="911"/>
      <c r="D8" s="914"/>
    </row>
    <row r="9" spans="1:8" x14ac:dyDescent="0.25">
      <c r="A9" s="901"/>
      <c r="B9" s="909"/>
      <c r="C9" s="912"/>
      <c r="D9" s="914"/>
    </row>
    <row r="10" spans="1:8" x14ac:dyDescent="0.25">
      <c r="A10" s="605" t="s">
        <v>1503</v>
      </c>
      <c r="B10" s="461" t="s">
        <v>856</v>
      </c>
      <c r="C10" s="654">
        <f>'5. Önkormányzat'!D106+'5. Önkormányzat'!D110</f>
        <v>51275</v>
      </c>
      <c r="D10" s="457">
        <f>'5. Önkormányzat'!F106+'5. Önkormányzat'!F110</f>
        <v>55970</v>
      </c>
    </row>
    <row r="11" spans="1:8" x14ac:dyDescent="0.25">
      <c r="A11" s="605" t="s">
        <v>1515</v>
      </c>
      <c r="B11" s="461" t="s">
        <v>857</v>
      </c>
      <c r="C11" s="654">
        <v>0</v>
      </c>
      <c r="D11" s="457">
        <v>0</v>
      </c>
    </row>
    <row r="12" spans="1:8" x14ac:dyDescent="0.25">
      <c r="A12" s="605" t="s">
        <v>1516</v>
      </c>
      <c r="B12" s="461" t="s">
        <v>858</v>
      </c>
      <c r="C12" s="654">
        <f>'5. Önkormányzat'!D127+'5. Önkormányzat'!D141+'5. Önkormányzat'!D144+'5. Önkormányzat'!D152</f>
        <v>12394</v>
      </c>
      <c r="D12" s="457">
        <f>'5. Önkormányzat'!F127+'5. Önkormányzat'!F141+'5. Önkormányzat'!F144+'5. Önkormányzat'!F152</f>
        <v>6658</v>
      </c>
    </row>
    <row r="13" spans="1:8" ht="30" x14ac:dyDescent="0.25">
      <c r="A13" s="605" t="s">
        <v>613</v>
      </c>
      <c r="B13" s="462" t="s">
        <v>859</v>
      </c>
      <c r="C13" s="654">
        <f>'mód 3. ÖNK'!D172</f>
        <v>0</v>
      </c>
      <c r="D13" s="457">
        <f>'mód 3. ÖNK'!F172</f>
        <v>0</v>
      </c>
    </row>
    <row r="14" spans="1:8" x14ac:dyDescent="0.25">
      <c r="A14" s="605" t="s">
        <v>1356</v>
      </c>
      <c r="B14" s="461" t="s">
        <v>860</v>
      </c>
      <c r="C14" s="654">
        <v>0</v>
      </c>
      <c r="D14" s="658">
        <v>0</v>
      </c>
    </row>
    <row r="15" spans="1:8" ht="14.25" customHeight="1" x14ac:dyDescent="0.25">
      <c r="A15" s="605" t="s">
        <v>1362</v>
      </c>
      <c r="B15" s="462" t="s">
        <v>861</v>
      </c>
      <c r="C15" s="654">
        <v>0</v>
      </c>
      <c r="D15" s="658">
        <v>0</v>
      </c>
    </row>
    <row r="16" spans="1:8" ht="14.25" customHeight="1" x14ac:dyDescent="0.25">
      <c r="A16" s="606" t="s">
        <v>1366</v>
      </c>
      <c r="B16" s="462" t="s">
        <v>862</v>
      </c>
      <c r="C16" s="655">
        <v>0</v>
      </c>
      <c r="D16" s="658">
        <v>0</v>
      </c>
    </row>
    <row r="17" spans="1:4" ht="15.75" thickBot="1" x14ac:dyDescent="0.3">
      <c r="A17" s="606" t="s">
        <v>1410</v>
      </c>
      <c r="B17" s="663" t="s">
        <v>863</v>
      </c>
      <c r="C17" s="656">
        <f>SUM(C10:C16)</f>
        <v>63669</v>
      </c>
      <c r="D17" s="659">
        <f>SUM(D10:D16)</f>
        <v>62628</v>
      </c>
    </row>
    <row r="18" spans="1:4" ht="25.5" customHeight="1" thickBot="1" x14ac:dyDescent="0.3">
      <c r="A18" s="607" t="s">
        <v>1420</v>
      </c>
      <c r="B18" s="614" t="s">
        <v>864</v>
      </c>
      <c r="C18" s="657">
        <f>C17/2</f>
        <v>31834.5</v>
      </c>
      <c r="D18" s="476">
        <f>D17/2</f>
        <v>31314</v>
      </c>
    </row>
    <row r="19" spans="1:4" x14ac:dyDescent="0.25">
      <c r="A19" s="470"/>
      <c r="B19" s="471"/>
    </row>
    <row r="20" spans="1:4" ht="26.25" customHeight="1" x14ac:dyDescent="0.25">
      <c r="A20" s="905" t="s">
        <v>865</v>
      </c>
      <c r="B20" s="906"/>
      <c r="C20" s="906"/>
    </row>
    <row r="21" spans="1:4" x14ac:dyDescent="0.25">
      <c r="A21" s="470"/>
      <c r="B21" s="471"/>
    </row>
    <row r="22" spans="1:4" x14ac:dyDescent="0.25">
      <c r="A22" s="470"/>
      <c r="B22" s="471"/>
    </row>
    <row r="23" spans="1:4" x14ac:dyDescent="0.25">
      <c r="B23" s="471"/>
    </row>
    <row r="24" spans="1:4" x14ac:dyDescent="0.25">
      <c r="B24" s="471"/>
    </row>
    <row r="25" spans="1:4" x14ac:dyDescent="0.25">
      <c r="B25" s="471"/>
    </row>
    <row r="26" spans="1:4" x14ac:dyDescent="0.25">
      <c r="B26" s="471"/>
    </row>
    <row r="27" spans="1:4" x14ac:dyDescent="0.25">
      <c r="B27" s="471"/>
    </row>
  </sheetData>
  <mergeCells count="7">
    <mergeCell ref="A1:D1"/>
    <mergeCell ref="A20:C20"/>
    <mergeCell ref="A6:A9"/>
    <mergeCell ref="B6:B9"/>
    <mergeCell ref="C6:C9"/>
    <mergeCell ref="D6:D9"/>
    <mergeCell ref="A2:D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&amp;R11. melléklet
a  3/2015. (III. 27.) önkormányzati rendelethez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64"/>
  <sheetViews>
    <sheetView view="pageBreakPreview" zoomScaleNormal="100" zoomScaleSheetLayoutView="100" zoomScalePageLayoutView="85" workbookViewId="0">
      <selection sqref="A1:G1"/>
    </sheetView>
  </sheetViews>
  <sheetFormatPr defaultRowHeight="15" x14ac:dyDescent="0.25"/>
  <cols>
    <col min="1" max="1" width="9.140625" style="504" customWidth="1"/>
    <col min="2" max="2" width="11.140625" style="180" customWidth="1"/>
    <col min="3" max="3" width="71.140625" style="180" bestFit="1" customWidth="1"/>
    <col min="4" max="7" width="15.7109375" style="180" customWidth="1"/>
    <col min="8" max="16384" width="9.140625" style="180"/>
  </cols>
  <sheetData>
    <row r="1" spans="1:9" x14ac:dyDescent="0.25">
      <c r="A1" s="926" t="s">
        <v>940</v>
      </c>
      <c r="B1" s="926"/>
      <c r="C1" s="926"/>
      <c r="D1" s="926"/>
      <c r="E1" s="926"/>
      <c r="F1" s="926"/>
      <c r="G1" s="926"/>
    </row>
    <row r="2" spans="1:9" ht="18.75" x14ac:dyDescent="0.25">
      <c r="A2" s="927" t="s">
        <v>1047</v>
      </c>
      <c r="B2" s="927"/>
      <c r="C2" s="927"/>
      <c r="D2" s="927"/>
      <c r="E2" s="927"/>
      <c r="F2" s="927"/>
      <c r="G2" s="927"/>
      <c r="H2" s="368"/>
      <c r="I2" s="368"/>
    </row>
    <row r="3" spans="1:9" ht="15.75" x14ac:dyDescent="0.25">
      <c r="A3" s="930"/>
      <c r="B3" s="930"/>
      <c r="C3" s="930"/>
      <c r="D3" s="930"/>
      <c r="E3" s="930"/>
      <c r="F3" s="930"/>
      <c r="G3" s="930"/>
      <c r="H3" s="368"/>
      <c r="I3" s="368"/>
    </row>
    <row r="4" spans="1:9" ht="15.75" x14ac:dyDescent="0.25">
      <c r="A4" s="511" t="s">
        <v>73</v>
      </c>
      <c r="B4" s="512"/>
      <c r="D4" s="368"/>
      <c r="E4" s="368"/>
      <c r="F4" s="368"/>
      <c r="G4" s="368"/>
      <c r="H4" s="368"/>
      <c r="I4" s="368"/>
    </row>
    <row r="5" spans="1:9" ht="16.5" thickBot="1" x14ac:dyDescent="0.3">
      <c r="B5" s="369"/>
      <c r="C5" s="369"/>
      <c r="D5" s="368"/>
      <c r="E5" s="368"/>
      <c r="F5" s="368"/>
      <c r="G5" s="502" t="s">
        <v>2074</v>
      </c>
      <c r="H5" s="368"/>
      <c r="I5" s="368"/>
    </row>
    <row r="6" spans="1:9" ht="16.5" thickBot="1" x14ac:dyDescent="0.3">
      <c r="A6" s="587" t="s">
        <v>1869</v>
      </c>
      <c r="B6" s="421" t="s">
        <v>1870</v>
      </c>
      <c r="C6" s="588" t="s">
        <v>1871</v>
      </c>
      <c r="D6" s="588" t="s">
        <v>1872</v>
      </c>
      <c r="E6" s="588" t="s">
        <v>1873</v>
      </c>
      <c r="F6" s="588" t="s">
        <v>912</v>
      </c>
      <c r="G6" s="589" t="s">
        <v>2021</v>
      </c>
      <c r="H6" s="368"/>
      <c r="I6" s="368"/>
    </row>
    <row r="7" spans="1:9" ht="15.75" x14ac:dyDescent="0.25">
      <c r="A7" s="924" t="s">
        <v>893</v>
      </c>
      <c r="B7" s="928" t="s">
        <v>970</v>
      </c>
      <c r="C7" s="929"/>
      <c r="D7" s="923" t="s">
        <v>971</v>
      </c>
      <c r="E7" s="923" t="s">
        <v>972</v>
      </c>
      <c r="F7" s="923" t="s">
        <v>973</v>
      </c>
      <c r="G7" s="923" t="s">
        <v>1879</v>
      </c>
      <c r="H7" s="368"/>
      <c r="I7" s="368"/>
    </row>
    <row r="8" spans="1:9" ht="16.5" thickBot="1" x14ac:dyDescent="0.3">
      <c r="A8" s="925"/>
      <c r="B8" s="585" t="s">
        <v>974</v>
      </c>
      <c r="C8" s="370" t="s">
        <v>975</v>
      </c>
      <c r="D8" s="922"/>
      <c r="E8" s="922"/>
      <c r="F8" s="922"/>
      <c r="G8" s="922"/>
      <c r="H8" s="368"/>
      <c r="I8" s="368"/>
    </row>
    <row r="9" spans="1:9" ht="15.75" x14ac:dyDescent="0.25">
      <c r="A9" s="724">
        <v>1</v>
      </c>
      <c r="B9" s="738">
        <v>999000</v>
      </c>
      <c r="C9" s="735" t="s">
        <v>989</v>
      </c>
      <c r="D9" s="744">
        <f>'Szakfeladat-Önkormányzat'!F215</f>
        <v>137107</v>
      </c>
      <c r="E9" s="728"/>
      <c r="F9" s="729"/>
      <c r="G9" s="371">
        <f>SUM(D9:F9)</f>
        <v>137107</v>
      </c>
      <c r="H9" s="368"/>
      <c r="I9" s="368"/>
    </row>
    <row r="10" spans="1:9" ht="15.75" x14ac:dyDescent="0.25">
      <c r="A10" s="725">
        <v>2</v>
      </c>
      <c r="B10" s="734">
        <v>999000</v>
      </c>
      <c r="C10" s="740" t="s">
        <v>976</v>
      </c>
      <c r="D10" s="739">
        <f>'Szakfeladat-Önkormányzat'!G215</f>
        <v>147885</v>
      </c>
      <c r="E10" s="267"/>
      <c r="F10" s="730"/>
      <c r="G10" s="374">
        <f>SUM(D10:F10)</f>
        <v>147885</v>
      </c>
      <c r="H10" s="368"/>
      <c r="I10" s="368"/>
    </row>
    <row r="11" spans="1:9" ht="15.75" x14ac:dyDescent="0.25">
      <c r="A11" s="725">
        <v>3</v>
      </c>
      <c r="B11" s="734">
        <v>562913</v>
      </c>
      <c r="C11" s="727" t="s">
        <v>978</v>
      </c>
      <c r="D11" s="377">
        <f>'Szakfeladat-Önkormányzat'!I215</f>
        <v>14583</v>
      </c>
      <c r="E11" s="198"/>
      <c r="F11" s="731"/>
      <c r="G11" s="376">
        <f t="shared" ref="G11:G23" si="0">SUM(D11:F11)</f>
        <v>14583</v>
      </c>
      <c r="H11" s="368"/>
      <c r="I11" s="368"/>
    </row>
    <row r="12" spans="1:9" ht="15.75" x14ac:dyDescent="0.25">
      <c r="A12" s="725">
        <v>4</v>
      </c>
      <c r="B12" s="734">
        <v>562917</v>
      </c>
      <c r="C12" s="727" t="s">
        <v>979</v>
      </c>
      <c r="D12" s="377"/>
      <c r="E12" s="198">
        <f>'Szakfeladat-Önkormányzat'!J216</f>
        <v>13562.27</v>
      </c>
      <c r="F12" s="731"/>
      <c r="G12" s="376">
        <f t="shared" si="0"/>
        <v>13562.27</v>
      </c>
      <c r="H12" s="368"/>
      <c r="I12" s="368"/>
    </row>
    <row r="13" spans="1:9" ht="15.75" x14ac:dyDescent="0.25">
      <c r="A13" s="725">
        <v>5</v>
      </c>
      <c r="B13" s="734">
        <v>680001</v>
      </c>
      <c r="C13" s="727" t="s">
        <v>981</v>
      </c>
      <c r="D13" s="377">
        <f>'Szakfeladat-Önkormányzat'!L215</f>
        <v>4959</v>
      </c>
      <c r="E13" s="198"/>
      <c r="F13" s="731"/>
      <c r="G13" s="376">
        <f t="shared" si="0"/>
        <v>4959</v>
      </c>
      <c r="H13" s="368"/>
      <c r="I13" s="368"/>
    </row>
    <row r="14" spans="1:9" ht="15.75" x14ac:dyDescent="0.25">
      <c r="A14" s="725">
        <v>6</v>
      </c>
      <c r="B14" s="734">
        <v>680002</v>
      </c>
      <c r="C14" s="727" t="s">
        <v>982</v>
      </c>
      <c r="D14" s="377">
        <f>'Szakfeladat-Önkormányzat'!M215</f>
        <v>1118</v>
      </c>
      <c r="E14" s="198"/>
      <c r="F14" s="731"/>
      <c r="G14" s="376">
        <f t="shared" si="0"/>
        <v>1118</v>
      </c>
      <c r="H14" s="368"/>
      <c r="I14" s="368"/>
    </row>
    <row r="15" spans="1:9" ht="15.75" x14ac:dyDescent="0.25">
      <c r="A15" s="725">
        <v>7</v>
      </c>
      <c r="B15" s="734">
        <v>999000</v>
      </c>
      <c r="C15" s="727" t="s">
        <v>983</v>
      </c>
      <c r="D15" s="377">
        <f>'Szakfeladat-Önkormányzat'!N215</f>
        <v>63857</v>
      </c>
      <c r="E15" s="198"/>
      <c r="F15" s="731"/>
      <c r="G15" s="376">
        <f t="shared" si="0"/>
        <v>63857</v>
      </c>
      <c r="H15" s="368"/>
      <c r="I15" s="368"/>
    </row>
    <row r="16" spans="1:9" ht="15.75" x14ac:dyDescent="0.25">
      <c r="A16" s="725">
        <v>8</v>
      </c>
      <c r="B16" s="734">
        <v>999000</v>
      </c>
      <c r="C16" s="727" t="s">
        <v>984</v>
      </c>
      <c r="D16" s="377">
        <f>'Szakfeladat-Önkormányzat'!O215</f>
        <v>174457</v>
      </c>
      <c r="E16" s="198">
        <f>'Szakfeladat-Önkormányzat'!O216</f>
        <v>280</v>
      </c>
      <c r="F16" s="731"/>
      <c r="G16" s="376">
        <f t="shared" si="0"/>
        <v>174737</v>
      </c>
      <c r="H16" s="368"/>
      <c r="I16" s="368"/>
    </row>
    <row r="17" spans="1:9" ht="15.75" x14ac:dyDescent="0.25">
      <c r="A17" s="725">
        <v>9</v>
      </c>
      <c r="B17" s="734">
        <v>841901</v>
      </c>
      <c r="C17" s="727" t="s">
        <v>985</v>
      </c>
      <c r="D17" s="377">
        <f>'Szakfeladat-Önkormányzat'!P215</f>
        <v>73258</v>
      </c>
      <c r="E17" s="198">
        <f>'Szakfeladat-Önkormányzat'!P216</f>
        <v>2619.89</v>
      </c>
      <c r="F17" s="731">
        <f>'Szakfeladat-Önkormányzat'!P214</f>
        <v>21164.89</v>
      </c>
      <c r="G17" s="376">
        <f t="shared" si="0"/>
        <v>97042.78</v>
      </c>
      <c r="H17" s="368"/>
      <c r="I17" s="368"/>
    </row>
    <row r="18" spans="1:9" ht="15.75" x14ac:dyDescent="0.25">
      <c r="A18" s="725">
        <v>10</v>
      </c>
      <c r="B18" s="734">
        <v>999000</v>
      </c>
      <c r="C18" s="727" t="s">
        <v>986</v>
      </c>
      <c r="D18" s="571">
        <f>'Szakfeladat-Önkormányzat'!Q215</f>
        <v>6434</v>
      </c>
      <c r="E18" s="198"/>
      <c r="F18" s="731"/>
      <c r="G18" s="376">
        <f t="shared" si="0"/>
        <v>6434</v>
      </c>
      <c r="H18" s="368"/>
      <c r="I18" s="368"/>
    </row>
    <row r="19" spans="1:9" ht="15.75" x14ac:dyDescent="0.25">
      <c r="A19" s="725">
        <v>11</v>
      </c>
      <c r="B19" s="734">
        <v>889921</v>
      </c>
      <c r="C19" s="727" t="s">
        <v>987</v>
      </c>
      <c r="D19" s="377">
        <f>'Szakfeladat-Önkormányzat'!R215</f>
        <v>1026</v>
      </c>
      <c r="E19" s="198"/>
      <c r="F19" s="731"/>
      <c r="G19" s="376">
        <f t="shared" si="0"/>
        <v>1026</v>
      </c>
      <c r="H19" s="368"/>
      <c r="I19" s="368"/>
    </row>
    <row r="20" spans="1:9" ht="15.75" x14ac:dyDescent="0.25">
      <c r="A20" s="725">
        <v>12</v>
      </c>
      <c r="B20" s="734">
        <v>999000</v>
      </c>
      <c r="C20" s="741" t="s">
        <v>1001</v>
      </c>
      <c r="D20" s="377"/>
      <c r="E20" s="198"/>
      <c r="F20" s="731">
        <f>'Szakfeladat-Önkormányzat'!T214</f>
        <v>75</v>
      </c>
      <c r="G20" s="378">
        <f t="shared" si="0"/>
        <v>75</v>
      </c>
      <c r="H20" s="368"/>
      <c r="I20" s="368"/>
    </row>
    <row r="21" spans="1:9" ht="15.75" x14ac:dyDescent="0.25">
      <c r="A21" s="725">
        <v>13</v>
      </c>
      <c r="B21" s="734">
        <v>999000</v>
      </c>
      <c r="C21" s="742" t="s">
        <v>2006</v>
      </c>
      <c r="D21" s="377"/>
      <c r="E21" s="198">
        <f>'Szakfeladat-Önkormányzat'!U216</f>
        <v>10918</v>
      </c>
      <c r="F21" s="731"/>
      <c r="G21" s="378">
        <f t="shared" si="0"/>
        <v>10918</v>
      </c>
      <c r="H21" s="368"/>
      <c r="I21" s="368"/>
    </row>
    <row r="22" spans="1:9" ht="15.75" x14ac:dyDescent="0.25">
      <c r="A22" s="725">
        <v>14</v>
      </c>
      <c r="B22" s="734">
        <v>999000</v>
      </c>
      <c r="C22" s="742" t="s">
        <v>2007</v>
      </c>
      <c r="D22" s="377"/>
      <c r="E22" s="198">
        <f>'Szakfeladat-Önkormányzat'!V216</f>
        <v>4371</v>
      </c>
      <c r="F22" s="731"/>
      <c r="G22" s="378">
        <f t="shared" si="0"/>
        <v>4371</v>
      </c>
      <c r="H22" s="368"/>
      <c r="I22" s="368"/>
    </row>
    <row r="23" spans="1:9" ht="15.75" x14ac:dyDescent="0.25">
      <c r="A23" s="725">
        <v>15</v>
      </c>
      <c r="B23" s="734">
        <v>999000</v>
      </c>
      <c r="C23" s="741" t="s">
        <v>2008</v>
      </c>
      <c r="D23" s="377"/>
      <c r="E23" s="198">
        <f>'Szakfeladat-Önkormányzat'!W216</f>
        <v>657</v>
      </c>
      <c r="F23" s="731"/>
      <c r="G23" s="378">
        <f t="shared" si="0"/>
        <v>657</v>
      </c>
      <c r="H23" s="368"/>
      <c r="I23" s="368"/>
    </row>
    <row r="24" spans="1:9" ht="15.75" x14ac:dyDescent="0.25">
      <c r="A24" s="726">
        <v>16</v>
      </c>
      <c r="B24" s="734">
        <v>910502</v>
      </c>
      <c r="C24" s="742" t="s">
        <v>1010</v>
      </c>
      <c r="D24" s="377"/>
      <c r="E24" s="198">
        <f>'Szakfeladat-Önkormányzat'!X216</f>
        <v>500</v>
      </c>
      <c r="F24" s="731"/>
      <c r="G24" s="376">
        <f>SUM(D24:F24)</f>
        <v>500</v>
      </c>
      <c r="H24" s="368"/>
      <c r="I24" s="368"/>
    </row>
    <row r="25" spans="1:9" ht="16.5" thickBot="1" x14ac:dyDescent="0.3">
      <c r="A25" s="726">
        <v>17</v>
      </c>
      <c r="B25" s="736">
        <v>999000</v>
      </c>
      <c r="C25" s="743" t="s">
        <v>939</v>
      </c>
      <c r="D25" s="737">
        <f>'Szakfeladat-Önkormányzat'!Z215</f>
        <v>2081</v>
      </c>
      <c r="E25" s="732"/>
      <c r="F25" s="733"/>
      <c r="G25" s="376">
        <f>SUM(D25:F25)</f>
        <v>2081</v>
      </c>
      <c r="H25" s="368"/>
      <c r="I25" s="368"/>
    </row>
    <row r="26" spans="1:9" ht="16.5" thickBot="1" x14ac:dyDescent="0.3">
      <c r="A26" s="722">
        <v>18</v>
      </c>
      <c r="B26" s="918" t="s">
        <v>1879</v>
      </c>
      <c r="C26" s="918"/>
      <c r="D26" s="721">
        <f>SUM(D9:D25)</f>
        <v>626765</v>
      </c>
      <c r="E26" s="721">
        <f>SUM(E9:E24)</f>
        <v>32908.160000000003</v>
      </c>
      <c r="F26" s="723">
        <f>SUM(F9:F24)</f>
        <v>21239.89</v>
      </c>
      <c r="G26" s="382">
        <f>SUM(G9:G25)</f>
        <v>680913.05</v>
      </c>
      <c r="H26" s="368"/>
      <c r="I26" s="368"/>
    </row>
    <row r="27" spans="1:9" ht="15.75" x14ac:dyDescent="0.25">
      <c r="B27" s="368"/>
      <c r="C27" s="368"/>
      <c r="D27" s="368"/>
      <c r="E27" s="368"/>
      <c r="F27" s="368"/>
      <c r="G27" s="368"/>
      <c r="H27" s="368"/>
      <c r="I27" s="368"/>
    </row>
    <row r="28" spans="1:9" ht="15.75" x14ac:dyDescent="0.25">
      <c r="A28" s="513" t="s">
        <v>74</v>
      </c>
      <c r="B28" s="514"/>
      <c r="D28" s="368"/>
      <c r="E28" s="368"/>
      <c r="F28" s="368"/>
      <c r="G28" s="368"/>
      <c r="H28" s="368"/>
      <c r="I28" s="368"/>
    </row>
    <row r="29" spans="1:9" ht="16.5" thickBot="1" x14ac:dyDescent="0.3">
      <c r="B29" s="383"/>
      <c r="C29" s="383"/>
      <c r="D29" s="368"/>
      <c r="E29" s="368"/>
      <c r="F29" s="368"/>
      <c r="G29" s="502" t="s">
        <v>2074</v>
      </c>
      <c r="H29" s="368"/>
      <c r="I29" s="368"/>
    </row>
    <row r="30" spans="1:9" ht="16.5" thickBot="1" x14ac:dyDescent="0.3">
      <c r="A30" s="587" t="s">
        <v>1869</v>
      </c>
      <c r="B30" s="590" t="s">
        <v>1870</v>
      </c>
      <c r="C30" s="588" t="s">
        <v>1871</v>
      </c>
      <c r="D30" s="588" t="s">
        <v>1872</v>
      </c>
      <c r="E30" s="588" t="s">
        <v>1873</v>
      </c>
      <c r="F30" s="588" t="s">
        <v>912</v>
      </c>
      <c r="G30" s="589" t="s">
        <v>2021</v>
      </c>
      <c r="H30" s="368"/>
      <c r="I30" s="368"/>
    </row>
    <row r="31" spans="1:9" ht="15.75" customHeight="1" x14ac:dyDescent="0.25">
      <c r="A31" s="924" t="s">
        <v>893</v>
      </c>
      <c r="B31" s="919" t="s">
        <v>970</v>
      </c>
      <c r="C31" s="920"/>
      <c r="D31" s="921" t="s">
        <v>971</v>
      </c>
      <c r="E31" s="921" t="s">
        <v>972</v>
      </c>
      <c r="F31" s="921" t="s">
        <v>973</v>
      </c>
      <c r="G31" s="921" t="s">
        <v>1879</v>
      </c>
      <c r="H31" s="368"/>
      <c r="I31" s="368"/>
    </row>
    <row r="32" spans="1:9" ht="16.5" thickBot="1" x14ac:dyDescent="0.3">
      <c r="A32" s="925"/>
      <c r="B32" s="384" t="s">
        <v>974</v>
      </c>
      <c r="C32" s="370" t="s">
        <v>975</v>
      </c>
      <c r="D32" s="922"/>
      <c r="E32" s="922"/>
      <c r="F32" s="922"/>
      <c r="G32" s="922"/>
      <c r="H32" s="368"/>
      <c r="I32" s="368"/>
    </row>
    <row r="33" spans="1:9" ht="15.75" x14ac:dyDescent="0.25">
      <c r="A33" s="591">
        <v>1</v>
      </c>
      <c r="B33" s="507">
        <v>999000</v>
      </c>
      <c r="C33" s="372" t="s">
        <v>989</v>
      </c>
      <c r="D33" s="267">
        <f>'Szakfeladat-Önkormányzat'!F496</f>
        <v>137107</v>
      </c>
      <c r="E33" s="267">
        <f>'Szakfeladat-Önkormányzat'!F497</f>
        <v>30388</v>
      </c>
      <c r="F33" s="373"/>
      <c r="G33" s="374">
        <f>SUM(D33:F33)</f>
        <v>167495</v>
      </c>
      <c r="H33" s="368"/>
      <c r="I33" s="368"/>
    </row>
    <row r="34" spans="1:9" ht="15.75" x14ac:dyDescent="0.25">
      <c r="A34" s="586">
        <v>2</v>
      </c>
      <c r="B34" s="508">
        <v>999000</v>
      </c>
      <c r="C34" s="375" t="s">
        <v>976</v>
      </c>
      <c r="D34" s="198">
        <f>'Szakfeladat-Önkormányzat'!G496</f>
        <v>153638</v>
      </c>
      <c r="E34" s="198"/>
      <c r="F34" s="261"/>
      <c r="G34" s="374">
        <f t="shared" ref="G34:G63" si="1">SUM(D34:F34)</f>
        <v>153638</v>
      </c>
      <c r="H34" s="368"/>
      <c r="I34" s="368"/>
    </row>
    <row r="35" spans="1:9" ht="15.75" x14ac:dyDescent="0.25">
      <c r="A35" s="586">
        <v>3</v>
      </c>
      <c r="B35" s="508">
        <v>999000</v>
      </c>
      <c r="C35" s="375" t="s">
        <v>990</v>
      </c>
      <c r="D35" s="198">
        <f>'Szakfeladat-Önkormányzat'!AN496</f>
        <v>347</v>
      </c>
      <c r="E35" s="198"/>
      <c r="F35" s="261"/>
      <c r="G35" s="374">
        <f t="shared" si="1"/>
        <v>347</v>
      </c>
      <c r="H35" s="368"/>
      <c r="I35" s="368"/>
    </row>
    <row r="36" spans="1:9" ht="15.75" x14ac:dyDescent="0.25">
      <c r="A36" s="586">
        <v>4</v>
      </c>
      <c r="B36" s="509">
        <v>562913</v>
      </c>
      <c r="C36" s="375" t="s">
        <v>978</v>
      </c>
      <c r="D36" s="198">
        <f>'Szakfeladat-Önkormányzat'!H496</f>
        <v>18596.12</v>
      </c>
      <c r="E36" s="198"/>
      <c r="F36" s="261"/>
      <c r="G36" s="374">
        <f t="shared" si="1"/>
        <v>18596.12</v>
      </c>
      <c r="H36" s="368"/>
      <c r="I36" s="368"/>
    </row>
    <row r="37" spans="1:9" ht="15.75" x14ac:dyDescent="0.25">
      <c r="A37" s="586">
        <v>5</v>
      </c>
      <c r="B37" s="509">
        <v>562917</v>
      </c>
      <c r="C37" s="385" t="s">
        <v>979</v>
      </c>
      <c r="D37" s="198"/>
      <c r="E37" s="198">
        <f>'Szakfeladat-Önkormányzat'!I497</f>
        <v>10181.27</v>
      </c>
      <c r="F37" s="261"/>
      <c r="G37" s="374">
        <f>SUM(D37:F37)</f>
        <v>10181.27</v>
      </c>
      <c r="H37" s="368"/>
      <c r="I37" s="368"/>
    </row>
    <row r="38" spans="1:9" ht="15.75" x14ac:dyDescent="0.25">
      <c r="A38" s="586">
        <v>6</v>
      </c>
      <c r="B38" s="508">
        <v>602000</v>
      </c>
      <c r="C38" s="375" t="s">
        <v>991</v>
      </c>
      <c r="D38" s="198"/>
      <c r="E38" s="198">
        <f>'Szakfeladat-Önkormányzat'!J497</f>
        <v>317</v>
      </c>
      <c r="F38" s="261"/>
      <c r="G38" s="374">
        <f t="shared" si="1"/>
        <v>317</v>
      </c>
      <c r="H38" s="368"/>
      <c r="I38" s="368"/>
    </row>
    <row r="39" spans="1:9" ht="15.75" x14ac:dyDescent="0.25">
      <c r="A39" s="586">
        <v>7</v>
      </c>
      <c r="B39" s="508">
        <v>680001</v>
      </c>
      <c r="C39" s="375" t="s">
        <v>981</v>
      </c>
      <c r="D39" s="198">
        <f>'Szakfeladat-Önkormányzat'!K496</f>
        <v>5130</v>
      </c>
      <c r="E39" s="198"/>
      <c r="F39" s="261"/>
      <c r="G39" s="374">
        <f t="shared" si="1"/>
        <v>5130</v>
      </c>
      <c r="H39" s="368"/>
      <c r="I39" s="368"/>
    </row>
    <row r="40" spans="1:9" ht="15.75" x14ac:dyDescent="0.25">
      <c r="A40" s="586">
        <v>8</v>
      </c>
      <c r="B40" s="508">
        <v>680002</v>
      </c>
      <c r="C40" s="385" t="s">
        <v>982</v>
      </c>
      <c r="D40" s="198">
        <f>'Szakfeladat-Önkormányzat'!AO496</f>
        <v>0</v>
      </c>
      <c r="E40" s="198"/>
      <c r="F40" s="261"/>
      <c r="G40" s="374">
        <f>SUM(D40:F40)</f>
        <v>0</v>
      </c>
      <c r="H40" s="368"/>
      <c r="I40" s="368"/>
    </row>
    <row r="41" spans="1:9" ht="15.75" x14ac:dyDescent="0.25">
      <c r="A41" s="586">
        <v>9</v>
      </c>
      <c r="B41" s="508">
        <v>999000</v>
      </c>
      <c r="C41" s="375" t="s">
        <v>993</v>
      </c>
      <c r="D41" s="198">
        <f>'Szakfeladat-Önkormányzat'!M496</f>
        <v>8128</v>
      </c>
      <c r="E41" s="198">
        <f>'Szakfeladat-Önkormányzat'!M497</f>
        <v>3307</v>
      </c>
      <c r="F41" s="261"/>
      <c r="G41" s="374">
        <f t="shared" si="1"/>
        <v>11435</v>
      </c>
      <c r="H41" s="368"/>
      <c r="I41" s="368"/>
    </row>
    <row r="42" spans="1:9" ht="15.75" x14ac:dyDescent="0.25">
      <c r="A42" s="586">
        <v>10</v>
      </c>
      <c r="B42" s="508">
        <v>999000</v>
      </c>
      <c r="C42" s="375" t="s">
        <v>994</v>
      </c>
      <c r="D42" s="198">
        <f>'Szakfeladat-Önkormányzat'!N496</f>
        <v>2000</v>
      </c>
      <c r="E42" s="198"/>
      <c r="F42" s="261"/>
      <c r="G42" s="376">
        <f t="shared" si="1"/>
        <v>2000</v>
      </c>
      <c r="H42" s="368"/>
      <c r="I42" s="368"/>
    </row>
    <row r="43" spans="1:9" ht="15.75" x14ac:dyDescent="0.25">
      <c r="A43" s="586">
        <v>11</v>
      </c>
      <c r="B43" s="508">
        <v>999000</v>
      </c>
      <c r="C43" s="375" t="s">
        <v>984</v>
      </c>
      <c r="D43" s="198">
        <f>'Szakfeladat-Önkormányzat'!O496</f>
        <v>199183</v>
      </c>
      <c r="E43" s="198">
        <f>'Szakfeladat-Önkormányzat'!O497</f>
        <v>420</v>
      </c>
      <c r="F43" s="261"/>
      <c r="G43" s="374">
        <f t="shared" si="1"/>
        <v>199603</v>
      </c>
      <c r="H43" s="368"/>
      <c r="I43" s="368"/>
    </row>
    <row r="44" spans="1:9" ht="15.75" x14ac:dyDescent="0.25">
      <c r="A44" s="586">
        <v>12</v>
      </c>
      <c r="B44" s="508">
        <v>841901</v>
      </c>
      <c r="C44" s="375" t="s">
        <v>985</v>
      </c>
      <c r="D44" s="198">
        <f>'Szakfeladat-Önkormányzat'!P496</f>
        <v>47508</v>
      </c>
      <c r="E44" s="198"/>
      <c r="F44" s="261"/>
      <c r="G44" s="374">
        <f t="shared" si="1"/>
        <v>47508</v>
      </c>
      <c r="H44" s="368"/>
      <c r="I44" s="368"/>
    </row>
    <row r="45" spans="1:9" ht="15.75" x14ac:dyDescent="0.25">
      <c r="A45" s="586">
        <v>13</v>
      </c>
      <c r="B45" s="508">
        <v>999000</v>
      </c>
      <c r="C45" s="375" t="s">
        <v>996</v>
      </c>
      <c r="D45" s="198">
        <f>'Szakfeladat-Önkormányzat'!R496</f>
        <v>244</v>
      </c>
      <c r="E45" s="198"/>
      <c r="F45" s="261"/>
      <c r="G45" s="374">
        <f t="shared" si="1"/>
        <v>244</v>
      </c>
      <c r="H45" s="368"/>
      <c r="I45" s="368"/>
    </row>
    <row r="46" spans="1:9" ht="15.75" x14ac:dyDescent="0.25">
      <c r="A46" s="586">
        <v>14</v>
      </c>
      <c r="B46" s="509">
        <v>999000</v>
      </c>
      <c r="C46" s="386" t="s">
        <v>997</v>
      </c>
      <c r="D46" s="198">
        <f>'Szakfeladat-Önkormányzat'!S496</f>
        <v>7191</v>
      </c>
      <c r="E46" s="198"/>
      <c r="F46" s="261"/>
      <c r="G46" s="374">
        <f t="shared" si="1"/>
        <v>7191</v>
      </c>
      <c r="H46" s="368"/>
      <c r="I46" s="368"/>
    </row>
    <row r="47" spans="1:9" ht="15.75" x14ac:dyDescent="0.25">
      <c r="A47" s="586">
        <v>15</v>
      </c>
      <c r="B47" s="508">
        <v>999000</v>
      </c>
      <c r="C47" s="375" t="s">
        <v>998</v>
      </c>
      <c r="D47" s="198"/>
      <c r="E47" s="198"/>
      <c r="F47" s="261">
        <f>'Szakfeladat-Önkormányzat'!T495</f>
        <v>13987</v>
      </c>
      <c r="G47" s="374">
        <f t="shared" si="1"/>
        <v>13987</v>
      </c>
      <c r="H47" s="368"/>
      <c r="I47" s="368"/>
    </row>
    <row r="48" spans="1:9" ht="15.75" x14ac:dyDescent="0.25">
      <c r="A48" s="586">
        <v>16</v>
      </c>
      <c r="B48" s="510">
        <v>999000</v>
      </c>
      <c r="C48" s="379" t="s">
        <v>2006</v>
      </c>
      <c r="D48" s="198"/>
      <c r="E48" s="198">
        <f>'Szakfeladat-Önkormányzat'!U497</f>
        <v>9517</v>
      </c>
      <c r="F48" s="261"/>
      <c r="G48" s="374">
        <f t="shared" si="1"/>
        <v>9517</v>
      </c>
      <c r="H48" s="368"/>
      <c r="I48" s="368"/>
    </row>
    <row r="49" spans="1:9" ht="15.75" x14ac:dyDescent="0.25">
      <c r="A49" s="586">
        <v>17</v>
      </c>
      <c r="B49" s="510">
        <v>999000</v>
      </c>
      <c r="C49" s="379" t="s">
        <v>2007</v>
      </c>
      <c r="D49" s="198"/>
      <c r="E49" s="198">
        <f>'Szakfeladat-Önkormányzat'!V497</f>
        <v>5075</v>
      </c>
      <c r="F49" s="261"/>
      <c r="G49" s="374">
        <f t="shared" si="1"/>
        <v>5075</v>
      </c>
      <c r="H49" s="368"/>
      <c r="I49" s="368"/>
    </row>
    <row r="50" spans="1:9" ht="15.75" x14ac:dyDescent="0.25">
      <c r="A50" s="586">
        <v>18</v>
      </c>
      <c r="B50" s="510">
        <v>999000</v>
      </c>
      <c r="C50" s="379" t="s">
        <v>2008</v>
      </c>
      <c r="D50" s="198"/>
      <c r="E50" s="198">
        <f>'Szakfeladat-Önkormányzat'!W497</f>
        <v>657</v>
      </c>
      <c r="F50" s="261"/>
      <c r="G50" s="374">
        <f t="shared" si="1"/>
        <v>657</v>
      </c>
      <c r="H50" s="368"/>
      <c r="I50" s="368"/>
    </row>
    <row r="51" spans="1:9" ht="15.75" x14ac:dyDescent="0.25">
      <c r="A51" s="586">
        <v>19</v>
      </c>
      <c r="B51" s="508">
        <v>999000</v>
      </c>
      <c r="C51" s="375" t="s">
        <v>999</v>
      </c>
      <c r="D51" s="198">
        <f>'Szakfeladat-Önkormányzat'!X496</f>
        <v>1425</v>
      </c>
      <c r="E51" s="198"/>
      <c r="F51" s="261">
        <f>'Szakfeladat-Önkormányzat'!X495</f>
        <v>6162</v>
      </c>
      <c r="G51" s="374">
        <f t="shared" si="1"/>
        <v>7587</v>
      </c>
      <c r="H51" s="368"/>
      <c r="I51" s="368"/>
    </row>
    <row r="52" spans="1:9" ht="15.75" x14ac:dyDescent="0.25">
      <c r="A52" s="586">
        <v>20</v>
      </c>
      <c r="B52" s="508">
        <v>999000</v>
      </c>
      <c r="C52" s="375" t="s">
        <v>1001</v>
      </c>
      <c r="D52" s="198"/>
      <c r="E52" s="198"/>
      <c r="F52" s="261">
        <f>'Szakfeladat-Önkormányzat'!AA495</f>
        <v>1182</v>
      </c>
      <c r="G52" s="374">
        <f t="shared" si="1"/>
        <v>1182</v>
      </c>
      <c r="H52" s="368"/>
      <c r="I52" s="368"/>
    </row>
    <row r="53" spans="1:9" ht="15.75" x14ac:dyDescent="0.25">
      <c r="A53" s="586">
        <v>21</v>
      </c>
      <c r="B53" s="508">
        <v>999000</v>
      </c>
      <c r="C53" s="375" t="s">
        <v>1002</v>
      </c>
      <c r="D53" s="198">
        <f>'Szakfeladat-Önkormányzat'!AB496</f>
        <v>848</v>
      </c>
      <c r="E53" s="198"/>
      <c r="F53" s="261"/>
      <c r="G53" s="374">
        <f t="shared" si="1"/>
        <v>848</v>
      </c>
      <c r="H53" s="368"/>
      <c r="I53" s="368"/>
    </row>
    <row r="54" spans="1:9" ht="15.75" x14ac:dyDescent="0.25">
      <c r="A54" s="586">
        <v>22</v>
      </c>
      <c r="B54" s="508">
        <v>999000</v>
      </c>
      <c r="C54" s="375" t="s">
        <v>1003</v>
      </c>
      <c r="D54" s="198">
        <f>'Szakfeladat-Önkormányzat'!AC496</f>
        <v>312</v>
      </c>
      <c r="E54" s="198"/>
      <c r="F54" s="261"/>
      <c r="G54" s="374">
        <f t="shared" si="1"/>
        <v>312</v>
      </c>
      <c r="H54" s="368"/>
      <c r="I54" s="368"/>
    </row>
    <row r="55" spans="1:9" ht="15.75" x14ac:dyDescent="0.25">
      <c r="A55" s="586">
        <v>23</v>
      </c>
      <c r="B55" s="508">
        <v>999000</v>
      </c>
      <c r="C55" s="375" t="s">
        <v>1005</v>
      </c>
      <c r="D55" s="198">
        <f>'Szakfeladat-Önkormányzat'!AE496</f>
        <v>42</v>
      </c>
      <c r="E55" s="198"/>
      <c r="F55" s="261"/>
      <c r="G55" s="374">
        <f t="shared" si="1"/>
        <v>42</v>
      </c>
      <c r="H55" s="368"/>
      <c r="I55" s="368"/>
    </row>
    <row r="56" spans="1:9" ht="15.75" x14ac:dyDescent="0.25">
      <c r="A56" s="586">
        <v>24</v>
      </c>
      <c r="B56" s="508">
        <v>889921</v>
      </c>
      <c r="C56" s="375" t="s">
        <v>987</v>
      </c>
      <c r="D56" s="198">
        <f>'Szakfeladat-Önkormányzat'!AF496</f>
        <v>1834</v>
      </c>
      <c r="E56" s="198"/>
      <c r="F56" s="261"/>
      <c r="G56" s="374">
        <f t="shared" si="1"/>
        <v>1834</v>
      </c>
      <c r="H56" s="368"/>
      <c r="I56" s="368"/>
    </row>
    <row r="57" spans="1:9" ht="15.75" x14ac:dyDescent="0.25">
      <c r="A57" s="586">
        <v>25</v>
      </c>
      <c r="B57" s="508">
        <v>889928</v>
      </c>
      <c r="C57" s="375" t="s">
        <v>1006</v>
      </c>
      <c r="D57" s="198"/>
      <c r="E57" s="198">
        <f>'Szakfeladat-Önkormányzat'!AG497</f>
        <v>4808</v>
      </c>
      <c r="F57" s="261"/>
      <c r="G57" s="374">
        <f t="shared" si="1"/>
        <v>4808</v>
      </c>
      <c r="H57" s="368"/>
      <c r="I57" s="368"/>
    </row>
    <row r="58" spans="1:9" ht="15.75" x14ac:dyDescent="0.25">
      <c r="A58" s="586">
        <v>26</v>
      </c>
      <c r="B58" s="508">
        <v>999000</v>
      </c>
      <c r="C58" s="375" t="s">
        <v>1007</v>
      </c>
      <c r="D58" s="198"/>
      <c r="E58" s="198">
        <f>'Szakfeladat-Önkormányzat'!AH497</f>
        <v>2934</v>
      </c>
      <c r="F58" s="261"/>
      <c r="G58" s="374">
        <f t="shared" si="1"/>
        <v>2934</v>
      </c>
      <c r="H58" s="368"/>
      <c r="I58" s="368"/>
    </row>
    <row r="59" spans="1:9" ht="15.75" x14ac:dyDescent="0.25">
      <c r="A59" s="586">
        <v>27</v>
      </c>
      <c r="B59" s="508">
        <v>999000</v>
      </c>
      <c r="C59" s="375" t="s">
        <v>1008</v>
      </c>
      <c r="D59" s="198"/>
      <c r="E59" s="198">
        <f>'Szakfeladat-Önkormányzat'!AI497</f>
        <v>425</v>
      </c>
      <c r="F59" s="261"/>
      <c r="G59" s="374">
        <f t="shared" si="1"/>
        <v>425</v>
      </c>
      <c r="H59" s="368"/>
      <c r="I59" s="368"/>
    </row>
    <row r="60" spans="1:9" ht="15.75" x14ac:dyDescent="0.25">
      <c r="A60" s="586">
        <v>28</v>
      </c>
      <c r="B60" s="508">
        <v>999000</v>
      </c>
      <c r="C60" s="375" t="s">
        <v>1009</v>
      </c>
      <c r="D60" s="198">
        <f>'Szakfeladat-Önkormányzat'!AJ496</f>
        <v>229</v>
      </c>
      <c r="E60" s="198"/>
      <c r="F60" s="261"/>
      <c r="G60" s="374">
        <f>SUM(D60:F60)</f>
        <v>229</v>
      </c>
      <c r="H60" s="368"/>
      <c r="I60" s="368"/>
    </row>
    <row r="61" spans="1:9" ht="15.75" x14ac:dyDescent="0.25">
      <c r="A61" s="586">
        <v>29</v>
      </c>
      <c r="B61" s="508">
        <v>910502</v>
      </c>
      <c r="C61" s="375" t="s">
        <v>1010</v>
      </c>
      <c r="D61" s="198"/>
      <c r="E61" s="198">
        <f>'Szakfeladat-Önkormányzat'!AK497</f>
        <v>2427</v>
      </c>
      <c r="F61" s="261"/>
      <c r="G61" s="374">
        <f t="shared" si="1"/>
        <v>2427</v>
      </c>
      <c r="H61" s="368"/>
      <c r="I61" s="368"/>
    </row>
    <row r="62" spans="1:9" ht="15.75" x14ac:dyDescent="0.25">
      <c r="A62" s="586">
        <v>30</v>
      </c>
      <c r="B62" s="594">
        <v>931102</v>
      </c>
      <c r="C62" s="375" t="s">
        <v>1011</v>
      </c>
      <c r="D62" s="198">
        <f>'Szakfeladat-Önkormányzat'!AL496</f>
        <v>4911</v>
      </c>
      <c r="E62" s="198"/>
      <c r="F62" s="261"/>
      <c r="G62" s="374">
        <f t="shared" si="1"/>
        <v>4911</v>
      </c>
      <c r="H62" s="368"/>
      <c r="I62" s="368"/>
    </row>
    <row r="63" spans="1:9" ht="16.5" thickBot="1" x14ac:dyDescent="0.3">
      <c r="A63" s="592">
        <v>31</v>
      </c>
      <c r="B63" s="595">
        <v>960302</v>
      </c>
      <c r="C63" s="593" t="s">
        <v>1012</v>
      </c>
      <c r="D63" s="380">
        <f>'Szakfeladat-Önkormányzat'!AM496</f>
        <v>453</v>
      </c>
      <c r="E63" s="380"/>
      <c r="F63" s="381"/>
      <c r="G63" s="374">
        <f t="shared" si="1"/>
        <v>453</v>
      </c>
      <c r="H63" s="368"/>
      <c r="I63" s="368"/>
    </row>
    <row r="64" spans="1:9" ht="16.5" thickBot="1" x14ac:dyDescent="0.3">
      <c r="A64" s="506">
        <v>32</v>
      </c>
      <c r="B64" s="916" t="s">
        <v>1879</v>
      </c>
      <c r="C64" s="917"/>
      <c r="D64" s="382">
        <f>SUM(D33:D63)</f>
        <v>589126.12</v>
      </c>
      <c r="E64" s="382">
        <f>SUM(E33:E63)</f>
        <v>70456.27</v>
      </c>
      <c r="F64" s="382">
        <f>SUM(F33:F63)</f>
        <v>21331</v>
      </c>
      <c r="G64" s="382">
        <f>SUM(G33:G63)</f>
        <v>680913.39</v>
      </c>
      <c r="H64" s="368"/>
      <c r="I64" s="368"/>
    </row>
    <row r="65" spans="2:9" ht="15.75" x14ac:dyDescent="0.25">
      <c r="B65" s="368"/>
      <c r="C65" s="368"/>
      <c r="D65" s="368"/>
      <c r="E65" s="368"/>
      <c r="F65" s="368"/>
      <c r="G65" s="368"/>
      <c r="H65" s="368"/>
      <c r="I65" s="368"/>
    </row>
    <row r="66" spans="2:9" ht="15.75" x14ac:dyDescent="0.25">
      <c r="B66" s="368"/>
      <c r="C66" s="368"/>
      <c r="D66" s="368"/>
      <c r="E66" s="368"/>
      <c r="F66" s="368"/>
      <c r="G66" s="368"/>
      <c r="H66" s="368"/>
      <c r="I66" s="368"/>
    </row>
    <row r="67" spans="2:9" ht="15.75" x14ac:dyDescent="0.25">
      <c r="B67" s="368"/>
      <c r="C67" s="368"/>
      <c r="D67" s="368"/>
      <c r="E67" s="368"/>
      <c r="F67" s="368"/>
      <c r="G67" s="368"/>
      <c r="H67" s="368"/>
      <c r="I67" s="368"/>
    </row>
    <row r="68" spans="2:9" ht="15.75" x14ac:dyDescent="0.25">
      <c r="B68" s="368"/>
      <c r="C68" s="368"/>
      <c r="D68" s="368"/>
      <c r="E68" s="368"/>
      <c r="F68" s="368"/>
      <c r="G68" s="368"/>
      <c r="H68" s="368"/>
      <c r="I68" s="368"/>
    </row>
    <row r="69" spans="2:9" ht="15.75" x14ac:dyDescent="0.25">
      <c r="B69" s="368"/>
      <c r="C69" s="368"/>
      <c r="D69" s="368"/>
      <c r="E69" s="368"/>
      <c r="F69" s="368"/>
      <c r="G69" s="368"/>
      <c r="H69" s="368"/>
      <c r="I69" s="368"/>
    </row>
    <row r="70" spans="2:9" ht="15.75" x14ac:dyDescent="0.25">
      <c r="B70" s="368"/>
      <c r="C70" s="368"/>
      <c r="D70" s="368"/>
      <c r="E70" s="368"/>
      <c r="F70" s="368"/>
      <c r="G70" s="368"/>
      <c r="H70" s="368"/>
      <c r="I70" s="368"/>
    </row>
    <row r="71" spans="2:9" ht="15.75" x14ac:dyDescent="0.25">
      <c r="B71" s="368"/>
      <c r="C71" s="368"/>
      <c r="D71" s="368"/>
      <c r="E71" s="368"/>
      <c r="F71" s="368"/>
      <c r="G71" s="368"/>
      <c r="H71" s="368"/>
      <c r="I71" s="368"/>
    </row>
    <row r="72" spans="2:9" ht="15.75" x14ac:dyDescent="0.25">
      <c r="B72" s="368"/>
      <c r="C72" s="368"/>
      <c r="D72" s="368"/>
      <c r="E72" s="368"/>
      <c r="F72" s="368"/>
      <c r="G72" s="368"/>
      <c r="H72" s="368"/>
      <c r="I72" s="368"/>
    </row>
    <row r="73" spans="2:9" ht="15.75" x14ac:dyDescent="0.25">
      <c r="B73" s="368"/>
      <c r="C73" s="368"/>
      <c r="D73" s="368"/>
      <c r="E73" s="368"/>
      <c r="F73" s="368"/>
      <c r="G73" s="368"/>
      <c r="H73" s="368"/>
      <c r="I73" s="368"/>
    </row>
    <row r="74" spans="2:9" ht="15.75" x14ac:dyDescent="0.25">
      <c r="B74" s="368"/>
      <c r="C74" s="368"/>
      <c r="D74" s="368"/>
      <c r="E74" s="368"/>
      <c r="F74" s="368"/>
      <c r="G74" s="368"/>
      <c r="H74" s="368"/>
      <c r="I74" s="368"/>
    </row>
    <row r="75" spans="2:9" ht="15.75" x14ac:dyDescent="0.25">
      <c r="B75" s="368"/>
      <c r="C75" s="368"/>
      <c r="D75" s="368"/>
      <c r="E75" s="368"/>
      <c r="F75" s="368"/>
      <c r="G75" s="368"/>
      <c r="H75" s="368"/>
      <c r="I75" s="368"/>
    </row>
    <row r="76" spans="2:9" ht="15.75" x14ac:dyDescent="0.25">
      <c r="B76" s="368"/>
      <c r="C76" s="368"/>
      <c r="D76" s="368"/>
      <c r="E76" s="368"/>
      <c r="F76" s="368"/>
      <c r="G76" s="368"/>
      <c r="H76" s="368"/>
      <c r="I76" s="368"/>
    </row>
    <row r="77" spans="2:9" ht="15.75" x14ac:dyDescent="0.25">
      <c r="B77" s="368"/>
      <c r="C77" s="368"/>
      <c r="D77" s="368"/>
      <c r="E77" s="368"/>
      <c r="F77" s="368"/>
      <c r="G77" s="368"/>
      <c r="H77" s="368"/>
      <c r="I77" s="368"/>
    </row>
    <row r="78" spans="2:9" ht="15.75" x14ac:dyDescent="0.25">
      <c r="B78" s="368"/>
      <c r="C78" s="368"/>
      <c r="D78" s="368"/>
      <c r="E78" s="368"/>
      <c r="F78" s="368"/>
      <c r="G78" s="368"/>
      <c r="H78" s="368"/>
      <c r="I78" s="368"/>
    </row>
    <row r="79" spans="2:9" ht="15.75" x14ac:dyDescent="0.25">
      <c r="B79" s="368"/>
      <c r="C79" s="368"/>
      <c r="D79" s="368"/>
      <c r="E79" s="368"/>
      <c r="F79" s="368"/>
      <c r="G79" s="368"/>
      <c r="H79" s="368"/>
      <c r="I79" s="368"/>
    </row>
    <row r="80" spans="2:9" ht="15.75" x14ac:dyDescent="0.25">
      <c r="B80" s="368"/>
      <c r="C80" s="368"/>
      <c r="D80" s="368"/>
      <c r="E80" s="368"/>
      <c r="F80" s="368"/>
      <c r="G80" s="368"/>
      <c r="H80" s="368"/>
      <c r="I80" s="368"/>
    </row>
    <row r="81" spans="2:9" ht="15.75" x14ac:dyDescent="0.25">
      <c r="B81" s="368"/>
      <c r="C81" s="368"/>
      <c r="D81" s="368"/>
      <c r="E81" s="368"/>
      <c r="F81" s="368"/>
      <c r="G81" s="368"/>
      <c r="H81" s="368"/>
      <c r="I81" s="368"/>
    </row>
    <row r="82" spans="2:9" ht="15.75" x14ac:dyDescent="0.25">
      <c r="B82" s="368"/>
      <c r="C82" s="368"/>
      <c r="D82" s="368"/>
      <c r="E82" s="368"/>
      <c r="F82" s="368"/>
      <c r="G82" s="368"/>
      <c r="H82" s="368"/>
      <c r="I82" s="368"/>
    </row>
    <row r="83" spans="2:9" ht="15.75" x14ac:dyDescent="0.25">
      <c r="B83" s="368"/>
      <c r="C83" s="368"/>
      <c r="D83" s="368"/>
      <c r="E83" s="368"/>
      <c r="F83" s="368"/>
      <c r="G83" s="368"/>
      <c r="H83" s="368"/>
      <c r="I83" s="368"/>
    </row>
    <row r="84" spans="2:9" ht="15.75" x14ac:dyDescent="0.25">
      <c r="B84" s="368"/>
      <c r="C84" s="368"/>
      <c r="D84" s="368"/>
      <c r="E84" s="368"/>
      <c r="F84" s="368"/>
      <c r="G84" s="368"/>
      <c r="H84" s="368"/>
      <c r="I84" s="368"/>
    </row>
    <row r="85" spans="2:9" ht="15.75" x14ac:dyDescent="0.25">
      <c r="B85" s="368"/>
      <c r="C85" s="368"/>
      <c r="D85" s="368"/>
      <c r="E85" s="368"/>
      <c r="F85" s="368"/>
      <c r="G85" s="368"/>
      <c r="H85" s="368"/>
      <c r="I85" s="368"/>
    </row>
    <row r="86" spans="2:9" ht="15.75" x14ac:dyDescent="0.25">
      <c r="B86" s="368"/>
      <c r="C86" s="368"/>
      <c r="D86" s="368"/>
      <c r="E86" s="368"/>
      <c r="F86" s="368"/>
      <c r="G86" s="368"/>
      <c r="H86" s="368"/>
      <c r="I86" s="368"/>
    </row>
    <row r="87" spans="2:9" ht="15.75" x14ac:dyDescent="0.25">
      <c r="B87" s="368"/>
      <c r="C87" s="368"/>
      <c r="D87" s="368"/>
      <c r="E87" s="368"/>
      <c r="F87" s="368"/>
      <c r="G87" s="368"/>
      <c r="H87" s="368"/>
      <c r="I87" s="368"/>
    </row>
    <row r="88" spans="2:9" ht="15.75" x14ac:dyDescent="0.25">
      <c r="B88" s="368"/>
      <c r="C88" s="368"/>
      <c r="D88" s="368"/>
      <c r="E88" s="368"/>
      <c r="F88" s="368"/>
      <c r="G88" s="368"/>
      <c r="H88" s="368"/>
      <c r="I88" s="368"/>
    </row>
    <row r="89" spans="2:9" ht="15.75" x14ac:dyDescent="0.25">
      <c r="B89" s="368"/>
      <c r="C89" s="368"/>
      <c r="D89" s="368"/>
      <c r="E89" s="368"/>
      <c r="F89" s="368"/>
      <c r="G89" s="368"/>
      <c r="H89" s="368"/>
      <c r="I89" s="368"/>
    </row>
    <row r="90" spans="2:9" ht="15.75" x14ac:dyDescent="0.25">
      <c r="B90" s="368"/>
      <c r="C90" s="368"/>
      <c r="D90" s="368"/>
      <c r="E90" s="368"/>
      <c r="F90" s="368"/>
      <c r="G90" s="368"/>
      <c r="H90" s="368"/>
      <c r="I90" s="368"/>
    </row>
    <row r="91" spans="2:9" ht="15.75" x14ac:dyDescent="0.25">
      <c r="B91" s="368"/>
      <c r="C91" s="368"/>
      <c r="D91" s="368"/>
      <c r="E91" s="368"/>
      <c r="F91" s="368"/>
      <c r="G91" s="368"/>
      <c r="H91" s="368"/>
      <c r="I91" s="368"/>
    </row>
    <row r="92" spans="2:9" ht="15.75" x14ac:dyDescent="0.25">
      <c r="B92" s="368"/>
      <c r="C92" s="368"/>
      <c r="D92" s="368"/>
      <c r="E92" s="368"/>
      <c r="F92" s="368"/>
      <c r="G92" s="368"/>
      <c r="H92" s="368"/>
      <c r="I92" s="368"/>
    </row>
    <row r="93" spans="2:9" ht="15.75" x14ac:dyDescent="0.25">
      <c r="B93" s="368"/>
      <c r="C93" s="368"/>
      <c r="D93" s="368"/>
      <c r="E93" s="368"/>
      <c r="F93" s="368"/>
      <c r="G93" s="368"/>
      <c r="H93" s="368"/>
      <c r="I93" s="368"/>
    </row>
    <row r="94" spans="2:9" ht="15.75" x14ac:dyDescent="0.25">
      <c r="B94" s="368"/>
      <c r="C94" s="368"/>
      <c r="D94" s="368"/>
      <c r="E94" s="368"/>
      <c r="F94" s="368"/>
      <c r="G94" s="368"/>
      <c r="H94" s="368"/>
      <c r="I94" s="368"/>
    </row>
    <row r="95" spans="2:9" ht="15.75" x14ac:dyDescent="0.25">
      <c r="B95" s="368"/>
      <c r="C95" s="368"/>
      <c r="D95" s="368"/>
      <c r="E95" s="368"/>
      <c r="F95" s="368"/>
      <c r="G95" s="368"/>
      <c r="H95" s="368"/>
      <c r="I95" s="368"/>
    </row>
    <row r="96" spans="2:9" ht="15.75" x14ac:dyDescent="0.25">
      <c r="B96" s="368"/>
      <c r="C96" s="368"/>
      <c r="D96" s="368"/>
      <c r="E96" s="368"/>
      <c r="F96" s="368"/>
      <c r="G96" s="368"/>
      <c r="H96" s="368"/>
      <c r="I96" s="368"/>
    </row>
    <row r="97" spans="2:9" ht="15.75" x14ac:dyDescent="0.25">
      <c r="B97" s="368"/>
      <c r="C97" s="368"/>
      <c r="D97" s="368"/>
      <c r="E97" s="368"/>
      <c r="F97" s="368"/>
      <c r="G97" s="368"/>
      <c r="H97" s="368"/>
      <c r="I97" s="368"/>
    </row>
    <row r="98" spans="2:9" ht="15.75" x14ac:dyDescent="0.25">
      <c r="B98" s="368"/>
      <c r="C98" s="368"/>
      <c r="D98" s="368"/>
      <c r="E98" s="368"/>
      <c r="F98" s="368"/>
      <c r="G98" s="368"/>
      <c r="H98" s="368"/>
      <c r="I98" s="368"/>
    </row>
    <row r="99" spans="2:9" ht="15.75" x14ac:dyDescent="0.25">
      <c r="B99" s="368"/>
      <c r="C99" s="368"/>
      <c r="D99" s="368"/>
      <c r="E99" s="368"/>
      <c r="F99" s="368"/>
      <c r="G99" s="368"/>
      <c r="H99" s="368"/>
      <c r="I99" s="368"/>
    </row>
    <row r="100" spans="2:9" ht="15.75" x14ac:dyDescent="0.25">
      <c r="B100" s="368"/>
      <c r="C100" s="368"/>
      <c r="D100" s="368"/>
      <c r="E100" s="368"/>
      <c r="F100" s="368"/>
      <c r="G100" s="368"/>
      <c r="H100" s="368"/>
      <c r="I100" s="368"/>
    </row>
    <row r="101" spans="2:9" ht="15.75" x14ac:dyDescent="0.25">
      <c r="B101" s="368"/>
      <c r="C101" s="368"/>
      <c r="D101" s="368"/>
      <c r="E101" s="368"/>
      <c r="F101" s="368"/>
      <c r="G101" s="368"/>
      <c r="H101" s="368"/>
      <c r="I101" s="368"/>
    </row>
    <row r="102" spans="2:9" ht="15.75" x14ac:dyDescent="0.25">
      <c r="B102" s="368"/>
      <c r="C102" s="368"/>
      <c r="D102" s="368"/>
      <c r="E102" s="368"/>
      <c r="F102" s="368"/>
      <c r="G102" s="368"/>
      <c r="H102" s="368"/>
      <c r="I102" s="368"/>
    </row>
    <row r="103" spans="2:9" ht="15.75" x14ac:dyDescent="0.25">
      <c r="B103" s="368"/>
      <c r="C103" s="368"/>
      <c r="D103" s="368"/>
      <c r="E103" s="368"/>
      <c r="F103" s="368"/>
      <c r="G103" s="368"/>
      <c r="H103" s="368"/>
      <c r="I103" s="368"/>
    </row>
    <row r="104" spans="2:9" ht="15.75" x14ac:dyDescent="0.25">
      <c r="B104" s="368"/>
      <c r="C104" s="368"/>
      <c r="D104" s="368"/>
      <c r="E104" s="368"/>
      <c r="F104" s="368"/>
      <c r="G104" s="368"/>
      <c r="H104" s="368"/>
      <c r="I104" s="368"/>
    </row>
    <row r="105" spans="2:9" ht="15.75" x14ac:dyDescent="0.25">
      <c r="B105" s="368"/>
      <c r="C105" s="368"/>
      <c r="D105" s="368"/>
      <c r="E105" s="368"/>
      <c r="F105" s="368"/>
      <c r="G105" s="368"/>
      <c r="H105" s="368"/>
      <c r="I105" s="368"/>
    </row>
    <row r="106" spans="2:9" ht="15.75" x14ac:dyDescent="0.25">
      <c r="B106" s="368"/>
      <c r="C106" s="368"/>
      <c r="D106" s="368"/>
      <c r="E106" s="368"/>
      <c r="F106" s="368"/>
      <c r="G106" s="368"/>
      <c r="H106" s="368"/>
      <c r="I106" s="368"/>
    </row>
    <row r="107" spans="2:9" ht="15.75" x14ac:dyDescent="0.25">
      <c r="B107" s="368"/>
      <c r="C107" s="368"/>
      <c r="D107" s="368"/>
      <c r="E107" s="368"/>
      <c r="F107" s="368"/>
      <c r="G107" s="368"/>
      <c r="H107" s="368"/>
      <c r="I107" s="368"/>
    </row>
    <row r="108" spans="2:9" ht="15.75" x14ac:dyDescent="0.25">
      <c r="B108" s="368"/>
      <c r="C108" s="368"/>
      <c r="D108" s="368"/>
      <c r="E108" s="368"/>
      <c r="F108" s="368"/>
      <c r="G108" s="368"/>
      <c r="H108" s="368"/>
      <c r="I108" s="368"/>
    </row>
    <row r="109" spans="2:9" ht="15.75" x14ac:dyDescent="0.25">
      <c r="B109" s="368"/>
      <c r="C109" s="368"/>
      <c r="D109" s="368"/>
      <c r="E109" s="368"/>
      <c r="F109" s="368"/>
      <c r="G109" s="368"/>
      <c r="H109" s="368"/>
      <c r="I109" s="368"/>
    </row>
    <row r="110" spans="2:9" ht="15.75" x14ac:dyDescent="0.25">
      <c r="B110" s="368"/>
      <c r="C110" s="368"/>
      <c r="D110" s="368"/>
      <c r="E110" s="368"/>
      <c r="F110" s="368"/>
      <c r="G110" s="368"/>
      <c r="H110" s="368"/>
      <c r="I110" s="368"/>
    </row>
    <row r="111" spans="2:9" ht="15.75" x14ac:dyDescent="0.25">
      <c r="B111" s="368"/>
      <c r="C111" s="368"/>
      <c r="D111" s="368"/>
      <c r="E111" s="368"/>
      <c r="F111" s="368"/>
      <c r="G111" s="368"/>
      <c r="H111" s="368"/>
      <c r="I111" s="368"/>
    </row>
    <row r="112" spans="2:9" ht="15.75" x14ac:dyDescent="0.25">
      <c r="B112" s="368"/>
      <c r="C112" s="368"/>
      <c r="D112" s="368"/>
      <c r="E112" s="368"/>
      <c r="F112" s="368"/>
      <c r="G112" s="368"/>
      <c r="H112" s="368"/>
      <c r="I112" s="368"/>
    </row>
    <row r="113" spans="2:9" ht="15.75" x14ac:dyDescent="0.25">
      <c r="B113" s="368"/>
      <c r="C113" s="368"/>
      <c r="D113" s="368"/>
      <c r="E113" s="368"/>
      <c r="F113" s="368"/>
      <c r="G113" s="368"/>
      <c r="H113" s="368"/>
      <c r="I113" s="368"/>
    </row>
    <row r="114" spans="2:9" ht="15.75" x14ac:dyDescent="0.25">
      <c r="B114" s="368"/>
      <c r="C114" s="368"/>
      <c r="D114" s="368"/>
      <c r="E114" s="368"/>
      <c r="F114" s="368"/>
      <c r="G114" s="368"/>
      <c r="H114" s="368"/>
      <c r="I114" s="368"/>
    </row>
    <row r="115" spans="2:9" ht="15.75" x14ac:dyDescent="0.25">
      <c r="B115" s="368"/>
      <c r="C115" s="368"/>
      <c r="D115" s="368"/>
      <c r="E115" s="368"/>
      <c r="F115" s="368"/>
      <c r="G115" s="368"/>
      <c r="H115" s="368"/>
      <c r="I115" s="368"/>
    </row>
    <row r="116" spans="2:9" ht="15.75" x14ac:dyDescent="0.25">
      <c r="B116" s="368"/>
      <c r="C116" s="368"/>
      <c r="D116" s="368"/>
      <c r="E116" s="368"/>
      <c r="F116" s="368"/>
      <c r="G116" s="368"/>
      <c r="H116" s="368"/>
      <c r="I116" s="368"/>
    </row>
    <row r="117" spans="2:9" ht="15.75" x14ac:dyDescent="0.25">
      <c r="B117" s="368"/>
      <c r="C117" s="368"/>
      <c r="D117" s="368"/>
      <c r="E117" s="368"/>
      <c r="F117" s="368"/>
      <c r="G117" s="368"/>
      <c r="H117" s="368"/>
      <c r="I117" s="368"/>
    </row>
    <row r="118" spans="2:9" ht="15.75" x14ac:dyDescent="0.25">
      <c r="B118" s="368"/>
      <c r="C118" s="368"/>
      <c r="D118" s="368"/>
      <c r="E118" s="368"/>
      <c r="F118" s="368"/>
      <c r="G118" s="368"/>
      <c r="H118" s="368"/>
      <c r="I118" s="368"/>
    </row>
    <row r="119" spans="2:9" ht="15.75" x14ac:dyDescent="0.25">
      <c r="B119" s="368"/>
      <c r="C119" s="368"/>
      <c r="D119" s="368"/>
      <c r="E119" s="368"/>
      <c r="F119" s="368"/>
      <c r="G119" s="368"/>
      <c r="H119" s="368"/>
      <c r="I119" s="368"/>
    </row>
    <row r="120" spans="2:9" ht="15.75" x14ac:dyDescent="0.25">
      <c r="B120" s="368"/>
      <c r="C120" s="368"/>
      <c r="D120" s="368"/>
      <c r="E120" s="368"/>
      <c r="F120" s="368"/>
      <c r="G120" s="368"/>
      <c r="H120" s="368"/>
      <c r="I120" s="368"/>
    </row>
    <row r="121" spans="2:9" ht="15.75" x14ac:dyDescent="0.25">
      <c r="B121" s="368"/>
      <c r="C121" s="368"/>
      <c r="D121" s="368"/>
      <c r="E121" s="368"/>
      <c r="F121" s="368"/>
      <c r="G121" s="368"/>
      <c r="H121" s="368"/>
      <c r="I121" s="368"/>
    </row>
    <row r="122" spans="2:9" ht="15.75" x14ac:dyDescent="0.25">
      <c r="B122" s="368"/>
      <c r="C122" s="368"/>
      <c r="D122" s="368"/>
      <c r="E122" s="368"/>
      <c r="F122" s="368"/>
      <c r="G122" s="368"/>
      <c r="H122" s="368"/>
      <c r="I122" s="368"/>
    </row>
    <row r="123" spans="2:9" ht="15.75" x14ac:dyDescent="0.25">
      <c r="B123" s="368"/>
      <c r="C123" s="368"/>
      <c r="D123" s="368"/>
      <c r="E123" s="368"/>
      <c r="F123" s="368"/>
      <c r="G123" s="368"/>
      <c r="H123" s="368"/>
      <c r="I123" s="368"/>
    </row>
    <row r="124" spans="2:9" ht="15.75" x14ac:dyDescent="0.25">
      <c r="B124" s="368"/>
      <c r="C124" s="368"/>
      <c r="D124" s="368"/>
      <c r="E124" s="368"/>
      <c r="F124" s="368"/>
      <c r="G124" s="368"/>
      <c r="H124" s="368"/>
      <c r="I124" s="368"/>
    </row>
    <row r="125" spans="2:9" ht="15.75" x14ac:dyDescent="0.25">
      <c r="B125" s="368"/>
      <c r="C125" s="368"/>
      <c r="D125" s="368"/>
      <c r="E125" s="368"/>
      <c r="F125" s="368"/>
      <c r="G125" s="368"/>
      <c r="H125" s="368"/>
      <c r="I125" s="368"/>
    </row>
    <row r="126" spans="2:9" ht="15.75" x14ac:dyDescent="0.25">
      <c r="B126" s="368"/>
      <c r="C126" s="368"/>
      <c r="D126" s="368"/>
      <c r="E126" s="368"/>
      <c r="F126" s="368"/>
      <c r="G126" s="368"/>
      <c r="H126" s="368"/>
      <c r="I126" s="368"/>
    </row>
    <row r="127" spans="2:9" ht="15.75" x14ac:dyDescent="0.25">
      <c r="B127" s="368"/>
      <c r="C127" s="368"/>
      <c r="D127" s="368"/>
      <c r="E127" s="368"/>
      <c r="F127" s="368"/>
      <c r="G127" s="368"/>
      <c r="H127" s="368"/>
      <c r="I127" s="368"/>
    </row>
    <row r="128" spans="2:9" ht="15.75" x14ac:dyDescent="0.25">
      <c r="B128" s="368"/>
      <c r="C128" s="368"/>
      <c r="D128" s="368"/>
      <c r="E128" s="368"/>
      <c r="F128" s="368"/>
      <c r="G128" s="368"/>
      <c r="H128" s="368"/>
      <c r="I128" s="368"/>
    </row>
    <row r="129" spans="2:9" ht="15.75" x14ac:dyDescent="0.25">
      <c r="B129" s="368"/>
      <c r="C129" s="368"/>
      <c r="D129" s="368"/>
      <c r="E129" s="368"/>
      <c r="F129" s="368"/>
      <c r="G129" s="368"/>
      <c r="H129" s="368"/>
      <c r="I129" s="368"/>
    </row>
    <row r="130" spans="2:9" ht="15.75" x14ac:dyDescent="0.25">
      <c r="B130" s="368"/>
      <c r="C130" s="368"/>
      <c r="D130" s="368"/>
      <c r="E130" s="368"/>
      <c r="F130" s="368"/>
      <c r="G130" s="368"/>
      <c r="H130" s="368"/>
      <c r="I130" s="368"/>
    </row>
    <row r="131" spans="2:9" ht="15.75" x14ac:dyDescent="0.25">
      <c r="B131" s="368"/>
      <c r="C131" s="368"/>
      <c r="D131" s="368"/>
      <c r="E131" s="368"/>
      <c r="F131" s="368"/>
      <c r="G131" s="368"/>
      <c r="H131" s="368"/>
      <c r="I131" s="368"/>
    </row>
    <row r="132" spans="2:9" ht="15.75" x14ac:dyDescent="0.25">
      <c r="B132" s="368"/>
      <c r="C132" s="368"/>
      <c r="D132" s="368"/>
      <c r="E132" s="368"/>
      <c r="F132" s="368"/>
      <c r="G132" s="368"/>
      <c r="H132" s="368"/>
      <c r="I132" s="368"/>
    </row>
    <row r="133" spans="2:9" ht="15.75" x14ac:dyDescent="0.25">
      <c r="B133" s="368"/>
      <c r="C133" s="368"/>
      <c r="D133" s="368"/>
      <c r="E133" s="368"/>
      <c r="F133" s="368"/>
      <c r="G133" s="368"/>
      <c r="H133" s="368"/>
      <c r="I133" s="368"/>
    </row>
    <row r="134" spans="2:9" ht="15.75" x14ac:dyDescent="0.25">
      <c r="B134" s="368"/>
      <c r="C134" s="368"/>
      <c r="D134" s="368"/>
      <c r="E134" s="368"/>
      <c r="F134" s="368"/>
      <c r="G134" s="368"/>
      <c r="H134" s="368"/>
      <c r="I134" s="368"/>
    </row>
    <row r="135" spans="2:9" ht="15.75" x14ac:dyDescent="0.25">
      <c r="B135" s="368"/>
      <c r="C135" s="368"/>
      <c r="D135" s="368"/>
      <c r="E135" s="368"/>
      <c r="F135" s="368"/>
      <c r="G135" s="368"/>
      <c r="H135" s="368"/>
      <c r="I135" s="368"/>
    </row>
    <row r="136" spans="2:9" ht="15.75" x14ac:dyDescent="0.25">
      <c r="B136" s="368"/>
      <c r="C136" s="368"/>
      <c r="D136" s="368"/>
      <c r="E136" s="368"/>
      <c r="F136" s="368"/>
      <c r="G136" s="368"/>
      <c r="H136" s="368"/>
      <c r="I136" s="368"/>
    </row>
    <row r="137" spans="2:9" ht="15.75" x14ac:dyDescent="0.25">
      <c r="B137" s="368"/>
      <c r="C137" s="368"/>
      <c r="D137" s="368"/>
      <c r="E137" s="368"/>
      <c r="F137" s="368"/>
      <c r="G137" s="368"/>
      <c r="H137" s="368"/>
      <c r="I137" s="368"/>
    </row>
    <row r="138" spans="2:9" ht="15.75" x14ac:dyDescent="0.25">
      <c r="B138" s="368"/>
      <c r="C138" s="368"/>
      <c r="D138" s="368"/>
      <c r="E138" s="368"/>
      <c r="F138" s="368"/>
      <c r="G138" s="368"/>
      <c r="H138" s="368"/>
      <c r="I138" s="368"/>
    </row>
    <row r="139" spans="2:9" ht="15.75" x14ac:dyDescent="0.25">
      <c r="B139" s="368"/>
      <c r="C139" s="368"/>
      <c r="D139" s="368"/>
      <c r="E139" s="368"/>
      <c r="F139" s="368"/>
      <c r="G139" s="368"/>
      <c r="H139" s="368"/>
      <c r="I139" s="368"/>
    </row>
    <row r="140" spans="2:9" ht="15.75" x14ac:dyDescent="0.25">
      <c r="B140" s="368"/>
      <c r="C140" s="368"/>
      <c r="D140" s="368"/>
      <c r="E140" s="368"/>
      <c r="F140" s="368"/>
      <c r="G140" s="368"/>
      <c r="H140" s="368"/>
      <c r="I140" s="368"/>
    </row>
    <row r="141" spans="2:9" ht="15.75" x14ac:dyDescent="0.25">
      <c r="B141" s="368"/>
      <c r="C141" s="368"/>
      <c r="D141" s="368"/>
      <c r="E141" s="368"/>
      <c r="F141" s="368"/>
      <c r="G141" s="368"/>
      <c r="H141" s="368"/>
      <c r="I141" s="368"/>
    </row>
    <row r="142" spans="2:9" ht="15.75" x14ac:dyDescent="0.25">
      <c r="B142" s="368"/>
      <c r="C142" s="368"/>
      <c r="D142" s="368"/>
      <c r="E142" s="368"/>
      <c r="F142" s="368"/>
      <c r="G142" s="368"/>
      <c r="H142" s="368"/>
      <c r="I142" s="368"/>
    </row>
    <row r="143" spans="2:9" ht="15.75" x14ac:dyDescent="0.25">
      <c r="B143" s="368"/>
      <c r="C143" s="368"/>
      <c r="D143" s="368"/>
      <c r="E143" s="368"/>
      <c r="F143" s="368"/>
      <c r="G143" s="368"/>
      <c r="H143" s="368"/>
      <c r="I143" s="368"/>
    </row>
    <row r="144" spans="2:9" ht="15.75" x14ac:dyDescent="0.25">
      <c r="B144" s="368"/>
      <c r="C144" s="368"/>
      <c r="D144" s="368"/>
      <c r="E144" s="368"/>
      <c r="F144" s="368"/>
      <c r="G144" s="368"/>
      <c r="H144" s="368"/>
      <c r="I144" s="368"/>
    </row>
    <row r="145" spans="2:9" ht="15.75" x14ac:dyDescent="0.25">
      <c r="B145" s="368"/>
      <c r="C145" s="368"/>
      <c r="D145" s="368"/>
      <c r="E145" s="368"/>
      <c r="F145" s="368"/>
      <c r="G145" s="368"/>
      <c r="H145" s="368"/>
      <c r="I145" s="368"/>
    </row>
    <row r="146" spans="2:9" ht="15.75" x14ac:dyDescent="0.25">
      <c r="B146" s="368"/>
      <c r="C146" s="368"/>
      <c r="D146" s="368"/>
      <c r="E146" s="368"/>
      <c r="F146" s="368"/>
      <c r="G146" s="368"/>
      <c r="H146" s="368"/>
      <c r="I146" s="368"/>
    </row>
    <row r="147" spans="2:9" ht="15.75" x14ac:dyDescent="0.25">
      <c r="B147" s="368"/>
      <c r="C147" s="368"/>
      <c r="D147" s="368"/>
      <c r="E147" s="368"/>
      <c r="F147" s="368"/>
      <c r="G147" s="368"/>
      <c r="H147" s="368"/>
      <c r="I147" s="368"/>
    </row>
    <row r="148" spans="2:9" ht="15.75" x14ac:dyDescent="0.25">
      <c r="B148" s="368"/>
      <c r="C148" s="368"/>
      <c r="D148" s="368"/>
      <c r="E148" s="368"/>
      <c r="F148" s="368"/>
      <c r="G148" s="368"/>
      <c r="H148" s="368"/>
      <c r="I148" s="368"/>
    </row>
    <row r="149" spans="2:9" ht="15.75" x14ac:dyDescent="0.25">
      <c r="B149" s="368"/>
      <c r="C149" s="368"/>
      <c r="D149" s="368"/>
      <c r="E149" s="368"/>
      <c r="F149" s="368"/>
      <c r="G149" s="368"/>
      <c r="H149" s="368"/>
      <c r="I149" s="368"/>
    </row>
    <row r="150" spans="2:9" ht="15.75" x14ac:dyDescent="0.25">
      <c r="B150" s="368"/>
      <c r="C150" s="368"/>
      <c r="D150" s="368"/>
      <c r="E150" s="368"/>
      <c r="F150" s="368"/>
      <c r="G150" s="368"/>
      <c r="H150" s="368"/>
      <c r="I150" s="368"/>
    </row>
    <row r="151" spans="2:9" ht="15.75" x14ac:dyDescent="0.25">
      <c r="B151" s="368"/>
      <c r="C151" s="368"/>
      <c r="D151" s="368"/>
      <c r="E151" s="368"/>
      <c r="F151" s="368"/>
      <c r="G151" s="368"/>
      <c r="H151" s="368"/>
      <c r="I151" s="368"/>
    </row>
    <row r="152" spans="2:9" ht="15.75" x14ac:dyDescent="0.25">
      <c r="B152" s="368"/>
      <c r="C152" s="368"/>
      <c r="D152" s="368"/>
      <c r="E152" s="368"/>
      <c r="F152" s="368"/>
      <c r="G152" s="368"/>
      <c r="H152" s="368"/>
      <c r="I152" s="368"/>
    </row>
    <row r="153" spans="2:9" ht="15.75" x14ac:dyDescent="0.25">
      <c r="B153" s="368"/>
      <c r="C153" s="368"/>
      <c r="D153" s="368"/>
      <c r="E153" s="368"/>
      <c r="F153" s="368"/>
      <c r="G153" s="368"/>
      <c r="H153" s="368"/>
      <c r="I153" s="368"/>
    </row>
    <row r="154" spans="2:9" ht="15.75" x14ac:dyDescent="0.25">
      <c r="B154" s="368"/>
      <c r="C154" s="368"/>
      <c r="D154" s="368"/>
      <c r="E154" s="368"/>
      <c r="F154" s="368"/>
      <c r="G154" s="368"/>
      <c r="H154" s="368"/>
      <c r="I154" s="368"/>
    </row>
    <row r="155" spans="2:9" ht="15.75" x14ac:dyDescent="0.25">
      <c r="B155" s="368"/>
      <c r="C155" s="368"/>
      <c r="D155" s="368"/>
      <c r="E155" s="368"/>
      <c r="F155" s="368"/>
      <c r="G155" s="368"/>
      <c r="H155" s="368"/>
      <c r="I155" s="368"/>
    </row>
    <row r="156" spans="2:9" ht="15.75" x14ac:dyDescent="0.25">
      <c r="B156" s="368"/>
      <c r="C156" s="368"/>
      <c r="D156" s="368"/>
      <c r="E156" s="368"/>
      <c r="F156" s="368"/>
      <c r="G156" s="368"/>
      <c r="H156" s="368"/>
      <c r="I156" s="368"/>
    </row>
    <row r="157" spans="2:9" ht="15.75" x14ac:dyDescent="0.25">
      <c r="B157" s="368"/>
      <c r="C157" s="368"/>
      <c r="D157" s="368"/>
      <c r="E157" s="368"/>
      <c r="F157" s="368"/>
      <c r="G157" s="368"/>
      <c r="H157" s="368"/>
      <c r="I157" s="368"/>
    </row>
    <row r="158" spans="2:9" ht="15.75" x14ac:dyDescent="0.25">
      <c r="B158" s="368"/>
      <c r="C158" s="368"/>
      <c r="D158" s="368"/>
      <c r="E158" s="368"/>
      <c r="F158" s="368"/>
      <c r="G158" s="368"/>
      <c r="H158" s="368"/>
      <c r="I158" s="368"/>
    </row>
    <row r="159" spans="2:9" ht="15.75" x14ac:dyDescent="0.25">
      <c r="B159" s="368"/>
      <c r="C159" s="368"/>
      <c r="D159" s="368"/>
      <c r="E159" s="368"/>
      <c r="F159" s="368"/>
      <c r="G159" s="368"/>
      <c r="H159" s="368"/>
      <c r="I159" s="368"/>
    </row>
    <row r="160" spans="2:9" ht="15.75" x14ac:dyDescent="0.25">
      <c r="B160" s="368"/>
      <c r="C160" s="368"/>
      <c r="D160" s="368"/>
      <c r="E160" s="368"/>
      <c r="F160" s="368"/>
      <c r="G160" s="368"/>
      <c r="H160" s="368"/>
      <c r="I160" s="368"/>
    </row>
    <row r="161" spans="2:9" ht="15.75" x14ac:dyDescent="0.25">
      <c r="B161" s="368"/>
      <c r="C161" s="368"/>
      <c r="D161" s="368"/>
      <c r="E161" s="368"/>
      <c r="F161" s="368"/>
      <c r="G161" s="368"/>
      <c r="H161" s="368"/>
      <c r="I161" s="368"/>
    </row>
    <row r="162" spans="2:9" ht="15.75" x14ac:dyDescent="0.25">
      <c r="B162" s="368"/>
      <c r="C162" s="368"/>
      <c r="D162" s="368"/>
      <c r="E162" s="368"/>
      <c r="F162" s="368"/>
      <c r="G162" s="368"/>
      <c r="H162" s="368"/>
      <c r="I162" s="368"/>
    </row>
    <row r="163" spans="2:9" ht="15.75" x14ac:dyDescent="0.25">
      <c r="B163" s="368"/>
      <c r="C163" s="368"/>
      <c r="D163" s="368"/>
      <c r="E163" s="368"/>
      <c r="F163" s="368"/>
      <c r="G163" s="368"/>
      <c r="H163" s="368"/>
      <c r="I163" s="368"/>
    </row>
    <row r="164" spans="2:9" ht="15.75" x14ac:dyDescent="0.25">
      <c r="B164" s="368"/>
      <c r="C164" s="368"/>
      <c r="D164" s="368"/>
      <c r="E164" s="368"/>
      <c r="F164" s="368"/>
      <c r="G164" s="368"/>
      <c r="H164" s="368"/>
      <c r="I164" s="368"/>
    </row>
    <row r="165" spans="2:9" ht="15.75" x14ac:dyDescent="0.25">
      <c r="B165" s="368"/>
      <c r="C165" s="368"/>
      <c r="D165" s="368"/>
      <c r="E165" s="368"/>
      <c r="F165" s="368"/>
      <c r="G165" s="368"/>
      <c r="H165" s="368"/>
      <c r="I165" s="368"/>
    </row>
    <row r="166" spans="2:9" ht="15.75" x14ac:dyDescent="0.25">
      <c r="B166" s="368"/>
      <c r="C166" s="368"/>
      <c r="D166" s="368"/>
      <c r="E166" s="368"/>
      <c r="F166" s="368"/>
      <c r="G166" s="368"/>
      <c r="H166" s="368"/>
      <c r="I166" s="368"/>
    </row>
    <row r="167" spans="2:9" ht="15.75" x14ac:dyDescent="0.25">
      <c r="B167" s="368"/>
      <c r="C167" s="368"/>
      <c r="D167" s="368"/>
      <c r="E167" s="368"/>
      <c r="F167" s="368"/>
      <c r="G167" s="368"/>
      <c r="H167" s="368"/>
      <c r="I167" s="368"/>
    </row>
    <row r="168" spans="2:9" ht="15.75" x14ac:dyDescent="0.25">
      <c r="B168" s="368"/>
      <c r="C168" s="368"/>
      <c r="D168" s="368"/>
      <c r="E168" s="368"/>
      <c r="F168" s="368"/>
      <c r="G168" s="368"/>
      <c r="H168" s="368"/>
      <c r="I168" s="368"/>
    </row>
    <row r="169" spans="2:9" ht="15.75" x14ac:dyDescent="0.25">
      <c r="B169" s="368"/>
      <c r="C169" s="368"/>
      <c r="D169" s="368"/>
      <c r="E169" s="368"/>
      <c r="F169" s="368"/>
      <c r="G169" s="368"/>
      <c r="H169" s="368"/>
      <c r="I169" s="368"/>
    </row>
    <row r="170" spans="2:9" ht="15.75" x14ac:dyDescent="0.25">
      <c r="B170" s="368"/>
      <c r="C170" s="368"/>
      <c r="D170" s="368"/>
      <c r="E170" s="368"/>
      <c r="F170" s="368"/>
      <c r="G170" s="368"/>
      <c r="H170" s="368"/>
      <c r="I170" s="368"/>
    </row>
    <row r="171" spans="2:9" ht="15.75" x14ac:dyDescent="0.25">
      <c r="B171" s="368"/>
      <c r="C171" s="368"/>
      <c r="D171" s="368"/>
      <c r="E171" s="368"/>
      <c r="F171" s="368"/>
      <c r="G171" s="368"/>
      <c r="H171" s="368"/>
      <c r="I171" s="368"/>
    </row>
    <row r="172" spans="2:9" ht="15.75" x14ac:dyDescent="0.25">
      <c r="B172" s="368"/>
      <c r="C172" s="368"/>
      <c r="D172" s="368"/>
      <c r="E172" s="368"/>
      <c r="F172" s="368"/>
      <c r="G172" s="368"/>
      <c r="H172" s="368"/>
      <c r="I172" s="368"/>
    </row>
    <row r="173" spans="2:9" ht="15.75" x14ac:dyDescent="0.25">
      <c r="B173" s="368"/>
      <c r="C173" s="368"/>
      <c r="D173" s="368"/>
      <c r="E173" s="368"/>
      <c r="F173" s="368"/>
      <c r="G173" s="368"/>
      <c r="H173" s="368"/>
      <c r="I173" s="368"/>
    </row>
    <row r="174" spans="2:9" ht="15.75" x14ac:dyDescent="0.25">
      <c r="B174" s="368"/>
      <c r="C174" s="368"/>
      <c r="D174" s="368"/>
      <c r="E174" s="368"/>
      <c r="F174" s="368"/>
      <c r="G174" s="368"/>
      <c r="H174" s="368"/>
      <c r="I174" s="368"/>
    </row>
    <row r="175" spans="2:9" ht="15.75" x14ac:dyDescent="0.25">
      <c r="B175" s="368"/>
      <c r="C175" s="368"/>
      <c r="D175" s="368"/>
      <c r="E175" s="368"/>
      <c r="F175" s="368"/>
      <c r="G175" s="368"/>
      <c r="H175" s="368"/>
      <c r="I175" s="368"/>
    </row>
    <row r="176" spans="2:9" ht="15.75" x14ac:dyDescent="0.25">
      <c r="B176" s="368"/>
      <c r="C176" s="368"/>
      <c r="D176" s="368"/>
      <c r="E176" s="368"/>
      <c r="F176" s="368"/>
      <c r="G176" s="368"/>
      <c r="H176" s="368"/>
      <c r="I176" s="368"/>
    </row>
    <row r="177" spans="2:9" ht="15.75" x14ac:dyDescent="0.25">
      <c r="B177" s="368"/>
      <c r="C177" s="368"/>
      <c r="D177" s="368"/>
      <c r="E177" s="368"/>
      <c r="F177" s="368"/>
      <c r="G177" s="368"/>
      <c r="H177" s="368"/>
      <c r="I177" s="368"/>
    </row>
    <row r="178" spans="2:9" ht="15.75" x14ac:dyDescent="0.25">
      <c r="B178" s="368"/>
      <c r="C178" s="368"/>
      <c r="D178" s="368"/>
      <c r="E178" s="368"/>
      <c r="F178" s="368"/>
      <c r="G178" s="368"/>
      <c r="H178" s="368"/>
      <c r="I178" s="368"/>
    </row>
    <row r="179" spans="2:9" ht="15.75" x14ac:dyDescent="0.25">
      <c r="B179" s="368"/>
      <c r="C179" s="368"/>
      <c r="D179" s="368"/>
      <c r="E179" s="368"/>
      <c r="F179" s="368"/>
      <c r="G179" s="368"/>
      <c r="H179" s="368"/>
      <c r="I179" s="368"/>
    </row>
    <row r="180" spans="2:9" ht="15.75" x14ac:dyDescent="0.25">
      <c r="B180" s="368"/>
      <c r="C180" s="368"/>
      <c r="D180" s="368"/>
      <c r="E180" s="368"/>
      <c r="F180" s="368"/>
      <c r="G180" s="368"/>
      <c r="H180" s="368"/>
      <c r="I180" s="368"/>
    </row>
    <row r="181" spans="2:9" ht="15.75" x14ac:dyDescent="0.25">
      <c r="B181" s="368"/>
      <c r="C181" s="368"/>
      <c r="D181" s="368"/>
      <c r="E181" s="368"/>
      <c r="F181" s="368"/>
      <c r="G181" s="368"/>
      <c r="H181" s="368"/>
      <c r="I181" s="368"/>
    </row>
    <row r="182" spans="2:9" ht="15.75" x14ac:dyDescent="0.25">
      <c r="B182" s="368"/>
      <c r="C182" s="368"/>
      <c r="D182" s="368"/>
      <c r="E182" s="368"/>
      <c r="F182" s="368"/>
      <c r="G182" s="368"/>
      <c r="H182" s="368"/>
      <c r="I182" s="368"/>
    </row>
    <row r="183" spans="2:9" ht="15.75" x14ac:dyDescent="0.25">
      <c r="B183" s="368"/>
      <c r="C183" s="368"/>
      <c r="D183" s="368"/>
      <c r="E183" s="368"/>
      <c r="F183" s="368"/>
      <c r="G183" s="368"/>
      <c r="H183" s="368"/>
      <c r="I183" s="368"/>
    </row>
    <row r="184" spans="2:9" ht="15.75" x14ac:dyDescent="0.25">
      <c r="B184" s="368"/>
      <c r="C184" s="368"/>
      <c r="D184" s="368"/>
      <c r="E184" s="368"/>
      <c r="F184" s="368"/>
      <c r="G184" s="368"/>
      <c r="H184" s="368"/>
      <c r="I184" s="368"/>
    </row>
    <row r="185" spans="2:9" ht="15.75" x14ac:dyDescent="0.25">
      <c r="B185" s="368"/>
      <c r="C185" s="368"/>
      <c r="D185" s="368"/>
      <c r="E185" s="368"/>
      <c r="F185" s="368"/>
      <c r="G185" s="368"/>
      <c r="H185" s="368"/>
      <c r="I185" s="368"/>
    </row>
    <row r="186" spans="2:9" ht="15.75" x14ac:dyDescent="0.25">
      <c r="B186" s="368"/>
      <c r="C186" s="368"/>
      <c r="D186" s="368"/>
      <c r="E186" s="368"/>
      <c r="F186" s="368"/>
      <c r="G186" s="368"/>
      <c r="H186" s="368"/>
      <c r="I186" s="368"/>
    </row>
    <row r="187" spans="2:9" ht="15.75" x14ac:dyDescent="0.25">
      <c r="B187" s="368"/>
      <c r="C187" s="368"/>
      <c r="D187" s="368"/>
      <c r="E187" s="368"/>
      <c r="F187" s="368"/>
      <c r="G187" s="368"/>
      <c r="H187" s="368"/>
      <c r="I187" s="368"/>
    </row>
    <row r="188" spans="2:9" ht="15.75" x14ac:dyDescent="0.25">
      <c r="B188" s="368"/>
      <c r="C188" s="368"/>
      <c r="D188" s="368"/>
      <c r="E188" s="368"/>
      <c r="F188" s="368"/>
      <c r="G188" s="368"/>
      <c r="H188" s="368"/>
      <c r="I188" s="368"/>
    </row>
    <row r="189" spans="2:9" ht="15.75" x14ac:dyDescent="0.25">
      <c r="B189" s="368"/>
      <c r="C189" s="368"/>
      <c r="D189" s="368"/>
      <c r="E189" s="368"/>
      <c r="F189" s="368"/>
      <c r="G189" s="368"/>
      <c r="H189" s="368"/>
      <c r="I189" s="368"/>
    </row>
    <row r="190" spans="2:9" ht="15.75" x14ac:dyDescent="0.25">
      <c r="B190" s="368"/>
      <c r="C190" s="368"/>
      <c r="D190" s="368"/>
      <c r="E190" s="368"/>
      <c r="F190" s="368"/>
      <c r="G190" s="368"/>
      <c r="H190" s="368"/>
      <c r="I190" s="368"/>
    </row>
    <row r="191" spans="2:9" ht="15.75" x14ac:dyDescent="0.25">
      <c r="B191" s="368"/>
      <c r="C191" s="368"/>
      <c r="D191" s="368"/>
      <c r="E191" s="368"/>
      <c r="F191" s="368"/>
      <c r="G191" s="368"/>
      <c r="H191" s="368"/>
      <c r="I191" s="368"/>
    </row>
    <row r="192" spans="2:9" ht="15.75" x14ac:dyDescent="0.25">
      <c r="B192" s="368"/>
      <c r="C192" s="368"/>
      <c r="D192" s="368"/>
      <c r="E192" s="368"/>
      <c r="F192" s="368"/>
      <c r="G192" s="368"/>
      <c r="H192" s="368"/>
      <c r="I192" s="368"/>
    </row>
    <row r="193" spans="2:9" ht="15.75" x14ac:dyDescent="0.25">
      <c r="B193" s="368"/>
      <c r="C193" s="368"/>
      <c r="D193" s="368"/>
      <c r="E193" s="368"/>
      <c r="F193" s="368"/>
      <c r="G193" s="368"/>
      <c r="H193" s="368"/>
      <c r="I193" s="368"/>
    </row>
    <row r="194" spans="2:9" ht="15.75" x14ac:dyDescent="0.25">
      <c r="B194" s="368"/>
      <c r="C194" s="368"/>
      <c r="D194" s="368"/>
      <c r="E194" s="368"/>
      <c r="F194" s="368"/>
      <c r="G194" s="368"/>
      <c r="H194" s="368"/>
      <c r="I194" s="368"/>
    </row>
    <row r="195" spans="2:9" ht="15.75" x14ac:dyDescent="0.25">
      <c r="B195" s="368"/>
      <c r="C195" s="368"/>
      <c r="D195" s="368"/>
      <c r="E195" s="368"/>
      <c r="F195" s="368"/>
      <c r="G195" s="368"/>
      <c r="H195" s="368"/>
      <c r="I195" s="368"/>
    </row>
    <row r="196" spans="2:9" ht="15.75" x14ac:dyDescent="0.25">
      <c r="B196" s="368"/>
      <c r="C196" s="368"/>
      <c r="D196" s="368"/>
      <c r="E196" s="368"/>
      <c r="F196" s="368"/>
      <c r="G196" s="368"/>
      <c r="H196" s="368"/>
      <c r="I196" s="368"/>
    </row>
    <row r="197" spans="2:9" ht="15.75" x14ac:dyDescent="0.25">
      <c r="B197" s="368"/>
      <c r="C197" s="368"/>
      <c r="D197" s="368"/>
      <c r="E197" s="368"/>
      <c r="F197" s="368"/>
      <c r="G197" s="368"/>
      <c r="H197" s="368"/>
      <c r="I197" s="368"/>
    </row>
    <row r="198" spans="2:9" ht="15.75" x14ac:dyDescent="0.25">
      <c r="B198" s="368"/>
      <c r="C198" s="368"/>
      <c r="D198" s="368"/>
      <c r="E198" s="368"/>
      <c r="F198" s="368"/>
      <c r="G198" s="368"/>
      <c r="H198" s="368"/>
      <c r="I198" s="368"/>
    </row>
    <row r="199" spans="2:9" ht="15.75" x14ac:dyDescent="0.25">
      <c r="B199" s="368"/>
      <c r="C199" s="368"/>
      <c r="D199" s="368"/>
      <c r="E199" s="368"/>
      <c r="F199" s="368"/>
      <c r="G199" s="368"/>
      <c r="H199" s="368"/>
      <c r="I199" s="368"/>
    </row>
    <row r="200" spans="2:9" ht="15.75" x14ac:dyDescent="0.25">
      <c r="B200" s="368"/>
      <c r="C200" s="368"/>
      <c r="D200" s="368"/>
      <c r="E200" s="368"/>
      <c r="F200" s="368"/>
      <c r="G200" s="368"/>
      <c r="H200" s="368"/>
      <c r="I200" s="368"/>
    </row>
    <row r="201" spans="2:9" ht="15.75" x14ac:dyDescent="0.25">
      <c r="B201" s="368"/>
      <c r="C201" s="368"/>
      <c r="D201" s="368"/>
      <c r="E201" s="368"/>
      <c r="F201" s="368"/>
      <c r="G201" s="368"/>
      <c r="H201" s="368"/>
      <c r="I201" s="368"/>
    </row>
    <row r="202" spans="2:9" ht="15.75" x14ac:dyDescent="0.25">
      <c r="B202" s="368"/>
      <c r="C202" s="368"/>
      <c r="D202" s="368"/>
      <c r="E202" s="368"/>
      <c r="F202" s="368"/>
      <c r="G202" s="368"/>
      <c r="H202" s="368"/>
      <c r="I202" s="368"/>
    </row>
    <row r="203" spans="2:9" ht="15.75" x14ac:dyDescent="0.25">
      <c r="B203" s="368"/>
      <c r="C203" s="368"/>
      <c r="D203" s="368"/>
      <c r="E203" s="368"/>
      <c r="F203" s="368"/>
      <c r="G203" s="368"/>
      <c r="H203" s="368"/>
      <c r="I203" s="368"/>
    </row>
    <row r="204" spans="2:9" ht="15.75" x14ac:dyDescent="0.25">
      <c r="B204" s="368"/>
      <c r="C204" s="368"/>
      <c r="D204" s="368"/>
      <c r="E204" s="368"/>
      <c r="F204" s="368"/>
      <c r="G204" s="368"/>
      <c r="H204" s="368"/>
      <c r="I204" s="368"/>
    </row>
    <row r="205" spans="2:9" ht="15.75" x14ac:dyDescent="0.25">
      <c r="B205" s="368"/>
      <c r="C205" s="368"/>
      <c r="D205" s="368"/>
      <c r="E205" s="368"/>
      <c r="F205" s="368"/>
      <c r="G205" s="368"/>
      <c r="H205" s="368"/>
      <c r="I205" s="368"/>
    </row>
    <row r="206" spans="2:9" ht="15.75" x14ac:dyDescent="0.25">
      <c r="B206" s="368"/>
      <c r="C206" s="368"/>
      <c r="D206" s="368"/>
      <c r="E206" s="368"/>
      <c r="F206" s="368"/>
      <c r="G206" s="368"/>
      <c r="H206" s="368"/>
      <c r="I206" s="368"/>
    </row>
    <row r="207" spans="2:9" ht="15.75" x14ac:dyDescent="0.25">
      <c r="B207" s="368"/>
      <c r="C207" s="368"/>
      <c r="D207" s="368"/>
      <c r="E207" s="368"/>
      <c r="F207" s="368"/>
      <c r="G207" s="368"/>
      <c r="H207" s="368"/>
      <c r="I207" s="368"/>
    </row>
    <row r="208" spans="2:9" ht="15.75" x14ac:dyDescent="0.25">
      <c r="B208" s="368"/>
      <c r="C208" s="368"/>
      <c r="D208" s="368"/>
      <c r="E208" s="368"/>
      <c r="F208" s="368"/>
      <c r="G208" s="368"/>
      <c r="H208" s="368"/>
      <c r="I208" s="368"/>
    </row>
    <row r="209" spans="2:9" ht="15.75" x14ac:dyDescent="0.25">
      <c r="B209" s="368"/>
      <c r="C209" s="368"/>
      <c r="D209" s="368"/>
      <c r="E209" s="368"/>
      <c r="F209" s="368"/>
      <c r="G209" s="368"/>
      <c r="H209" s="368"/>
      <c r="I209" s="368"/>
    </row>
    <row r="210" spans="2:9" ht="15.75" x14ac:dyDescent="0.25">
      <c r="B210" s="368"/>
      <c r="C210" s="368"/>
      <c r="D210" s="368"/>
      <c r="E210" s="368"/>
      <c r="F210" s="368"/>
      <c r="G210" s="368"/>
      <c r="H210" s="368"/>
      <c r="I210" s="368"/>
    </row>
    <row r="211" spans="2:9" ht="15.75" x14ac:dyDescent="0.25">
      <c r="B211" s="368"/>
      <c r="C211" s="368"/>
      <c r="D211" s="368"/>
      <c r="E211" s="368"/>
      <c r="F211" s="368"/>
      <c r="G211" s="368"/>
      <c r="H211" s="368"/>
      <c r="I211" s="368"/>
    </row>
    <row r="212" spans="2:9" ht="15.75" x14ac:dyDescent="0.25">
      <c r="B212" s="368"/>
      <c r="C212" s="368"/>
      <c r="D212" s="368"/>
      <c r="E212" s="368"/>
      <c r="F212" s="368"/>
      <c r="G212" s="368"/>
      <c r="H212" s="368"/>
      <c r="I212" s="368"/>
    </row>
    <row r="213" spans="2:9" ht="15.75" x14ac:dyDescent="0.25">
      <c r="B213" s="368"/>
      <c r="C213" s="368"/>
      <c r="D213" s="368"/>
      <c r="E213" s="368"/>
      <c r="F213" s="368"/>
      <c r="G213" s="368"/>
      <c r="H213" s="368"/>
      <c r="I213" s="368"/>
    </row>
    <row r="214" spans="2:9" ht="15.75" x14ac:dyDescent="0.25">
      <c r="B214" s="368"/>
      <c r="C214" s="368"/>
      <c r="D214" s="368"/>
      <c r="E214" s="368"/>
      <c r="F214" s="368"/>
      <c r="G214" s="368"/>
      <c r="H214" s="368"/>
      <c r="I214" s="368"/>
    </row>
    <row r="215" spans="2:9" ht="15.75" x14ac:dyDescent="0.25">
      <c r="B215" s="368"/>
      <c r="C215" s="368"/>
      <c r="D215" s="368"/>
      <c r="E215" s="368"/>
      <c r="F215" s="368"/>
      <c r="G215" s="368"/>
      <c r="H215" s="368"/>
      <c r="I215" s="368"/>
    </row>
    <row r="216" spans="2:9" ht="15.75" x14ac:dyDescent="0.25">
      <c r="B216" s="368"/>
      <c r="C216" s="368"/>
      <c r="D216" s="368"/>
      <c r="E216" s="368"/>
      <c r="F216" s="368"/>
      <c r="G216" s="368"/>
      <c r="H216" s="368"/>
      <c r="I216" s="368"/>
    </row>
    <row r="217" spans="2:9" ht="15.75" x14ac:dyDescent="0.25">
      <c r="B217" s="368"/>
      <c r="C217" s="368"/>
      <c r="D217" s="368"/>
      <c r="E217" s="368"/>
      <c r="F217" s="368"/>
      <c r="G217" s="368"/>
      <c r="H217" s="368"/>
      <c r="I217" s="368"/>
    </row>
    <row r="218" spans="2:9" ht="15.75" x14ac:dyDescent="0.25">
      <c r="B218" s="368"/>
      <c r="C218" s="368"/>
      <c r="D218" s="368"/>
      <c r="E218" s="368"/>
      <c r="F218" s="368"/>
      <c r="G218" s="368"/>
      <c r="H218" s="368"/>
      <c r="I218" s="368"/>
    </row>
    <row r="219" spans="2:9" ht="15.75" x14ac:dyDescent="0.25">
      <c r="B219" s="368"/>
      <c r="C219" s="368"/>
      <c r="D219" s="368"/>
      <c r="E219" s="368"/>
      <c r="F219" s="368"/>
      <c r="G219" s="368"/>
      <c r="H219" s="368"/>
      <c r="I219" s="368"/>
    </row>
    <row r="220" spans="2:9" ht="15.75" x14ac:dyDescent="0.25">
      <c r="B220" s="368"/>
      <c r="C220" s="368"/>
      <c r="D220" s="368"/>
      <c r="E220" s="368"/>
      <c r="F220" s="368"/>
      <c r="G220" s="368"/>
      <c r="H220" s="368"/>
      <c r="I220" s="368"/>
    </row>
    <row r="221" spans="2:9" ht="15.75" x14ac:dyDescent="0.25">
      <c r="B221" s="368"/>
      <c r="C221" s="368"/>
      <c r="D221" s="368"/>
      <c r="E221" s="368"/>
      <c r="F221" s="368"/>
      <c r="G221" s="368"/>
      <c r="H221" s="368"/>
      <c r="I221" s="368"/>
    </row>
    <row r="222" spans="2:9" ht="15.75" x14ac:dyDescent="0.25">
      <c r="B222" s="368"/>
      <c r="C222" s="368"/>
      <c r="D222" s="368"/>
      <c r="E222" s="368"/>
      <c r="F222" s="368"/>
      <c r="G222" s="368"/>
      <c r="H222" s="368"/>
      <c r="I222" s="368"/>
    </row>
    <row r="223" spans="2:9" ht="15.75" x14ac:dyDescent="0.25">
      <c r="B223" s="368"/>
      <c r="C223" s="368"/>
      <c r="D223" s="368"/>
      <c r="E223" s="368"/>
      <c r="F223" s="368"/>
      <c r="G223" s="368"/>
      <c r="H223" s="368"/>
      <c r="I223" s="368"/>
    </row>
    <row r="224" spans="2:9" ht="15.75" x14ac:dyDescent="0.25">
      <c r="B224" s="368"/>
      <c r="C224" s="368"/>
      <c r="D224" s="368"/>
      <c r="E224" s="368"/>
      <c r="F224" s="368"/>
      <c r="G224" s="368"/>
      <c r="H224" s="368"/>
      <c r="I224" s="368"/>
    </row>
    <row r="225" spans="2:9" ht="15.75" x14ac:dyDescent="0.25">
      <c r="B225" s="368"/>
      <c r="C225" s="368"/>
      <c r="D225" s="368"/>
      <c r="E225" s="368"/>
      <c r="F225" s="368"/>
      <c r="G225" s="368"/>
      <c r="H225" s="368"/>
      <c r="I225" s="368"/>
    </row>
    <row r="226" spans="2:9" ht="15.75" x14ac:dyDescent="0.25">
      <c r="B226" s="368"/>
      <c r="C226" s="368"/>
      <c r="D226" s="368"/>
      <c r="E226" s="368"/>
      <c r="F226" s="368"/>
      <c r="G226" s="368"/>
      <c r="H226" s="368"/>
      <c r="I226" s="368"/>
    </row>
    <row r="227" spans="2:9" ht="15.75" x14ac:dyDescent="0.25">
      <c r="B227" s="368"/>
      <c r="C227" s="368"/>
      <c r="D227" s="368"/>
      <c r="E227" s="368"/>
      <c r="F227" s="368"/>
      <c r="G227" s="368"/>
      <c r="H227" s="368"/>
      <c r="I227" s="368"/>
    </row>
    <row r="228" spans="2:9" ht="15.75" x14ac:dyDescent="0.25">
      <c r="B228" s="368"/>
      <c r="C228" s="368"/>
      <c r="D228" s="368"/>
      <c r="E228" s="368"/>
      <c r="F228" s="368"/>
      <c r="G228" s="368"/>
      <c r="H228" s="368"/>
      <c r="I228" s="368"/>
    </row>
    <row r="229" spans="2:9" ht="15.75" x14ac:dyDescent="0.25">
      <c r="B229" s="368"/>
      <c r="C229" s="368"/>
      <c r="D229" s="368"/>
      <c r="E229" s="368"/>
      <c r="F229" s="368"/>
      <c r="G229" s="368"/>
      <c r="H229" s="368"/>
      <c r="I229" s="368"/>
    </row>
    <row r="230" spans="2:9" ht="15.75" x14ac:dyDescent="0.25">
      <c r="B230" s="368"/>
      <c r="C230" s="368"/>
      <c r="D230" s="368"/>
      <c r="E230" s="368"/>
      <c r="F230" s="368"/>
      <c r="G230" s="368"/>
      <c r="H230" s="368"/>
      <c r="I230" s="368"/>
    </row>
    <row r="231" spans="2:9" ht="15.75" x14ac:dyDescent="0.25">
      <c r="B231" s="368"/>
      <c r="C231" s="368"/>
      <c r="D231" s="368"/>
      <c r="E231" s="368"/>
      <c r="F231" s="368"/>
      <c r="G231" s="368"/>
      <c r="H231" s="368"/>
      <c r="I231" s="368"/>
    </row>
    <row r="232" spans="2:9" ht="15.75" x14ac:dyDescent="0.25">
      <c r="B232" s="368"/>
      <c r="C232" s="368"/>
      <c r="D232" s="368"/>
      <c r="E232" s="368"/>
      <c r="F232" s="368"/>
      <c r="G232" s="368"/>
      <c r="H232" s="368"/>
      <c r="I232" s="368"/>
    </row>
    <row r="233" spans="2:9" ht="15.75" x14ac:dyDescent="0.25">
      <c r="B233" s="368"/>
      <c r="C233" s="368"/>
      <c r="D233" s="368"/>
      <c r="E233" s="368"/>
      <c r="F233" s="368"/>
      <c r="G233" s="368"/>
      <c r="H233" s="368"/>
      <c r="I233" s="368"/>
    </row>
    <row r="234" spans="2:9" ht="15.75" x14ac:dyDescent="0.25">
      <c r="B234" s="368"/>
      <c r="C234" s="368"/>
      <c r="D234" s="368"/>
      <c r="E234" s="368"/>
      <c r="F234" s="368"/>
      <c r="G234" s="368"/>
      <c r="H234" s="368"/>
      <c r="I234" s="368"/>
    </row>
    <row r="235" spans="2:9" ht="15.75" x14ac:dyDescent="0.25">
      <c r="B235" s="368"/>
      <c r="C235" s="368"/>
      <c r="D235" s="368"/>
      <c r="E235" s="368"/>
      <c r="F235" s="368"/>
      <c r="G235" s="368"/>
      <c r="H235" s="368"/>
      <c r="I235" s="368"/>
    </row>
    <row r="236" spans="2:9" ht="15.75" x14ac:dyDescent="0.25">
      <c r="B236" s="368"/>
      <c r="C236" s="368"/>
      <c r="D236" s="368"/>
      <c r="E236" s="368"/>
      <c r="F236" s="368"/>
      <c r="G236" s="368"/>
      <c r="H236" s="368"/>
      <c r="I236" s="368"/>
    </row>
    <row r="237" spans="2:9" ht="15.75" x14ac:dyDescent="0.25">
      <c r="B237" s="368"/>
      <c r="C237" s="368"/>
      <c r="D237" s="368"/>
      <c r="E237" s="368"/>
      <c r="F237" s="368"/>
      <c r="G237" s="368"/>
      <c r="H237" s="368"/>
      <c r="I237" s="368"/>
    </row>
    <row r="238" spans="2:9" ht="15.75" x14ac:dyDescent="0.25">
      <c r="B238" s="368"/>
      <c r="C238" s="368"/>
      <c r="D238" s="368"/>
      <c r="E238" s="368"/>
      <c r="F238" s="368"/>
      <c r="G238" s="368"/>
      <c r="H238" s="368"/>
      <c r="I238" s="368"/>
    </row>
    <row r="239" spans="2:9" ht="15.75" x14ac:dyDescent="0.25">
      <c r="B239" s="368"/>
      <c r="C239" s="368"/>
      <c r="D239" s="368"/>
      <c r="E239" s="368"/>
      <c r="F239" s="368"/>
      <c r="G239" s="368"/>
      <c r="H239" s="368"/>
      <c r="I239" s="368"/>
    </row>
    <row r="240" spans="2:9" ht="15.75" x14ac:dyDescent="0.25">
      <c r="B240" s="368"/>
      <c r="C240" s="368"/>
      <c r="D240" s="368"/>
      <c r="E240" s="368"/>
      <c r="F240" s="368"/>
      <c r="G240" s="368"/>
      <c r="H240" s="368"/>
      <c r="I240" s="368"/>
    </row>
    <row r="241" spans="2:9" ht="15.75" x14ac:dyDescent="0.25">
      <c r="B241" s="368"/>
      <c r="C241" s="368"/>
      <c r="D241" s="368"/>
      <c r="E241" s="368"/>
      <c r="F241" s="368"/>
      <c r="G241" s="368"/>
      <c r="H241" s="368"/>
      <c r="I241" s="368"/>
    </row>
    <row r="242" spans="2:9" ht="15.75" x14ac:dyDescent="0.25">
      <c r="B242" s="368"/>
      <c r="C242" s="368"/>
      <c r="D242" s="368"/>
      <c r="E242" s="368"/>
      <c r="F242" s="368"/>
      <c r="G242" s="368"/>
      <c r="H242" s="368"/>
      <c r="I242" s="368"/>
    </row>
    <row r="243" spans="2:9" ht="15.75" x14ac:dyDescent="0.25">
      <c r="B243" s="368"/>
      <c r="C243" s="368"/>
      <c r="D243" s="368"/>
      <c r="E243" s="368"/>
      <c r="F243" s="368"/>
      <c r="G243" s="368"/>
      <c r="H243" s="368"/>
      <c r="I243" s="368"/>
    </row>
    <row r="244" spans="2:9" ht="15.75" x14ac:dyDescent="0.25">
      <c r="B244" s="368"/>
      <c r="C244" s="368"/>
      <c r="D244" s="368"/>
      <c r="E244" s="368"/>
      <c r="F244" s="368"/>
      <c r="G244" s="368"/>
      <c r="H244" s="368"/>
      <c r="I244" s="368"/>
    </row>
    <row r="245" spans="2:9" ht="15.75" x14ac:dyDescent="0.25">
      <c r="B245" s="368"/>
      <c r="C245" s="368"/>
      <c r="D245" s="368"/>
      <c r="E245" s="368"/>
      <c r="F245" s="368"/>
      <c r="G245" s="368"/>
      <c r="H245" s="368"/>
      <c r="I245" s="368"/>
    </row>
    <row r="246" spans="2:9" ht="15.75" x14ac:dyDescent="0.25">
      <c r="B246" s="368"/>
      <c r="C246" s="368"/>
      <c r="D246" s="368"/>
      <c r="E246" s="368"/>
      <c r="F246" s="368"/>
      <c r="G246" s="368"/>
      <c r="H246" s="368"/>
      <c r="I246" s="368"/>
    </row>
    <row r="247" spans="2:9" ht="15.75" x14ac:dyDescent="0.25">
      <c r="B247" s="368"/>
      <c r="C247" s="368"/>
      <c r="D247" s="368"/>
      <c r="E247" s="368"/>
      <c r="F247" s="368"/>
      <c r="G247" s="368"/>
      <c r="H247" s="368"/>
      <c r="I247" s="368"/>
    </row>
    <row r="248" spans="2:9" ht="15.75" x14ac:dyDescent="0.25">
      <c r="B248" s="368"/>
      <c r="C248" s="368"/>
      <c r="D248" s="368"/>
      <c r="E248" s="368"/>
      <c r="F248" s="368"/>
      <c r="G248" s="368"/>
      <c r="H248" s="368"/>
      <c r="I248" s="368"/>
    </row>
    <row r="249" spans="2:9" ht="15.75" x14ac:dyDescent="0.25">
      <c r="B249" s="368"/>
      <c r="C249" s="368"/>
      <c r="D249" s="368"/>
      <c r="E249" s="368"/>
      <c r="F249" s="368"/>
      <c r="G249" s="368"/>
      <c r="H249" s="368"/>
      <c r="I249" s="368"/>
    </row>
    <row r="250" spans="2:9" ht="15.75" x14ac:dyDescent="0.25">
      <c r="B250" s="368"/>
      <c r="C250" s="368"/>
      <c r="D250" s="368"/>
      <c r="E250" s="368"/>
      <c r="F250" s="368"/>
      <c r="G250" s="368"/>
      <c r="H250" s="368"/>
      <c r="I250" s="368"/>
    </row>
    <row r="251" spans="2:9" ht="15.75" x14ac:dyDescent="0.25">
      <c r="B251" s="368"/>
      <c r="C251" s="368"/>
      <c r="D251" s="368"/>
      <c r="E251" s="368"/>
      <c r="F251" s="368"/>
      <c r="G251" s="368"/>
      <c r="H251" s="368"/>
      <c r="I251" s="368"/>
    </row>
    <row r="252" spans="2:9" ht="15.75" x14ac:dyDescent="0.25">
      <c r="B252" s="368"/>
      <c r="C252" s="368"/>
      <c r="D252" s="368"/>
      <c r="E252" s="368"/>
      <c r="F252" s="368"/>
      <c r="G252" s="368"/>
      <c r="H252" s="368"/>
      <c r="I252" s="368"/>
    </row>
    <row r="253" spans="2:9" ht="15.75" x14ac:dyDescent="0.25">
      <c r="B253" s="368"/>
      <c r="C253" s="368"/>
      <c r="D253" s="368"/>
      <c r="E253" s="368"/>
      <c r="F253" s="368"/>
      <c r="G253" s="368"/>
      <c r="H253" s="368"/>
      <c r="I253" s="368"/>
    </row>
    <row r="254" spans="2:9" ht="15.75" x14ac:dyDescent="0.25">
      <c r="B254" s="368"/>
      <c r="C254" s="368"/>
      <c r="D254" s="368"/>
      <c r="E254" s="368"/>
      <c r="F254" s="368"/>
      <c r="G254" s="368"/>
      <c r="H254" s="368"/>
      <c r="I254" s="368"/>
    </row>
    <row r="255" spans="2:9" ht="15.75" x14ac:dyDescent="0.25">
      <c r="B255" s="368"/>
      <c r="C255" s="368"/>
      <c r="D255" s="368"/>
      <c r="E255" s="368"/>
      <c r="F255" s="368"/>
      <c r="G255" s="368"/>
      <c r="H255" s="368"/>
      <c r="I255" s="368"/>
    </row>
    <row r="256" spans="2:9" ht="15.75" x14ac:dyDescent="0.25">
      <c r="B256" s="368"/>
      <c r="C256" s="368"/>
      <c r="D256" s="368"/>
      <c r="E256" s="368"/>
      <c r="F256" s="368"/>
      <c r="G256" s="368"/>
      <c r="H256" s="368"/>
      <c r="I256" s="368"/>
    </row>
    <row r="257" spans="2:9" ht="15.75" x14ac:dyDescent="0.25">
      <c r="B257" s="368"/>
      <c r="C257" s="368"/>
      <c r="D257" s="368"/>
      <c r="E257" s="368"/>
      <c r="F257" s="368"/>
      <c r="G257" s="368"/>
      <c r="H257" s="368"/>
      <c r="I257" s="368"/>
    </row>
    <row r="258" spans="2:9" ht="15.75" x14ac:dyDescent="0.25">
      <c r="B258" s="368"/>
      <c r="C258" s="368"/>
      <c r="D258" s="368"/>
      <c r="E258" s="368"/>
      <c r="F258" s="368"/>
      <c r="G258" s="368"/>
      <c r="H258" s="368"/>
      <c r="I258" s="368"/>
    </row>
    <row r="259" spans="2:9" ht="15.75" x14ac:dyDescent="0.25">
      <c r="B259" s="368"/>
      <c r="C259" s="368"/>
      <c r="D259" s="368"/>
      <c r="E259" s="368"/>
      <c r="F259" s="368"/>
      <c r="G259" s="368"/>
      <c r="H259" s="368"/>
      <c r="I259" s="368"/>
    </row>
    <row r="260" spans="2:9" ht="15.75" x14ac:dyDescent="0.25">
      <c r="B260" s="368"/>
      <c r="C260" s="368"/>
      <c r="D260" s="368"/>
      <c r="E260" s="368"/>
      <c r="F260" s="368"/>
      <c r="G260" s="368"/>
      <c r="H260" s="368"/>
      <c r="I260" s="368"/>
    </row>
    <row r="261" spans="2:9" ht="15.75" x14ac:dyDescent="0.25">
      <c r="B261" s="368"/>
      <c r="C261" s="368"/>
      <c r="D261" s="368"/>
      <c r="E261" s="368"/>
      <c r="F261" s="368"/>
      <c r="G261" s="368"/>
      <c r="H261" s="368"/>
      <c r="I261" s="368"/>
    </row>
    <row r="262" spans="2:9" ht="15.75" x14ac:dyDescent="0.25">
      <c r="B262" s="368"/>
      <c r="C262" s="368"/>
      <c r="D262" s="368"/>
      <c r="E262" s="368"/>
      <c r="F262" s="368"/>
      <c r="G262" s="368"/>
      <c r="H262" s="368"/>
      <c r="I262" s="368"/>
    </row>
    <row r="263" spans="2:9" ht="15.75" x14ac:dyDescent="0.25">
      <c r="B263" s="368"/>
      <c r="C263" s="368"/>
      <c r="D263" s="368"/>
      <c r="E263" s="368"/>
      <c r="F263" s="368"/>
      <c r="G263" s="368"/>
      <c r="H263" s="368"/>
      <c r="I263" s="368"/>
    </row>
    <row r="264" spans="2:9" ht="15.75" x14ac:dyDescent="0.25">
      <c r="B264" s="368"/>
      <c r="C264" s="368"/>
      <c r="D264" s="368"/>
      <c r="E264" s="368"/>
      <c r="F264" s="368"/>
      <c r="G264" s="368"/>
      <c r="H264" s="368"/>
      <c r="I264" s="368"/>
    </row>
  </sheetData>
  <mergeCells count="17">
    <mergeCell ref="A31:A32"/>
    <mergeCell ref="E31:E32"/>
    <mergeCell ref="A1:G1"/>
    <mergeCell ref="A2:G2"/>
    <mergeCell ref="A7:A8"/>
    <mergeCell ref="B7:C7"/>
    <mergeCell ref="D7:D8"/>
    <mergeCell ref="E7:E8"/>
    <mergeCell ref="F7:F8"/>
    <mergeCell ref="A3:G3"/>
    <mergeCell ref="B64:C64"/>
    <mergeCell ref="B26:C26"/>
    <mergeCell ref="B31:C31"/>
    <mergeCell ref="D31:D32"/>
    <mergeCell ref="F31:F32"/>
    <mergeCell ref="G7:G8"/>
    <mergeCell ref="G31:G3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&amp;R12. melléklet
a  3/2015. (III. 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9"/>
  <sheetViews>
    <sheetView view="pageBreakPreview" zoomScale="115" zoomScaleNormal="100" zoomScaleSheetLayoutView="115" zoomScalePageLayoutView="85" workbookViewId="0">
      <selection sqref="A1:G1"/>
    </sheetView>
  </sheetViews>
  <sheetFormatPr defaultRowHeight="15" x14ac:dyDescent="0.25"/>
  <cols>
    <col min="1" max="1" width="9.140625" style="180" customWidth="1"/>
    <col min="2" max="2" width="10.7109375" style="180" customWidth="1"/>
    <col min="3" max="3" width="68.140625" style="180" bestFit="1" customWidth="1"/>
    <col min="4" max="4" width="15.42578125" style="180" customWidth="1"/>
    <col min="5" max="7" width="15.7109375" style="180" customWidth="1"/>
    <col min="8" max="16384" width="9.140625" style="180"/>
  </cols>
  <sheetData>
    <row r="1" spans="1:7" x14ac:dyDescent="0.25">
      <c r="A1" s="938" t="s">
        <v>941</v>
      </c>
      <c r="B1" s="938"/>
      <c r="C1" s="938"/>
      <c r="D1" s="938"/>
      <c r="E1" s="938"/>
      <c r="F1" s="938"/>
      <c r="G1" s="938"/>
    </row>
    <row r="2" spans="1:7" ht="18.75" x14ac:dyDescent="0.25">
      <c r="A2" s="927" t="s">
        <v>1048</v>
      </c>
      <c r="B2" s="927"/>
      <c r="C2" s="927"/>
      <c r="D2" s="927"/>
      <c r="E2" s="927"/>
      <c r="F2" s="927"/>
      <c r="G2" s="927"/>
    </row>
    <row r="3" spans="1:7" ht="15.75" x14ac:dyDescent="0.25">
      <c r="B3" s="387"/>
      <c r="C3" s="387"/>
      <c r="D3" s="387"/>
      <c r="E3" s="387"/>
      <c r="F3" s="387"/>
      <c r="G3" s="387"/>
    </row>
    <row r="4" spans="1:7" ht="15.75" x14ac:dyDescent="0.25">
      <c r="A4" s="511" t="s">
        <v>1046</v>
      </c>
      <c r="B4" s="515"/>
      <c r="D4" s="387"/>
      <c r="E4" s="387"/>
      <c r="F4" s="387"/>
      <c r="G4" s="387"/>
    </row>
    <row r="5" spans="1:7" ht="16.5" thickBot="1" x14ac:dyDescent="0.3">
      <c r="B5" s="388"/>
      <c r="C5" s="388"/>
      <c r="D5" s="387"/>
      <c r="E5" s="387"/>
      <c r="F5" s="387"/>
      <c r="G5" s="502" t="s">
        <v>2074</v>
      </c>
    </row>
    <row r="6" spans="1:7" ht="16.5" thickBot="1" x14ac:dyDescent="0.3">
      <c r="A6" s="506" t="s">
        <v>1869</v>
      </c>
      <c r="B6" s="505" t="s">
        <v>1870</v>
      </c>
      <c r="C6" s="500" t="s">
        <v>1871</v>
      </c>
      <c r="D6" s="500" t="s">
        <v>1872</v>
      </c>
      <c r="E6" s="500" t="s">
        <v>1873</v>
      </c>
      <c r="F6" s="500" t="s">
        <v>912</v>
      </c>
      <c r="G6" s="501" t="s">
        <v>2021</v>
      </c>
    </row>
    <row r="7" spans="1:7" ht="15.75" x14ac:dyDescent="0.25">
      <c r="A7" s="924" t="s">
        <v>893</v>
      </c>
      <c r="B7" s="932" t="s">
        <v>970</v>
      </c>
      <c r="C7" s="933"/>
      <c r="D7" s="934" t="s">
        <v>971</v>
      </c>
      <c r="E7" s="934" t="s">
        <v>972</v>
      </c>
      <c r="F7" s="934" t="s">
        <v>973</v>
      </c>
      <c r="G7" s="936" t="s">
        <v>1879</v>
      </c>
    </row>
    <row r="8" spans="1:7" ht="16.5" thickBot="1" x14ac:dyDescent="0.3">
      <c r="A8" s="939"/>
      <c r="B8" s="583" t="s">
        <v>974</v>
      </c>
      <c r="C8" s="389" t="s">
        <v>975</v>
      </c>
      <c r="D8" s="935"/>
      <c r="E8" s="935"/>
      <c r="F8" s="935"/>
      <c r="G8" s="937"/>
    </row>
    <row r="9" spans="1:7" ht="16.5" thickBot="1" x14ac:dyDescent="0.3">
      <c r="A9" s="584">
        <v>1</v>
      </c>
      <c r="B9" s="517">
        <v>841126</v>
      </c>
      <c r="C9" s="581" t="s">
        <v>1013</v>
      </c>
      <c r="D9" s="582">
        <v>35689</v>
      </c>
      <c r="E9" s="390"/>
      <c r="F9" s="391"/>
      <c r="G9" s="392">
        <f>SUM(D9:F9)</f>
        <v>35689</v>
      </c>
    </row>
    <row r="10" spans="1:7" ht="16.5" thickBot="1" x14ac:dyDescent="0.3">
      <c r="A10" s="506">
        <v>2</v>
      </c>
      <c r="B10" s="931" t="s">
        <v>1879</v>
      </c>
      <c r="C10" s="931"/>
      <c r="D10" s="393">
        <f>SUM(D9:D9)</f>
        <v>35689</v>
      </c>
      <c r="E10" s="393">
        <f>SUM(E9:E9)</f>
        <v>0</v>
      </c>
      <c r="F10" s="393">
        <f>SUM(F9:F9)</f>
        <v>0</v>
      </c>
      <c r="G10" s="393">
        <f>SUM(G9:G9)</f>
        <v>35689</v>
      </c>
    </row>
    <row r="13" spans="1:7" ht="15.75" x14ac:dyDescent="0.25">
      <c r="A13" s="513" t="s">
        <v>1049</v>
      </c>
      <c r="B13" s="516"/>
    </row>
    <row r="14" spans="1:7" ht="16.5" thickBot="1" x14ac:dyDescent="0.3">
      <c r="B14" s="394"/>
      <c r="C14" s="394"/>
      <c r="G14" s="502" t="s">
        <v>2074</v>
      </c>
    </row>
    <row r="15" spans="1:7" ht="16.5" thickBot="1" x14ac:dyDescent="0.3">
      <c r="A15" s="506" t="s">
        <v>1869</v>
      </c>
      <c r="B15" s="505" t="s">
        <v>1870</v>
      </c>
      <c r="C15" s="500" t="s">
        <v>1871</v>
      </c>
      <c r="D15" s="500" t="s">
        <v>1872</v>
      </c>
      <c r="E15" s="500" t="s">
        <v>1873</v>
      </c>
      <c r="F15" s="500" t="s">
        <v>912</v>
      </c>
      <c r="G15" s="501" t="s">
        <v>2021</v>
      </c>
    </row>
    <row r="16" spans="1:7" ht="15.75" x14ac:dyDescent="0.25">
      <c r="A16" s="924" t="s">
        <v>893</v>
      </c>
      <c r="B16" s="932" t="s">
        <v>970</v>
      </c>
      <c r="C16" s="933"/>
      <c r="D16" s="934" t="s">
        <v>971</v>
      </c>
      <c r="E16" s="934" t="s">
        <v>972</v>
      </c>
      <c r="F16" s="934" t="s">
        <v>973</v>
      </c>
      <c r="G16" s="936" t="s">
        <v>1879</v>
      </c>
    </row>
    <row r="17" spans="1:7" ht="16.5" thickBot="1" x14ac:dyDescent="0.3">
      <c r="A17" s="939"/>
      <c r="B17" s="583" t="s">
        <v>974</v>
      </c>
      <c r="C17" s="389" t="s">
        <v>975</v>
      </c>
      <c r="D17" s="935"/>
      <c r="E17" s="935"/>
      <c r="F17" s="935"/>
      <c r="G17" s="937"/>
    </row>
    <row r="18" spans="1:7" ht="16.5" thickBot="1" x14ac:dyDescent="0.3">
      <c r="A18" s="584">
        <v>1</v>
      </c>
      <c r="B18" s="517">
        <v>841126</v>
      </c>
      <c r="C18" s="581" t="s">
        <v>1013</v>
      </c>
      <c r="D18" s="582">
        <v>35689</v>
      </c>
      <c r="E18" s="390"/>
      <c r="F18" s="391"/>
      <c r="G18" s="392">
        <f>SUM(D18:F18)</f>
        <v>35689</v>
      </c>
    </row>
    <row r="19" spans="1:7" ht="16.5" thickBot="1" x14ac:dyDescent="0.3">
      <c r="A19" s="506">
        <v>2</v>
      </c>
      <c r="B19" s="931" t="s">
        <v>1879</v>
      </c>
      <c r="C19" s="931"/>
      <c r="D19" s="393">
        <f>SUM(D18:D18)</f>
        <v>35689</v>
      </c>
      <c r="E19" s="393">
        <f>SUM(E18:E18)</f>
        <v>0</v>
      </c>
      <c r="F19" s="393">
        <f>SUM(F18:F18)</f>
        <v>0</v>
      </c>
      <c r="G19" s="395">
        <f>SUM(G18:G18)</f>
        <v>35689</v>
      </c>
    </row>
  </sheetData>
  <mergeCells count="16">
    <mergeCell ref="A1:G1"/>
    <mergeCell ref="A16:A17"/>
    <mergeCell ref="B19:C19"/>
    <mergeCell ref="A2:G2"/>
    <mergeCell ref="B7:C7"/>
    <mergeCell ref="D7:D8"/>
    <mergeCell ref="E7:E8"/>
    <mergeCell ref="F7:F8"/>
    <mergeCell ref="G7:G8"/>
    <mergeCell ref="A7:A8"/>
    <mergeCell ref="B10:C10"/>
    <mergeCell ref="B16:C16"/>
    <mergeCell ref="D16:D17"/>
    <mergeCell ref="G16:G17"/>
    <mergeCell ref="E16:E17"/>
    <mergeCell ref="F16:F1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&amp;R13. melléklet
a  3/2015. (III. 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80"/>
  <sheetViews>
    <sheetView view="pageBreakPreview" zoomScale="85" zoomScaleNormal="70" zoomScaleSheetLayoutView="85" zoomScalePageLayoutView="70" workbookViewId="0">
      <selection sqref="A1:Q1"/>
    </sheetView>
  </sheetViews>
  <sheetFormatPr defaultRowHeight="15" x14ac:dyDescent="0.25"/>
  <cols>
    <col min="1" max="1" width="6" style="180" customWidth="1"/>
    <col min="2" max="2" width="55.7109375" style="180" customWidth="1"/>
    <col min="3" max="3" width="14.85546875" style="180" bestFit="1" customWidth="1"/>
    <col min="4" max="4" width="16.28515625" style="180" bestFit="1" customWidth="1"/>
    <col min="5" max="10" width="9.140625" style="180" customWidth="1"/>
    <col min="11" max="11" width="10.5703125" style="180" bestFit="1" customWidth="1"/>
    <col min="12" max="12" width="12.140625" style="180" bestFit="1" customWidth="1"/>
    <col min="13" max="13" width="12" style="180" customWidth="1"/>
    <col min="14" max="17" width="10.7109375" style="180" customWidth="1"/>
    <col min="18" max="16384" width="9.140625" style="180"/>
  </cols>
  <sheetData>
    <row r="1" spans="1:19" x14ac:dyDescent="0.25">
      <c r="A1" s="938" t="s">
        <v>762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</row>
    <row r="2" spans="1:19" ht="18.75" x14ac:dyDescent="0.3">
      <c r="A2" s="941" t="s">
        <v>2013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387"/>
      <c r="S2" s="387"/>
    </row>
    <row r="3" spans="1:19" ht="15.75" x14ac:dyDescent="0.25">
      <c r="A3" s="943" t="s">
        <v>2014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387"/>
      <c r="S3" s="387"/>
    </row>
    <row r="4" spans="1:19" ht="25.5" x14ac:dyDescent="0.35">
      <c r="A4" s="3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87"/>
      <c r="S4" s="387"/>
    </row>
    <row r="5" spans="1:19" ht="18.75" x14ac:dyDescent="0.3">
      <c r="A5" s="941" t="s">
        <v>2038</v>
      </c>
      <c r="B5" s="942"/>
      <c r="C5" s="942"/>
      <c r="D5" s="942"/>
      <c r="E5" s="942"/>
      <c r="F5" s="942"/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942"/>
      <c r="R5" s="387"/>
      <c r="S5" s="387"/>
    </row>
    <row r="6" spans="1:19" ht="19.5" thickBot="1" x14ac:dyDescent="0.35">
      <c r="A6" s="397"/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502" t="s">
        <v>2074</v>
      </c>
      <c r="R6" s="387"/>
      <c r="S6" s="387"/>
    </row>
    <row r="7" spans="1:19" ht="16.5" thickBot="1" x14ac:dyDescent="0.3">
      <c r="A7" s="524" t="s">
        <v>1869</v>
      </c>
      <c r="B7" s="525" t="s">
        <v>1870</v>
      </c>
      <c r="C7" s="525" t="s">
        <v>1871</v>
      </c>
      <c r="D7" s="525" t="s">
        <v>1872</v>
      </c>
      <c r="E7" s="525" t="s">
        <v>1873</v>
      </c>
      <c r="F7" s="525" t="s">
        <v>912</v>
      </c>
      <c r="G7" s="525" t="s">
        <v>2021</v>
      </c>
      <c r="H7" s="525" t="s">
        <v>2022</v>
      </c>
      <c r="I7" s="525" t="s">
        <v>1540</v>
      </c>
      <c r="J7" s="525" t="s">
        <v>2023</v>
      </c>
      <c r="K7" s="525" t="s">
        <v>2024</v>
      </c>
      <c r="L7" s="525" t="s">
        <v>2025</v>
      </c>
      <c r="M7" s="525" t="s">
        <v>2026</v>
      </c>
      <c r="N7" s="525" t="s">
        <v>2027</v>
      </c>
      <c r="O7" s="525" t="s">
        <v>2028</v>
      </c>
      <c r="P7" s="525" t="s">
        <v>2029</v>
      </c>
      <c r="Q7" s="526" t="s">
        <v>2030</v>
      </c>
      <c r="R7" s="387"/>
      <c r="S7" s="387"/>
    </row>
    <row r="8" spans="1:19" ht="32.25" thickBot="1" x14ac:dyDescent="0.3">
      <c r="A8" s="398" t="s">
        <v>850</v>
      </c>
      <c r="B8" s="399" t="s">
        <v>346</v>
      </c>
      <c r="C8" s="400" t="s">
        <v>347</v>
      </c>
      <c r="D8" s="400" t="s">
        <v>811</v>
      </c>
      <c r="E8" s="401" t="s">
        <v>1015</v>
      </c>
      <c r="F8" s="401" t="s">
        <v>1016</v>
      </c>
      <c r="G8" s="401" t="s">
        <v>1017</v>
      </c>
      <c r="H8" s="401" t="s">
        <v>1018</v>
      </c>
      <c r="I8" s="401" t="s">
        <v>1019</v>
      </c>
      <c r="J8" s="401" t="s">
        <v>1020</v>
      </c>
      <c r="K8" s="401" t="s">
        <v>1021</v>
      </c>
      <c r="L8" s="401" t="s">
        <v>1022</v>
      </c>
      <c r="M8" s="401" t="s">
        <v>1023</v>
      </c>
      <c r="N8" s="401" t="s">
        <v>1024</v>
      </c>
      <c r="O8" s="401" t="s">
        <v>1025</v>
      </c>
      <c r="P8" s="402" t="s">
        <v>1026</v>
      </c>
      <c r="Q8" s="403" t="s">
        <v>1879</v>
      </c>
      <c r="R8" s="387"/>
      <c r="S8" s="387"/>
    </row>
    <row r="9" spans="1:19" ht="15.75" x14ac:dyDescent="0.25">
      <c r="A9" s="404" t="s">
        <v>1853</v>
      </c>
      <c r="B9" s="405" t="s">
        <v>1234</v>
      </c>
      <c r="C9" s="406" t="s">
        <v>360</v>
      </c>
      <c r="D9" s="390">
        <f>'1. Főösszesítő'!F9</f>
        <v>122932</v>
      </c>
      <c r="E9" s="390">
        <v>10245</v>
      </c>
      <c r="F9" s="390">
        <v>10244</v>
      </c>
      <c r="G9" s="390">
        <v>10244</v>
      </c>
      <c r="H9" s="390">
        <v>10245</v>
      </c>
      <c r="I9" s="390">
        <v>10244</v>
      </c>
      <c r="J9" s="390">
        <v>10244</v>
      </c>
      <c r="K9" s="390">
        <v>10245</v>
      </c>
      <c r="L9" s="390">
        <v>10244</v>
      </c>
      <c r="M9" s="390">
        <v>10244</v>
      </c>
      <c r="N9" s="390">
        <v>10245</v>
      </c>
      <c r="O9" s="390">
        <v>10244</v>
      </c>
      <c r="P9" s="390">
        <v>10244</v>
      </c>
      <c r="Q9" s="407">
        <f>SUM(E9:P9)</f>
        <v>122932</v>
      </c>
      <c r="R9" s="387"/>
      <c r="S9" s="387"/>
    </row>
    <row r="10" spans="1:19" ht="15.75" x14ac:dyDescent="0.25">
      <c r="A10" s="408" t="s">
        <v>1854</v>
      </c>
      <c r="B10" s="409" t="s">
        <v>373</v>
      </c>
      <c r="C10" s="410" t="s">
        <v>361</v>
      </c>
      <c r="D10" s="411">
        <f>'1. Főösszesítő'!F22</f>
        <v>283377</v>
      </c>
      <c r="E10" s="390"/>
      <c r="F10" s="390"/>
      <c r="G10" s="390">
        <v>487</v>
      </c>
      <c r="H10" s="390"/>
      <c r="I10" s="390"/>
      <c r="J10" s="390">
        <v>8244</v>
      </c>
      <c r="K10" s="390"/>
      <c r="L10" s="390">
        <v>13867</v>
      </c>
      <c r="M10" s="390">
        <v>180403</v>
      </c>
      <c r="N10" s="390"/>
      <c r="O10" s="390"/>
      <c r="P10" s="390">
        <v>80376</v>
      </c>
      <c r="Q10" s="407">
        <f t="shared" ref="Q10:Q17" si="0">SUM(E10:P10)</f>
        <v>283377</v>
      </c>
      <c r="R10" s="387"/>
      <c r="S10" s="387"/>
    </row>
    <row r="11" spans="1:19" ht="15.75" x14ac:dyDescent="0.25">
      <c r="A11" s="408" t="s">
        <v>1855</v>
      </c>
      <c r="B11" s="409" t="s">
        <v>405</v>
      </c>
      <c r="C11" s="410" t="s">
        <v>378</v>
      </c>
      <c r="D11" s="411">
        <f>'1. Főösszesítő'!F28</f>
        <v>63857</v>
      </c>
      <c r="E11" s="390"/>
      <c r="F11" s="390"/>
      <c r="G11" s="390">
        <v>24924</v>
      </c>
      <c r="H11" s="390">
        <v>1745</v>
      </c>
      <c r="I11" s="390"/>
      <c r="J11" s="390"/>
      <c r="K11" s="390"/>
      <c r="L11" s="390"/>
      <c r="M11" s="390">
        <v>23384</v>
      </c>
      <c r="N11" s="390">
        <v>10000</v>
      </c>
      <c r="O11" s="390">
        <v>3804</v>
      </c>
      <c r="P11" s="390"/>
      <c r="Q11" s="407">
        <f t="shared" si="0"/>
        <v>63857</v>
      </c>
      <c r="R11" s="387"/>
      <c r="S11" s="387"/>
    </row>
    <row r="12" spans="1:19" ht="15.75" x14ac:dyDescent="0.25">
      <c r="A12" s="408" t="s">
        <v>1856</v>
      </c>
      <c r="B12" s="409" t="s">
        <v>1345</v>
      </c>
      <c r="C12" s="410" t="s">
        <v>1310</v>
      </c>
      <c r="D12" s="411">
        <f>'1. Főösszesítő'!F42</f>
        <v>39938.802000000011</v>
      </c>
      <c r="E12" s="390">
        <v>3500</v>
      </c>
      <c r="F12" s="390">
        <v>3500</v>
      </c>
      <c r="G12" s="390">
        <v>3500</v>
      </c>
      <c r="H12" s="390">
        <v>3500</v>
      </c>
      <c r="I12" s="390">
        <v>3500</v>
      </c>
      <c r="J12" s="390">
        <v>2000</v>
      </c>
      <c r="K12" s="390">
        <v>1000</v>
      </c>
      <c r="L12" s="390">
        <v>1000</v>
      </c>
      <c r="M12" s="390">
        <v>3500</v>
      </c>
      <c r="N12" s="390">
        <v>3500</v>
      </c>
      <c r="O12" s="390">
        <v>7939</v>
      </c>
      <c r="P12" s="390">
        <v>3500</v>
      </c>
      <c r="Q12" s="407">
        <f t="shared" si="0"/>
        <v>39939</v>
      </c>
      <c r="R12" s="387"/>
      <c r="S12" s="387"/>
    </row>
    <row r="13" spans="1:19" ht="15.75" x14ac:dyDescent="0.25">
      <c r="A13" s="408" t="s">
        <v>1857</v>
      </c>
      <c r="B13" s="409" t="s">
        <v>1370</v>
      </c>
      <c r="C13" s="410" t="s">
        <v>1321</v>
      </c>
      <c r="D13" s="411">
        <f>'1. Főösszesítő'!F53</f>
        <v>0</v>
      </c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407">
        <f t="shared" si="0"/>
        <v>0</v>
      </c>
      <c r="R13" s="387"/>
      <c r="S13" s="387"/>
    </row>
    <row r="14" spans="1:19" ht="15.75" x14ac:dyDescent="0.25">
      <c r="A14" s="408" t="s">
        <v>1858</v>
      </c>
      <c r="B14" s="409" t="s">
        <v>1376</v>
      </c>
      <c r="C14" s="410" t="s">
        <v>1327</v>
      </c>
      <c r="D14" s="411">
        <f>'1. Főösszesítő'!F59</f>
        <v>6691</v>
      </c>
      <c r="E14" s="390"/>
      <c r="F14" s="390"/>
      <c r="G14" s="390">
        <v>987</v>
      </c>
      <c r="H14" s="390"/>
      <c r="I14" s="390"/>
      <c r="J14" s="390">
        <v>146</v>
      </c>
      <c r="K14" s="390"/>
      <c r="L14" s="390"/>
      <c r="M14" s="390">
        <v>400</v>
      </c>
      <c r="N14" s="390">
        <v>5000</v>
      </c>
      <c r="O14" s="390"/>
      <c r="P14" s="390">
        <v>158</v>
      </c>
      <c r="Q14" s="407">
        <f t="shared" si="0"/>
        <v>6691</v>
      </c>
      <c r="R14" s="387"/>
      <c r="S14" s="387"/>
    </row>
    <row r="15" spans="1:19" ht="15.75" x14ac:dyDescent="0.25">
      <c r="A15" s="408" t="s">
        <v>1859</v>
      </c>
      <c r="B15" s="409" t="s">
        <v>1380</v>
      </c>
      <c r="C15" s="410" t="s">
        <v>1331</v>
      </c>
      <c r="D15" s="411">
        <f>'1. Főösszesítő'!F63</f>
        <v>14553</v>
      </c>
      <c r="E15" s="390"/>
      <c r="F15" s="390">
        <v>2770</v>
      </c>
      <c r="G15" s="390"/>
      <c r="H15" s="390"/>
      <c r="I15" s="390"/>
      <c r="J15" s="390">
        <v>5575</v>
      </c>
      <c r="K15" s="390"/>
      <c r="L15" s="390"/>
      <c r="M15" s="390">
        <v>100</v>
      </c>
      <c r="N15" s="390"/>
      <c r="O15" s="390"/>
      <c r="P15" s="390">
        <v>6108</v>
      </c>
      <c r="Q15" s="407">
        <f t="shared" si="0"/>
        <v>14553</v>
      </c>
      <c r="R15" s="387"/>
      <c r="S15" s="387"/>
    </row>
    <row r="16" spans="1:19" ht="15.75" x14ac:dyDescent="0.25">
      <c r="A16" s="408" t="s">
        <v>1860</v>
      </c>
      <c r="B16" s="409" t="s">
        <v>1385</v>
      </c>
      <c r="C16" s="410" t="s">
        <v>1384</v>
      </c>
      <c r="D16" s="411">
        <f>SUM(D9:D15)</f>
        <v>531348.80200000003</v>
      </c>
      <c r="E16" s="411">
        <f t="shared" ref="E16:P16" si="1">SUM(E9:E15)</f>
        <v>13745</v>
      </c>
      <c r="F16" s="411">
        <f t="shared" si="1"/>
        <v>16514</v>
      </c>
      <c r="G16" s="411">
        <f t="shared" si="1"/>
        <v>40142</v>
      </c>
      <c r="H16" s="411">
        <f t="shared" si="1"/>
        <v>15490</v>
      </c>
      <c r="I16" s="411">
        <f t="shared" si="1"/>
        <v>13744</v>
      </c>
      <c r="J16" s="411">
        <f t="shared" si="1"/>
        <v>26209</v>
      </c>
      <c r="K16" s="411">
        <f t="shared" si="1"/>
        <v>11245</v>
      </c>
      <c r="L16" s="411">
        <f t="shared" si="1"/>
        <v>25111</v>
      </c>
      <c r="M16" s="411">
        <f t="shared" si="1"/>
        <v>218031</v>
      </c>
      <c r="N16" s="411">
        <f t="shared" si="1"/>
        <v>28745</v>
      </c>
      <c r="O16" s="411">
        <f t="shared" si="1"/>
        <v>21987</v>
      </c>
      <c r="P16" s="411">
        <f t="shared" si="1"/>
        <v>100386</v>
      </c>
      <c r="Q16" s="407">
        <f t="shared" si="0"/>
        <v>531349</v>
      </c>
      <c r="R16" s="387"/>
      <c r="S16" s="387"/>
    </row>
    <row r="17" spans="1:19" ht="16.5" thickBot="1" x14ac:dyDescent="0.3">
      <c r="A17" s="412" t="s">
        <v>1861</v>
      </c>
      <c r="B17" s="413" t="s">
        <v>466</v>
      </c>
      <c r="C17" s="414" t="s">
        <v>467</v>
      </c>
      <c r="D17" s="415">
        <f>'1. Főösszesítő'!F92</f>
        <v>150849</v>
      </c>
      <c r="E17" s="415">
        <v>10827</v>
      </c>
      <c r="F17" s="415">
        <v>0</v>
      </c>
      <c r="G17" s="415">
        <v>0</v>
      </c>
      <c r="H17" s="415">
        <v>0</v>
      </c>
      <c r="I17" s="415">
        <v>0</v>
      </c>
      <c r="J17" s="415">
        <v>5000</v>
      </c>
      <c r="K17" s="415">
        <v>0</v>
      </c>
      <c r="L17" s="415">
        <v>6045</v>
      </c>
      <c r="M17" s="415">
        <v>0</v>
      </c>
      <c r="N17" s="415">
        <v>40389</v>
      </c>
      <c r="O17" s="415">
        <v>80780</v>
      </c>
      <c r="P17" s="415">
        <v>7808</v>
      </c>
      <c r="Q17" s="407">
        <f t="shared" si="0"/>
        <v>150849</v>
      </c>
      <c r="R17" s="387"/>
      <c r="S17" s="387"/>
    </row>
    <row r="18" spans="1:19" ht="16.5" thickBot="1" x14ac:dyDescent="0.3">
      <c r="A18" s="416" t="s">
        <v>1862</v>
      </c>
      <c r="B18" s="417" t="s">
        <v>1014</v>
      </c>
      <c r="C18" s="418" t="s">
        <v>469</v>
      </c>
      <c r="D18" s="419">
        <f>SUM(D16:D17)</f>
        <v>682197.80200000003</v>
      </c>
      <c r="E18" s="419">
        <f>SUM(E9:E15,E17)</f>
        <v>24572</v>
      </c>
      <c r="F18" s="419">
        <f t="shared" ref="F18:P18" si="2">SUM(F9:F15,F17)</f>
        <v>16514</v>
      </c>
      <c r="G18" s="419">
        <f t="shared" si="2"/>
        <v>40142</v>
      </c>
      <c r="H18" s="419">
        <f t="shared" si="2"/>
        <v>15490</v>
      </c>
      <c r="I18" s="419">
        <f t="shared" si="2"/>
        <v>13744</v>
      </c>
      <c r="J18" s="419">
        <f t="shared" si="2"/>
        <v>31209</v>
      </c>
      <c r="K18" s="419">
        <f t="shared" si="2"/>
        <v>11245</v>
      </c>
      <c r="L18" s="419">
        <f t="shared" si="2"/>
        <v>31156</v>
      </c>
      <c r="M18" s="419">
        <f t="shared" si="2"/>
        <v>218031</v>
      </c>
      <c r="N18" s="419">
        <f t="shared" si="2"/>
        <v>69134</v>
      </c>
      <c r="O18" s="419">
        <f t="shared" si="2"/>
        <v>102767</v>
      </c>
      <c r="P18" s="419">
        <f t="shared" si="2"/>
        <v>108194</v>
      </c>
      <c r="Q18" s="393">
        <f>SUM(Q9:Q15,Q17)</f>
        <v>682198</v>
      </c>
      <c r="R18" s="387"/>
      <c r="S18" s="387"/>
    </row>
    <row r="19" spans="1:19" ht="15.75" x14ac:dyDescent="0.25">
      <c r="A19" s="387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</row>
    <row r="20" spans="1:19" ht="15.75" x14ac:dyDescent="0.25">
      <c r="A20" s="387"/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</row>
    <row r="21" spans="1:19" ht="18.75" x14ac:dyDescent="0.3">
      <c r="A21" s="941" t="s">
        <v>2039</v>
      </c>
      <c r="B21" s="942"/>
      <c r="C21" s="942"/>
      <c r="D21" s="942"/>
      <c r="E21" s="942"/>
      <c r="F21" s="942"/>
      <c r="G21" s="942"/>
      <c r="H21" s="942"/>
      <c r="I21" s="942"/>
      <c r="J21" s="942"/>
      <c r="K21" s="942"/>
      <c r="L21" s="942"/>
      <c r="M21" s="942"/>
      <c r="N21" s="942"/>
      <c r="O21" s="942"/>
      <c r="P21" s="942"/>
      <c r="Q21" s="942"/>
      <c r="R21" s="387"/>
      <c r="S21" s="387"/>
    </row>
    <row r="22" spans="1:19" ht="19.5" thickBot="1" x14ac:dyDescent="0.35">
      <c r="A22" s="397"/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502" t="s">
        <v>2074</v>
      </c>
      <c r="R22" s="387"/>
      <c r="S22" s="387"/>
    </row>
    <row r="23" spans="1:19" ht="16.5" thickBot="1" x14ac:dyDescent="0.3">
      <c r="A23" s="524" t="s">
        <v>1869</v>
      </c>
      <c r="B23" s="525" t="s">
        <v>1870</v>
      </c>
      <c r="C23" s="525" t="s">
        <v>1871</v>
      </c>
      <c r="D23" s="525" t="s">
        <v>1872</v>
      </c>
      <c r="E23" s="525" t="s">
        <v>1873</v>
      </c>
      <c r="F23" s="525" t="s">
        <v>912</v>
      </c>
      <c r="G23" s="525" t="s">
        <v>2021</v>
      </c>
      <c r="H23" s="525" t="s">
        <v>2022</v>
      </c>
      <c r="I23" s="525" t="s">
        <v>1540</v>
      </c>
      <c r="J23" s="525" t="s">
        <v>2023</v>
      </c>
      <c r="K23" s="525" t="s">
        <v>2024</v>
      </c>
      <c r="L23" s="525" t="s">
        <v>2025</v>
      </c>
      <c r="M23" s="525" t="s">
        <v>2026</v>
      </c>
      <c r="N23" s="525" t="s">
        <v>2027</v>
      </c>
      <c r="O23" s="525" t="s">
        <v>2028</v>
      </c>
      <c r="P23" s="525" t="s">
        <v>2029</v>
      </c>
      <c r="Q23" s="526" t="s">
        <v>2030</v>
      </c>
      <c r="R23" s="387"/>
      <c r="S23" s="387"/>
    </row>
    <row r="24" spans="1:19" ht="32.25" thickBot="1" x14ac:dyDescent="0.3">
      <c r="A24" s="420" t="s">
        <v>850</v>
      </c>
      <c r="B24" s="421" t="s">
        <v>346</v>
      </c>
      <c r="C24" s="422" t="s">
        <v>347</v>
      </c>
      <c r="D24" s="422" t="s">
        <v>811</v>
      </c>
      <c r="E24" s="423" t="s">
        <v>1015</v>
      </c>
      <c r="F24" s="423" t="s">
        <v>1016</v>
      </c>
      <c r="G24" s="423" t="s">
        <v>1017</v>
      </c>
      <c r="H24" s="423" t="s">
        <v>1018</v>
      </c>
      <c r="I24" s="423" t="s">
        <v>1019</v>
      </c>
      <c r="J24" s="423" t="s">
        <v>1020</v>
      </c>
      <c r="K24" s="423" t="s">
        <v>1021</v>
      </c>
      <c r="L24" s="423" t="s">
        <v>1022</v>
      </c>
      <c r="M24" s="423" t="s">
        <v>1023</v>
      </c>
      <c r="N24" s="423" t="s">
        <v>1024</v>
      </c>
      <c r="O24" s="423" t="s">
        <v>1025</v>
      </c>
      <c r="P24" s="424" t="s">
        <v>1026</v>
      </c>
      <c r="Q24" s="425" t="s">
        <v>1879</v>
      </c>
      <c r="R24" s="387"/>
      <c r="S24" s="387"/>
    </row>
    <row r="25" spans="1:19" ht="15.75" x14ac:dyDescent="0.25">
      <c r="A25" s="404" t="s">
        <v>1853</v>
      </c>
      <c r="B25" s="426" t="s">
        <v>1484</v>
      </c>
      <c r="C25" s="410" t="s">
        <v>470</v>
      </c>
      <c r="D25" s="390">
        <f>'1. Főösszesítő'!F100</f>
        <v>68402.399999999994</v>
      </c>
      <c r="E25" s="390">
        <v>5687</v>
      </c>
      <c r="F25" s="390">
        <v>5687</v>
      </c>
      <c r="G25" s="390">
        <v>5687</v>
      </c>
      <c r="H25" s="390">
        <v>5687</v>
      </c>
      <c r="I25" s="390">
        <v>5687</v>
      </c>
      <c r="J25" s="390">
        <v>5687</v>
      </c>
      <c r="K25" s="390">
        <v>5687</v>
      </c>
      <c r="L25" s="390">
        <v>5687</v>
      </c>
      <c r="M25" s="390">
        <v>5687</v>
      </c>
      <c r="N25" s="390">
        <v>5687</v>
      </c>
      <c r="O25" s="390">
        <v>5687</v>
      </c>
      <c r="P25" s="390">
        <v>5845</v>
      </c>
      <c r="Q25" s="407">
        <f>SUM(E25:P25)</f>
        <v>68402</v>
      </c>
      <c r="R25" s="387"/>
      <c r="S25" s="387"/>
    </row>
    <row r="26" spans="1:19" ht="15.75" x14ac:dyDescent="0.25">
      <c r="A26" s="408" t="s">
        <v>1854</v>
      </c>
      <c r="B26" s="426" t="s">
        <v>1514</v>
      </c>
      <c r="C26" s="410" t="s">
        <v>489</v>
      </c>
      <c r="D26" s="390">
        <f>'1. Főösszesítő'!F119</f>
        <v>15535.098000000002</v>
      </c>
      <c r="E26" s="390">
        <v>1294</v>
      </c>
      <c r="F26" s="390">
        <v>1294</v>
      </c>
      <c r="G26" s="390">
        <v>1294</v>
      </c>
      <c r="H26" s="390">
        <v>1294</v>
      </c>
      <c r="I26" s="390">
        <v>1294</v>
      </c>
      <c r="J26" s="390">
        <v>1294</v>
      </c>
      <c r="K26" s="390">
        <v>1294</v>
      </c>
      <c r="L26" s="390">
        <v>1294</v>
      </c>
      <c r="M26" s="390">
        <v>1294</v>
      </c>
      <c r="N26" s="390">
        <v>1294</v>
      </c>
      <c r="O26" s="390">
        <v>1294</v>
      </c>
      <c r="P26" s="390">
        <v>1301</v>
      </c>
      <c r="Q26" s="407">
        <f t="shared" ref="Q26:Q34" si="3">SUM(E26:P26)</f>
        <v>15535</v>
      </c>
      <c r="R26" s="387"/>
      <c r="S26" s="387"/>
    </row>
    <row r="27" spans="1:19" ht="15.75" x14ac:dyDescent="0.25">
      <c r="A27" s="408" t="s">
        <v>1855</v>
      </c>
      <c r="B27" s="426" t="s">
        <v>810</v>
      </c>
      <c r="C27" s="410" t="s">
        <v>490</v>
      </c>
      <c r="D27" s="390">
        <f>'1. Főösszesítő'!F120</f>
        <v>51367.112000000001</v>
      </c>
      <c r="E27" s="390">
        <v>5058</v>
      </c>
      <c r="F27" s="390">
        <v>5058</v>
      </c>
      <c r="G27" s="390">
        <v>5058</v>
      </c>
      <c r="H27" s="390">
        <v>5058</v>
      </c>
      <c r="I27" s="390">
        <v>5058</v>
      </c>
      <c r="J27" s="390">
        <v>4038</v>
      </c>
      <c r="K27" s="390">
        <v>3002</v>
      </c>
      <c r="L27" s="390">
        <v>2881</v>
      </c>
      <c r="M27" s="390">
        <v>5058</v>
      </c>
      <c r="N27" s="390">
        <v>5058</v>
      </c>
      <c r="O27" s="390">
        <v>5058</v>
      </c>
      <c r="P27" s="390">
        <v>982</v>
      </c>
      <c r="Q27" s="407">
        <f t="shared" si="3"/>
        <v>51367</v>
      </c>
      <c r="R27" s="387"/>
      <c r="S27" s="387"/>
    </row>
    <row r="28" spans="1:19" ht="15.75" x14ac:dyDescent="0.25">
      <c r="A28" s="408" t="s">
        <v>1856</v>
      </c>
      <c r="B28" s="410" t="s">
        <v>614</v>
      </c>
      <c r="C28" s="410" t="s">
        <v>515</v>
      </c>
      <c r="D28" s="390">
        <f>'1. Főösszesítő'!F145</f>
        <v>29938</v>
      </c>
      <c r="E28" s="390">
        <v>2532</v>
      </c>
      <c r="F28" s="390">
        <v>2532</v>
      </c>
      <c r="G28" s="390">
        <v>2532</v>
      </c>
      <c r="H28" s="390">
        <v>2532</v>
      </c>
      <c r="I28" s="390">
        <v>2532</v>
      </c>
      <c r="J28" s="390">
        <v>2532</v>
      </c>
      <c r="K28" s="390">
        <v>2532</v>
      </c>
      <c r="L28" s="390">
        <v>2532</v>
      </c>
      <c r="M28" s="390">
        <v>2532</v>
      </c>
      <c r="N28" s="390">
        <v>2532</v>
      </c>
      <c r="O28" s="390">
        <v>2532</v>
      </c>
      <c r="P28" s="390">
        <v>2086</v>
      </c>
      <c r="Q28" s="407">
        <f t="shared" si="3"/>
        <v>29938</v>
      </c>
      <c r="R28" s="387"/>
      <c r="S28" s="387"/>
    </row>
    <row r="29" spans="1:19" ht="15.75" x14ac:dyDescent="0.25">
      <c r="A29" s="408" t="s">
        <v>1857</v>
      </c>
      <c r="B29" s="410" t="s">
        <v>623</v>
      </c>
      <c r="C29" s="410" t="s">
        <v>524</v>
      </c>
      <c r="D29" s="390">
        <f>'1. Főösszesítő'!F154</f>
        <v>21657</v>
      </c>
      <c r="E29" s="390"/>
      <c r="F29" s="390"/>
      <c r="G29" s="390"/>
      <c r="H29" s="390"/>
      <c r="I29" s="390">
        <v>3200</v>
      </c>
      <c r="J29" s="390"/>
      <c r="K29" s="390"/>
      <c r="L29" s="390"/>
      <c r="M29" s="390">
        <v>2120</v>
      </c>
      <c r="N29" s="390"/>
      <c r="O29" s="390"/>
      <c r="P29" s="390">
        <v>16337</v>
      </c>
      <c r="Q29" s="407">
        <f t="shared" si="3"/>
        <v>21657</v>
      </c>
      <c r="R29" s="387"/>
      <c r="S29" s="387"/>
    </row>
    <row r="30" spans="1:19" ht="15.75" x14ac:dyDescent="0.25">
      <c r="A30" s="408" t="s">
        <v>1858</v>
      </c>
      <c r="B30" s="410" t="s">
        <v>648</v>
      </c>
      <c r="C30" s="410" t="s">
        <v>537</v>
      </c>
      <c r="D30" s="390">
        <f>'1. Főösszesítő'!F167</f>
        <v>188944.58</v>
      </c>
      <c r="E30" s="390"/>
      <c r="F30" s="390"/>
      <c r="G30" s="390">
        <v>5590</v>
      </c>
      <c r="H30" s="390"/>
      <c r="I30" s="390"/>
      <c r="J30" s="390">
        <v>19800</v>
      </c>
      <c r="K30" s="390"/>
      <c r="L30" s="390"/>
      <c r="M30" s="390">
        <v>61980</v>
      </c>
      <c r="N30" s="390"/>
      <c r="O30" s="390"/>
      <c r="P30" s="390">
        <v>101575</v>
      </c>
      <c r="Q30" s="407">
        <f t="shared" si="3"/>
        <v>188945</v>
      </c>
      <c r="R30" s="387"/>
      <c r="S30" s="387"/>
    </row>
    <row r="31" spans="1:19" ht="15.75" x14ac:dyDescent="0.25">
      <c r="A31" s="408" t="s">
        <v>1859</v>
      </c>
      <c r="B31" s="410" t="s">
        <v>1611</v>
      </c>
      <c r="C31" s="410" t="s">
        <v>545</v>
      </c>
      <c r="D31" s="390">
        <f>'1. Főösszesítő'!F175</f>
        <v>157720</v>
      </c>
      <c r="E31" s="390">
        <v>2238</v>
      </c>
      <c r="F31" s="390"/>
      <c r="G31" s="390">
        <v>876</v>
      </c>
      <c r="H31" s="390"/>
      <c r="I31" s="390"/>
      <c r="J31" s="390">
        <v>4699</v>
      </c>
      <c r="K31" s="390"/>
      <c r="L31" s="390"/>
      <c r="M31" s="390">
        <v>133289</v>
      </c>
      <c r="N31" s="390"/>
      <c r="O31" s="390"/>
      <c r="P31" s="390">
        <v>16618</v>
      </c>
      <c r="Q31" s="407">
        <f t="shared" si="3"/>
        <v>157720</v>
      </c>
      <c r="R31" s="387"/>
      <c r="S31" s="387"/>
    </row>
    <row r="32" spans="1:19" ht="15.75" x14ac:dyDescent="0.25">
      <c r="A32" s="408" t="s">
        <v>1860</v>
      </c>
      <c r="B32" s="410" t="s">
        <v>1616</v>
      </c>
      <c r="C32" s="410" t="s">
        <v>1452</v>
      </c>
      <c r="D32" s="390">
        <f>'1. Főösszesítő'!F180</f>
        <v>12635</v>
      </c>
      <c r="E32" s="390"/>
      <c r="F32" s="390"/>
      <c r="G32" s="390">
        <v>2039</v>
      </c>
      <c r="H32" s="390"/>
      <c r="I32" s="390"/>
      <c r="J32" s="390">
        <v>7725</v>
      </c>
      <c r="K32" s="390"/>
      <c r="L32" s="390"/>
      <c r="M32" s="390">
        <v>250</v>
      </c>
      <c r="N32" s="390">
        <v>1200</v>
      </c>
      <c r="O32" s="390">
        <v>1421</v>
      </c>
      <c r="P32" s="390"/>
      <c r="Q32" s="407">
        <f t="shared" si="3"/>
        <v>12635</v>
      </c>
      <c r="R32" s="387"/>
      <c r="S32" s="387"/>
    </row>
    <row r="33" spans="1:19" ht="15.75" x14ac:dyDescent="0.25">
      <c r="A33" s="408" t="s">
        <v>1861</v>
      </c>
      <c r="B33" s="410" t="s">
        <v>767</v>
      </c>
      <c r="C33" s="410" t="s">
        <v>768</v>
      </c>
      <c r="D33" s="390">
        <f>SUM(D25:D32)</f>
        <v>546199.18999999994</v>
      </c>
      <c r="E33" s="411">
        <f t="shared" ref="E33:P33" si="4">SUM(E25:E32)</f>
        <v>16809</v>
      </c>
      <c r="F33" s="411">
        <f t="shared" si="4"/>
        <v>14571</v>
      </c>
      <c r="G33" s="411">
        <f t="shared" si="4"/>
        <v>23076</v>
      </c>
      <c r="H33" s="411">
        <f t="shared" si="4"/>
        <v>14571</v>
      </c>
      <c r="I33" s="411">
        <f t="shared" si="4"/>
        <v>17771</v>
      </c>
      <c r="J33" s="411">
        <f t="shared" si="4"/>
        <v>45775</v>
      </c>
      <c r="K33" s="411">
        <f t="shared" si="4"/>
        <v>12515</v>
      </c>
      <c r="L33" s="411">
        <f t="shared" si="4"/>
        <v>12394</v>
      </c>
      <c r="M33" s="411">
        <f t="shared" si="4"/>
        <v>212210</v>
      </c>
      <c r="N33" s="411">
        <f t="shared" si="4"/>
        <v>15771</v>
      </c>
      <c r="O33" s="411">
        <f t="shared" si="4"/>
        <v>15992</v>
      </c>
      <c r="P33" s="411">
        <f t="shared" si="4"/>
        <v>144744</v>
      </c>
      <c r="Q33" s="407">
        <f t="shared" si="3"/>
        <v>546199</v>
      </c>
      <c r="R33" s="387"/>
      <c r="S33" s="387"/>
    </row>
    <row r="34" spans="1:19" ht="16.5" thickBot="1" x14ac:dyDescent="0.3">
      <c r="A34" s="408" t="s">
        <v>1862</v>
      </c>
      <c r="B34" s="427" t="s">
        <v>807</v>
      </c>
      <c r="C34" s="414" t="s">
        <v>1461</v>
      </c>
      <c r="D34" s="428">
        <f>'1. Főösszesítő'!F212</f>
        <v>135999</v>
      </c>
      <c r="E34" s="415">
        <v>0</v>
      </c>
      <c r="F34" s="415">
        <v>0</v>
      </c>
      <c r="G34" s="415">
        <v>0</v>
      </c>
      <c r="H34" s="415">
        <v>0</v>
      </c>
      <c r="I34" s="415">
        <v>0</v>
      </c>
      <c r="J34" s="415">
        <v>0</v>
      </c>
      <c r="K34" s="415">
        <v>0</v>
      </c>
      <c r="L34" s="415">
        <v>6045</v>
      </c>
      <c r="M34" s="415">
        <v>5000</v>
      </c>
      <c r="N34" s="415">
        <v>40389</v>
      </c>
      <c r="O34" s="415">
        <v>80780</v>
      </c>
      <c r="P34" s="415">
        <v>3785</v>
      </c>
      <c r="Q34" s="429">
        <f t="shared" si="3"/>
        <v>135999</v>
      </c>
      <c r="R34" s="387"/>
      <c r="S34" s="387"/>
    </row>
    <row r="35" spans="1:19" ht="16.5" thickBot="1" x14ac:dyDescent="0.3">
      <c r="A35" s="430" t="s">
        <v>1863</v>
      </c>
      <c r="B35" s="431" t="s">
        <v>1027</v>
      </c>
      <c r="C35" s="418" t="s">
        <v>809</v>
      </c>
      <c r="D35" s="432">
        <f>SUM(D33:D34)</f>
        <v>682198.19</v>
      </c>
      <c r="E35" s="419">
        <f t="shared" ref="E35:P35" si="5">SUM(E25:E32,E34)</f>
        <v>16809</v>
      </c>
      <c r="F35" s="419">
        <f t="shared" si="5"/>
        <v>14571</v>
      </c>
      <c r="G35" s="419">
        <f t="shared" si="5"/>
        <v>23076</v>
      </c>
      <c r="H35" s="419">
        <f t="shared" si="5"/>
        <v>14571</v>
      </c>
      <c r="I35" s="419">
        <f t="shared" si="5"/>
        <v>17771</v>
      </c>
      <c r="J35" s="419">
        <f t="shared" si="5"/>
        <v>45775</v>
      </c>
      <c r="K35" s="419">
        <f t="shared" si="5"/>
        <v>12515</v>
      </c>
      <c r="L35" s="419">
        <f t="shared" si="5"/>
        <v>18439</v>
      </c>
      <c r="M35" s="419">
        <f t="shared" si="5"/>
        <v>217210</v>
      </c>
      <c r="N35" s="419">
        <f t="shared" si="5"/>
        <v>56160</v>
      </c>
      <c r="O35" s="419">
        <f t="shared" si="5"/>
        <v>96772</v>
      </c>
      <c r="P35" s="419">
        <f t="shared" si="5"/>
        <v>148529</v>
      </c>
      <c r="Q35" s="433">
        <f>SUM(Q25:Q32,Q34)</f>
        <v>682198</v>
      </c>
      <c r="R35" s="387"/>
      <c r="S35" s="387"/>
    </row>
    <row r="36" spans="1:19" ht="15.75" x14ac:dyDescent="0.25">
      <c r="A36" s="387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</row>
    <row r="37" spans="1:19" ht="15.75" x14ac:dyDescent="0.25">
      <c r="A37" s="387"/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</row>
    <row r="38" spans="1:19" ht="18.75" x14ac:dyDescent="0.3">
      <c r="A38" s="866" t="s">
        <v>1050</v>
      </c>
      <c r="B38" s="866"/>
      <c r="C38" s="866"/>
      <c r="D38" s="866"/>
      <c r="E38" s="866"/>
      <c r="F38" s="866"/>
      <c r="G38" s="866"/>
      <c r="H38" s="866"/>
      <c r="I38" s="866"/>
      <c r="J38" s="866"/>
      <c r="K38" s="866"/>
      <c r="L38" s="866"/>
      <c r="M38" s="866"/>
      <c r="N38" s="866"/>
      <c r="O38" s="866"/>
      <c r="P38" s="518"/>
      <c r="Q38" s="387"/>
      <c r="R38" s="387"/>
      <c r="S38" s="387"/>
    </row>
    <row r="39" spans="1:19" ht="19.5" thickBot="1" x14ac:dyDescent="0.35">
      <c r="A39" s="38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502" t="s">
        <v>2074</v>
      </c>
      <c r="P39" s="434"/>
      <c r="Q39" s="387"/>
      <c r="R39" s="387"/>
      <c r="S39" s="387"/>
    </row>
    <row r="40" spans="1:19" ht="19.5" thickBot="1" x14ac:dyDescent="0.35">
      <c r="A40" s="520" t="s">
        <v>1869</v>
      </c>
      <c r="B40" s="521" t="s">
        <v>1870</v>
      </c>
      <c r="C40" s="522" t="s">
        <v>1871</v>
      </c>
      <c r="D40" s="522" t="s">
        <v>1872</v>
      </c>
      <c r="E40" s="522" t="s">
        <v>1873</v>
      </c>
      <c r="F40" s="522" t="s">
        <v>912</v>
      </c>
      <c r="G40" s="522" t="s">
        <v>2021</v>
      </c>
      <c r="H40" s="522" t="s">
        <v>2022</v>
      </c>
      <c r="I40" s="522" t="s">
        <v>1540</v>
      </c>
      <c r="J40" s="522" t="s">
        <v>2023</v>
      </c>
      <c r="K40" s="522" t="s">
        <v>2024</v>
      </c>
      <c r="L40" s="522" t="s">
        <v>2025</v>
      </c>
      <c r="M40" s="522" t="s">
        <v>2026</v>
      </c>
      <c r="N40" s="522" t="s">
        <v>2027</v>
      </c>
      <c r="O40" s="523" t="s">
        <v>2028</v>
      </c>
      <c r="P40" s="387"/>
      <c r="Q40" s="387"/>
      <c r="R40" s="387"/>
    </row>
    <row r="41" spans="1:19" ht="32.25" thickBot="1" x14ac:dyDescent="0.3">
      <c r="A41" s="420" t="s">
        <v>1874</v>
      </c>
      <c r="B41" s="519" t="s">
        <v>346</v>
      </c>
      <c r="C41" s="435" t="s">
        <v>811</v>
      </c>
      <c r="D41" s="436" t="s">
        <v>1015</v>
      </c>
      <c r="E41" s="401" t="s">
        <v>1016</v>
      </c>
      <c r="F41" s="401" t="s">
        <v>1017</v>
      </c>
      <c r="G41" s="401" t="s">
        <v>1018</v>
      </c>
      <c r="H41" s="401" t="s">
        <v>1019</v>
      </c>
      <c r="I41" s="401" t="s">
        <v>1020</v>
      </c>
      <c r="J41" s="401" t="s">
        <v>1021</v>
      </c>
      <c r="K41" s="401" t="s">
        <v>1022</v>
      </c>
      <c r="L41" s="401" t="s">
        <v>1023</v>
      </c>
      <c r="M41" s="401" t="s">
        <v>1024</v>
      </c>
      <c r="N41" s="401" t="s">
        <v>1025</v>
      </c>
      <c r="O41" s="437" t="s">
        <v>1026</v>
      </c>
      <c r="P41" s="387"/>
      <c r="Q41" s="387"/>
      <c r="R41" s="387"/>
    </row>
    <row r="42" spans="1:19" ht="15.75" x14ac:dyDescent="0.25">
      <c r="A42" s="527" t="s">
        <v>1853</v>
      </c>
      <c r="B42" s="573" t="s">
        <v>1059</v>
      </c>
      <c r="C42" s="438">
        <f>SUM(D42:O42)</f>
        <v>531349</v>
      </c>
      <c r="D42" s="439">
        <f t="shared" ref="D42:O42" si="6">E16</f>
        <v>13745</v>
      </c>
      <c r="E42" s="440">
        <f t="shared" si="6"/>
        <v>16514</v>
      </c>
      <c r="F42" s="440">
        <f t="shared" si="6"/>
        <v>40142</v>
      </c>
      <c r="G42" s="440">
        <f t="shared" si="6"/>
        <v>15490</v>
      </c>
      <c r="H42" s="440">
        <f t="shared" si="6"/>
        <v>13744</v>
      </c>
      <c r="I42" s="440">
        <f t="shared" si="6"/>
        <v>26209</v>
      </c>
      <c r="J42" s="440">
        <f t="shared" si="6"/>
        <v>11245</v>
      </c>
      <c r="K42" s="440">
        <f t="shared" si="6"/>
        <v>25111</v>
      </c>
      <c r="L42" s="440">
        <f t="shared" si="6"/>
        <v>218031</v>
      </c>
      <c r="M42" s="440">
        <f t="shared" si="6"/>
        <v>28745</v>
      </c>
      <c r="N42" s="440">
        <f t="shared" si="6"/>
        <v>21987</v>
      </c>
      <c r="O42" s="441">
        <f t="shared" si="6"/>
        <v>100386</v>
      </c>
      <c r="P42" s="387"/>
      <c r="Q42" s="387"/>
      <c r="R42" s="387"/>
    </row>
    <row r="43" spans="1:19" ht="15.75" x14ac:dyDescent="0.25">
      <c r="A43" s="408" t="s">
        <v>1854</v>
      </c>
      <c r="B43" s="574" t="s">
        <v>1051</v>
      </c>
      <c r="C43" s="442">
        <f>SUM(D43:O43)</f>
        <v>682198</v>
      </c>
      <c r="D43" s="443">
        <f t="shared" ref="D43:O43" si="7">E35</f>
        <v>16809</v>
      </c>
      <c r="E43" s="411">
        <f t="shared" si="7"/>
        <v>14571</v>
      </c>
      <c r="F43" s="411">
        <f t="shared" si="7"/>
        <v>23076</v>
      </c>
      <c r="G43" s="411">
        <f t="shared" si="7"/>
        <v>14571</v>
      </c>
      <c r="H43" s="411">
        <f t="shared" si="7"/>
        <v>17771</v>
      </c>
      <c r="I43" s="411">
        <f t="shared" si="7"/>
        <v>45775</v>
      </c>
      <c r="J43" s="411">
        <f t="shared" si="7"/>
        <v>12515</v>
      </c>
      <c r="K43" s="411">
        <f t="shared" si="7"/>
        <v>18439</v>
      </c>
      <c r="L43" s="411">
        <f t="shared" si="7"/>
        <v>217210</v>
      </c>
      <c r="M43" s="411">
        <f t="shared" si="7"/>
        <v>56160</v>
      </c>
      <c r="N43" s="411">
        <f t="shared" si="7"/>
        <v>96772</v>
      </c>
      <c r="O43" s="444">
        <f t="shared" si="7"/>
        <v>148529</v>
      </c>
      <c r="P43" s="387"/>
      <c r="Q43" s="387"/>
      <c r="R43" s="387"/>
    </row>
    <row r="44" spans="1:19" ht="15.75" x14ac:dyDescent="0.25">
      <c r="A44" s="408" t="s">
        <v>1855</v>
      </c>
      <c r="B44" s="574" t="s">
        <v>1058</v>
      </c>
      <c r="C44" s="445"/>
      <c r="D44" s="443">
        <f t="shared" ref="D44:O44" si="8">D42-D43</f>
        <v>-3064</v>
      </c>
      <c r="E44" s="411">
        <f t="shared" si="8"/>
        <v>1943</v>
      </c>
      <c r="F44" s="411">
        <f t="shared" si="8"/>
        <v>17066</v>
      </c>
      <c r="G44" s="411">
        <f t="shared" si="8"/>
        <v>919</v>
      </c>
      <c r="H44" s="411">
        <f t="shared" si="8"/>
        <v>-4027</v>
      </c>
      <c r="I44" s="411">
        <f t="shared" si="8"/>
        <v>-19566</v>
      </c>
      <c r="J44" s="411">
        <f t="shared" si="8"/>
        <v>-1270</v>
      </c>
      <c r="K44" s="411">
        <f t="shared" si="8"/>
        <v>6672</v>
      </c>
      <c r="L44" s="411">
        <f t="shared" si="8"/>
        <v>821</v>
      </c>
      <c r="M44" s="411">
        <f t="shared" si="8"/>
        <v>-27415</v>
      </c>
      <c r="N44" s="411">
        <f t="shared" si="8"/>
        <v>-74785</v>
      </c>
      <c r="O44" s="444">
        <f t="shared" si="8"/>
        <v>-48143</v>
      </c>
      <c r="P44" s="387"/>
      <c r="Q44" s="387"/>
      <c r="R44" s="387"/>
    </row>
    <row r="45" spans="1:19" ht="15.75" x14ac:dyDescent="0.25">
      <c r="A45" s="408" t="s">
        <v>1856</v>
      </c>
      <c r="B45" s="574" t="s">
        <v>1060</v>
      </c>
      <c r="C45" s="572"/>
      <c r="D45" s="571">
        <f>D44</f>
        <v>-3064</v>
      </c>
      <c r="E45" s="160">
        <f>D47+E44</f>
        <v>9706</v>
      </c>
      <c r="F45" s="160">
        <f t="shared" ref="F45:O45" si="9">E47+F44</f>
        <v>26772</v>
      </c>
      <c r="G45" s="160">
        <f t="shared" si="9"/>
        <v>27691</v>
      </c>
      <c r="H45" s="160">
        <f t="shared" si="9"/>
        <v>23664</v>
      </c>
      <c r="I45" s="160">
        <f t="shared" si="9"/>
        <v>4098</v>
      </c>
      <c r="J45" s="160">
        <f t="shared" si="9"/>
        <v>7828</v>
      </c>
      <c r="K45" s="160">
        <f t="shared" si="9"/>
        <v>14500</v>
      </c>
      <c r="L45" s="160">
        <f t="shared" si="9"/>
        <v>21366</v>
      </c>
      <c r="M45" s="160">
        <f t="shared" si="9"/>
        <v>-6049</v>
      </c>
      <c r="N45" s="160">
        <f t="shared" si="9"/>
        <v>-40445</v>
      </c>
      <c r="O45" s="160">
        <f t="shared" si="9"/>
        <v>-7808</v>
      </c>
      <c r="P45" s="387"/>
      <c r="Q45" s="387"/>
      <c r="R45" s="387"/>
    </row>
    <row r="46" spans="1:19" ht="16.5" thickBot="1" x14ac:dyDescent="0.3">
      <c r="A46" s="412" t="s">
        <v>1857</v>
      </c>
      <c r="B46" s="575" t="s">
        <v>2015</v>
      </c>
      <c r="C46" s="576">
        <f>SUM(D46:O46)</f>
        <v>150849</v>
      </c>
      <c r="D46" s="446">
        <f>E17</f>
        <v>10827</v>
      </c>
      <c r="E46" s="446">
        <f t="shared" ref="E46:O46" si="10">F17</f>
        <v>0</v>
      </c>
      <c r="F46" s="446">
        <f t="shared" si="10"/>
        <v>0</v>
      </c>
      <c r="G46" s="446">
        <f t="shared" si="10"/>
        <v>0</v>
      </c>
      <c r="H46" s="446">
        <f t="shared" si="10"/>
        <v>0</v>
      </c>
      <c r="I46" s="446">
        <f t="shared" si="10"/>
        <v>5000</v>
      </c>
      <c r="J46" s="446">
        <f t="shared" si="10"/>
        <v>0</v>
      </c>
      <c r="K46" s="446">
        <f t="shared" si="10"/>
        <v>6045</v>
      </c>
      <c r="L46" s="446">
        <f t="shared" si="10"/>
        <v>0</v>
      </c>
      <c r="M46" s="446">
        <f t="shared" si="10"/>
        <v>40389</v>
      </c>
      <c r="N46" s="446">
        <f t="shared" si="10"/>
        <v>80780</v>
      </c>
      <c r="O46" s="446">
        <f t="shared" si="10"/>
        <v>7808</v>
      </c>
      <c r="P46" s="387"/>
      <c r="Q46" s="387"/>
      <c r="R46" s="387"/>
    </row>
    <row r="47" spans="1:19" ht="16.5" thickBot="1" x14ac:dyDescent="0.3">
      <c r="A47" s="416" t="s">
        <v>1858</v>
      </c>
      <c r="B47" s="577" t="s">
        <v>1061</v>
      </c>
      <c r="C47" s="578"/>
      <c r="D47" s="579">
        <f>D45+D46</f>
        <v>7763</v>
      </c>
      <c r="E47" s="432">
        <f t="shared" ref="E47:O47" si="11">E45+E46</f>
        <v>9706</v>
      </c>
      <c r="F47" s="432">
        <f t="shared" si="11"/>
        <v>26772</v>
      </c>
      <c r="G47" s="432">
        <f t="shared" si="11"/>
        <v>27691</v>
      </c>
      <c r="H47" s="432">
        <f t="shared" si="11"/>
        <v>23664</v>
      </c>
      <c r="I47" s="432">
        <f t="shared" si="11"/>
        <v>9098</v>
      </c>
      <c r="J47" s="432">
        <f t="shared" si="11"/>
        <v>7828</v>
      </c>
      <c r="K47" s="432">
        <f t="shared" si="11"/>
        <v>20545</v>
      </c>
      <c r="L47" s="432">
        <f t="shared" si="11"/>
        <v>21366</v>
      </c>
      <c r="M47" s="432">
        <f t="shared" si="11"/>
        <v>34340</v>
      </c>
      <c r="N47" s="432">
        <f t="shared" si="11"/>
        <v>40335</v>
      </c>
      <c r="O47" s="580">
        <f t="shared" si="11"/>
        <v>0</v>
      </c>
      <c r="P47" s="387"/>
      <c r="Q47" s="387"/>
      <c r="R47" s="387"/>
    </row>
    <row r="48" spans="1:19" ht="15.75" x14ac:dyDescent="0.25">
      <c r="A48" s="387"/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</row>
    <row r="49" spans="1:19" ht="15.75" x14ac:dyDescent="0.25">
      <c r="A49" s="387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</row>
    <row r="50" spans="1:19" ht="15.75" x14ac:dyDescent="0.25">
      <c r="A50" s="387"/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</row>
    <row r="51" spans="1:19" ht="15.75" x14ac:dyDescent="0.25">
      <c r="A51" s="387"/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</row>
    <row r="52" spans="1:19" ht="15.75" x14ac:dyDescent="0.25">
      <c r="A52" s="387"/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</row>
    <row r="53" spans="1:19" ht="15.75" x14ac:dyDescent="0.25">
      <c r="A53" s="387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</row>
    <row r="54" spans="1:19" ht="15.75" x14ac:dyDescent="0.25">
      <c r="A54" s="387"/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</row>
    <row r="55" spans="1:19" ht="15.75" x14ac:dyDescent="0.25">
      <c r="A55" s="387"/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</row>
    <row r="56" spans="1:19" ht="15.75" x14ac:dyDescent="0.25">
      <c r="A56" s="387"/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</row>
    <row r="57" spans="1:19" ht="15.75" x14ac:dyDescent="0.25">
      <c r="A57" s="387"/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</row>
    <row r="58" spans="1:19" ht="15.75" x14ac:dyDescent="0.25">
      <c r="A58" s="387"/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</row>
    <row r="59" spans="1:19" ht="15.75" x14ac:dyDescent="0.25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</row>
    <row r="60" spans="1:19" ht="15.75" x14ac:dyDescent="0.25">
      <c r="A60" s="387"/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</row>
    <row r="61" spans="1:19" ht="15.75" x14ac:dyDescent="0.25">
      <c r="A61" s="387"/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</row>
    <row r="62" spans="1:19" ht="15.75" x14ac:dyDescent="0.25">
      <c r="A62" s="387"/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</row>
    <row r="63" spans="1:19" ht="15.75" x14ac:dyDescent="0.25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</row>
    <row r="64" spans="1:19" ht="15.75" x14ac:dyDescent="0.25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</row>
    <row r="65" spans="1:19" ht="15.75" x14ac:dyDescent="0.25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</row>
    <row r="66" spans="1:19" ht="15.75" x14ac:dyDescent="0.25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</row>
    <row r="67" spans="1:19" ht="15.75" x14ac:dyDescent="0.25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</row>
    <row r="68" spans="1:19" ht="15.75" x14ac:dyDescent="0.25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</row>
    <row r="69" spans="1:19" ht="15.75" x14ac:dyDescent="0.25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</row>
    <row r="70" spans="1:19" ht="15.75" x14ac:dyDescent="0.25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</row>
    <row r="71" spans="1:19" ht="15.75" x14ac:dyDescent="0.25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</row>
    <row r="72" spans="1:19" ht="15.75" x14ac:dyDescent="0.25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</row>
    <row r="73" spans="1:19" ht="15.75" x14ac:dyDescent="0.25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</row>
    <row r="74" spans="1:19" ht="15.75" x14ac:dyDescent="0.25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</row>
    <row r="75" spans="1:19" ht="15.75" x14ac:dyDescent="0.25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</row>
    <row r="76" spans="1:19" ht="15.75" x14ac:dyDescent="0.25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</row>
    <row r="77" spans="1:19" ht="15.75" x14ac:dyDescent="0.25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</row>
    <row r="78" spans="1:19" ht="15.75" x14ac:dyDescent="0.25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</row>
    <row r="79" spans="1:19" ht="15.75" x14ac:dyDescent="0.25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</row>
    <row r="80" spans="1:19" ht="15.75" x14ac:dyDescent="0.25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</row>
  </sheetData>
  <mergeCells count="6">
    <mergeCell ref="A1:Q1"/>
    <mergeCell ref="A38:O38"/>
    <mergeCell ref="A2:Q2"/>
    <mergeCell ref="A5:Q5"/>
    <mergeCell ref="A21:Q21"/>
    <mergeCell ref="A3:Q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&amp;R14. melléklet
a  3/2015. (III. 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587"/>
  <sheetViews>
    <sheetView zoomScale="55" zoomScaleNormal="70" workbookViewId="0">
      <selection activeCell="P44" sqref="P44"/>
    </sheetView>
  </sheetViews>
  <sheetFormatPr defaultRowHeight="15" x14ac:dyDescent="0.25"/>
  <cols>
    <col min="1" max="1" width="98.140625" bestFit="1" customWidth="1"/>
    <col min="2" max="2" width="7.140625" bestFit="1" customWidth="1"/>
    <col min="3" max="3" width="11.28515625" bestFit="1" customWidth="1"/>
    <col min="4" max="4" width="14.7109375" bestFit="1" customWidth="1"/>
    <col min="5" max="5" width="15.7109375" customWidth="1"/>
    <col min="6" max="6" width="13.7109375" customWidth="1"/>
    <col min="7" max="7" width="14.140625" customWidth="1"/>
    <col min="8" max="8" width="14.42578125" customWidth="1"/>
    <col min="9" max="9" width="14.28515625" customWidth="1"/>
    <col min="10" max="10" width="15.28515625" customWidth="1"/>
    <col min="11" max="11" width="21.28515625" bestFit="1" customWidth="1"/>
    <col min="12" max="12" width="17.28515625" customWidth="1"/>
    <col min="13" max="13" width="20.140625" bestFit="1" customWidth="1"/>
    <col min="14" max="14" width="16" customWidth="1"/>
    <col min="15" max="15" width="24.5703125" bestFit="1" customWidth="1"/>
    <col min="16" max="16" width="28.140625" bestFit="1" customWidth="1"/>
    <col min="17" max="17" width="28" bestFit="1" customWidth="1"/>
    <col min="18" max="18" width="15.42578125" customWidth="1"/>
    <col min="19" max="19" width="15.5703125" customWidth="1"/>
    <col min="20" max="20" width="19" customWidth="1"/>
    <col min="21" max="21" width="19.7109375" bestFit="1" customWidth="1"/>
    <col min="22" max="22" width="21" bestFit="1" customWidth="1"/>
    <col min="23" max="23" width="19" customWidth="1"/>
    <col min="24" max="24" width="19.5703125" bestFit="1" customWidth="1"/>
    <col min="25" max="26" width="18.42578125" customWidth="1"/>
    <col min="27" max="27" width="14.42578125" customWidth="1"/>
    <col min="28" max="28" width="16.5703125" bestFit="1" customWidth="1"/>
    <col min="29" max="29" width="17.85546875" customWidth="1"/>
    <col min="30" max="30" width="18.140625" bestFit="1" customWidth="1"/>
    <col min="31" max="31" width="14.140625" bestFit="1" customWidth="1"/>
    <col min="32" max="32" width="14.85546875" customWidth="1"/>
    <col min="33" max="33" width="17.5703125" bestFit="1" customWidth="1"/>
    <col min="34" max="34" width="19.140625" customWidth="1"/>
    <col min="35" max="35" width="26.140625" bestFit="1" customWidth="1"/>
    <col min="36" max="36" width="17.140625" customWidth="1"/>
    <col min="37" max="37" width="21.140625" customWidth="1"/>
    <col min="38" max="38" width="15.28515625" customWidth="1"/>
    <col min="39" max="39" width="13.42578125" customWidth="1"/>
    <col min="40" max="40" width="11.28515625" bestFit="1" customWidth="1"/>
    <col min="41" max="41" width="16" bestFit="1" customWidth="1"/>
    <col min="42" max="42" width="14.42578125" bestFit="1" customWidth="1"/>
  </cols>
  <sheetData>
    <row r="1" spans="1:28" ht="26.25" thickBot="1" x14ac:dyDescent="0.4">
      <c r="A1" s="947" t="s">
        <v>1940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</row>
    <row r="2" spans="1:28" ht="32.25" thickBot="1" x14ac:dyDescent="0.3">
      <c r="A2" s="139" t="s">
        <v>346</v>
      </c>
      <c r="B2" s="139" t="s">
        <v>347</v>
      </c>
      <c r="C2" s="139" t="s">
        <v>812</v>
      </c>
      <c r="D2" s="139" t="s">
        <v>813</v>
      </c>
      <c r="E2" s="139" t="s">
        <v>1941</v>
      </c>
      <c r="F2" s="948" t="s">
        <v>970</v>
      </c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  <c r="Y2" s="948"/>
      <c r="Z2" s="948"/>
      <c r="AA2" s="948"/>
    </row>
    <row r="3" spans="1:28" ht="79.5" thickBot="1" x14ac:dyDescent="0.3">
      <c r="A3" s="140" t="s">
        <v>1942</v>
      </c>
      <c r="B3" s="141"/>
      <c r="C3" s="141"/>
      <c r="D3" s="141"/>
      <c r="E3" s="141"/>
      <c r="F3" s="143" t="s">
        <v>989</v>
      </c>
      <c r="G3" s="143" t="s">
        <v>976</v>
      </c>
      <c r="H3" s="144" t="s">
        <v>977</v>
      </c>
      <c r="I3" s="143" t="s">
        <v>978</v>
      </c>
      <c r="J3" s="142" t="s">
        <v>979</v>
      </c>
      <c r="K3" s="144" t="s">
        <v>980</v>
      </c>
      <c r="L3" s="143" t="s">
        <v>981</v>
      </c>
      <c r="M3" s="143" t="s">
        <v>982</v>
      </c>
      <c r="N3" s="143" t="s">
        <v>983</v>
      </c>
      <c r="O3" s="143" t="s">
        <v>984</v>
      </c>
      <c r="P3" s="145" t="s">
        <v>985</v>
      </c>
      <c r="Q3" s="143" t="s">
        <v>986</v>
      </c>
      <c r="R3" s="143" t="s">
        <v>987</v>
      </c>
      <c r="S3" s="144" t="s">
        <v>988</v>
      </c>
      <c r="T3" s="146" t="s">
        <v>1001</v>
      </c>
      <c r="U3" s="266" t="s">
        <v>2006</v>
      </c>
      <c r="V3" s="266" t="s">
        <v>2007</v>
      </c>
      <c r="W3" s="266" t="s">
        <v>2008</v>
      </c>
      <c r="X3" s="142" t="s">
        <v>1010</v>
      </c>
      <c r="Y3" s="147" t="s">
        <v>1943</v>
      </c>
      <c r="Z3" s="715" t="s">
        <v>939</v>
      </c>
      <c r="AA3" s="148"/>
    </row>
    <row r="4" spans="1:28" ht="19.5" thickBot="1" x14ac:dyDescent="0.3">
      <c r="A4" s="140" t="s">
        <v>1944</v>
      </c>
      <c r="B4" s="140"/>
      <c r="C4" s="140"/>
      <c r="D4" s="149"/>
      <c r="E4" s="149"/>
      <c r="F4" s="747">
        <v>999000</v>
      </c>
      <c r="G4" s="150">
        <v>999000</v>
      </c>
      <c r="H4" s="140">
        <v>429900</v>
      </c>
      <c r="I4" s="150">
        <v>562913</v>
      </c>
      <c r="J4" s="151">
        <v>562917</v>
      </c>
      <c r="K4" s="140">
        <v>562920</v>
      </c>
      <c r="L4" s="150">
        <v>680001</v>
      </c>
      <c r="M4" s="150">
        <v>680002</v>
      </c>
      <c r="N4" s="150">
        <v>999000</v>
      </c>
      <c r="O4" s="150">
        <v>999000</v>
      </c>
      <c r="P4" s="152">
        <v>841901</v>
      </c>
      <c r="Q4" s="150">
        <v>999000</v>
      </c>
      <c r="R4" s="150">
        <v>889921</v>
      </c>
      <c r="S4" s="140">
        <v>999000</v>
      </c>
      <c r="T4" s="153">
        <v>999000</v>
      </c>
      <c r="U4" s="263">
        <v>999000</v>
      </c>
      <c r="V4" s="263">
        <v>999000</v>
      </c>
      <c r="W4" s="263">
        <v>999000</v>
      </c>
      <c r="X4" s="151">
        <v>910502</v>
      </c>
      <c r="Y4" s="154">
        <v>960302</v>
      </c>
      <c r="Z4" s="154">
        <v>999000</v>
      </c>
      <c r="AA4" s="154"/>
      <c r="AB4" s="155"/>
    </row>
    <row r="5" spans="1:28" ht="15.75" x14ac:dyDescent="0.25">
      <c r="A5" s="156" t="s">
        <v>814</v>
      </c>
      <c r="B5" s="246" t="s">
        <v>1384</v>
      </c>
      <c r="C5" s="247"/>
      <c r="D5" s="157">
        <f>SUM(D6,D84,D96,D134,D170,D176,D182)</f>
        <v>531255.80200000003</v>
      </c>
      <c r="E5" s="157">
        <f>(E6+E84+E96+E134+E170+E176+E182)</f>
        <v>531256.56000000006</v>
      </c>
      <c r="F5" s="158">
        <f t="shared" ref="F5:Z5" si="0">SUM(F6:F211)</f>
        <v>137107</v>
      </c>
      <c r="G5" s="158">
        <f t="shared" si="0"/>
        <v>147885</v>
      </c>
      <c r="H5" s="158">
        <f t="shared" si="0"/>
        <v>0</v>
      </c>
      <c r="I5" s="158">
        <f t="shared" si="0"/>
        <v>14583</v>
      </c>
      <c r="J5" s="158">
        <f t="shared" si="0"/>
        <v>13562.27</v>
      </c>
      <c r="K5" s="158">
        <f t="shared" si="0"/>
        <v>0</v>
      </c>
      <c r="L5" s="158">
        <f t="shared" si="0"/>
        <v>4959</v>
      </c>
      <c r="M5" s="158">
        <f t="shared" si="0"/>
        <v>1118</v>
      </c>
      <c r="N5" s="158">
        <f t="shared" si="0"/>
        <v>63857</v>
      </c>
      <c r="O5" s="158">
        <f t="shared" si="0"/>
        <v>174737</v>
      </c>
      <c r="P5" s="158">
        <f t="shared" si="0"/>
        <v>97042.89</v>
      </c>
      <c r="Q5" s="158">
        <f t="shared" si="0"/>
        <v>6434</v>
      </c>
      <c r="R5" s="158">
        <f t="shared" si="0"/>
        <v>1026</v>
      </c>
      <c r="S5" s="158">
        <f t="shared" si="0"/>
        <v>0</v>
      </c>
      <c r="T5" s="158">
        <f t="shared" si="0"/>
        <v>75</v>
      </c>
      <c r="U5" s="158">
        <f t="shared" si="0"/>
        <v>10918</v>
      </c>
      <c r="V5" s="158">
        <f t="shared" si="0"/>
        <v>4371</v>
      </c>
      <c r="W5" s="158">
        <f t="shared" si="0"/>
        <v>657</v>
      </c>
      <c r="X5" s="158">
        <f t="shared" si="0"/>
        <v>500</v>
      </c>
      <c r="Y5" s="158">
        <f t="shared" si="0"/>
        <v>0</v>
      </c>
      <c r="Z5" s="158">
        <f t="shared" si="0"/>
        <v>2081</v>
      </c>
      <c r="AA5" s="158">
        <f>SUM(F5:Z5)</f>
        <v>680913.16</v>
      </c>
      <c r="AB5" s="155"/>
    </row>
    <row r="6" spans="1:28" ht="15.75" x14ac:dyDescent="0.25">
      <c r="A6" s="118" t="s">
        <v>815</v>
      </c>
      <c r="B6" s="248" t="s">
        <v>360</v>
      </c>
      <c r="C6" s="248" t="s">
        <v>816</v>
      </c>
      <c r="D6" s="249">
        <f>'5. Önkormányzat'!F9</f>
        <v>122932</v>
      </c>
      <c r="E6" s="43">
        <f>SUM(E7,E72,E73,E74,E75,E76)</f>
        <v>122932.29000000001</v>
      </c>
      <c r="F6" s="159"/>
      <c r="G6" s="160"/>
      <c r="H6" s="160"/>
      <c r="I6" s="160"/>
      <c r="J6" s="44"/>
      <c r="K6" s="160"/>
      <c r="L6" s="160"/>
      <c r="M6" s="160"/>
      <c r="N6" s="160"/>
      <c r="O6" s="160"/>
      <c r="P6" s="44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7" spans="1:28" ht="15.75" x14ac:dyDescent="0.25">
      <c r="A7" s="5" t="s">
        <v>817</v>
      </c>
      <c r="B7" s="44" t="s">
        <v>348</v>
      </c>
      <c r="C7" s="44" t="s">
        <v>818</v>
      </c>
      <c r="D7" s="249">
        <f>'5. Önkormányzat'!F10</f>
        <v>97043</v>
      </c>
      <c r="E7" s="43">
        <f>E8+E38+E39+E54+E56+E65</f>
        <v>97042.89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44"/>
      <c r="Q7" s="160"/>
      <c r="R7" s="162"/>
      <c r="S7" s="162"/>
      <c r="T7" s="162"/>
      <c r="U7" s="162"/>
      <c r="V7" s="162"/>
      <c r="W7" s="162"/>
      <c r="X7" s="162"/>
      <c r="Y7" s="162"/>
      <c r="Z7" s="162"/>
      <c r="AA7" s="162"/>
    </row>
    <row r="8" spans="1:28" ht="15.75" x14ac:dyDescent="0.25">
      <c r="A8" s="23" t="s">
        <v>819</v>
      </c>
      <c r="B8" s="44" t="s">
        <v>349</v>
      </c>
      <c r="C8" s="44" t="s">
        <v>820</v>
      </c>
      <c r="D8" s="249">
        <f>'5. Önkormányzat'!F11</f>
        <v>51206</v>
      </c>
      <c r="E8" s="43">
        <f>E9+E13+E30+E34</f>
        <v>51206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44"/>
      <c r="Q8" s="160"/>
      <c r="R8" s="162"/>
      <c r="S8" s="162"/>
      <c r="T8" s="162"/>
      <c r="U8" s="162"/>
      <c r="V8" s="162"/>
      <c r="W8" s="162"/>
      <c r="X8" s="162"/>
      <c r="Y8" s="162"/>
      <c r="Z8" s="162"/>
      <c r="AA8" s="162"/>
    </row>
    <row r="9" spans="1:28" ht="15.75" x14ac:dyDescent="0.25">
      <c r="A9" s="163" t="s">
        <v>821</v>
      </c>
      <c r="B9" s="138"/>
      <c r="C9" s="138"/>
      <c r="D9" s="249">
        <f>'5. Önkormányzat'!F12</f>
        <v>30411</v>
      </c>
      <c r="E9" s="250">
        <f>SUM(F9:AA9)</f>
        <v>30411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38">
        <f>D9</f>
        <v>30411</v>
      </c>
      <c r="Q9" s="160"/>
      <c r="R9" s="162"/>
      <c r="S9" s="162"/>
      <c r="T9" s="162"/>
      <c r="U9" s="162"/>
      <c r="V9" s="162"/>
      <c r="W9" s="162"/>
      <c r="X9" s="162"/>
      <c r="Y9" s="162"/>
      <c r="Z9" s="162"/>
      <c r="AA9" s="162"/>
    </row>
    <row r="10" spans="1:28" ht="15.75" x14ac:dyDescent="0.25">
      <c r="A10" s="25" t="s">
        <v>1824</v>
      </c>
      <c r="B10" s="44"/>
      <c r="C10" s="44"/>
      <c r="D10" s="249">
        <f>'5. Önkormányzat'!F13</f>
        <v>30411</v>
      </c>
      <c r="E10" s="44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44"/>
      <c r="Q10" s="160"/>
      <c r="R10" s="162"/>
      <c r="S10" s="162"/>
      <c r="T10" s="162"/>
      <c r="U10" s="162"/>
      <c r="V10" s="162"/>
      <c r="W10" s="162"/>
      <c r="X10" s="162"/>
      <c r="Y10" s="162"/>
      <c r="Z10" s="162"/>
      <c r="AA10" s="162"/>
    </row>
    <row r="11" spans="1:28" ht="15.75" x14ac:dyDescent="0.25">
      <c r="A11" s="25" t="s">
        <v>1825</v>
      </c>
      <c r="B11" s="44"/>
      <c r="C11" s="44"/>
      <c r="D11" s="249">
        <f>'5. Önkormányzat'!F14</f>
        <v>30411</v>
      </c>
      <c r="E11" s="44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44"/>
      <c r="Q11" s="160"/>
      <c r="R11" s="162"/>
      <c r="S11" s="162"/>
      <c r="T11" s="162"/>
      <c r="U11" s="162"/>
      <c r="V11" s="162"/>
      <c r="W11" s="162"/>
      <c r="X11" s="162"/>
      <c r="Y11" s="162"/>
      <c r="Z11" s="162"/>
      <c r="AA11" s="162"/>
    </row>
    <row r="12" spans="1:28" ht="15.75" x14ac:dyDescent="0.25">
      <c r="A12" s="25" t="s">
        <v>1826</v>
      </c>
      <c r="B12" s="44"/>
      <c r="C12" s="44"/>
      <c r="D12" s="249">
        <f>'5. Önkormányzat'!F15</f>
        <v>0</v>
      </c>
      <c r="E12" s="44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44"/>
      <c r="Q12" s="160"/>
      <c r="R12" s="162"/>
      <c r="S12" s="162"/>
      <c r="T12" s="162"/>
      <c r="U12" s="162"/>
      <c r="V12" s="162"/>
      <c r="W12" s="162"/>
      <c r="X12" s="162"/>
      <c r="Y12" s="162"/>
      <c r="Z12" s="162"/>
      <c r="AA12" s="162"/>
    </row>
    <row r="13" spans="1:28" ht="15.75" x14ac:dyDescent="0.25">
      <c r="A13" s="24" t="s">
        <v>822</v>
      </c>
      <c r="B13" s="44"/>
      <c r="C13" s="44"/>
      <c r="D13" s="249">
        <f>'5. Önkormányzat'!F16</f>
        <v>12032</v>
      </c>
      <c r="E13" s="43">
        <f>E14+E18+E22+E26</f>
        <v>12032</v>
      </c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44"/>
      <c r="Q13" s="160"/>
      <c r="R13" s="162"/>
      <c r="S13" s="162"/>
      <c r="T13" s="162"/>
      <c r="U13" s="162"/>
      <c r="V13" s="162"/>
      <c r="W13" s="162"/>
      <c r="X13" s="162"/>
      <c r="Y13" s="162"/>
      <c r="Z13" s="162"/>
      <c r="AA13" s="162"/>
    </row>
    <row r="14" spans="1:28" ht="15.75" x14ac:dyDescent="0.25">
      <c r="A14" s="166" t="s">
        <v>823</v>
      </c>
      <c r="B14" s="138"/>
      <c r="C14" s="138"/>
      <c r="D14" s="249">
        <f>'5. Önkormányzat'!F17</f>
        <v>4290</v>
      </c>
      <c r="E14" s="250">
        <f>SUM(F14:AA14)</f>
        <v>4290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38">
        <f>D14</f>
        <v>4290</v>
      </c>
      <c r="Q14" s="160"/>
      <c r="R14" s="162"/>
      <c r="S14" s="162"/>
      <c r="T14" s="162"/>
      <c r="U14" s="162"/>
      <c r="V14" s="162"/>
      <c r="W14" s="162"/>
      <c r="X14" s="162"/>
      <c r="Y14" s="162"/>
      <c r="Z14" s="162"/>
      <c r="AA14" s="162"/>
    </row>
    <row r="15" spans="1:28" ht="15.75" x14ac:dyDescent="0.25">
      <c r="A15" s="41" t="s">
        <v>1828</v>
      </c>
      <c r="B15" s="44"/>
      <c r="C15" s="44"/>
      <c r="D15" s="249">
        <f>'5. Önkormányzat'!F18</f>
        <v>4290</v>
      </c>
      <c r="E15" s="44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44"/>
      <c r="Q15" s="160"/>
      <c r="R15" s="162"/>
      <c r="S15" s="162"/>
      <c r="T15" s="162"/>
      <c r="U15" s="162"/>
      <c r="V15" s="162"/>
      <c r="W15" s="162"/>
      <c r="X15" s="162"/>
      <c r="Y15" s="162"/>
      <c r="Z15" s="162"/>
      <c r="AA15" s="162"/>
    </row>
    <row r="16" spans="1:28" ht="15.75" x14ac:dyDescent="0.25">
      <c r="A16" s="41" t="s">
        <v>1829</v>
      </c>
      <c r="B16" s="44"/>
      <c r="C16" s="44"/>
      <c r="D16" s="249">
        <f>'5. Önkormányzat'!F19</f>
        <v>4290</v>
      </c>
      <c r="E16" s="44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44"/>
      <c r="Q16" s="160"/>
      <c r="R16" s="162"/>
      <c r="S16" s="162"/>
      <c r="T16" s="162"/>
      <c r="U16" s="162"/>
      <c r="V16" s="162"/>
      <c r="W16" s="162"/>
      <c r="X16" s="162"/>
      <c r="Y16" s="162"/>
      <c r="Z16" s="162"/>
      <c r="AA16" s="162"/>
    </row>
    <row r="17" spans="1:27" ht="15.75" x14ac:dyDescent="0.25">
      <c r="A17" s="41" t="s">
        <v>1830</v>
      </c>
      <c r="B17" s="44"/>
      <c r="C17" s="44"/>
      <c r="D17" s="249">
        <f>'5. Önkormányzat'!F20</f>
        <v>0</v>
      </c>
      <c r="E17" s="44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44"/>
      <c r="Q17" s="160"/>
      <c r="R17" s="162"/>
      <c r="S17" s="162"/>
      <c r="T17" s="162"/>
      <c r="U17" s="162"/>
      <c r="V17" s="162"/>
      <c r="W17" s="162"/>
      <c r="X17" s="162"/>
      <c r="Y17" s="162"/>
      <c r="Z17" s="162"/>
      <c r="AA17" s="162"/>
    </row>
    <row r="18" spans="1:27" ht="15.75" x14ac:dyDescent="0.25">
      <c r="A18" s="166" t="s">
        <v>824</v>
      </c>
      <c r="B18" s="138"/>
      <c r="C18" s="138"/>
      <c r="D18" s="249">
        <f>'5. Önkormányzat'!F21</f>
        <v>4361</v>
      </c>
      <c r="E18" s="250">
        <f>SUM(F18:AA18)</f>
        <v>4361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38">
        <f>D18</f>
        <v>4361</v>
      </c>
      <c r="Q18" s="160"/>
      <c r="R18" s="162"/>
      <c r="S18" s="162"/>
      <c r="T18" s="162"/>
      <c r="U18" s="162"/>
      <c r="V18" s="162"/>
      <c r="W18" s="162"/>
      <c r="X18" s="162"/>
      <c r="Y18" s="162"/>
      <c r="Z18" s="162"/>
      <c r="AA18" s="162"/>
    </row>
    <row r="19" spans="1:27" ht="15.75" x14ac:dyDescent="0.25">
      <c r="A19" s="41" t="s">
        <v>1831</v>
      </c>
      <c r="B19" s="44"/>
      <c r="C19" s="44"/>
      <c r="D19" s="249">
        <f>'5. Önkormányzat'!F22</f>
        <v>4361</v>
      </c>
      <c r="E19" s="44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44"/>
      <c r="Q19" s="160"/>
      <c r="R19" s="162"/>
      <c r="S19" s="162"/>
      <c r="T19" s="162"/>
      <c r="U19" s="162"/>
      <c r="V19" s="162"/>
      <c r="W19" s="162"/>
      <c r="X19" s="162"/>
      <c r="Y19" s="162"/>
      <c r="Z19" s="162"/>
      <c r="AA19" s="162"/>
    </row>
    <row r="20" spans="1:27" ht="15.75" x14ac:dyDescent="0.25">
      <c r="A20" s="41" t="s">
        <v>1832</v>
      </c>
      <c r="B20" s="44"/>
      <c r="C20" s="44"/>
      <c r="D20" s="249">
        <f>'5. Önkormányzat'!F23</f>
        <v>4361</v>
      </c>
      <c r="E20" s="44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44"/>
      <c r="Q20" s="160"/>
      <c r="R20" s="162"/>
      <c r="S20" s="162"/>
      <c r="T20" s="162"/>
      <c r="U20" s="162"/>
      <c r="V20" s="162"/>
      <c r="W20" s="162"/>
      <c r="X20" s="162"/>
      <c r="Y20" s="162"/>
      <c r="Z20" s="162"/>
      <c r="AA20" s="162"/>
    </row>
    <row r="21" spans="1:27" ht="15.75" x14ac:dyDescent="0.25">
      <c r="A21" s="41" t="s">
        <v>1833</v>
      </c>
      <c r="B21" s="44"/>
      <c r="C21" s="44"/>
      <c r="D21" s="249">
        <f>'5. Önkormányzat'!F24</f>
        <v>0</v>
      </c>
      <c r="E21" s="44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44"/>
      <c r="Q21" s="160"/>
      <c r="R21" s="162"/>
      <c r="S21" s="162"/>
      <c r="T21" s="162"/>
      <c r="U21" s="162"/>
      <c r="V21" s="162"/>
      <c r="W21" s="162"/>
      <c r="X21" s="162"/>
      <c r="Y21" s="162"/>
      <c r="Z21" s="162"/>
      <c r="AA21" s="162"/>
    </row>
    <row r="22" spans="1:27" ht="15.75" x14ac:dyDescent="0.25">
      <c r="A22" s="166" t="s">
        <v>825</v>
      </c>
      <c r="B22" s="138"/>
      <c r="C22" s="138"/>
      <c r="D22" s="249">
        <f>'5. Önkormányzat'!F25</f>
        <v>962</v>
      </c>
      <c r="E22" s="250">
        <f>SUM(F22:AA22)</f>
        <v>962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38">
        <f>D22</f>
        <v>962</v>
      </c>
      <c r="Q22" s="160"/>
      <c r="R22" s="162"/>
      <c r="S22" s="162"/>
      <c r="T22" s="162"/>
      <c r="U22" s="162"/>
      <c r="V22" s="162"/>
      <c r="W22" s="162"/>
      <c r="X22" s="162"/>
      <c r="Y22" s="162"/>
      <c r="Z22" s="162"/>
      <c r="AA22" s="162"/>
    </row>
    <row r="23" spans="1:27" ht="15.75" x14ac:dyDescent="0.25">
      <c r="A23" s="41" t="s">
        <v>1834</v>
      </c>
      <c r="B23" s="44"/>
      <c r="C23" s="44"/>
      <c r="D23" s="249">
        <f>'5. Önkormányzat'!F26</f>
        <v>962</v>
      </c>
      <c r="E23" s="44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44"/>
      <c r="Q23" s="160"/>
      <c r="R23" s="162"/>
      <c r="S23" s="162"/>
      <c r="T23" s="162"/>
      <c r="U23" s="162"/>
      <c r="V23" s="162"/>
      <c r="W23" s="162"/>
      <c r="X23" s="162"/>
      <c r="Y23" s="162"/>
      <c r="Z23" s="162"/>
      <c r="AA23" s="162"/>
    </row>
    <row r="24" spans="1:27" ht="15.75" x14ac:dyDescent="0.25">
      <c r="A24" s="41" t="s">
        <v>1835</v>
      </c>
      <c r="B24" s="44"/>
      <c r="C24" s="44"/>
      <c r="D24" s="249">
        <f>'5. Önkormányzat'!F27</f>
        <v>962</v>
      </c>
      <c r="E24" s="44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44"/>
      <c r="Q24" s="160"/>
      <c r="R24" s="162"/>
      <c r="S24" s="162"/>
      <c r="T24" s="162"/>
      <c r="U24" s="162"/>
      <c r="V24" s="162"/>
      <c r="W24" s="162"/>
      <c r="X24" s="162"/>
      <c r="Y24" s="162"/>
      <c r="Z24" s="162"/>
      <c r="AA24" s="162"/>
    </row>
    <row r="25" spans="1:27" ht="15.75" x14ac:dyDescent="0.25">
      <c r="A25" s="41" t="s">
        <v>1836</v>
      </c>
      <c r="B25" s="44"/>
      <c r="C25" s="44"/>
      <c r="D25" s="249">
        <f>'5. Önkormányzat'!F28</f>
        <v>0</v>
      </c>
      <c r="E25" s="44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44"/>
      <c r="Q25" s="160"/>
      <c r="R25" s="162"/>
      <c r="S25" s="162"/>
      <c r="T25" s="162"/>
      <c r="U25" s="162"/>
      <c r="V25" s="162"/>
      <c r="W25" s="162"/>
      <c r="X25" s="162"/>
      <c r="Y25" s="162"/>
      <c r="Z25" s="162"/>
      <c r="AA25" s="162"/>
    </row>
    <row r="26" spans="1:27" ht="15.75" x14ac:dyDescent="0.25">
      <c r="A26" s="166" t="s">
        <v>826</v>
      </c>
      <c r="B26" s="138"/>
      <c r="C26" s="138"/>
      <c r="D26" s="249">
        <f>'5. Önkormányzat'!F29</f>
        <v>2419</v>
      </c>
      <c r="E26" s="250">
        <f>SUM(F26:AA26)</f>
        <v>2419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38">
        <f>D26</f>
        <v>2419</v>
      </c>
      <c r="Q26" s="160"/>
      <c r="R26" s="162"/>
      <c r="S26" s="162"/>
      <c r="T26" s="162"/>
      <c r="U26" s="162"/>
      <c r="V26" s="162"/>
      <c r="W26" s="162"/>
      <c r="X26" s="162"/>
      <c r="Y26" s="162"/>
      <c r="Z26" s="162"/>
      <c r="AA26" s="162"/>
    </row>
    <row r="27" spans="1:27" ht="15.75" x14ac:dyDescent="0.25">
      <c r="A27" s="41" t="s">
        <v>1846</v>
      </c>
      <c r="B27" s="44"/>
      <c r="C27" s="44"/>
      <c r="D27" s="249">
        <f>'5. Önkormányzat'!F30</f>
        <v>2419</v>
      </c>
      <c r="E27" s="44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44"/>
      <c r="Q27" s="160"/>
      <c r="R27" s="162"/>
      <c r="S27" s="162"/>
      <c r="T27" s="162"/>
      <c r="U27" s="162"/>
      <c r="V27" s="162"/>
      <c r="W27" s="162"/>
      <c r="X27" s="162"/>
      <c r="Y27" s="162"/>
      <c r="Z27" s="162"/>
      <c r="AA27" s="162"/>
    </row>
    <row r="28" spans="1:27" ht="15.75" x14ac:dyDescent="0.25">
      <c r="A28" s="41" t="s">
        <v>1847</v>
      </c>
      <c r="B28" s="44"/>
      <c r="C28" s="44"/>
      <c r="D28" s="249">
        <f>'5. Önkormányzat'!F31</f>
        <v>2419</v>
      </c>
      <c r="E28" s="44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44"/>
      <c r="Q28" s="160"/>
      <c r="R28" s="162"/>
      <c r="S28" s="162"/>
      <c r="T28" s="162"/>
      <c r="U28" s="162"/>
      <c r="V28" s="162"/>
      <c r="W28" s="162"/>
      <c r="X28" s="162"/>
      <c r="Y28" s="162"/>
      <c r="Z28" s="162"/>
      <c r="AA28" s="162"/>
    </row>
    <row r="29" spans="1:27" ht="15.75" x14ac:dyDescent="0.25">
      <c r="A29" s="41" t="s">
        <v>1837</v>
      </c>
      <c r="B29" s="44"/>
      <c r="C29" s="44"/>
      <c r="D29" s="249">
        <f>'5. Önkormányzat'!F32</f>
        <v>0</v>
      </c>
      <c r="E29" s="44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44"/>
      <c r="Q29" s="160"/>
      <c r="R29" s="162"/>
      <c r="S29" s="162"/>
      <c r="T29" s="162"/>
      <c r="U29" s="162"/>
      <c r="V29" s="162"/>
      <c r="W29" s="162"/>
      <c r="X29" s="162"/>
      <c r="Y29" s="162"/>
      <c r="Z29" s="162"/>
      <c r="AA29" s="162"/>
    </row>
    <row r="30" spans="1:27" ht="15.75" x14ac:dyDescent="0.25">
      <c r="A30" s="163" t="s">
        <v>1827</v>
      </c>
      <c r="B30" s="138"/>
      <c r="C30" s="138"/>
      <c r="D30" s="249">
        <f>'5. Önkormányzat'!F33</f>
        <v>3348</v>
      </c>
      <c r="E30" s="250">
        <f>SUM(F30:AA30)</f>
        <v>3348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38">
        <f>D30</f>
        <v>3348</v>
      </c>
      <c r="Q30" s="160"/>
      <c r="R30" s="162"/>
      <c r="S30" s="162"/>
      <c r="T30" s="162"/>
      <c r="U30" s="162"/>
      <c r="V30" s="162"/>
      <c r="W30" s="162"/>
      <c r="X30" s="162"/>
      <c r="Y30" s="162"/>
      <c r="Z30" s="162"/>
      <c r="AA30" s="162"/>
    </row>
    <row r="31" spans="1:27" ht="15.75" x14ac:dyDescent="0.25">
      <c r="A31" s="25" t="s">
        <v>1845</v>
      </c>
      <c r="B31" s="44"/>
      <c r="C31" s="44"/>
      <c r="D31" s="249">
        <f>'5. Önkormányzat'!F34</f>
        <v>6269</v>
      </c>
      <c r="E31" s="44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44"/>
      <c r="Q31" s="160"/>
      <c r="R31" s="162"/>
      <c r="S31" s="162"/>
      <c r="T31" s="162"/>
      <c r="U31" s="162"/>
      <c r="V31" s="162"/>
      <c r="W31" s="162"/>
      <c r="X31" s="162"/>
      <c r="Y31" s="162"/>
      <c r="Z31" s="162"/>
      <c r="AA31" s="162"/>
    </row>
    <row r="32" spans="1:27" ht="15.75" x14ac:dyDescent="0.25">
      <c r="A32" s="25" t="s">
        <v>1838</v>
      </c>
      <c r="B32" s="44"/>
      <c r="C32" s="44"/>
      <c r="D32" s="249">
        <f>'5. Önkormányzat'!F35</f>
        <v>3348</v>
      </c>
      <c r="E32" s="44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44"/>
      <c r="Q32" s="160"/>
      <c r="R32" s="162"/>
      <c r="S32" s="162"/>
      <c r="T32" s="162"/>
      <c r="U32" s="162"/>
      <c r="V32" s="162"/>
      <c r="W32" s="162"/>
      <c r="X32" s="162"/>
      <c r="Y32" s="162"/>
      <c r="Z32" s="162"/>
      <c r="AA32" s="162"/>
    </row>
    <row r="33" spans="1:27" ht="15.75" x14ac:dyDescent="0.25">
      <c r="A33" s="25" t="s">
        <v>1839</v>
      </c>
      <c r="B33" s="44"/>
      <c r="C33" s="44"/>
      <c r="D33" s="249">
        <f>'5. Önkormányzat'!F36</f>
        <v>-2921</v>
      </c>
      <c r="E33" s="44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44"/>
      <c r="Q33" s="160"/>
      <c r="R33" s="162"/>
      <c r="S33" s="162"/>
      <c r="T33" s="162"/>
      <c r="U33" s="162"/>
      <c r="V33" s="162"/>
      <c r="W33" s="162"/>
      <c r="X33" s="162"/>
      <c r="Y33" s="162"/>
      <c r="Z33" s="162"/>
      <c r="AA33" s="162"/>
    </row>
    <row r="34" spans="1:27" ht="15.75" x14ac:dyDescent="0.25">
      <c r="A34" s="270" t="s">
        <v>1972</v>
      </c>
      <c r="B34" s="168"/>
      <c r="C34" s="168"/>
      <c r="D34" s="249">
        <f>'5. Önkormányzat'!F37</f>
        <v>5415</v>
      </c>
      <c r="E34" s="271">
        <f>SUM(F34:AA34)</f>
        <v>5415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8">
        <v>5415</v>
      </c>
      <c r="Q34" s="160"/>
      <c r="R34" s="162"/>
      <c r="S34" s="162"/>
      <c r="T34" s="162"/>
      <c r="U34" s="162"/>
      <c r="V34" s="162"/>
      <c r="W34" s="162"/>
      <c r="X34" s="162"/>
      <c r="Y34" s="162"/>
      <c r="Z34" s="162"/>
      <c r="AA34" s="162"/>
    </row>
    <row r="35" spans="1:27" ht="15.75" x14ac:dyDescent="0.25">
      <c r="A35" s="25" t="s">
        <v>1973</v>
      </c>
      <c r="B35" s="44"/>
      <c r="C35" s="44"/>
      <c r="D35" s="249">
        <f>'5. Önkormányzat'!F38</f>
        <v>10830</v>
      </c>
      <c r="E35" s="44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44"/>
      <c r="Q35" s="160"/>
      <c r="R35" s="162"/>
      <c r="S35" s="162"/>
      <c r="T35" s="162"/>
      <c r="U35" s="162"/>
      <c r="V35" s="162"/>
      <c r="W35" s="162"/>
      <c r="X35" s="162"/>
      <c r="Y35" s="162"/>
      <c r="Z35" s="162"/>
      <c r="AA35" s="162"/>
    </row>
    <row r="36" spans="1:27" ht="15.75" x14ac:dyDescent="0.25">
      <c r="A36" s="25" t="s">
        <v>1974</v>
      </c>
      <c r="B36" s="44"/>
      <c r="C36" s="44"/>
      <c r="D36" s="249">
        <f>'5. Önkormányzat'!F39</f>
        <v>5415</v>
      </c>
      <c r="E36" s="44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44"/>
      <c r="Q36" s="160"/>
      <c r="R36" s="162"/>
      <c r="S36" s="162"/>
      <c r="T36" s="162"/>
      <c r="U36" s="162"/>
      <c r="V36" s="162"/>
      <c r="W36" s="162"/>
      <c r="X36" s="162"/>
      <c r="Y36" s="162"/>
      <c r="Z36" s="162"/>
      <c r="AA36" s="162"/>
    </row>
    <row r="37" spans="1:27" ht="15.75" x14ac:dyDescent="0.25">
      <c r="A37" s="25" t="s">
        <v>1975</v>
      </c>
      <c r="B37" s="44"/>
      <c r="C37" s="44"/>
      <c r="D37" s="249">
        <f>'5. Önkormányzat'!F40</f>
        <v>-5415</v>
      </c>
      <c r="E37" s="44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44"/>
      <c r="Q37" s="160"/>
      <c r="R37" s="162"/>
      <c r="S37" s="162"/>
      <c r="T37" s="162"/>
      <c r="U37" s="162"/>
      <c r="V37" s="162"/>
      <c r="W37" s="162"/>
      <c r="X37" s="162"/>
      <c r="Y37" s="162"/>
      <c r="Z37" s="162"/>
      <c r="AA37" s="162"/>
    </row>
    <row r="38" spans="1:27" ht="15.75" x14ac:dyDescent="0.25">
      <c r="A38" s="23" t="s">
        <v>827</v>
      </c>
      <c r="B38" s="44" t="s">
        <v>350</v>
      </c>
      <c r="C38" s="44" t="s">
        <v>828</v>
      </c>
      <c r="D38" s="249">
        <f>'5. Önkormányzat'!F41</f>
        <v>0</v>
      </c>
      <c r="E38" s="43">
        <f>SUM(F38:AA38)</f>
        <v>0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44"/>
      <c r="Q38" s="160"/>
      <c r="R38" s="162"/>
      <c r="S38" s="162"/>
      <c r="T38" s="162"/>
      <c r="U38" s="162"/>
      <c r="V38" s="162"/>
      <c r="W38" s="162"/>
      <c r="X38" s="162"/>
      <c r="Y38" s="162"/>
      <c r="Z38" s="162"/>
      <c r="AA38" s="162"/>
    </row>
    <row r="39" spans="1:27" ht="15.75" x14ac:dyDescent="0.25">
      <c r="A39" s="23" t="s">
        <v>829</v>
      </c>
      <c r="B39" s="44" t="s">
        <v>351</v>
      </c>
      <c r="C39" s="44" t="s">
        <v>830</v>
      </c>
      <c r="D39" s="249">
        <f>'5. Önkormányzat'!F42</f>
        <v>28774.489999999998</v>
      </c>
      <c r="E39" s="43">
        <f>E40+E44+E48</f>
        <v>28773.89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44"/>
      <c r="Q39" s="160"/>
      <c r="R39" s="162"/>
      <c r="S39" s="162"/>
      <c r="T39" s="162"/>
      <c r="U39" s="162"/>
      <c r="V39" s="162"/>
      <c r="W39" s="162"/>
      <c r="X39" s="162"/>
      <c r="Y39" s="162"/>
      <c r="Z39" s="162"/>
      <c r="AA39" s="162"/>
    </row>
    <row r="40" spans="1:27" ht="15.75" x14ac:dyDescent="0.25">
      <c r="A40" s="24" t="s">
        <v>831</v>
      </c>
      <c r="B40" s="44"/>
      <c r="C40" s="44"/>
      <c r="D40" s="249">
        <f>'5. Önkormányzat'!F43</f>
        <v>15749.599999999999</v>
      </c>
      <c r="E40" s="43">
        <f>SUM(E41:E43)</f>
        <v>15750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44"/>
      <c r="Q40" s="160"/>
      <c r="R40" s="162"/>
      <c r="S40" s="162"/>
      <c r="T40" s="162"/>
      <c r="U40" s="162"/>
      <c r="V40" s="162"/>
      <c r="W40" s="162"/>
      <c r="X40" s="162"/>
      <c r="Y40" s="162"/>
      <c r="Z40" s="162"/>
      <c r="AA40" s="162"/>
    </row>
    <row r="41" spans="1:27" ht="15.75" x14ac:dyDescent="0.25">
      <c r="A41" s="167" t="s">
        <v>1821</v>
      </c>
      <c r="B41" s="168"/>
      <c r="C41" s="168"/>
      <c r="D41" s="249">
        <f>'5. Önkormányzat'!F44</f>
        <v>1400</v>
      </c>
      <c r="E41" s="168">
        <f>SUM(F41:AA41)</f>
        <v>1400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8">
        <f>D41</f>
        <v>1400</v>
      </c>
      <c r="Q41" s="160"/>
      <c r="R41" s="162"/>
      <c r="S41" s="162"/>
      <c r="T41" s="162"/>
      <c r="U41" s="162"/>
      <c r="V41" s="162"/>
      <c r="W41" s="162"/>
      <c r="X41" s="162"/>
      <c r="Y41" s="162"/>
      <c r="Z41" s="162"/>
      <c r="AA41" s="162"/>
    </row>
    <row r="42" spans="1:27" ht="15.75" x14ac:dyDescent="0.25">
      <c r="A42" s="167" t="s">
        <v>1822</v>
      </c>
      <c r="B42" s="168"/>
      <c r="C42" s="168"/>
      <c r="D42" s="249">
        <f>'5. Önkormányzat'!F45</f>
        <v>5000</v>
      </c>
      <c r="E42" s="168">
        <f>SUM(F42:AA42)</f>
        <v>5000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8">
        <f>D42</f>
        <v>5000</v>
      </c>
      <c r="Q42" s="160"/>
      <c r="R42" s="162"/>
      <c r="S42" s="162"/>
      <c r="T42" s="162"/>
      <c r="U42" s="162"/>
      <c r="V42" s="162"/>
      <c r="W42" s="162"/>
      <c r="X42" s="162"/>
      <c r="Y42" s="162"/>
      <c r="Z42" s="162"/>
      <c r="AA42" s="162"/>
    </row>
    <row r="43" spans="1:27" ht="15.75" x14ac:dyDescent="0.25">
      <c r="A43" s="167" t="s">
        <v>1823</v>
      </c>
      <c r="B43" s="168"/>
      <c r="C43" s="168"/>
      <c r="D43" s="249">
        <f>'5. Önkormányzat'!F46</f>
        <v>9349.6</v>
      </c>
      <c r="E43" s="168">
        <f>SUM(F43:AA43)</f>
        <v>9350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8">
        <v>9350</v>
      </c>
      <c r="Q43" s="160"/>
      <c r="R43" s="162"/>
      <c r="S43" s="162"/>
      <c r="T43" s="162"/>
      <c r="U43" s="162"/>
      <c r="V43" s="162"/>
      <c r="W43" s="162"/>
      <c r="X43" s="162"/>
      <c r="Y43" s="162"/>
      <c r="Z43" s="162"/>
      <c r="AA43" s="162"/>
    </row>
    <row r="44" spans="1:27" ht="15.75" x14ac:dyDescent="0.25">
      <c r="A44" s="269" t="s">
        <v>1840</v>
      </c>
      <c r="B44" s="160"/>
      <c r="C44" s="160"/>
      <c r="D44" s="249">
        <f>'5. Önkormányzat'!F47</f>
        <v>0</v>
      </c>
      <c r="E44" s="159">
        <f>SUM(F44:AA44)</f>
        <v>0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2"/>
      <c r="S44" s="162"/>
      <c r="T44" s="162"/>
      <c r="U44" s="162"/>
      <c r="V44" s="162"/>
      <c r="W44" s="162"/>
      <c r="X44" s="162"/>
      <c r="Y44" s="162"/>
      <c r="Z44" s="162"/>
      <c r="AA44" s="162"/>
    </row>
    <row r="45" spans="1:27" ht="15.75" x14ac:dyDescent="0.25">
      <c r="A45" s="25" t="s">
        <v>1841</v>
      </c>
      <c r="B45" s="44"/>
      <c r="C45" s="44"/>
      <c r="D45" s="249">
        <f>'5. Önkormányzat'!F48</f>
        <v>0</v>
      </c>
      <c r="E45" s="44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44"/>
      <c r="Q45" s="160"/>
      <c r="R45" s="162"/>
      <c r="S45" s="162"/>
      <c r="T45" s="162"/>
      <c r="U45" s="162"/>
      <c r="V45" s="162"/>
      <c r="W45" s="162"/>
      <c r="X45" s="162"/>
      <c r="Y45" s="162"/>
      <c r="Z45" s="162"/>
      <c r="AA45" s="162"/>
    </row>
    <row r="46" spans="1:27" ht="15.75" x14ac:dyDescent="0.25">
      <c r="A46" s="25" t="s">
        <v>1842</v>
      </c>
      <c r="B46" s="44"/>
      <c r="C46" s="44"/>
      <c r="D46" s="249">
        <f>'5. Önkormányzat'!F49</f>
        <v>0</v>
      </c>
      <c r="E46" s="44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44"/>
      <c r="Q46" s="160"/>
      <c r="R46" s="162"/>
      <c r="S46" s="162"/>
      <c r="T46" s="162"/>
      <c r="U46" s="162"/>
      <c r="V46" s="162"/>
      <c r="W46" s="162"/>
      <c r="X46" s="162"/>
      <c r="Y46" s="162"/>
      <c r="Z46" s="162"/>
      <c r="AA46" s="162"/>
    </row>
    <row r="47" spans="1:27" ht="15.75" x14ac:dyDescent="0.25">
      <c r="A47" s="25" t="s">
        <v>1843</v>
      </c>
      <c r="B47" s="44"/>
      <c r="C47" s="44"/>
      <c r="D47" s="249">
        <f>'5. Önkormányzat'!F50</f>
        <v>0</v>
      </c>
      <c r="E47" s="4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44"/>
      <c r="Q47" s="160"/>
      <c r="R47" s="162"/>
      <c r="S47" s="162"/>
      <c r="T47" s="162"/>
      <c r="U47" s="162"/>
      <c r="V47" s="162"/>
      <c r="W47" s="162"/>
      <c r="X47" s="162"/>
      <c r="Y47" s="162"/>
      <c r="Z47" s="162"/>
      <c r="AA47" s="162"/>
    </row>
    <row r="48" spans="1:27" ht="15.75" x14ac:dyDescent="0.25">
      <c r="A48" s="24" t="s">
        <v>832</v>
      </c>
      <c r="B48" s="44"/>
      <c r="C48" s="44"/>
      <c r="D48" s="249">
        <f>'5. Önkormányzat'!F51</f>
        <v>13023.89</v>
      </c>
      <c r="E48" s="43">
        <f>SUM(E49:E53)</f>
        <v>13023.89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44"/>
      <c r="Q48" s="160"/>
      <c r="R48" s="162"/>
      <c r="S48" s="162"/>
      <c r="T48" s="162"/>
      <c r="U48" s="162"/>
      <c r="V48" s="162"/>
      <c r="W48" s="162"/>
      <c r="X48" s="162"/>
      <c r="Y48" s="162"/>
      <c r="Z48" s="162"/>
      <c r="AA48" s="162"/>
    </row>
    <row r="49" spans="1:27" ht="15.75" x14ac:dyDescent="0.25">
      <c r="A49" s="25" t="s">
        <v>833</v>
      </c>
      <c r="B49" s="44"/>
      <c r="C49" s="44"/>
      <c r="D49" s="249">
        <f>'5. Önkormányzat'!F52</f>
        <v>0</v>
      </c>
      <c r="E49" s="44">
        <f>SUM(F49:AA49)</f>
        <v>0</v>
      </c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44"/>
      <c r="Q49" s="160"/>
      <c r="R49" s="162"/>
      <c r="S49" s="162"/>
      <c r="T49" s="162"/>
      <c r="U49" s="162"/>
      <c r="V49" s="162"/>
      <c r="W49" s="162"/>
      <c r="X49" s="162"/>
      <c r="Y49" s="162"/>
      <c r="Z49" s="162"/>
      <c r="AA49" s="162"/>
    </row>
    <row r="50" spans="1:27" ht="15.75" x14ac:dyDescent="0.25">
      <c r="A50" s="25" t="s">
        <v>834</v>
      </c>
      <c r="B50" s="44"/>
      <c r="C50" s="44"/>
      <c r="D50" s="249">
        <f>'5. Önkormányzat'!F53</f>
        <v>0</v>
      </c>
      <c r="E50" s="44">
        <f>SUM(F50:AA50)</f>
        <v>0</v>
      </c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44"/>
      <c r="Q50" s="160"/>
      <c r="R50" s="162"/>
      <c r="S50" s="162"/>
      <c r="T50" s="162"/>
      <c r="U50" s="162"/>
      <c r="V50" s="162"/>
      <c r="W50" s="162"/>
      <c r="X50" s="162"/>
      <c r="Y50" s="162"/>
      <c r="Z50" s="162"/>
      <c r="AA50" s="162"/>
    </row>
    <row r="51" spans="1:27" ht="15.75" x14ac:dyDescent="0.25">
      <c r="A51" s="166" t="s">
        <v>835</v>
      </c>
      <c r="B51" s="138"/>
      <c r="C51" s="138"/>
      <c r="D51" s="249">
        <f>'5. Önkormányzat'!F54</f>
        <v>830</v>
      </c>
      <c r="E51" s="138">
        <f>SUM(F51:AA51)</f>
        <v>830</v>
      </c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38">
        <f>D51</f>
        <v>830</v>
      </c>
      <c r="Q51" s="160"/>
      <c r="R51" s="162"/>
      <c r="S51" s="162"/>
      <c r="T51" s="162"/>
      <c r="U51" s="162"/>
      <c r="V51" s="162"/>
      <c r="W51" s="162"/>
      <c r="X51" s="162"/>
      <c r="Y51" s="162"/>
      <c r="Z51" s="162"/>
      <c r="AA51" s="162"/>
    </row>
    <row r="52" spans="1:27" ht="15.75" x14ac:dyDescent="0.25">
      <c r="A52" s="169" t="s">
        <v>836</v>
      </c>
      <c r="B52" s="135"/>
      <c r="C52" s="135"/>
      <c r="D52" s="249">
        <f>'5. Önkormányzat'!F55</f>
        <v>2499.89</v>
      </c>
      <c r="E52" s="135">
        <f>SUM(F52:AA52)</f>
        <v>2499.89</v>
      </c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35">
        <f>D52</f>
        <v>2499.89</v>
      </c>
      <c r="Q52" s="160"/>
      <c r="R52" s="162"/>
      <c r="S52" s="162"/>
      <c r="T52" s="162"/>
      <c r="U52" s="162"/>
      <c r="V52" s="162"/>
      <c r="W52" s="162"/>
      <c r="X52" s="162"/>
      <c r="Y52" s="162"/>
      <c r="Z52" s="162"/>
      <c r="AA52" s="162"/>
    </row>
    <row r="53" spans="1:27" ht="15.75" x14ac:dyDescent="0.25">
      <c r="A53" s="166" t="s">
        <v>837</v>
      </c>
      <c r="B53" s="138"/>
      <c r="C53" s="138"/>
      <c r="D53" s="249">
        <f>'5. Önkormányzat'!F56</f>
        <v>9694</v>
      </c>
      <c r="E53" s="138">
        <f>SUM(F53:AA53)</f>
        <v>9694</v>
      </c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38">
        <f>D53</f>
        <v>9694</v>
      </c>
      <c r="Q53" s="160"/>
      <c r="R53" s="162"/>
      <c r="S53" s="162"/>
      <c r="T53" s="162"/>
      <c r="U53" s="162"/>
      <c r="V53" s="162"/>
      <c r="W53" s="162"/>
      <c r="X53" s="162"/>
      <c r="Y53" s="162"/>
      <c r="Z53" s="162"/>
      <c r="AA53" s="162"/>
    </row>
    <row r="54" spans="1:27" ht="15.75" x14ac:dyDescent="0.25">
      <c r="A54" s="23" t="s">
        <v>838</v>
      </c>
      <c r="B54" s="44" t="s">
        <v>352</v>
      </c>
      <c r="C54" s="44" t="s">
        <v>839</v>
      </c>
      <c r="D54" s="249">
        <f>'5. Önkormányzat'!F57</f>
        <v>2647</v>
      </c>
      <c r="E54" s="43">
        <f>SUM(E55)</f>
        <v>2647</v>
      </c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44"/>
      <c r="Q54" s="160"/>
      <c r="R54" s="162"/>
      <c r="S54" s="162"/>
      <c r="T54" s="162"/>
      <c r="U54" s="162"/>
      <c r="V54" s="162"/>
      <c r="W54" s="162"/>
      <c r="X54" s="162"/>
      <c r="Y54" s="162"/>
      <c r="Z54" s="162"/>
      <c r="AA54" s="162"/>
    </row>
    <row r="55" spans="1:27" ht="15.75" x14ac:dyDescent="0.25">
      <c r="A55" s="163" t="s">
        <v>840</v>
      </c>
      <c r="B55" s="138"/>
      <c r="C55" s="138"/>
      <c r="D55" s="249">
        <f>'5. Önkormányzat'!F58</f>
        <v>2647</v>
      </c>
      <c r="E55" s="138">
        <f>SUM(F55:AA55)</f>
        <v>2647</v>
      </c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38">
        <f>D55</f>
        <v>2647</v>
      </c>
      <c r="Q55" s="160"/>
      <c r="R55" s="162"/>
      <c r="S55" s="162"/>
      <c r="T55" s="162"/>
      <c r="U55" s="162"/>
      <c r="V55" s="162"/>
      <c r="W55" s="162"/>
      <c r="X55" s="162"/>
      <c r="Y55" s="162"/>
      <c r="Z55" s="162"/>
      <c r="AA55" s="162"/>
    </row>
    <row r="56" spans="1:27" ht="15.75" x14ac:dyDescent="0.25">
      <c r="A56" s="23" t="s">
        <v>841</v>
      </c>
      <c r="B56" s="44" t="s">
        <v>353</v>
      </c>
      <c r="C56" s="44" t="s">
        <v>842</v>
      </c>
      <c r="D56" s="249">
        <f>'5. Önkormányzat'!F59</f>
        <v>475</v>
      </c>
      <c r="E56" s="43">
        <f>SUM(E57:E64)</f>
        <v>475</v>
      </c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44"/>
      <c r="Q56" s="160"/>
      <c r="R56" s="162"/>
      <c r="S56" s="162"/>
      <c r="T56" s="162"/>
      <c r="U56" s="162"/>
      <c r="V56" s="162"/>
      <c r="W56" s="162"/>
      <c r="X56" s="162"/>
      <c r="Y56" s="162"/>
      <c r="Z56" s="162"/>
      <c r="AA56" s="162"/>
    </row>
    <row r="57" spans="1:27" ht="15.75" x14ac:dyDescent="0.25">
      <c r="A57" s="24" t="s">
        <v>843</v>
      </c>
      <c r="B57" s="44"/>
      <c r="C57" s="44"/>
      <c r="D57" s="249">
        <f>'5. Önkormányzat'!F60</f>
        <v>0</v>
      </c>
      <c r="E57" s="44">
        <f t="shared" ref="E57:E64" si="1">SUM(F57:AA57)</f>
        <v>0</v>
      </c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44"/>
      <c r="Q57" s="160"/>
      <c r="R57" s="162"/>
      <c r="S57" s="162"/>
      <c r="T57" s="162"/>
      <c r="U57" s="162"/>
      <c r="V57" s="162"/>
      <c r="W57" s="162"/>
      <c r="X57" s="162"/>
      <c r="Y57" s="162"/>
      <c r="Z57" s="162"/>
      <c r="AA57" s="162"/>
    </row>
    <row r="58" spans="1:27" ht="31.5" x14ac:dyDescent="0.25">
      <c r="A58" s="26" t="s">
        <v>844</v>
      </c>
      <c r="B58" s="44"/>
      <c r="C58" s="44"/>
      <c r="D58" s="249">
        <f>'5. Önkormányzat'!F61</f>
        <v>0</v>
      </c>
      <c r="E58" s="44">
        <f t="shared" si="1"/>
        <v>0</v>
      </c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44"/>
      <c r="Q58" s="160"/>
      <c r="R58" s="162"/>
      <c r="S58" s="162"/>
      <c r="T58" s="162"/>
      <c r="U58" s="162"/>
      <c r="V58" s="162"/>
      <c r="W58" s="162"/>
      <c r="X58" s="162"/>
      <c r="Y58" s="162"/>
      <c r="Z58" s="162"/>
      <c r="AA58" s="162"/>
    </row>
    <row r="59" spans="1:27" ht="15.75" x14ac:dyDescent="0.25">
      <c r="A59" s="24" t="s">
        <v>845</v>
      </c>
      <c r="B59" s="44"/>
      <c r="C59" s="44"/>
      <c r="D59" s="249">
        <f>'5. Önkormányzat'!F62</f>
        <v>0</v>
      </c>
      <c r="E59" s="44">
        <f t="shared" si="1"/>
        <v>0</v>
      </c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44"/>
      <c r="Q59" s="160"/>
      <c r="R59" s="162"/>
      <c r="S59" s="162"/>
      <c r="T59" s="162"/>
      <c r="U59" s="162"/>
      <c r="V59" s="162"/>
      <c r="W59" s="162"/>
      <c r="X59" s="162"/>
      <c r="Y59" s="162"/>
      <c r="Z59" s="162"/>
      <c r="AA59" s="162"/>
    </row>
    <row r="60" spans="1:27" ht="31.5" x14ac:dyDescent="0.25">
      <c r="A60" s="26" t="s">
        <v>846</v>
      </c>
      <c r="B60" s="44"/>
      <c r="C60" s="44"/>
      <c r="D60" s="249">
        <f>'5. Önkormányzat'!F63</f>
        <v>0</v>
      </c>
      <c r="E60" s="44">
        <f t="shared" si="1"/>
        <v>0</v>
      </c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44"/>
      <c r="Q60" s="160"/>
      <c r="R60" s="162"/>
      <c r="S60" s="162"/>
      <c r="T60" s="162"/>
      <c r="U60" s="162"/>
      <c r="V60" s="162"/>
      <c r="W60" s="162"/>
      <c r="X60" s="162"/>
      <c r="Y60" s="162"/>
      <c r="Z60" s="162"/>
      <c r="AA60" s="162"/>
    </row>
    <row r="61" spans="1:27" ht="15.75" x14ac:dyDescent="0.25">
      <c r="A61" s="24" t="s">
        <v>1712</v>
      </c>
      <c r="B61" s="44"/>
      <c r="C61" s="44"/>
      <c r="D61" s="249">
        <f>'5. Önkormányzat'!F64</f>
        <v>0</v>
      </c>
      <c r="E61" s="44">
        <f t="shared" si="1"/>
        <v>0</v>
      </c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44"/>
      <c r="Q61" s="160"/>
      <c r="R61" s="162"/>
      <c r="S61" s="162"/>
      <c r="T61" s="162"/>
      <c r="U61" s="162"/>
      <c r="V61" s="162"/>
      <c r="W61" s="162"/>
      <c r="X61" s="162"/>
      <c r="Y61" s="162"/>
      <c r="Z61" s="162"/>
      <c r="AA61" s="162"/>
    </row>
    <row r="62" spans="1:27" ht="31.5" x14ac:dyDescent="0.25">
      <c r="A62" s="26" t="s">
        <v>1717</v>
      </c>
      <c r="B62" s="44"/>
      <c r="C62" s="44"/>
      <c r="D62" s="249">
        <f>'5. Önkormányzat'!F65</f>
        <v>0</v>
      </c>
      <c r="E62" s="44">
        <f t="shared" si="1"/>
        <v>0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44"/>
      <c r="Q62" s="160"/>
      <c r="R62" s="162"/>
      <c r="S62" s="162"/>
      <c r="T62" s="162"/>
      <c r="U62" s="162"/>
      <c r="V62" s="162"/>
      <c r="W62" s="162"/>
      <c r="X62" s="162"/>
      <c r="Y62" s="162"/>
      <c r="Z62" s="162"/>
      <c r="AA62" s="162"/>
    </row>
    <row r="63" spans="1:27" ht="15.75" x14ac:dyDescent="0.25">
      <c r="A63" s="163" t="s">
        <v>1718</v>
      </c>
      <c r="B63" s="138"/>
      <c r="C63" s="138"/>
      <c r="D63" s="249">
        <f>'5. Önkormányzat'!F66</f>
        <v>102</v>
      </c>
      <c r="E63" s="138">
        <f t="shared" si="1"/>
        <v>102</v>
      </c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38">
        <v>102</v>
      </c>
      <c r="Q63" s="160"/>
      <c r="R63" s="162"/>
      <c r="S63" s="162"/>
      <c r="T63" s="162"/>
      <c r="U63" s="162"/>
      <c r="V63" s="162"/>
      <c r="W63" s="162"/>
      <c r="X63" s="162"/>
      <c r="Y63" s="162"/>
      <c r="Z63" s="162"/>
      <c r="AA63" s="162"/>
    </row>
    <row r="64" spans="1:27" ht="15.75" x14ac:dyDescent="0.25">
      <c r="A64" s="163" t="s">
        <v>1719</v>
      </c>
      <c r="B64" s="138"/>
      <c r="C64" s="138"/>
      <c r="D64" s="249">
        <f>'5. Önkormányzat'!F67</f>
        <v>373</v>
      </c>
      <c r="E64" s="138">
        <f t="shared" si="1"/>
        <v>373</v>
      </c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38">
        <f>D64</f>
        <v>373</v>
      </c>
      <c r="Q64" s="160"/>
      <c r="R64" s="162"/>
      <c r="S64" s="162"/>
      <c r="T64" s="162"/>
      <c r="U64" s="162"/>
      <c r="V64" s="162"/>
      <c r="W64" s="162"/>
      <c r="X64" s="162"/>
      <c r="Y64" s="162"/>
      <c r="Z64" s="162"/>
      <c r="AA64" s="162"/>
    </row>
    <row r="65" spans="1:27" ht="15.75" x14ac:dyDescent="0.25">
      <c r="A65" s="23" t="s">
        <v>1720</v>
      </c>
      <c r="B65" s="44" t="s">
        <v>354</v>
      </c>
      <c r="C65" s="44" t="s">
        <v>1721</v>
      </c>
      <c r="D65" s="249">
        <f>'5. Önkormányzat'!F68</f>
        <v>13941</v>
      </c>
      <c r="E65" s="43">
        <f>SUM(E66:E70)</f>
        <v>13941</v>
      </c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44"/>
      <c r="Q65" s="160"/>
      <c r="R65" s="162"/>
      <c r="S65" s="162"/>
      <c r="T65" s="162"/>
      <c r="U65" s="162"/>
      <c r="V65" s="162"/>
      <c r="W65" s="162"/>
      <c r="X65" s="162"/>
      <c r="Y65" s="162"/>
      <c r="Z65" s="162"/>
      <c r="AA65" s="162"/>
    </row>
    <row r="66" spans="1:27" ht="15.75" x14ac:dyDescent="0.25">
      <c r="A66" s="163" t="s">
        <v>1722</v>
      </c>
      <c r="B66" s="138"/>
      <c r="C66" s="138"/>
      <c r="D66" s="249">
        <f>'5. Önkormányzat'!F69</f>
        <v>10465</v>
      </c>
      <c r="E66" s="138">
        <f t="shared" ref="E66:E75" si="2">SUM(F66:AA66)</f>
        <v>10465</v>
      </c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38">
        <v>10465</v>
      </c>
      <c r="Q66" s="160"/>
      <c r="R66" s="162"/>
      <c r="S66" s="162"/>
      <c r="T66" s="162"/>
      <c r="U66" s="162"/>
      <c r="V66" s="162"/>
      <c r="W66" s="162"/>
      <c r="X66" s="162"/>
      <c r="Y66" s="162"/>
      <c r="Z66" s="162"/>
      <c r="AA66" s="162"/>
    </row>
    <row r="67" spans="1:27" ht="15.75" x14ac:dyDescent="0.25">
      <c r="A67" s="163" t="s">
        <v>1723</v>
      </c>
      <c r="B67" s="138"/>
      <c r="C67" s="138"/>
      <c r="D67" s="249">
        <f>'5. Önkormányzat'!F70</f>
        <v>1689</v>
      </c>
      <c r="E67" s="138">
        <f t="shared" si="2"/>
        <v>1689</v>
      </c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38">
        <v>1689</v>
      </c>
      <c r="Q67" s="160"/>
      <c r="R67" s="162"/>
      <c r="S67" s="162"/>
      <c r="T67" s="162"/>
      <c r="U67" s="162"/>
      <c r="V67" s="162"/>
      <c r="W67" s="162"/>
      <c r="X67" s="162"/>
      <c r="Y67" s="162"/>
      <c r="Z67" s="162"/>
      <c r="AA67" s="162"/>
    </row>
    <row r="68" spans="1:27" ht="15.75" x14ac:dyDescent="0.25">
      <c r="A68" s="719" t="s">
        <v>58</v>
      </c>
      <c r="B68" s="717"/>
      <c r="C68" s="717"/>
      <c r="D68" s="249">
        <f>'5. Önkormányzat'!F71</f>
        <v>120</v>
      </c>
      <c r="E68" s="717">
        <f t="shared" si="2"/>
        <v>120</v>
      </c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717">
        <v>120</v>
      </c>
      <c r="Q68" s="160"/>
      <c r="R68" s="162"/>
      <c r="S68" s="162"/>
      <c r="T68" s="162"/>
      <c r="U68" s="162"/>
      <c r="V68" s="162"/>
      <c r="W68" s="162"/>
      <c r="X68" s="162"/>
      <c r="Y68" s="162"/>
      <c r="Z68" s="162"/>
      <c r="AA68" s="162"/>
    </row>
    <row r="69" spans="1:27" ht="15.75" x14ac:dyDescent="0.25">
      <c r="A69" s="163" t="s">
        <v>1988</v>
      </c>
      <c r="B69" s="138"/>
      <c r="C69" s="138"/>
      <c r="D69" s="249">
        <f>'5. Önkormányzat'!F72</f>
        <v>565</v>
      </c>
      <c r="E69" s="138">
        <f t="shared" si="2"/>
        <v>565</v>
      </c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38">
        <v>565</v>
      </c>
      <c r="Q69" s="160"/>
      <c r="R69" s="162"/>
      <c r="S69" s="162"/>
      <c r="T69" s="162"/>
      <c r="U69" s="162"/>
      <c r="V69" s="162"/>
      <c r="W69" s="162"/>
      <c r="X69" s="162"/>
      <c r="Y69" s="162"/>
      <c r="Z69" s="162"/>
      <c r="AA69" s="162"/>
    </row>
    <row r="70" spans="1:27" ht="15.75" x14ac:dyDescent="0.25">
      <c r="A70" s="163" t="s">
        <v>1808</v>
      </c>
      <c r="B70" s="138"/>
      <c r="C70" s="138"/>
      <c r="D70" s="249">
        <f>'5. Önkormányzat'!F73</f>
        <v>1102</v>
      </c>
      <c r="E70" s="138">
        <f t="shared" si="2"/>
        <v>1102</v>
      </c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38">
        <v>1102</v>
      </c>
      <c r="Q70" s="160"/>
      <c r="R70" s="162"/>
      <c r="S70" s="162"/>
      <c r="T70" s="162"/>
      <c r="U70" s="162"/>
      <c r="V70" s="162"/>
      <c r="W70" s="162"/>
      <c r="X70" s="162"/>
      <c r="Y70" s="162"/>
      <c r="Z70" s="162"/>
      <c r="AA70" s="162"/>
    </row>
    <row r="71" spans="1:27" ht="15.75" x14ac:dyDescent="0.25">
      <c r="A71" s="268" t="s">
        <v>1844</v>
      </c>
      <c r="B71" s="160"/>
      <c r="C71" s="160"/>
      <c r="D71" s="249">
        <f>'5. Önkormányzat'!F74</f>
        <v>-8336</v>
      </c>
      <c r="E71" s="159">
        <v>-8336</v>
      </c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2"/>
      <c r="S71" s="162"/>
      <c r="T71" s="162"/>
      <c r="U71" s="162"/>
      <c r="V71" s="162"/>
      <c r="W71" s="162"/>
      <c r="X71" s="162"/>
      <c r="Y71" s="162"/>
      <c r="Z71" s="162"/>
      <c r="AA71" s="162"/>
    </row>
    <row r="72" spans="1:27" ht="15.75" x14ac:dyDescent="0.25">
      <c r="A72" s="5" t="s">
        <v>1724</v>
      </c>
      <c r="B72" s="44" t="s">
        <v>355</v>
      </c>
      <c r="C72" s="44" t="s">
        <v>1725</v>
      </c>
      <c r="D72" s="249">
        <f>'5. Önkormányzat'!F75</f>
        <v>0</v>
      </c>
      <c r="E72" s="43">
        <f t="shared" si="2"/>
        <v>0</v>
      </c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44"/>
      <c r="Q72" s="160"/>
      <c r="R72" s="162"/>
      <c r="S72" s="162"/>
      <c r="T72" s="162"/>
      <c r="U72" s="162"/>
      <c r="V72" s="162"/>
      <c r="W72" s="162"/>
      <c r="X72" s="162"/>
      <c r="Y72" s="162"/>
      <c r="Z72" s="162"/>
      <c r="AA72" s="162"/>
    </row>
    <row r="73" spans="1:27" ht="15.75" x14ac:dyDescent="0.25">
      <c r="A73" s="3" t="s">
        <v>1726</v>
      </c>
      <c r="B73" s="44" t="s">
        <v>356</v>
      </c>
      <c r="C73" s="44" t="s">
        <v>1727</v>
      </c>
      <c r="D73" s="249">
        <f>'5. Önkormányzat'!F76</f>
        <v>0</v>
      </c>
      <c r="E73" s="43">
        <f t="shared" si="2"/>
        <v>0</v>
      </c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44"/>
      <c r="Q73" s="160"/>
      <c r="R73" s="162"/>
      <c r="S73" s="162"/>
      <c r="T73" s="162"/>
      <c r="U73" s="162"/>
      <c r="V73" s="162"/>
      <c r="W73" s="162"/>
      <c r="X73" s="162"/>
      <c r="Y73" s="162"/>
      <c r="Z73" s="162"/>
      <c r="AA73" s="162"/>
    </row>
    <row r="74" spans="1:27" ht="15.75" x14ac:dyDescent="0.25">
      <c r="A74" s="3" t="s">
        <v>1728</v>
      </c>
      <c r="B74" s="44" t="s">
        <v>357</v>
      </c>
      <c r="C74" s="44" t="s">
        <v>1729</v>
      </c>
      <c r="D74" s="249">
        <f>'5. Önkormányzat'!F77</f>
        <v>0</v>
      </c>
      <c r="E74" s="43">
        <f t="shared" si="2"/>
        <v>0</v>
      </c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2"/>
      <c r="S74" s="162"/>
      <c r="T74" s="162"/>
      <c r="U74" s="162"/>
      <c r="V74" s="162"/>
      <c r="W74" s="162"/>
      <c r="X74" s="162"/>
      <c r="Y74" s="162"/>
      <c r="Z74" s="162"/>
      <c r="AA74" s="162"/>
    </row>
    <row r="75" spans="1:27" ht="15.75" x14ac:dyDescent="0.25">
      <c r="A75" s="3" t="s">
        <v>1730</v>
      </c>
      <c r="B75" s="44" t="s">
        <v>358</v>
      </c>
      <c r="C75" s="44" t="s">
        <v>1731</v>
      </c>
      <c r="D75" s="249">
        <f>'5. Önkormányzat'!F78</f>
        <v>0</v>
      </c>
      <c r="E75" s="43">
        <f t="shared" si="2"/>
        <v>0</v>
      </c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2"/>
      <c r="S75" s="162"/>
      <c r="T75" s="162"/>
      <c r="U75" s="162"/>
      <c r="V75" s="162"/>
      <c r="W75" s="162"/>
      <c r="X75" s="162"/>
      <c r="Y75" s="162"/>
      <c r="Z75" s="162"/>
      <c r="AA75" s="162"/>
    </row>
    <row r="76" spans="1:27" ht="15.75" x14ac:dyDescent="0.25">
      <c r="A76" s="27" t="s">
        <v>1732</v>
      </c>
      <c r="B76" s="44" t="s">
        <v>359</v>
      </c>
      <c r="C76" s="44" t="s">
        <v>1733</v>
      </c>
      <c r="D76" s="249">
        <f>'5. Önkormányzat'!F79</f>
        <v>25889</v>
      </c>
      <c r="E76" s="43">
        <f>SUM(E77:E83)</f>
        <v>25889.4</v>
      </c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2"/>
      <c r="S76" s="162"/>
      <c r="T76" s="162"/>
      <c r="U76" s="162"/>
      <c r="V76" s="162"/>
      <c r="W76" s="162"/>
      <c r="X76" s="162"/>
      <c r="Y76" s="162"/>
      <c r="Z76" s="162"/>
      <c r="AA76" s="162"/>
    </row>
    <row r="77" spans="1:27" ht="15.75" x14ac:dyDescent="0.25">
      <c r="A77" s="171" t="s">
        <v>563</v>
      </c>
      <c r="B77" s="168"/>
      <c r="C77" s="168"/>
      <c r="D77" s="249">
        <f>'5. Önkormányzat'!F80</f>
        <v>75</v>
      </c>
      <c r="E77" s="168">
        <f>SUM(F77:AA77)</f>
        <v>75</v>
      </c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2"/>
      <c r="S77" s="162"/>
      <c r="T77" s="172">
        <v>75</v>
      </c>
      <c r="U77" s="162"/>
      <c r="V77" s="162"/>
      <c r="W77" s="162"/>
      <c r="X77" s="162"/>
      <c r="Y77" s="162"/>
      <c r="Z77" s="162"/>
      <c r="AA77" s="162"/>
    </row>
    <row r="78" spans="1:27" ht="15.75" x14ac:dyDescent="0.25">
      <c r="A78" s="173" t="s">
        <v>564</v>
      </c>
      <c r="B78" s="138"/>
      <c r="C78" s="138"/>
      <c r="D78" s="249">
        <f>'5. Önkormányzat'!F81</f>
        <v>6034</v>
      </c>
      <c r="E78" s="138">
        <f>SUM(F78:AA78)+0.4</f>
        <v>6034.4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38">
        <v>6034</v>
      </c>
      <c r="R78" s="162"/>
      <c r="S78" s="162"/>
      <c r="T78" s="162"/>
      <c r="U78" s="162"/>
      <c r="V78" s="162"/>
      <c r="W78" s="162"/>
      <c r="X78" s="162"/>
      <c r="Y78" s="162"/>
      <c r="Z78" s="162"/>
      <c r="AA78" s="162"/>
    </row>
    <row r="79" spans="1:27" ht="15.75" x14ac:dyDescent="0.25">
      <c r="A79" s="173" t="s">
        <v>1617</v>
      </c>
      <c r="B79" s="138"/>
      <c r="C79" s="138"/>
      <c r="D79" s="249">
        <f>'5. Önkormányzat'!F82</f>
        <v>400</v>
      </c>
      <c r="E79" s="138">
        <f>SUM(F79:AA79)</f>
        <v>400</v>
      </c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38">
        <v>400</v>
      </c>
      <c r="R79" s="162"/>
      <c r="S79" s="162"/>
      <c r="T79" s="162"/>
      <c r="U79" s="162"/>
      <c r="V79" s="162"/>
      <c r="W79" s="162"/>
      <c r="X79" s="162"/>
      <c r="Y79" s="162"/>
      <c r="Z79" s="162"/>
      <c r="AA79" s="162"/>
    </row>
    <row r="80" spans="1:27" ht="15.75" x14ac:dyDescent="0.25">
      <c r="A80" s="716" t="s">
        <v>1951</v>
      </c>
      <c r="B80" s="717"/>
      <c r="C80" s="717"/>
      <c r="D80" s="249">
        <f>'5. Önkormányzat'!F83</f>
        <v>15946</v>
      </c>
      <c r="E80" s="717">
        <f>SUM(F80:AA80)</f>
        <v>15946</v>
      </c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2"/>
      <c r="S80" s="162"/>
      <c r="T80" s="162"/>
      <c r="U80" s="262">
        <v>10918</v>
      </c>
      <c r="V80" s="262">
        <v>4371</v>
      </c>
      <c r="W80" s="262">
        <v>657</v>
      </c>
      <c r="X80" s="162"/>
      <c r="Y80" s="162"/>
      <c r="Z80" s="162"/>
      <c r="AA80" s="162"/>
    </row>
    <row r="81" spans="1:27" ht="15.75" x14ac:dyDescent="0.25">
      <c r="A81" s="173" t="s">
        <v>938</v>
      </c>
      <c r="B81" s="138"/>
      <c r="C81" s="138"/>
      <c r="D81" s="249">
        <f>'5. Önkormányzat'!F84</f>
        <v>2081</v>
      </c>
      <c r="E81" s="138">
        <f>SUM(F81:AA81)</f>
        <v>2081</v>
      </c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2"/>
      <c r="S81" s="162"/>
      <c r="T81" s="162"/>
      <c r="U81" s="162"/>
      <c r="V81" s="162"/>
      <c r="W81" s="162"/>
      <c r="X81" s="162"/>
      <c r="Y81" s="162"/>
      <c r="Z81" s="179">
        <v>2081</v>
      </c>
      <c r="AA81" s="162"/>
    </row>
    <row r="82" spans="1:27" ht="15.75" x14ac:dyDescent="0.25">
      <c r="A82" s="716" t="s">
        <v>57</v>
      </c>
      <c r="B82" s="717"/>
      <c r="C82" s="717"/>
      <c r="D82" s="249">
        <f>'5. Önkormányzat'!F85</f>
        <v>280</v>
      </c>
      <c r="E82" s="717">
        <f>SUM(F82:AA82)</f>
        <v>280</v>
      </c>
      <c r="F82" s="160"/>
      <c r="G82" s="160"/>
      <c r="H82" s="160"/>
      <c r="I82" s="160"/>
      <c r="J82" s="160"/>
      <c r="K82" s="160"/>
      <c r="L82" s="160"/>
      <c r="M82" s="160"/>
      <c r="N82" s="160"/>
      <c r="O82" s="717">
        <v>280</v>
      </c>
      <c r="P82" s="160"/>
      <c r="Q82" s="160"/>
      <c r="R82" s="162"/>
      <c r="S82" s="162"/>
      <c r="T82" s="162"/>
      <c r="U82" s="162"/>
      <c r="V82" s="162"/>
      <c r="W82" s="162"/>
      <c r="X82" s="162"/>
      <c r="Y82" s="162"/>
      <c r="Z82" s="162"/>
      <c r="AA82" s="162"/>
    </row>
    <row r="83" spans="1:27" ht="15.75" x14ac:dyDescent="0.25">
      <c r="A83" s="716" t="s">
        <v>206</v>
      </c>
      <c r="B83" s="717"/>
      <c r="C83" s="717"/>
      <c r="D83" s="249">
        <f>'5. Önkormányzat'!F86</f>
        <v>1073</v>
      </c>
      <c r="E83" s="717">
        <f>SUM(F83:AA83)</f>
        <v>1073</v>
      </c>
      <c r="F83" s="160"/>
      <c r="G83" s="160"/>
      <c r="H83" s="160"/>
      <c r="I83" s="160"/>
      <c r="J83" s="160"/>
      <c r="K83" s="160"/>
      <c r="L83" s="160"/>
      <c r="M83" s="160"/>
      <c r="N83" s="160"/>
      <c r="O83" s="138">
        <v>1073</v>
      </c>
      <c r="P83" s="160"/>
      <c r="Q83" s="160"/>
      <c r="R83" s="162"/>
      <c r="S83" s="162"/>
      <c r="T83" s="162"/>
      <c r="U83" s="162"/>
      <c r="V83" s="162"/>
      <c r="W83" s="162"/>
      <c r="X83" s="162"/>
      <c r="Y83" s="162"/>
      <c r="Z83" s="162"/>
      <c r="AA83" s="162"/>
    </row>
    <row r="84" spans="1:27" ht="15.75" x14ac:dyDescent="0.25">
      <c r="A84" s="21" t="s">
        <v>1734</v>
      </c>
      <c r="B84" s="44" t="s">
        <v>361</v>
      </c>
      <c r="C84" s="44" t="s">
        <v>1735</v>
      </c>
      <c r="D84" s="249">
        <f>'5. Önkormányzat'!F87</f>
        <v>283377</v>
      </c>
      <c r="E84" s="43">
        <f>E85+E92+E93+E94+E95</f>
        <v>283377</v>
      </c>
      <c r="F84" s="159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2"/>
      <c r="S84" s="162"/>
      <c r="T84" s="162"/>
      <c r="U84" s="162"/>
      <c r="V84" s="162"/>
      <c r="W84" s="162"/>
      <c r="X84" s="162"/>
      <c r="Y84" s="162"/>
      <c r="Z84" s="162"/>
      <c r="AA84" s="162"/>
    </row>
    <row r="85" spans="1:27" ht="15.75" x14ac:dyDescent="0.25">
      <c r="A85" s="3" t="s">
        <v>1736</v>
      </c>
      <c r="B85" s="44" t="s">
        <v>362</v>
      </c>
      <c r="C85" s="44" t="s">
        <v>1737</v>
      </c>
      <c r="D85" s="249">
        <f>'5. Önkormányzat'!F88</f>
        <v>13728</v>
      </c>
      <c r="E85" s="43">
        <f>E86+E89+E90+E91</f>
        <v>13728</v>
      </c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2"/>
      <c r="S85" s="162"/>
      <c r="T85" s="162"/>
      <c r="U85" s="162"/>
      <c r="V85" s="162"/>
      <c r="W85" s="162"/>
      <c r="X85" s="162"/>
      <c r="Y85" s="162"/>
      <c r="Z85" s="162"/>
      <c r="AA85" s="162"/>
    </row>
    <row r="86" spans="1:27" ht="15.75" x14ac:dyDescent="0.25">
      <c r="A86" s="293" t="s">
        <v>2016</v>
      </c>
      <c r="B86" s="160"/>
      <c r="C86" s="160"/>
      <c r="D86" s="249">
        <f>'5. Önkormányzat'!F89</f>
        <v>0</v>
      </c>
      <c r="E86" s="159">
        <f>SUM(E87:E88)</f>
        <v>0</v>
      </c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2"/>
      <c r="S86" s="162"/>
      <c r="T86" s="162"/>
      <c r="U86" s="162"/>
      <c r="V86" s="162"/>
      <c r="W86" s="162"/>
      <c r="X86" s="162"/>
      <c r="Y86" s="162"/>
      <c r="Z86" s="162"/>
      <c r="AA86" s="162"/>
    </row>
    <row r="87" spans="1:27" ht="15.75" x14ac:dyDescent="0.25">
      <c r="A87" s="294" t="s">
        <v>2017</v>
      </c>
      <c r="B87" s="138"/>
      <c r="C87" s="138"/>
      <c r="D87" s="249">
        <f>'5. Önkormányzat'!F90</f>
        <v>0</v>
      </c>
      <c r="E87" s="138">
        <f t="shared" ref="E87:E95" si="3">SUM(F87:AA87)</f>
        <v>0</v>
      </c>
      <c r="F87" s="160"/>
      <c r="G87" s="138">
        <v>0</v>
      </c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2"/>
      <c r="S87" s="162"/>
      <c r="T87" s="162"/>
      <c r="U87" s="162"/>
      <c r="V87" s="162"/>
      <c r="W87" s="162"/>
      <c r="X87" s="162"/>
      <c r="Y87" s="162"/>
      <c r="Z87" s="162"/>
      <c r="AA87" s="162"/>
    </row>
    <row r="88" spans="1:27" ht="15.75" x14ac:dyDescent="0.25">
      <c r="A88" s="294" t="s">
        <v>2018</v>
      </c>
      <c r="B88" s="138"/>
      <c r="C88" s="138"/>
      <c r="D88" s="249">
        <f>'5. Önkormányzat'!F91</f>
        <v>0</v>
      </c>
      <c r="E88" s="138">
        <f t="shared" si="3"/>
        <v>0</v>
      </c>
      <c r="F88" s="160"/>
      <c r="G88" s="138">
        <v>0</v>
      </c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2"/>
      <c r="S88" s="162"/>
      <c r="T88" s="162"/>
      <c r="U88" s="162"/>
      <c r="V88" s="162"/>
      <c r="W88" s="162"/>
      <c r="X88" s="162"/>
      <c r="Y88" s="162"/>
      <c r="Z88" s="162"/>
      <c r="AA88" s="162"/>
    </row>
    <row r="89" spans="1:27" ht="15.75" x14ac:dyDescent="0.25">
      <c r="A89" s="174" t="s">
        <v>1618</v>
      </c>
      <c r="B89" s="138"/>
      <c r="C89" s="138"/>
      <c r="D89" s="249">
        <f>'5. Önkormányzat'!F92</f>
        <v>13728</v>
      </c>
      <c r="E89" s="138">
        <f t="shared" si="3"/>
        <v>13728</v>
      </c>
      <c r="F89" s="160"/>
      <c r="G89" s="138">
        <v>13728</v>
      </c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2"/>
      <c r="S89" s="162"/>
      <c r="T89" s="162"/>
      <c r="U89" s="162"/>
      <c r="V89" s="162"/>
      <c r="W89" s="162"/>
      <c r="X89" s="162"/>
      <c r="Y89" s="162"/>
      <c r="Z89" s="162"/>
      <c r="AA89" s="162"/>
    </row>
    <row r="90" spans="1:27" ht="15.75" x14ac:dyDescent="0.25">
      <c r="A90" s="174" t="s">
        <v>55</v>
      </c>
      <c r="B90" s="138"/>
      <c r="C90" s="138"/>
      <c r="D90" s="249">
        <f>'5. Önkormányzat'!F93</f>
        <v>0</v>
      </c>
      <c r="E90" s="138">
        <f t="shared" si="3"/>
        <v>0</v>
      </c>
      <c r="F90" s="138"/>
      <c r="G90" s="160"/>
      <c r="H90" s="160"/>
      <c r="I90" s="160"/>
      <c r="J90" s="160"/>
      <c r="K90" s="160"/>
      <c r="L90" s="160"/>
      <c r="M90" s="160"/>
      <c r="N90" s="160"/>
      <c r="O90" s="138"/>
      <c r="P90" s="160"/>
      <c r="Q90" s="160"/>
      <c r="R90" s="162"/>
      <c r="S90" s="162"/>
      <c r="T90" s="162"/>
      <c r="U90" s="162"/>
      <c r="V90" s="162"/>
      <c r="W90" s="162"/>
      <c r="X90" s="162"/>
      <c r="Y90" s="162"/>
      <c r="Z90" s="162"/>
      <c r="AA90" s="162"/>
    </row>
    <row r="91" spans="1:27" ht="15.75" x14ac:dyDescent="0.25">
      <c r="A91" s="174" t="s">
        <v>56</v>
      </c>
      <c r="B91" s="138"/>
      <c r="C91" s="138"/>
      <c r="D91" s="249">
        <f>'5. Önkormányzat'!F94</f>
        <v>0</v>
      </c>
      <c r="E91" s="138">
        <f t="shared" si="3"/>
        <v>0</v>
      </c>
      <c r="F91" s="138"/>
      <c r="G91" s="160"/>
      <c r="H91" s="160"/>
      <c r="I91" s="160"/>
      <c r="J91" s="160"/>
      <c r="K91" s="160"/>
      <c r="L91" s="160"/>
      <c r="M91" s="160"/>
      <c r="N91" s="160"/>
      <c r="O91" s="138"/>
      <c r="P91" s="160"/>
      <c r="Q91" s="160"/>
      <c r="R91" s="162"/>
      <c r="S91" s="162"/>
      <c r="T91" s="162"/>
      <c r="U91" s="162"/>
      <c r="V91" s="162"/>
      <c r="W91" s="162"/>
      <c r="X91" s="162"/>
      <c r="Y91" s="162"/>
      <c r="Z91" s="162"/>
      <c r="AA91" s="162"/>
    </row>
    <row r="92" spans="1:27" ht="15.75" x14ac:dyDescent="0.25">
      <c r="A92" s="3" t="s">
        <v>1738</v>
      </c>
      <c r="B92" s="44" t="s">
        <v>363</v>
      </c>
      <c r="C92" s="44" t="s">
        <v>1739</v>
      </c>
      <c r="D92" s="249">
        <f>'5. Önkormányzat'!F95</f>
        <v>0</v>
      </c>
      <c r="E92" s="43">
        <f t="shared" si="3"/>
        <v>0</v>
      </c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2"/>
      <c r="S92" s="162"/>
      <c r="T92" s="162"/>
      <c r="U92" s="162"/>
      <c r="V92" s="162"/>
      <c r="W92" s="162"/>
      <c r="X92" s="162"/>
      <c r="Y92" s="162"/>
      <c r="Z92" s="162"/>
      <c r="AA92" s="162"/>
    </row>
    <row r="93" spans="1:27" ht="15.75" x14ac:dyDescent="0.25">
      <c r="A93" s="164" t="s">
        <v>1740</v>
      </c>
      <c r="B93" s="138" t="s">
        <v>364</v>
      </c>
      <c r="C93" s="138" t="s">
        <v>1741</v>
      </c>
      <c r="D93" s="249">
        <f>'5. Önkormányzat'!F96</f>
        <v>0</v>
      </c>
      <c r="E93" s="250">
        <f t="shared" si="3"/>
        <v>0</v>
      </c>
      <c r="F93" s="160"/>
      <c r="G93" s="160"/>
      <c r="H93" s="160"/>
      <c r="I93" s="160"/>
      <c r="J93" s="160"/>
      <c r="K93" s="160"/>
      <c r="L93" s="160"/>
      <c r="M93" s="160"/>
      <c r="N93" s="160"/>
      <c r="O93" s="718"/>
      <c r="P93" s="160"/>
      <c r="Q93" s="160"/>
      <c r="R93" s="162"/>
      <c r="S93" s="162"/>
      <c r="T93" s="162"/>
      <c r="U93" s="162"/>
      <c r="V93" s="162"/>
      <c r="W93" s="162"/>
      <c r="X93" s="162"/>
      <c r="Y93" s="162"/>
      <c r="Z93" s="162"/>
      <c r="AA93" s="162"/>
    </row>
    <row r="94" spans="1:27" ht="15.75" x14ac:dyDescent="0.25">
      <c r="A94" s="3" t="s">
        <v>1742</v>
      </c>
      <c r="B94" s="44" t="s">
        <v>365</v>
      </c>
      <c r="C94" s="44" t="s">
        <v>1743</v>
      </c>
      <c r="D94" s="249">
        <f>'5. Önkormányzat'!F97</f>
        <v>0</v>
      </c>
      <c r="E94" s="43">
        <f t="shared" si="3"/>
        <v>0</v>
      </c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2"/>
      <c r="S94" s="162"/>
      <c r="T94" s="162"/>
      <c r="U94" s="162"/>
      <c r="V94" s="162"/>
      <c r="W94" s="162"/>
      <c r="X94" s="162"/>
      <c r="Y94" s="162"/>
      <c r="Z94" s="162"/>
      <c r="AA94" s="162"/>
    </row>
    <row r="95" spans="1:27" ht="15.75" x14ac:dyDescent="0.25">
      <c r="A95" s="3" t="s">
        <v>1744</v>
      </c>
      <c r="B95" s="44" t="s">
        <v>366</v>
      </c>
      <c r="C95" s="44" t="s">
        <v>1745</v>
      </c>
      <c r="D95" s="249">
        <f>'5. Önkormányzat'!F98</f>
        <v>269649</v>
      </c>
      <c r="E95" s="43">
        <f t="shared" si="3"/>
        <v>269649</v>
      </c>
      <c r="F95" s="160">
        <v>137107</v>
      </c>
      <c r="G95" s="160">
        <v>132542</v>
      </c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2"/>
      <c r="S95" s="162"/>
      <c r="T95" s="162"/>
      <c r="U95" s="162"/>
      <c r="V95" s="162"/>
      <c r="W95" s="162"/>
      <c r="X95" s="162"/>
      <c r="Y95" s="162"/>
      <c r="Z95" s="162"/>
      <c r="AA95" s="162"/>
    </row>
    <row r="96" spans="1:27" ht="15.75" x14ac:dyDescent="0.25">
      <c r="A96" s="21" t="s">
        <v>1746</v>
      </c>
      <c r="B96" s="44" t="s">
        <v>378</v>
      </c>
      <c r="C96" s="44" t="s">
        <v>1747</v>
      </c>
      <c r="D96" s="249">
        <f>'5. Önkormányzat'!F99</f>
        <v>63857</v>
      </c>
      <c r="E96" s="43">
        <f>SUM(E97,E100,E101,E102,E106,E122)</f>
        <v>63857</v>
      </c>
      <c r="F96" s="159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2"/>
      <c r="S96" s="162"/>
      <c r="T96" s="162"/>
      <c r="U96" s="162"/>
      <c r="V96" s="162"/>
      <c r="W96" s="162"/>
      <c r="X96" s="162"/>
      <c r="Y96" s="162"/>
      <c r="Z96" s="162"/>
      <c r="AA96" s="162"/>
    </row>
    <row r="97" spans="1:27" ht="15.75" x14ac:dyDescent="0.25">
      <c r="A97" s="3" t="s">
        <v>1748</v>
      </c>
      <c r="B97" s="44" t="s">
        <v>379</v>
      </c>
      <c r="C97" s="44" t="s">
        <v>1749</v>
      </c>
      <c r="D97" s="249">
        <f>'5. Önkormányzat'!F100</f>
        <v>0</v>
      </c>
      <c r="E97" s="43">
        <f>SUM(E98:E99)</f>
        <v>0</v>
      </c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2"/>
      <c r="S97" s="162"/>
      <c r="T97" s="162"/>
      <c r="U97" s="162"/>
      <c r="V97" s="162"/>
      <c r="W97" s="162"/>
      <c r="X97" s="162"/>
      <c r="Y97" s="162"/>
      <c r="Z97" s="162"/>
      <c r="AA97" s="162"/>
    </row>
    <row r="98" spans="1:27" ht="15.75" x14ac:dyDescent="0.25">
      <c r="A98" s="23" t="s">
        <v>1750</v>
      </c>
      <c r="B98" s="44" t="s">
        <v>380</v>
      </c>
      <c r="C98" s="44" t="s">
        <v>1751</v>
      </c>
      <c r="D98" s="249">
        <f>'5. Önkormányzat'!F101</f>
        <v>0</v>
      </c>
      <c r="E98" s="44">
        <f>SUM(F98:AA98)</f>
        <v>0</v>
      </c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2"/>
      <c r="S98" s="162"/>
      <c r="T98" s="162"/>
      <c r="U98" s="162"/>
      <c r="V98" s="162"/>
      <c r="W98" s="162"/>
      <c r="X98" s="162"/>
      <c r="Y98" s="162"/>
      <c r="Z98" s="162"/>
      <c r="AA98" s="162"/>
    </row>
    <row r="99" spans="1:27" ht="15.75" x14ac:dyDescent="0.25">
      <c r="A99" s="23" t="s">
        <v>1752</v>
      </c>
      <c r="B99" s="44" t="s">
        <v>381</v>
      </c>
      <c r="C99" s="44" t="s">
        <v>1753</v>
      </c>
      <c r="D99" s="249">
        <f>'5. Önkormányzat'!F102</f>
        <v>0</v>
      </c>
      <c r="E99" s="44">
        <f>SUM(F99:AA99)</f>
        <v>0</v>
      </c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2"/>
      <c r="S99" s="162"/>
      <c r="T99" s="162"/>
      <c r="U99" s="162"/>
      <c r="V99" s="162"/>
      <c r="W99" s="162"/>
      <c r="X99" s="162"/>
      <c r="Y99" s="162"/>
      <c r="Z99" s="162"/>
      <c r="AA99" s="162"/>
    </row>
    <row r="100" spans="1:27" ht="15.75" x14ac:dyDescent="0.25">
      <c r="A100" s="3" t="s">
        <v>1754</v>
      </c>
      <c r="B100" s="44" t="s">
        <v>382</v>
      </c>
      <c r="C100" s="44" t="s">
        <v>1755</v>
      </c>
      <c r="D100" s="249">
        <f>'5. Önkormányzat'!F103</f>
        <v>0</v>
      </c>
      <c r="E100" s="43">
        <f>SUM(F100:AA100)</f>
        <v>0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</row>
    <row r="101" spans="1:27" ht="15.75" x14ac:dyDescent="0.25">
      <c r="A101" s="3" t="s">
        <v>1756</v>
      </c>
      <c r="B101" s="44" t="s">
        <v>383</v>
      </c>
      <c r="C101" s="44" t="s">
        <v>1757</v>
      </c>
      <c r="D101" s="249">
        <f>'5. Önkormányzat'!F104</f>
        <v>0</v>
      </c>
      <c r="E101" s="43">
        <f>SUM(F101:AA101)</f>
        <v>0</v>
      </c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</row>
    <row r="102" spans="1:27" ht="15.75" x14ac:dyDescent="0.25">
      <c r="A102" s="3" t="s">
        <v>1758</v>
      </c>
      <c r="B102" s="44" t="s">
        <v>384</v>
      </c>
      <c r="C102" s="44" t="s">
        <v>1759</v>
      </c>
      <c r="D102" s="249">
        <f>'5. Önkormányzat'!F105</f>
        <v>5282</v>
      </c>
      <c r="E102" s="43">
        <f>E103</f>
        <v>5282</v>
      </c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</row>
    <row r="103" spans="1:27" ht="15.75" x14ac:dyDescent="0.25">
      <c r="A103" s="23" t="s">
        <v>1760</v>
      </c>
      <c r="B103" s="44"/>
      <c r="C103" s="44" t="s">
        <v>1761</v>
      </c>
      <c r="D103" s="249">
        <f>'5. Önkormányzat'!F106</f>
        <v>5282</v>
      </c>
      <c r="E103" s="44">
        <f>SUM(E104:E105)</f>
        <v>5282</v>
      </c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</row>
    <row r="104" spans="1:27" ht="15.75" x14ac:dyDescent="0.25">
      <c r="A104" s="163" t="s">
        <v>1762</v>
      </c>
      <c r="B104" s="138"/>
      <c r="C104" s="138"/>
      <c r="D104" s="249">
        <f>'5. Önkormányzat'!F107</f>
        <v>5048</v>
      </c>
      <c r="E104" s="138">
        <f>SUM(F104:AA104)</f>
        <v>5048</v>
      </c>
      <c r="F104" s="160"/>
      <c r="G104" s="160"/>
      <c r="H104" s="160"/>
      <c r="I104" s="160"/>
      <c r="J104" s="160"/>
      <c r="K104" s="160"/>
      <c r="L104" s="160"/>
      <c r="M104" s="160"/>
      <c r="N104" s="138">
        <v>5048</v>
      </c>
      <c r="O104" s="160"/>
      <c r="P104" s="160"/>
      <c r="Q104" s="160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</row>
    <row r="105" spans="1:27" ht="15.75" x14ac:dyDescent="0.25">
      <c r="A105" s="163" t="s">
        <v>1763</v>
      </c>
      <c r="B105" s="138"/>
      <c r="C105" s="138"/>
      <c r="D105" s="249">
        <f>'5. Önkormányzat'!F108</f>
        <v>234</v>
      </c>
      <c r="E105" s="138">
        <f>SUM(F105:AA105)</f>
        <v>234</v>
      </c>
      <c r="F105" s="160"/>
      <c r="G105" s="160"/>
      <c r="H105" s="160"/>
      <c r="I105" s="160"/>
      <c r="J105" s="160"/>
      <c r="K105" s="160"/>
      <c r="L105" s="160"/>
      <c r="M105" s="160"/>
      <c r="N105" s="138">
        <v>234</v>
      </c>
      <c r="O105" s="160"/>
      <c r="P105" s="160"/>
      <c r="Q105" s="160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</row>
    <row r="106" spans="1:27" ht="15.75" x14ac:dyDescent="0.25">
      <c r="A106" s="3" t="s">
        <v>1764</v>
      </c>
      <c r="B106" s="44" t="s">
        <v>385</v>
      </c>
      <c r="C106" s="44" t="s">
        <v>1765</v>
      </c>
      <c r="D106" s="249">
        <f>'5. Önkormányzat'!F109</f>
        <v>57569</v>
      </c>
      <c r="E106" s="43">
        <f>SUM(E107,E115,E116,E117,E121)</f>
        <v>57569</v>
      </c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</row>
    <row r="107" spans="1:27" ht="15.75" x14ac:dyDescent="0.25">
      <c r="A107" s="23" t="s">
        <v>1766</v>
      </c>
      <c r="B107" s="44" t="s">
        <v>386</v>
      </c>
      <c r="C107" s="44" t="s">
        <v>1767</v>
      </c>
      <c r="D107" s="249">
        <f>'5. Önkormányzat'!F110</f>
        <v>50688</v>
      </c>
      <c r="E107" s="44">
        <f>SUM(E108,E109,E113,E114)</f>
        <v>50688</v>
      </c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</row>
    <row r="108" spans="1:27" ht="15.75" x14ac:dyDescent="0.25">
      <c r="A108" s="24" t="s">
        <v>1768</v>
      </c>
      <c r="B108" s="44"/>
      <c r="C108" s="44" t="s">
        <v>1769</v>
      </c>
      <c r="D108" s="249">
        <f>'5. Önkormányzat'!F111</f>
        <v>0</v>
      </c>
      <c r="E108" s="44">
        <f t="shared" ref="E108:E116" si="4">SUM(F108:AA108)</f>
        <v>0</v>
      </c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</row>
    <row r="109" spans="1:27" ht="15.75" x14ac:dyDescent="0.25">
      <c r="A109" s="24" t="s">
        <v>1770</v>
      </c>
      <c r="B109" s="44"/>
      <c r="C109" s="44" t="s">
        <v>1771</v>
      </c>
      <c r="D109" s="249">
        <f>'5. Önkormányzat'!F112</f>
        <v>50688</v>
      </c>
      <c r="E109" s="44">
        <f>SUM(E110:E112)</f>
        <v>50688</v>
      </c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</row>
    <row r="110" spans="1:27" ht="15.75" x14ac:dyDescent="0.25">
      <c r="A110" s="166" t="s">
        <v>1772</v>
      </c>
      <c r="B110" s="138"/>
      <c r="C110" s="138" t="s">
        <v>1773</v>
      </c>
      <c r="D110" s="249">
        <f>'5. Önkormányzat'!F113</f>
        <v>53172</v>
      </c>
      <c r="E110" s="138">
        <f t="shared" si="4"/>
        <v>53172</v>
      </c>
      <c r="F110" s="160"/>
      <c r="G110" s="160"/>
      <c r="H110" s="160"/>
      <c r="I110" s="160"/>
      <c r="J110" s="160"/>
      <c r="K110" s="160"/>
      <c r="L110" s="160"/>
      <c r="M110" s="160"/>
      <c r="N110" s="138">
        <v>53172</v>
      </c>
      <c r="O110" s="160"/>
      <c r="P110" s="160"/>
      <c r="Q110" s="160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</row>
    <row r="111" spans="1:27" ht="15.75" x14ac:dyDescent="0.25">
      <c r="A111" s="25" t="s">
        <v>1774</v>
      </c>
      <c r="B111" s="44"/>
      <c r="C111" s="44" t="s">
        <v>1775</v>
      </c>
      <c r="D111" s="249">
        <f>'5. Önkormányzat'!F114</f>
        <v>0</v>
      </c>
      <c r="E111" s="44">
        <f t="shared" si="4"/>
        <v>0</v>
      </c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</row>
    <row r="112" spans="1:27" ht="15.75" x14ac:dyDescent="0.25">
      <c r="A112" s="166" t="s">
        <v>2005</v>
      </c>
      <c r="B112" s="138"/>
      <c r="C112" s="138"/>
      <c r="D112" s="249">
        <f>'5. Önkormányzat'!F115</f>
        <v>-2484</v>
      </c>
      <c r="E112" s="138">
        <f t="shared" si="4"/>
        <v>-2484</v>
      </c>
      <c r="F112" s="160"/>
      <c r="G112" s="160"/>
      <c r="H112" s="160"/>
      <c r="I112" s="160"/>
      <c r="J112" s="160"/>
      <c r="K112" s="160"/>
      <c r="L112" s="160"/>
      <c r="M112" s="160"/>
      <c r="N112" s="138">
        <v>-2484</v>
      </c>
      <c r="O112" s="160"/>
      <c r="P112" s="160"/>
      <c r="Q112" s="160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</row>
    <row r="113" spans="1:27" ht="15.75" x14ac:dyDescent="0.25">
      <c r="A113" s="24" t="s">
        <v>1776</v>
      </c>
      <c r="B113" s="44"/>
      <c r="C113" s="44" t="s">
        <v>1777</v>
      </c>
      <c r="D113" s="249">
        <f>'5. Önkormányzat'!F116</f>
        <v>0</v>
      </c>
      <c r="E113" s="44">
        <f t="shared" si="4"/>
        <v>0</v>
      </c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</row>
    <row r="114" spans="1:27" ht="15.75" x14ac:dyDescent="0.25">
      <c r="A114" s="24" t="s">
        <v>1778</v>
      </c>
      <c r="B114" s="44"/>
      <c r="C114" s="44" t="s">
        <v>1779</v>
      </c>
      <c r="D114" s="249">
        <f>'5. Önkormányzat'!F117</f>
        <v>0</v>
      </c>
      <c r="E114" s="44">
        <f t="shared" si="4"/>
        <v>0</v>
      </c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</row>
    <row r="115" spans="1:27" ht="15.75" x14ac:dyDescent="0.25">
      <c r="A115" s="23" t="s">
        <v>1780</v>
      </c>
      <c r="B115" s="44" t="s">
        <v>387</v>
      </c>
      <c r="C115" s="44" t="s">
        <v>1781</v>
      </c>
      <c r="D115" s="249">
        <f>'5. Önkormányzat'!F118</f>
        <v>0</v>
      </c>
      <c r="E115" s="44">
        <f t="shared" si="4"/>
        <v>0</v>
      </c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</row>
    <row r="116" spans="1:27" ht="15.75" x14ac:dyDescent="0.25">
      <c r="A116" s="23" t="s">
        <v>1782</v>
      </c>
      <c r="B116" s="44" t="s">
        <v>388</v>
      </c>
      <c r="C116" s="44" t="s">
        <v>1783</v>
      </c>
      <c r="D116" s="249">
        <f>'5. Önkormányzat'!F119</f>
        <v>0</v>
      </c>
      <c r="E116" s="44">
        <f t="shared" si="4"/>
        <v>0</v>
      </c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</row>
    <row r="117" spans="1:27" ht="15.75" x14ac:dyDescent="0.25">
      <c r="A117" s="23" t="s">
        <v>1784</v>
      </c>
      <c r="B117" s="44" t="s">
        <v>389</v>
      </c>
      <c r="C117" s="44" t="s">
        <v>1785</v>
      </c>
      <c r="D117" s="249">
        <f>'5. Önkormányzat'!F120</f>
        <v>5046</v>
      </c>
      <c r="E117" s="44">
        <f>E118</f>
        <v>5046</v>
      </c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</row>
    <row r="118" spans="1:27" ht="15.75" x14ac:dyDescent="0.25">
      <c r="A118" s="24" t="s">
        <v>1786</v>
      </c>
      <c r="B118" s="44"/>
      <c r="C118" s="44" t="s">
        <v>1787</v>
      </c>
      <c r="D118" s="249">
        <f>'5. Önkormányzat'!F121</f>
        <v>5046</v>
      </c>
      <c r="E118" s="44">
        <f>SUM(E119:E120)</f>
        <v>5046</v>
      </c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</row>
    <row r="119" spans="1:27" ht="15.75" x14ac:dyDescent="0.25">
      <c r="A119" s="166" t="s">
        <v>1788</v>
      </c>
      <c r="B119" s="138"/>
      <c r="C119" s="138" t="s">
        <v>1789</v>
      </c>
      <c r="D119" s="249">
        <f>'5. Önkormányzat'!F122</f>
        <v>5046</v>
      </c>
      <c r="E119" s="138">
        <f>SUM(F119:AA119)</f>
        <v>5046</v>
      </c>
      <c r="F119" s="160"/>
      <c r="G119" s="160"/>
      <c r="H119" s="160"/>
      <c r="I119" s="160"/>
      <c r="J119" s="160"/>
      <c r="K119" s="160"/>
      <c r="L119" s="160"/>
      <c r="M119" s="160"/>
      <c r="N119" s="138">
        <v>5046</v>
      </c>
      <c r="O119" s="160"/>
      <c r="P119" s="160"/>
      <c r="Q119" s="160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</row>
    <row r="120" spans="1:27" ht="15.75" x14ac:dyDescent="0.25">
      <c r="A120" s="175" t="s">
        <v>1790</v>
      </c>
      <c r="B120" s="160"/>
      <c r="C120" s="160" t="s">
        <v>1791</v>
      </c>
      <c r="D120" s="249">
        <f>'5. Önkormányzat'!F123</f>
        <v>0</v>
      </c>
      <c r="E120" s="160">
        <f>SUM(F120:AA120)</f>
        <v>0</v>
      </c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</row>
    <row r="121" spans="1:27" ht="15.75" x14ac:dyDescent="0.25">
      <c r="A121" s="170" t="s">
        <v>565</v>
      </c>
      <c r="B121" s="138" t="s">
        <v>390</v>
      </c>
      <c r="C121" s="138" t="s">
        <v>1793</v>
      </c>
      <c r="D121" s="249">
        <f>'5. Önkormányzat'!F124</f>
        <v>1835</v>
      </c>
      <c r="E121" s="138">
        <f>SUM(F121:AA121)</f>
        <v>1835</v>
      </c>
      <c r="F121" s="160"/>
      <c r="G121" s="160"/>
      <c r="H121" s="160"/>
      <c r="I121" s="160"/>
      <c r="J121" s="160"/>
      <c r="K121" s="160"/>
      <c r="L121" s="160"/>
      <c r="M121" s="160"/>
      <c r="N121" s="138">
        <v>1835</v>
      </c>
      <c r="O121" s="160"/>
      <c r="P121" s="160"/>
      <c r="Q121" s="160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</row>
    <row r="122" spans="1:27" ht="15.75" x14ac:dyDescent="0.25">
      <c r="A122" s="3" t="s">
        <v>1794</v>
      </c>
      <c r="B122" s="44" t="s">
        <v>391</v>
      </c>
      <c r="C122" s="44" t="s">
        <v>1795</v>
      </c>
      <c r="D122" s="249">
        <f>'5. Önkormányzat'!F125</f>
        <v>1006</v>
      </c>
      <c r="E122" s="43">
        <f>SUM(E123:E124)</f>
        <v>1006</v>
      </c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</row>
    <row r="123" spans="1:27" ht="15.75" x14ac:dyDescent="0.25">
      <c r="A123" s="23" t="s">
        <v>1796</v>
      </c>
      <c r="B123" s="44"/>
      <c r="C123" s="44" t="s">
        <v>1797</v>
      </c>
      <c r="D123" s="249">
        <f>'5. Önkormányzat'!F126</f>
        <v>0</v>
      </c>
      <c r="E123" s="44">
        <f>SUM(F123:AA123)</f>
        <v>0</v>
      </c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</row>
    <row r="124" spans="1:27" ht="15.75" x14ac:dyDescent="0.25">
      <c r="A124" s="23" t="s">
        <v>1798</v>
      </c>
      <c r="B124" s="44"/>
      <c r="C124" s="44" t="s">
        <v>1799</v>
      </c>
      <c r="D124" s="249">
        <f>'5. Önkormányzat'!F127</f>
        <v>1006</v>
      </c>
      <c r="E124" s="44">
        <f>SUM(E125:E133)</f>
        <v>1006</v>
      </c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</row>
    <row r="125" spans="1:27" ht="15.75" x14ac:dyDescent="0.25">
      <c r="A125" s="24" t="s">
        <v>1800</v>
      </c>
      <c r="B125" s="44"/>
      <c r="C125" s="44" t="s">
        <v>1801</v>
      </c>
      <c r="D125" s="249">
        <f>'5. Önkormányzat'!F128</f>
        <v>0</v>
      </c>
      <c r="E125" s="44">
        <f t="shared" ref="E125:E133" si="5">SUM(F125:AA125)</f>
        <v>0</v>
      </c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</row>
    <row r="126" spans="1:27" ht="15.75" x14ac:dyDescent="0.25">
      <c r="A126" s="24" t="s">
        <v>1802</v>
      </c>
      <c r="B126" s="44"/>
      <c r="C126" s="44" t="s">
        <v>1803</v>
      </c>
      <c r="D126" s="249">
        <f>'5. Önkormányzat'!F129</f>
        <v>0</v>
      </c>
      <c r="E126" s="44">
        <f t="shared" si="5"/>
        <v>0</v>
      </c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</row>
    <row r="127" spans="1:27" ht="15.75" x14ac:dyDescent="0.25">
      <c r="A127" s="24" t="s">
        <v>1804</v>
      </c>
      <c r="B127" s="44"/>
      <c r="C127" s="44" t="s">
        <v>1805</v>
      </c>
      <c r="D127" s="249">
        <f>'5. Önkormányzat'!F130</f>
        <v>0</v>
      </c>
      <c r="E127" s="44">
        <f t="shared" si="5"/>
        <v>0</v>
      </c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</row>
    <row r="128" spans="1:27" ht="15.75" x14ac:dyDescent="0.25">
      <c r="A128" s="24" t="s">
        <v>1806</v>
      </c>
      <c r="B128" s="44"/>
      <c r="C128" s="44" t="s">
        <v>944</v>
      </c>
      <c r="D128" s="249">
        <f>'5. Önkormányzat'!F131</f>
        <v>0</v>
      </c>
      <c r="E128" s="44">
        <f t="shared" si="5"/>
        <v>0</v>
      </c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</row>
    <row r="129" spans="1:27" ht="15.75" x14ac:dyDescent="0.25">
      <c r="A129" s="24" t="s">
        <v>945</v>
      </c>
      <c r="B129" s="44"/>
      <c r="C129" s="44" t="s">
        <v>946</v>
      </c>
      <c r="D129" s="249">
        <f>'5. Önkormányzat'!F132</f>
        <v>0</v>
      </c>
      <c r="E129" s="44">
        <f t="shared" si="5"/>
        <v>0</v>
      </c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</row>
    <row r="130" spans="1:27" ht="15.75" x14ac:dyDescent="0.25">
      <c r="A130" s="24" t="s">
        <v>947</v>
      </c>
      <c r="B130" s="44"/>
      <c r="C130" s="44" t="s">
        <v>948</v>
      </c>
      <c r="D130" s="249">
        <f>'5. Önkormányzat'!F133</f>
        <v>125</v>
      </c>
      <c r="E130" s="44">
        <f t="shared" si="5"/>
        <v>125</v>
      </c>
      <c r="F130" s="160"/>
      <c r="G130" s="160"/>
      <c r="H130" s="160"/>
      <c r="I130" s="160"/>
      <c r="J130" s="160"/>
      <c r="K130" s="160"/>
      <c r="L130" s="160"/>
      <c r="M130" s="160"/>
      <c r="N130" s="138">
        <v>125</v>
      </c>
      <c r="O130" s="160"/>
      <c r="P130" s="160"/>
      <c r="Q130" s="160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</row>
    <row r="131" spans="1:27" ht="15.75" x14ac:dyDescent="0.25">
      <c r="A131" s="163" t="s">
        <v>949</v>
      </c>
      <c r="B131" s="138"/>
      <c r="C131" s="138" t="s">
        <v>950</v>
      </c>
      <c r="D131" s="249">
        <f>'5. Önkormányzat'!F134</f>
        <v>0</v>
      </c>
      <c r="E131" s="138">
        <f t="shared" si="5"/>
        <v>0</v>
      </c>
      <c r="F131" s="160"/>
      <c r="G131" s="160"/>
      <c r="H131" s="160"/>
      <c r="I131" s="160"/>
      <c r="J131" s="160"/>
      <c r="K131" s="160"/>
      <c r="L131" s="160"/>
      <c r="M131" s="160"/>
      <c r="N131" s="138">
        <v>0</v>
      </c>
      <c r="O131" s="160"/>
      <c r="P131" s="160"/>
      <c r="Q131" s="160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</row>
    <row r="132" spans="1:27" ht="15.75" x14ac:dyDescent="0.25">
      <c r="A132" s="163" t="s">
        <v>951</v>
      </c>
      <c r="B132" s="138"/>
      <c r="C132" s="138" t="s">
        <v>952</v>
      </c>
      <c r="D132" s="249">
        <f>'5. Önkormányzat'!F135</f>
        <v>881</v>
      </c>
      <c r="E132" s="138">
        <f t="shared" si="5"/>
        <v>881</v>
      </c>
      <c r="F132" s="160"/>
      <c r="G132" s="160"/>
      <c r="H132" s="160"/>
      <c r="I132" s="160"/>
      <c r="J132" s="160"/>
      <c r="K132" s="160"/>
      <c r="L132" s="160"/>
      <c r="M132" s="160"/>
      <c r="N132" s="138">
        <v>881</v>
      </c>
      <c r="O132" s="160"/>
      <c r="P132" s="160"/>
      <c r="Q132" s="160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</row>
    <row r="133" spans="1:27" ht="15.75" x14ac:dyDescent="0.25">
      <c r="A133" s="163" t="s">
        <v>1541</v>
      </c>
      <c r="B133" s="138"/>
      <c r="C133" s="138" t="s">
        <v>954</v>
      </c>
      <c r="D133" s="249">
        <f>'5. Önkormányzat'!F136</f>
        <v>0</v>
      </c>
      <c r="E133" s="138">
        <f t="shared" si="5"/>
        <v>0</v>
      </c>
      <c r="F133" s="160"/>
      <c r="G133" s="160"/>
      <c r="H133" s="160"/>
      <c r="I133" s="160"/>
      <c r="J133" s="160"/>
      <c r="K133" s="160"/>
      <c r="L133" s="160"/>
      <c r="M133" s="160"/>
      <c r="N133" s="138">
        <v>0</v>
      </c>
      <c r="O133" s="160"/>
      <c r="P133" s="160"/>
      <c r="Q133" s="160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</row>
    <row r="134" spans="1:27" ht="15.75" x14ac:dyDescent="0.25">
      <c r="A134" s="21" t="s">
        <v>955</v>
      </c>
      <c r="B134" s="44" t="s">
        <v>1310</v>
      </c>
      <c r="C134" s="44" t="s">
        <v>956</v>
      </c>
      <c r="D134" s="249">
        <f>'5. Önkormányzat'!F137</f>
        <v>39845.802000000011</v>
      </c>
      <c r="E134" s="43">
        <f>SUM(E135,E136,E146,E149,E157,E161,E164,E165,E168,E169)</f>
        <v>39846.270000000004</v>
      </c>
      <c r="F134" s="159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</row>
    <row r="135" spans="1:27" ht="15.75" x14ac:dyDescent="0.25">
      <c r="A135" s="164" t="s">
        <v>957</v>
      </c>
      <c r="B135" s="138" t="s">
        <v>1311</v>
      </c>
      <c r="C135" s="138" t="s">
        <v>958</v>
      </c>
      <c r="D135" s="249">
        <f>'5. Önkormányzat'!F138</f>
        <v>0</v>
      </c>
      <c r="E135" s="250">
        <f>SUM(F135:AA135)</f>
        <v>0</v>
      </c>
      <c r="F135" s="160"/>
      <c r="G135" s="160"/>
      <c r="H135" s="160"/>
      <c r="I135" s="160"/>
      <c r="J135" s="160"/>
      <c r="K135" s="160"/>
      <c r="L135" s="160"/>
      <c r="M135" s="160"/>
      <c r="N135" s="160"/>
      <c r="O135" s="138">
        <v>0</v>
      </c>
      <c r="P135" s="160"/>
      <c r="Q135" s="160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</row>
    <row r="136" spans="1:27" ht="15.75" x14ac:dyDescent="0.25">
      <c r="A136" s="3" t="s">
        <v>959</v>
      </c>
      <c r="B136" s="44" t="s">
        <v>1312</v>
      </c>
      <c r="C136" s="44" t="s">
        <v>960</v>
      </c>
      <c r="D136" s="249">
        <f>'5. Önkormányzat'!F139</f>
        <v>9501</v>
      </c>
      <c r="E136" s="159">
        <f>SUM(E137,E138,E141,E142)</f>
        <v>9501</v>
      </c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</row>
    <row r="137" spans="1:27" ht="15.75" x14ac:dyDescent="0.25">
      <c r="A137" s="176" t="s">
        <v>961</v>
      </c>
      <c r="B137" s="135"/>
      <c r="C137" s="135" t="s">
        <v>962</v>
      </c>
      <c r="D137" s="249">
        <f>'5. Önkormányzat'!F140</f>
        <v>200</v>
      </c>
      <c r="E137" s="135">
        <f>SUM(F137:AA137)</f>
        <v>200</v>
      </c>
      <c r="F137" s="160"/>
      <c r="G137" s="160"/>
      <c r="H137" s="160"/>
      <c r="I137" s="160"/>
      <c r="J137" s="135">
        <v>200</v>
      </c>
      <c r="K137" s="160"/>
      <c r="L137" s="160"/>
      <c r="M137" s="160"/>
      <c r="N137" s="160"/>
      <c r="O137" s="160"/>
      <c r="P137" s="160"/>
      <c r="Q137" s="160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</row>
    <row r="138" spans="1:27" ht="15.75" x14ac:dyDescent="0.25">
      <c r="A138" s="23" t="s">
        <v>963</v>
      </c>
      <c r="B138" s="44"/>
      <c r="C138" s="44" t="s">
        <v>964</v>
      </c>
      <c r="D138" s="249">
        <f>'5. Önkormányzat'!F141</f>
        <v>0</v>
      </c>
      <c r="E138" s="44">
        <f>SUM(E139:E140)</f>
        <v>0</v>
      </c>
      <c r="F138" s="160"/>
      <c r="G138" s="160"/>
      <c r="H138" s="160"/>
      <c r="I138" s="160"/>
      <c r="J138" s="44"/>
      <c r="K138" s="160"/>
      <c r="L138" s="160"/>
      <c r="M138" s="160"/>
      <c r="N138" s="160"/>
      <c r="O138" s="160"/>
      <c r="P138" s="160"/>
      <c r="Q138" s="160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</row>
    <row r="139" spans="1:27" ht="15.75" x14ac:dyDescent="0.25">
      <c r="A139" s="24" t="s">
        <v>965</v>
      </c>
      <c r="B139" s="44"/>
      <c r="C139" s="44" t="s">
        <v>966</v>
      </c>
      <c r="D139" s="249">
        <f>'5. Önkormányzat'!F142</f>
        <v>0</v>
      </c>
      <c r="E139" s="44">
        <f t="shared" ref="E139:E178" si="6">SUM(F139:AA139)</f>
        <v>0</v>
      </c>
      <c r="F139" s="160"/>
      <c r="G139" s="160"/>
      <c r="H139" s="160"/>
      <c r="I139" s="160"/>
      <c r="J139" s="44"/>
      <c r="K139" s="160"/>
      <c r="L139" s="160"/>
      <c r="M139" s="160"/>
      <c r="N139" s="160"/>
      <c r="O139" s="160"/>
      <c r="P139" s="160"/>
      <c r="Q139" s="160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</row>
    <row r="140" spans="1:27" ht="15.75" x14ac:dyDescent="0.25">
      <c r="A140" s="24" t="s">
        <v>967</v>
      </c>
      <c r="B140" s="44"/>
      <c r="C140" s="44" t="s">
        <v>968</v>
      </c>
      <c r="D140" s="249">
        <f>'5. Önkormányzat'!F143</f>
        <v>0</v>
      </c>
      <c r="E140" s="44">
        <f t="shared" si="6"/>
        <v>0</v>
      </c>
      <c r="F140" s="160"/>
      <c r="G140" s="160"/>
      <c r="H140" s="160"/>
      <c r="I140" s="160"/>
      <c r="J140" s="44"/>
      <c r="K140" s="160"/>
      <c r="L140" s="160"/>
      <c r="M140" s="160"/>
      <c r="N140" s="160"/>
      <c r="O140" s="160"/>
      <c r="P140" s="160"/>
      <c r="Q140" s="160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</row>
    <row r="141" spans="1:27" ht="15.75" x14ac:dyDescent="0.25">
      <c r="A141" s="23" t="s">
        <v>1907</v>
      </c>
      <c r="B141" s="44"/>
      <c r="C141" s="44" t="s">
        <v>1908</v>
      </c>
      <c r="D141" s="249">
        <f>'5. Önkormányzat'!F144</f>
        <v>0</v>
      </c>
      <c r="E141" s="44">
        <f t="shared" si="6"/>
        <v>0</v>
      </c>
      <c r="F141" s="160"/>
      <c r="G141" s="160"/>
      <c r="H141" s="160"/>
      <c r="I141" s="160"/>
      <c r="J141" s="44"/>
      <c r="K141" s="160"/>
      <c r="L141" s="160"/>
      <c r="M141" s="160"/>
      <c r="N141" s="160"/>
      <c r="O141" s="160"/>
      <c r="P141" s="160"/>
      <c r="Q141" s="160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</row>
    <row r="142" spans="1:27" ht="15.75" x14ac:dyDescent="0.25">
      <c r="A142" s="23" t="s">
        <v>1909</v>
      </c>
      <c r="B142" s="44"/>
      <c r="C142" s="44" t="s">
        <v>1910</v>
      </c>
      <c r="D142" s="249">
        <f>'5. Önkormányzat'!F145</f>
        <v>9301</v>
      </c>
      <c r="E142" s="44">
        <f>SUM(E143:E145)</f>
        <v>9301</v>
      </c>
      <c r="F142" s="160"/>
      <c r="G142" s="160"/>
      <c r="H142" s="160"/>
      <c r="I142" s="160"/>
      <c r="J142" s="44"/>
      <c r="K142" s="160"/>
      <c r="L142" s="160"/>
      <c r="M142" s="160"/>
      <c r="N142" s="160"/>
      <c r="O142" s="160"/>
      <c r="P142" s="160"/>
      <c r="Q142" s="160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</row>
    <row r="143" spans="1:27" ht="15.75" x14ac:dyDescent="0.25">
      <c r="A143" s="177" t="s">
        <v>1911</v>
      </c>
      <c r="B143" s="135"/>
      <c r="C143" s="135"/>
      <c r="D143" s="249">
        <f>'5. Önkormányzat'!F146</f>
        <v>1200</v>
      </c>
      <c r="E143" s="135">
        <f t="shared" si="6"/>
        <v>1200</v>
      </c>
      <c r="F143" s="160"/>
      <c r="G143" s="160"/>
      <c r="H143" s="160"/>
      <c r="I143" s="160"/>
      <c r="J143" s="135">
        <v>1200</v>
      </c>
      <c r="K143" s="160"/>
      <c r="L143" s="160"/>
      <c r="M143" s="160"/>
      <c r="N143" s="160"/>
      <c r="O143" s="160"/>
      <c r="P143" s="160"/>
      <c r="Q143" s="160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</row>
    <row r="144" spans="1:27" ht="15.75" x14ac:dyDescent="0.25">
      <c r="A144" s="177" t="s">
        <v>1912</v>
      </c>
      <c r="B144" s="135"/>
      <c r="C144" s="135"/>
      <c r="D144" s="249">
        <f>'5. Önkormányzat'!F147</f>
        <v>7701</v>
      </c>
      <c r="E144" s="135">
        <f t="shared" si="6"/>
        <v>7701</v>
      </c>
      <c r="F144" s="160"/>
      <c r="G144" s="160"/>
      <c r="H144" s="160"/>
      <c r="I144" s="160"/>
      <c r="J144" s="135">
        <v>7701</v>
      </c>
      <c r="K144" s="160"/>
      <c r="L144" s="160"/>
      <c r="M144" s="160"/>
      <c r="N144" s="160"/>
      <c r="O144" s="160"/>
      <c r="P144" s="160"/>
      <c r="Q144" s="160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</row>
    <row r="145" spans="1:33" ht="15.75" x14ac:dyDescent="0.25">
      <c r="A145" s="177" t="s">
        <v>1913</v>
      </c>
      <c r="B145" s="135"/>
      <c r="C145" s="135"/>
      <c r="D145" s="249">
        <f>'5. Önkormányzat'!F148</f>
        <v>400</v>
      </c>
      <c r="E145" s="135">
        <f t="shared" si="6"/>
        <v>400</v>
      </c>
      <c r="F145" s="160"/>
      <c r="G145" s="160"/>
      <c r="H145" s="160"/>
      <c r="I145" s="160"/>
      <c r="J145" s="135">
        <v>400</v>
      </c>
      <c r="K145" s="160"/>
      <c r="L145" s="160"/>
      <c r="M145" s="160"/>
      <c r="N145" s="160"/>
      <c r="O145" s="160"/>
      <c r="P145" s="160"/>
      <c r="Q145" s="160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</row>
    <row r="146" spans="1:33" ht="15.75" x14ac:dyDescent="0.25">
      <c r="A146" s="5" t="s">
        <v>1914</v>
      </c>
      <c r="B146" s="44" t="s">
        <v>1313</v>
      </c>
      <c r="C146" s="44" t="s">
        <v>1915</v>
      </c>
      <c r="D146" s="249">
        <f>'5. Önkormányzat'!F149</f>
        <v>1804</v>
      </c>
      <c r="E146" s="43">
        <f>SUM(E147:E148)</f>
        <v>1804</v>
      </c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</row>
    <row r="147" spans="1:33" ht="15.75" x14ac:dyDescent="0.25">
      <c r="A147" s="170" t="s">
        <v>1916</v>
      </c>
      <c r="B147" s="138"/>
      <c r="C147" s="138" t="s">
        <v>1917</v>
      </c>
      <c r="D147" s="249">
        <f>'5. Önkormányzat'!F150</f>
        <v>1095</v>
      </c>
      <c r="E147" s="138">
        <f t="shared" si="6"/>
        <v>1095</v>
      </c>
      <c r="F147" s="160"/>
      <c r="G147" s="160"/>
      <c r="H147" s="160"/>
      <c r="I147" s="160"/>
      <c r="J147" s="160"/>
      <c r="K147" s="160"/>
      <c r="L147" s="160"/>
      <c r="M147" s="160"/>
      <c r="N147" s="160"/>
      <c r="O147" s="138">
        <v>1095</v>
      </c>
      <c r="P147" s="160"/>
      <c r="Q147" s="160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</row>
    <row r="148" spans="1:33" ht="15.75" x14ac:dyDescent="0.25">
      <c r="A148" s="170" t="s">
        <v>1918</v>
      </c>
      <c r="B148" s="138"/>
      <c r="C148" s="138" t="s">
        <v>1919</v>
      </c>
      <c r="D148" s="249">
        <f>'5. Önkormányzat'!F151</f>
        <v>709</v>
      </c>
      <c r="E148" s="138">
        <f t="shared" si="6"/>
        <v>709</v>
      </c>
      <c r="F148" s="160"/>
      <c r="G148" s="160"/>
      <c r="H148" s="160"/>
      <c r="I148" s="160"/>
      <c r="J148" s="160"/>
      <c r="K148" s="160"/>
      <c r="L148" s="138">
        <v>709</v>
      </c>
      <c r="M148" s="160"/>
      <c r="N148" s="160"/>
      <c r="O148" s="160"/>
      <c r="P148" s="160"/>
      <c r="Q148" s="160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</row>
    <row r="149" spans="1:33" ht="15.75" x14ac:dyDescent="0.25">
      <c r="A149" s="3" t="s">
        <v>1920</v>
      </c>
      <c r="B149" s="44" t="s">
        <v>1314</v>
      </c>
      <c r="C149" s="44" t="s">
        <v>1921</v>
      </c>
      <c r="D149" s="249">
        <f>'5. Önkormányzat'!F152</f>
        <v>5652</v>
      </c>
      <c r="E149" s="43">
        <f>SUM(E150:E156)</f>
        <v>5652</v>
      </c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</row>
    <row r="150" spans="1:33" ht="15.75" x14ac:dyDescent="0.25">
      <c r="A150" s="23" t="s">
        <v>1933</v>
      </c>
      <c r="B150" s="44"/>
      <c r="C150" s="44"/>
      <c r="D150" s="249">
        <f>'5. Önkormányzat'!F153</f>
        <v>0</v>
      </c>
      <c r="E150" s="44">
        <f t="shared" si="6"/>
        <v>0</v>
      </c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</row>
    <row r="151" spans="1:33" ht="15.75" x14ac:dyDescent="0.25">
      <c r="A151" s="170" t="s">
        <v>1934</v>
      </c>
      <c r="B151" s="138"/>
      <c r="C151" s="138"/>
      <c r="D151" s="249">
        <f>'5. Önkormányzat'!F154</f>
        <v>560</v>
      </c>
      <c r="E151" s="138">
        <f t="shared" si="6"/>
        <v>560</v>
      </c>
      <c r="F151" s="160"/>
      <c r="G151" s="160"/>
      <c r="H151" s="160"/>
      <c r="I151" s="160"/>
      <c r="J151" s="160"/>
      <c r="K151" s="160"/>
      <c r="L151" s="160"/>
      <c r="M151" s="138">
        <v>560</v>
      </c>
      <c r="N151" s="160"/>
      <c r="O151" s="160"/>
      <c r="P151" s="160"/>
      <c r="Q151" s="160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</row>
    <row r="152" spans="1:33" ht="15.75" x14ac:dyDescent="0.25">
      <c r="A152" s="176" t="s">
        <v>1935</v>
      </c>
      <c r="B152" s="135"/>
      <c r="C152" s="135"/>
      <c r="D152" s="249">
        <f>'5. Önkormányzat'!F155</f>
        <v>500</v>
      </c>
      <c r="E152" s="135">
        <f t="shared" si="6"/>
        <v>500</v>
      </c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2"/>
      <c r="S152" s="162"/>
      <c r="T152" s="162"/>
      <c r="U152" s="162"/>
      <c r="V152" s="162"/>
      <c r="W152" s="162"/>
      <c r="X152" s="178">
        <v>500</v>
      </c>
      <c r="Y152" s="162"/>
      <c r="Z152" s="162"/>
      <c r="AA152" s="162"/>
    </row>
    <row r="153" spans="1:33" ht="15.75" x14ac:dyDescent="0.25">
      <c r="A153" s="170" t="s">
        <v>1936</v>
      </c>
      <c r="B153" s="138"/>
      <c r="C153" s="138"/>
      <c r="D153" s="249">
        <f>'5. Önkormányzat'!F156</f>
        <v>85</v>
      </c>
      <c r="E153" s="138">
        <f t="shared" si="6"/>
        <v>85</v>
      </c>
      <c r="F153" s="160"/>
      <c r="G153" s="160"/>
      <c r="H153" s="160"/>
      <c r="I153" s="160"/>
      <c r="J153" s="160"/>
      <c r="K153" s="160"/>
      <c r="L153" s="160"/>
      <c r="M153" s="138">
        <v>85</v>
      </c>
      <c r="N153" s="160"/>
      <c r="O153" s="160"/>
      <c r="P153" s="160"/>
      <c r="Q153" s="160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</row>
    <row r="154" spans="1:33" ht="15.75" x14ac:dyDescent="0.25">
      <c r="A154" s="170" t="s">
        <v>1937</v>
      </c>
      <c r="B154" s="138"/>
      <c r="C154" s="138"/>
      <c r="D154" s="249">
        <f>'5. Önkormányzat'!F157</f>
        <v>4034</v>
      </c>
      <c r="E154" s="138">
        <f t="shared" si="6"/>
        <v>4034</v>
      </c>
      <c r="F154" s="160"/>
      <c r="G154" s="160"/>
      <c r="H154" s="160"/>
      <c r="I154" s="160"/>
      <c r="J154" s="160"/>
      <c r="K154" s="160"/>
      <c r="L154" s="138">
        <v>4034</v>
      </c>
      <c r="M154" s="160"/>
      <c r="N154" s="160"/>
      <c r="O154" s="160"/>
      <c r="P154" s="160"/>
      <c r="Q154" s="160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</row>
    <row r="155" spans="1:33" ht="15.75" x14ac:dyDescent="0.25">
      <c r="A155" s="170" t="s">
        <v>1938</v>
      </c>
      <c r="B155" s="138"/>
      <c r="C155" s="138"/>
      <c r="D155" s="249">
        <f>'5. Önkormányzat'!F158</f>
        <v>73</v>
      </c>
      <c r="E155" s="138">
        <f t="shared" si="6"/>
        <v>73</v>
      </c>
      <c r="F155" s="160"/>
      <c r="G155" s="160"/>
      <c r="H155" s="160"/>
      <c r="I155" s="160"/>
      <c r="J155" s="160"/>
      <c r="K155" s="160"/>
      <c r="L155" s="160"/>
      <c r="M155" s="138">
        <v>73</v>
      </c>
      <c r="N155" s="160"/>
      <c r="O155" s="160"/>
      <c r="P155" s="160"/>
      <c r="Q155" s="160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</row>
    <row r="156" spans="1:33" ht="15.75" x14ac:dyDescent="0.25">
      <c r="A156" s="170" t="s">
        <v>1939</v>
      </c>
      <c r="B156" s="138"/>
      <c r="C156" s="138"/>
      <c r="D156" s="249">
        <f>'5. Önkormányzat'!F159</f>
        <v>400</v>
      </c>
      <c r="E156" s="138">
        <f t="shared" si="6"/>
        <v>400</v>
      </c>
      <c r="F156" s="160"/>
      <c r="G156" s="160"/>
      <c r="H156" s="160"/>
      <c r="I156" s="160"/>
      <c r="J156" s="160"/>
      <c r="K156" s="160"/>
      <c r="L156" s="160"/>
      <c r="M156" s="138">
        <v>400</v>
      </c>
      <c r="N156" s="160"/>
      <c r="O156" s="160"/>
      <c r="P156" s="160"/>
      <c r="Q156" s="160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</row>
    <row r="157" spans="1:33" ht="15.75" x14ac:dyDescent="0.25">
      <c r="A157" s="3" t="s">
        <v>1922</v>
      </c>
      <c r="B157" s="44" t="s">
        <v>1315</v>
      </c>
      <c r="C157" s="44" t="s">
        <v>1923</v>
      </c>
      <c r="D157" s="249">
        <f>'5. Önkormányzat'!F160</f>
        <v>10035.6</v>
      </c>
      <c r="E157" s="43">
        <f>SUM(E158:E160)</f>
        <v>10036</v>
      </c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</row>
    <row r="158" spans="1:33" ht="15.75" x14ac:dyDescent="0.25">
      <c r="A158" s="170" t="s">
        <v>1924</v>
      </c>
      <c r="B158" s="138"/>
      <c r="C158" s="138" t="s">
        <v>1925</v>
      </c>
      <c r="D158" s="249">
        <f>'5. Önkormányzat'!F161</f>
        <v>10035.6</v>
      </c>
      <c r="E158" s="138">
        <f t="shared" si="6"/>
        <v>10036</v>
      </c>
      <c r="F158" s="160"/>
      <c r="G158" s="160"/>
      <c r="H158" s="160"/>
      <c r="I158" s="138">
        <v>9436</v>
      </c>
      <c r="J158" s="160"/>
      <c r="K158" s="160"/>
      <c r="L158" s="160"/>
      <c r="M158" s="160"/>
      <c r="N158" s="160"/>
      <c r="O158" s="160"/>
      <c r="P158" s="160"/>
      <c r="Q158" s="160"/>
      <c r="R158" s="179">
        <v>600</v>
      </c>
      <c r="S158" s="162"/>
      <c r="T158" s="162"/>
      <c r="U158" s="162"/>
      <c r="V158" s="162"/>
      <c r="W158" s="162"/>
      <c r="X158" s="162"/>
      <c r="Y158" s="162"/>
      <c r="Z158" s="162"/>
      <c r="AA158" s="162"/>
      <c r="AG158" s="180"/>
    </row>
    <row r="159" spans="1:33" ht="15.75" x14ac:dyDescent="0.25">
      <c r="A159" s="23" t="s">
        <v>1926</v>
      </c>
      <c r="B159" s="44"/>
      <c r="C159" s="44" t="s">
        <v>1927</v>
      </c>
      <c r="D159" s="249">
        <f>'5. Önkormányzat'!F162</f>
        <v>0</v>
      </c>
      <c r="E159" s="44">
        <f t="shared" si="6"/>
        <v>0</v>
      </c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</row>
    <row r="160" spans="1:33" ht="15.75" x14ac:dyDescent="0.25">
      <c r="A160" s="23" t="s">
        <v>1928</v>
      </c>
      <c r="B160" s="44"/>
      <c r="C160" s="44" t="s">
        <v>1929</v>
      </c>
      <c r="D160" s="249">
        <f>'5. Önkormányzat'!F163</f>
        <v>0</v>
      </c>
      <c r="E160" s="44">
        <f t="shared" si="6"/>
        <v>0</v>
      </c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</row>
    <row r="161" spans="1:27" ht="15.75" x14ac:dyDescent="0.25">
      <c r="A161" s="4" t="s">
        <v>1931</v>
      </c>
      <c r="B161" s="44" t="s">
        <v>1316</v>
      </c>
      <c r="C161" s="44" t="s">
        <v>1932</v>
      </c>
      <c r="D161" s="249">
        <f>'5. Önkormányzat'!F164</f>
        <v>5760.3920000000007</v>
      </c>
      <c r="E161" s="43">
        <f>SUM(E162:E163)</f>
        <v>5760.27</v>
      </c>
      <c r="F161" s="160"/>
      <c r="G161" s="160"/>
      <c r="H161" s="160"/>
      <c r="I161" s="160"/>
      <c r="J161" s="44"/>
      <c r="K161" s="160"/>
      <c r="L161" s="160"/>
      <c r="M161" s="160"/>
      <c r="N161" s="160"/>
      <c r="O161" s="160"/>
      <c r="P161" s="160"/>
      <c r="Q161" s="160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</row>
    <row r="162" spans="1:27" ht="15.75" x14ac:dyDescent="0.25">
      <c r="A162" s="170" t="s">
        <v>1953</v>
      </c>
      <c r="B162" s="135"/>
      <c r="C162" s="135" t="s">
        <v>1954</v>
      </c>
      <c r="D162" s="249">
        <f>'5. Önkormányzat'!F165</f>
        <v>5760.3920000000007</v>
      </c>
      <c r="E162" s="135">
        <f t="shared" si="6"/>
        <v>5760.27</v>
      </c>
      <c r="F162" s="160"/>
      <c r="G162" s="160"/>
      <c r="H162" s="160"/>
      <c r="I162" s="138">
        <v>2507</v>
      </c>
      <c r="J162" s="135">
        <f>SUM(J135:J160)*0.27</f>
        <v>2565.27</v>
      </c>
      <c r="K162" s="160"/>
      <c r="L162" s="138">
        <v>216</v>
      </c>
      <c r="M162" s="160"/>
      <c r="N162" s="160"/>
      <c r="O162" s="138">
        <v>310</v>
      </c>
      <c r="P162" s="160"/>
      <c r="Q162" s="160"/>
      <c r="R162" s="138">
        <f>SUM(R135:R160)*0.27</f>
        <v>162</v>
      </c>
      <c r="S162" s="160"/>
      <c r="T162" s="160"/>
      <c r="U162" s="160"/>
      <c r="V162" s="160"/>
      <c r="W162" s="160"/>
      <c r="X162" s="160"/>
      <c r="Y162" s="160"/>
      <c r="Z162" s="160"/>
      <c r="AA162" s="160"/>
    </row>
    <row r="163" spans="1:27" ht="15.75" x14ac:dyDescent="0.25">
      <c r="A163" s="23" t="s">
        <v>1955</v>
      </c>
      <c r="B163" s="44"/>
      <c r="C163" s="44" t="s">
        <v>1956</v>
      </c>
      <c r="D163" s="249">
        <f>'5. Önkormányzat'!F166</f>
        <v>0</v>
      </c>
      <c r="E163" s="44">
        <f t="shared" si="6"/>
        <v>0</v>
      </c>
      <c r="F163" s="160"/>
      <c r="G163" s="160"/>
      <c r="H163" s="160"/>
      <c r="I163" s="160"/>
      <c r="J163" s="44"/>
      <c r="K163" s="160"/>
      <c r="L163" s="160"/>
      <c r="M163" s="160"/>
      <c r="N163" s="160"/>
      <c r="O163" s="160"/>
      <c r="P163" s="160"/>
      <c r="Q163" s="160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</row>
    <row r="164" spans="1:27" ht="15.75" x14ac:dyDescent="0.25">
      <c r="A164" s="164" t="s">
        <v>1957</v>
      </c>
      <c r="B164" s="135" t="s">
        <v>1317</v>
      </c>
      <c r="C164" s="135" t="s">
        <v>1958</v>
      </c>
      <c r="D164" s="249">
        <f>'5. Önkormányzat'!F167</f>
        <v>6014.8100000000049</v>
      </c>
      <c r="E164" s="251">
        <f t="shared" si="6"/>
        <v>6015</v>
      </c>
      <c r="F164" s="160"/>
      <c r="G164" s="138">
        <v>1615</v>
      </c>
      <c r="H164" s="160"/>
      <c r="I164" s="138">
        <v>2640</v>
      </c>
      <c r="J164" s="135">
        <v>1496</v>
      </c>
      <c r="K164" s="160"/>
      <c r="L164" s="160"/>
      <c r="M164" s="160"/>
      <c r="N164" s="160"/>
      <c r="O164" s="160"/>
      <c r="P164" s="160"/>
      <c r="Q164" s="160"/>
      <c r="R164" s="179">
        <v>264</v>
      </c>
      <c r="S164" s="162"/>
      <c r="T164" s="162"/>
      <c r="U164" s="162"/>
      <c r="V164" s="162"/>
      <c r="W164" s="162"/>
      <c r="X164" s="162"/>
      <c r="Y164" s="162"/>
      <c r="Z164" s="162"/>
      <c r="AA164" s="162"/>
    </row>
    <row r="165" spans="1:27" ht="15.75" x14ac:dyDescent="0.25">
      <c r="A165" s="3" t="s">
        <v>1959</v>
      </c>
      <c r="B165" s="44" t="s">
        <v>1318</v>
      </c>
      <c r="C165" s="44" t="s">
        <v>1960</v>
      </c>
      <c r="D165" s="249">
        <f>'5. Önkormányzat'!F168</f>
        <v>79</v>
      </c>
      <c r="E165" s="43">
        <f>SUM(E166:E167)</f>
        <v>79</v>
      </c>
      <c r="F165" s="160"/>
      <c r="G165" s="160"/>
      <c r="H165" s="160"/>
      <c r="I165" s="160"/>
      <c r="J165" s="44"/>
      <c r="K165" s="160"/>
      <c r="L165" s="160"/>
      <c r="M165" s="160"/>
      <c r="N165" s="160"/>
      <c r="O165" s="160"/>
      <c r="P165" s="160"/>
      <c r="Q165" s="160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</row>
    <row r="166" spans="1:27" ht="15.75" x14ac:dyDescent="0.25">
      <c r="A166" s="23" t="s">
        <v>1961</v>
      </c>
      <c r="B166" s="44"/>
      <c r="C166" s="44" t="s">
        <v>1962</v>
      </c>
      <c r="D166" s="249">
        <f>'5. Önkormányzat'!F169</f>
        <v>0</v>
      </c>
      <c r="E166" s="44">
        <f t="shared" si="6"/>
        <v>0</v>
      </c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</row>
    <row r="167" spans="1:27" ht="15.75" x14ac:dyDescent="0.25">
      <c r="A167" s="170" t="s">
        <v>1963</v>
      </c>
      <c r="B167" s="138"/>
      <c r="C167" s="138" t="s">
        <v>1964</v>
      </c>
      <c r="D167" s="249">
        <f>'5. Önkormányzat'!F170</f>
        <v>79</v>
      </c>
      <c r="E167" s="138">
        <f t="shared" si="6"/>
        <v>79</v>
      </c>
      <c r="F167" s="160"/>
      <c r="G167" s="160"/>
      <c r="H167" s="160"/>
      <c r="I167" s="160"/>
      <c r="J167" s="160"/>
      <c r="K167" s="160"/>
      <c r="L167" s="160"/>
      <c r="M167" s="160"/>
      <c r="N167" s="160"/>
      <c r="O167" s="138">
        <v>79</v>
      </c>
      <c r="P167" s="160"/>
      <c r="Q167" s="160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</row>
    <row r="168" spans="1:27" ht="15.75" x14ac:dyDescent="0.25">
      <c r="A168" s="3" t="s">
        <v>1965</v>
      </c>
      <c r="B168" s="44" t="s">
        <v>1319</v>
      </c>
      <c r="C168" s="44" t="s">
        <v>1966</v>
      </c>
      <c r="D168" s="249">
        <f>'5. Önkormányzat'!F171</f>
        <v>0</v>
      </c>
      <c r="E168" s="43">
        <f t="shared" si="6"/>
        <v>0</v>
      </c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</row>
    <row r="169" spans="1:27" ht="15.75" x14ac:dyDescent="0.25">
      <c r="A169" s="164" t="s">
        <v>1967</v>
      </c>
      <c r="B169" s="138" t="s">
        <v>1320</v>
      </c>
      <c r="C169" s="138" t="s">
        <v>1969</v>
      </c>
      <c r="D169" s="249">
        <f>'5. Önkormányzat'!F172</f>
        <v>999</v>
      </c>
      <c r="E169" s="250">
        <f t="shared" si="6"/>
        <v>999</v>
      </c>
      <c r="F169" s="160"/>
      <c r="G169" s="160"/>
      <c r="H169" s="160"/>
      <c r="I169" s="160"/>
      <c r="J169" s="160"/>
      <c r="K169" s="160"/>
      <c r="L169" s="160"/>
      <c r="M169" s="160"/>
      <c r="N169" s="160"/>
      <c r="O169" s="138">
        <v>999</v>
      </c>
      <c r="P169" s="160"/>
      <c r="Q169" s="160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</row>
    <row r="170" spans="1:27" ht="15.75" x14ac:dyDescent="0.25">
      <c r="A170" s="21" t="s">
        <v>1970</v>
      </c>
      <c r="B170" s="44" t="s">
        <v>1321</v>
      </c>
      <c r="C170" s="44" t="s">
        <v>1971</v>
      </c>
      <c r="D170" s="249">
        <f>'5. Önkormányzat'!F173</f>
        <v>0</v>
      </c>
      <c r="E170" s="43">
        <f>SUM(E171:E175)</f>
        <v>0</v>
      </c>
      <c r="F170" s="159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</row>
    <row r="171" spans="1:27" ht="15.75" x14ac:dyDescent="0.25">
      <c r="A171" s="3" t="s">
        <v>1976</v>
      </c>
      <c r="B171" s="44" t="s">
        <v>1322</v>
      </c>
      <c r="C171" s="44" t="s">
        <v>1977</v>
      </c>
      <c r="D171" s="249">
        <f>'5. Önkormányzat'!F174</f>
        <v>0</v>
      </c>
      <c r="E171" s="44">
        <f t="shared" si="6"/>
        <v>0</v>
      </c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</row>
    <row r="172" spans="1:27" ht="15.75" x14ac:dyDescent="0.25">
      <c r="A172" s="3" t="s">
        <v>1978</v>
      </c>
      <c r="B172" s="44" t="s">
        <v>1323</v>
      </c>
      <c r="C172" s="44" t="s">
        <v>1979</v>
      </c>
      <c r="D172" s="249">
        <f>'5. Önkormányzat'!F175</f>
        <v>0</v>
      </c>
      <c r="E172" s="44">
        <f t="shared" si="6"/>
        <v>0</v>
      </c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</row>
    <row r="173" spans="1:27" ht="15.75" x14ac:dyDescent="0.25">
      <c r="A173" s="3" t="s">
        <v>1980</v>
      </c>
      <c r="B173" s="44" t="s">
        <v>1324</v>
      </c>
      <c r="C173" s="44" t="s">
        <v>1981</v>
      </c>
      <c r="D173" s="249">
        <f>'5. Önkormányzat'!F176</f>
        <v>0</v>
      </c>
      <c r="E173" s="44">
        <f t="shared" si="6"/>
        <v>0</v>
      </c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</row>
    <row r="174" spans="1:27" ht="15.75" x14ac:dyDescent="0.25">
      <c r="A174" s="3" t="s">
        <v>1982</v>
      </c>
      <c r="B174" s="44" t="s">
        <v>1325</v>
      </c>
      <c r="C174" s="44" t="s">
        <v>1983</v>
      </c>
      <c r="D174" s="249">
        <f>'5. Önkormányzat'!F177</f>
        <v>0</v>
      </c>
      <c r="E174" s="44">
        <f t="shared" si="6"/>
        <v>0</v>
      </c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</row>
    <row r="175" spans="1:27" ht="15.75" x14ac:dyDescent="0.25">
      <c r="A175" s="3" t="s">
        <v>1984</v>
      </c>
      <c r="B175" s="44" t="s">
        <v>1326</v>
      </c>
      <c r="C175" s="44" t="s">
        <v>1985</v>
      </c>
      <c r="D175" s="249">
        <f>'5. Önkormányzat'!F178</f>
        <v>0</v>
      </c>
      <c r="E175" s="44">
        <f t="shared" si="6"/>
        <v>0</v>
      </c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</row>
    <row r="176" spans="1:27" ht="15.75" x14ac:dyDescent="0.25">
      <c r="A176" s="21" t="s">
        <v>1986</v>
      </c>
      <c r="B176" s="44" t="s">
        <v>1327</v>
      </c>
      <c r="C176" s="44" t="s">
        <v>1987</v>
      </c>
      <c r="D176" s="249">
        <f>'5. Önkormányzat'!F179</f>
        <v>6691</v>
      </c>
      <c r="E176" s="43">
        <f>SUM(E177,E178,E179)</f>
        <v>6691</v>
      </c>
      <c r="F176" s="159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</row>
    <row r="177" spans="1:29" ht="15.75" x14ac:dyDescent="0.25">
      <c r="A177" s="3" t="s">
        <v>67</v>
      </c>
      <c r="B177" s="44" t="s">
        <v>1328</v>
      </c>
      <c r="C177" s="44" t="s">
        <v>68</v>
      </c>
      <c r="D177" s="249">
        <f>'5. Önkormányzat'!F180</f>
        <v>0</v>
      </c>
      <c r="E177" s="43">
        <f t="shared" si="6"/>
        <v>0</v>
      </c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</row>
    <row r="178" spans="1:29" ht="15.75" x14ac:dyDescent="0.25">
      <c r="A178" s="164" t="s">
        <v>1124</v>
      </c>
      <c r="B178" s="138" t="s">
        <v>1329</v>
      </c>
      <c r="C178" s="138" t="s">
        <v>1125</v>
      </c>
      <c r="D178" s="249">
        <f>'5. Önkormányzat'!F181</f>
        <v>6090</v>
      </c>
      <c r="E178" s="250">
        <f t="shared" si="6"/>
        <v>6090</v>
      </c>
      <c r="F178" s="160"/>
      <c r="G178" s="160"/>
      <c r="H178" s="160"/>
      <c r="I178" s="160"/>
      <c r="J178" s="160"/>
      <c r="K178" s="160"/>
      <c r="L178" s="160"/>
      <c r="M178" s="160"/>
      <c r="N178" s="160"/>
      <c r="O178" s="138">
        <v>6090</v>
      </c>
      <c r="P178" s="160"/>
      <c r="Q178" s="160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</row>
    <row r="179" spans="1:29" ht="15.75" x14ac:dyDescent="0.25">
      <c r="A179" s="3" t="s">
        <v>1126</v>
      </c>
      <c r="B179" s="44" t="s">
        <v>1330</v>
      </c>
      <c r="C179" s="44" t="s">
        <v>1127</v>
      </c>
      <c r="D179" s="249">
        <f>'5. Önkormányzat'!F182</f>
        <v>601</v>
      </c>
      <c r="E179" s="43">
        <f>SUM(E180:E181)</f>
        <v>601</v>
      </c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</row>
    <row r="180" spans="1:29" ht="15.75" x14ac:dyDescent="0.25">
      <c r="A180" s="174" t="s">
        <v>566</v>
      </c>
      <c r="B180" s="138"/>
      <c r="C180" s="138"/>
      <c r="D180" s="249">
        <f>'5. Önkormányzat'!F183</f>
        <v>12</v>
      </c>
      <c r="E180" s="138">
        <f>SUM(F180:AA180)</f>
        <v>12</v>
      </c>
      <c r="F180" s="160"/>
      <c r="G180" s="160"/>
      <c r="H180" s="160"/>
      <c r="I180" s="160"/>
      <c r="J180" s="160"/>
      <c r="K180" s="160"/>
      <c r="L180" s="160"/>
      <c r="M180" s="160"/>
      <c r="N180" s="160"/>
      <c r="O180" s="138">
        <v>12</v>
      </c>
      <c r="P180" s="160"/>
      <c r="Q180" s="160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</row>
    <row r="181" spans="1:29" ht="15.75" x14ac:dyDescent="0.25">
      <c r="A181" s="174" t="s">
        <v>59</v>
      </c>
      <c r="B181" s="138"/>
      <c r="C181" s="138"/>
      <c r="D181" s="249">
        <f>'5. Önkormányzat'!F184</f>
        <v>589</v>
      </c>
      <c r="E181" s="138">
        <f>SUM(F181:AA181)</f>
        <v>589</v>
      </c>
      <c r="F181" s="160"/>
      <c r="G181" s="160"/>
      <c r="H181" s="160"/>
      <c r="I181" s="160"/>
      <c r="J181" s="160"/>
      <c r="K181" s="160"/>
      <c r="L181" s="160"/>
      <c r="M181" s="160"/>
      <c r="N181" s="160"/>
      <c r="O181" s="138">
        <v>589</v>
      </c>
      <c r="P181" s="160"/>
      <c r="Q181" s="160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</row>
    <row r="182" spans="1:29" ht="15.75" x14ac:dyDescent="0.25">
      <c r="A182" s="21" t="s">
        <v>1128</v>
      </c>
      <c r="B182" s="44" t="s">
        <v>1331</v>
      </c>
      <c r="C182" s="44" t="s">
        <v>1129</v>
      </c>
      <c r="D182" s="249">
        <f>'5. Önkormányzat'!F185</f>
        <v>14553</v>
      </c>
      <c r="E182" s="43">
        <f>SUM(E183:E185)</f>
        <v>14553</v>
      </c>
      <c r="F182" s="159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</row>
    <row r="183" spans="1:29" ht="15.75" x14ac:dyDescent="0.25">
      <c r="A183" s="3" t="s">
        <v>1130</v>
      </c>
      <c r="B183" s="44" t="s">
        <v>1332</v>
      </c>
      <c r="C183" s="44" t="s">
        <v>1131</v>
      </c>
      <c r="D183" s="249">
        <f>'5. Önkormányzat'!F186</f>
        <v>0</v>
      </c>
      <c r="E183" s="43">
        <f>SUM(F183:AA183)</f>
        <v>0</v>
      </c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</row>
    <row r="184" spans="1:29" ht="15.75" x14ac:dyDescent="0.25">
      <c r="A184" s="164" t="s">
        <v>1132</v>
      </c>
      <c r="B184" s="138" t="s">
        <v>1333</v>
      </c>
      <c r="C184" s="138" t="s">
        <v>1133</v>
      </c>
      <c r="D184" s="249">
        <f>'5. Önkormányzat'!F187</f>
        <v>14553</v>
      </c>
      <c r="E184" s="250">
        <f>SUM(F184:AA184)</f>
        <v>14553</v>
      </c>
      <c r="F184" s="160"/>
      <c r="G184" s="160"/>
      <c r="H184" s="160"/>
      <c r="I184" s="160"/>
      <c r="J184" s="160"/>
      <c r="K184" s="160"/>
      <c r="L184" s="160"/>
      <c r="M184" s="160"/>
      <c r="N184" s="160"/>
      <c r="O184" s="138">
        <v>14553</v>
      </c>
      <c r="P184" s="160"/>
      <c r="Q184" s="160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</row>
    <row r="185" spans="1:29" ht="15.75" x14ac:dyDescent="0.25">
      <c r="A185" s="3" t="s">
        <v>1134</v>
      </c>
      <c r="B185" s="44" t="s">
        <v>1334</v>
      </c>
      <c r="C185" s="44" t="s">
        <v>1135</v>
      </c>
      <c r="D185" s="249">
        <f>'5. Önkormányzat'!F188</f>
        <v>0</v>
      </c>
      <c r="E185" s="43">
        <v>0</v>
      </c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</row>
    <row r="186" spans="1:29" ht="15.75" x14ac:dyDescent="0.25">
      <c r="A186" s="19" t="s">
        <v>1136</v>
      </c>
      <c r="B186" s="252" t="s">
        <v>467</v>
      </c>
      <c r="C186" s="252" t="s">
        <v>1818</v>
      </c>
      <c r="D186" s="249">
        <f>'5. Önkormányzat'!F189</f>
        <v>149657</v>
      </c>
      <c r="E186" s="181">
        <f>SUM(E187,E205,E210)</f>
        <v>149657</v>
      </c>
      <c r="F186" s="182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C186" s="49"/>
    </row>
    <row r="187" spans="1:29" ht="15.75" x14ac:dyDescent="0.25">
      <c r="A187" s="3" t="s">
        <v>1137</v>
      </c>
      <c r="B187" s="44" t="s">
        <v>1386</v>
      </c>
      <c r="C187" s="44" t="s">
        <v>1138</v>
      </c>
      <c r="D187" s="249">
        <f>'5. Önkormányzat'!F190</f>
        <v>149657</v>
      </c>
      <c r="E187" s="43">
        <f>SUM(E188,E192,E197,E200,E201,E202,E203,E204)</f>
        <v>149657</v>
      </c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</row>
    <row r="188" spans="1:29" ht="15.75" x14ac:dyDescent="0.25">
      <c r="A188" s="23" t="s">
        <v>1139</v>
      </c>
      <c r="B188" s="44" t="s">
        <v>1387</v>
      </c>
      <c r="C188" s="44" t="s">
        <v>1140</v>
      </c>
      <c r="D188" s="249">
        <f>'5. Önkormányzat'!F191</f>
        <v>135999</v>
      </c>
      <c r="E188" s="44">
        <f>SUM(E189:E191)</f>
        <v>135999</v>
      </c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</row>
    <row r="189" spans="1:29" ht="15.75" x14ac:dyDescent="0.25">
      <c r="A189" s="24" t="s">
        <v>1141</v>
      </c>
      <c r="B189" s="44" t="s">
        <v>1388</v>
      </c>
      <c r="C189" s="44" t="s">
        <v>1142</v>
      </c>
      <c r="D189" s="249">
        <f>'5. Önkormányzat'!F192</f>
        <v>0</v>
      </c>
      <c r="E189" s="44">
        <f>SUM(F189:AA189)</f>
        <v>0</v>
      </c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</row>
    <row r="190" spans="1:29" ht="15.75" x14ac:dyDescent="0.25">
      <c r="A190" s="163" t="s">
        <v>1143</v>
      </c>
      <c r="B190" s="138" t="s">
        <v>1389</v>
      </c>
      <c r="C190" s="138" t="s">
        <v>1144</v>
      </c>
      <c r="D190" s="249">
        <f>'5. Önkormányzat'!F193</f>
        <v>124954</v>
      </c>
      <c r="E190" s="138">
        <f>SUM(F190:AA190)</f>
        <v>124954</v>
      </c>
      <c r="F190" s="160"/>
      <c r="G190" s="160"/>
      <c r="H190" s="160"/>
      <c r="I190" s="160"/>
      <c r="J190" s="160"/>
      <c r="K190" s="160"/>
      <c r="L190" s="160"/>
      <c r="M190" s="160"/>
      <c r="N190" s="160"/>
      <c r="O190" s="138">
        <v>124954</v>
      </c>
      <c r="P190" s="160"/>
      <c r="Q190" s="160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</row>
    <row r="191" spans="1:29" ht="15.75" x14ac:dyDescent="0.25">
      <c r="A191" s="163" t="s">
        <v>1145</v>
      </c>
      <c r="B191" s="138" t="s">
        <v>1390</v>
      </c>
      <c r="C191" s="138" t="s">
        <v>1146</v>
      </c>
      <c r="D191" s="249">
        <f>'5. Önkormányzat'!F194</f>
        <v>11045</v>
      </c>
      <c r="E191" s="138">
        <f>SUM(F191:AA191)</f>
        <v>11045</v>
      </c>
      <c r="F191" s="160"/>
      <c r="G191" s="160"/>
      <c r="H191" s="160"/>
      <c r="I191" s="160"/>
      <c r="J191" s="160"/>
      <c r="K191" s="160"/>
      <c r="L191" s="160"/>
      <c r="M191" s="160"/>
      <c r="N191" s="160"/>
      <c r="O191" s="138">
        <v>11045</v>
      </c>
      <c r="P191" s="160"/>
      <c r="Q191" s="160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</row>
    <row r="192" spans="1:29" ht="15.75" x14ac:dyDescent="0.25">
      <c r="A192" s="29" t="s">
        <v>1147</v>
      </c>
      <c r="B192" s="44" t="s">
        <v>1391</v>
      </c>
      <c r="C192" s="44" t="s">
        <v>1148</v>
      </c>
      <c r="D192" s="249">
        <f>'5. Önkormányzat'!F195</f>
        <v>0</v>
      </c>
      <c r="E192" s="44">
        <f>SUM(E193:E196)</f>
        <v>0</v>
      </c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</row>
    <row r="193" spans="1:27" ht="15.75" x14ac:dyDescent="0.25">
      <c r="A193" s="24" t="s">
        <v>1149</v>
      </c>
      <c r="B193" s="44" t="s">
        <v>1392</v>
      </c>
      <c r="C193" s="44" t="s">
        <v>1150</v>
      </c>
      <c r="D193" s="249">
        <f>'5. Önkormányzat'!F196</f>
        <v>0</v>
      </c>
      <c r="E193" s="44">
        <f t="shared" ref="E193:E210" si="7">SUM(F193:AA193)</f>
        <v>0</v>
      </c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</row>
    <row r="194" spans="1:27" ht="15.75" x14ac:dyDescent="0.25">
      <c r="A194" s="24" t="s">
        <v>1151</v>
      </c>
      <c r="B194" s="44" t="s">
        <v>1393</v>
      </c>
      <c r="C194" s="44" t="s">
        <v>1152</v>
      </c>
      <c r="D194" s="249">
        <f>'5. Önkormányzat'!F197</f>
        <v>0</v>
      </c>
      <c r="E194" s="44">
        <f t="shared" si="7"/>
        <v>0</v>
      </c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</row>
    <row r="195" spans="1:27" ht="15.75" x14ac:dyDescent="0.25">
      <c r="A195" s="24" t="s">
        <v>1153</v>
      </c>
      <c r="B195" s="44" t="s">
        <v>1394</v>
      </c>
      <c r="C195" s="44" t="s">
        <v>1154</v>
      </c>
      <c r="D195" s="249">
        <f>'5. Önkormányzat'!F198</f>
        <v>0</v>
      </c>
      <c r="E195" s="44">
        <f t="shared" si="7"/>
        <v>0</v>
      </c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</row>
    <row r="196" spans="1:27" ht="15.75" x14ac:dyDescent="0.25">
      <c r="A196" s="24" t="s">
        <v>1155</v>
      </c>
      <c r="B196" s="44" t="s">
        <v>1395</v>
      </c>
      <c r="C196" s="44" t="s">
        <v>1156</v>
      </c>
      <c r="D196" s="249">
        <f>'5. Önkormányzat'!F199</f>
        <v>0</v>
      </c>
      <c r="E196" s="44">
        <f t="shared" si="7"/>
        <v>0</v>
      </c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</row>
    <row r="197" spans="1:27" ht="15.75" x14ac:dyDescent="0.25">
      <c r="A197" s="23" t="s">
        <v>1157</v>
      </c>
      <c r="B197" s="44" t="s">
        <v>1396</v>
      </c>
      <c r="C197" s="44" t="s">
        <v>1158</v>
      </c>
      <c r="D197" s="249">
        <f>'5. Önkormányzat'!F200</f>
        <v>10827</v>
      </c>
      <c r="E197" s="44">
        <f>SUM(E198:E199)</f>
        <v>10827</v>
      </c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</row>
    <row r="198" spans="1:27" ht="15.75" x14ac:dyDescent="0.25">
      <c r="A198" s="163" t="s">
        <v>1159</v>
      </c>
      <c r="B198" s="138" t="s">
        <v>1397</v>
      </c>
      <c r="C198" s="138" t="s">
        <v>1160</v>
      </c>
      <c r="D198" s="249">
        <f>'5. Önkormányzat'!F201</f>
        <v>10827</v>
      </c>
      <c r="E198" s="138">
        <f t="shared" si="7"/>
        <v>10827</v>
      </c>
      <c r="F198" s="160"/>
      <c r="G198" s="160"/>
      <c r="H198" s="160"/>
      <c r="I198" s="160"/>
      <c r="J198" s="160"/>
      <c r="K198" s="160"/>
      <c r="L198" s="160"/>
      <c r="M198" s="160"/>
      <c r="N198" s="160"/>
      <c r="O198" s="138">
        <v>10827</v>
      </c>
      <c r="P198" s="160"/>
      <c r="Q198" s="160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</row>
    <row r="199" spans="1:27" ht="15.75" x14ac:dyDescent="0.25">
      <c r="A199" s="24" t="s">
        <v>1161</v>
      </c>
      <c r="B199" s="44" t="s">
        <v>1398</v>
      </c>
      <c r="C199" s="44" t="s">
        <v>1162</v>
      </c>
      <c r="D199" s="249">
        <f>'5. Önkormányzat'!F202</f>
        <v>0</v>
      </c>
      <c r="E199" s="44">
        <f t="shared" si="7"/>
        <v>0</v>
      </c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</row>
    <row r="200" spans="1:27" ht="15.75" x14ac:dyDescent="0.25">
      <c r="A200" s="23" t="s">
        <v>1163</v>
      </c>
      <c r="B200" s="44" t="s">
        <v>1399</v>
      </c>
      <c r="C200" s="44" t="s">
        <v>1164</v>
      </c>
      <c r="D200" s="249">
        <f>'5. Önkormányzat'!F203</f>
        <v>2831</v>
      </c>
      <c r="E200" s="44">
        <f t="shared" si="7"/>
        <v>2831</v>
      </c>
      <c r="F200" s="160"/>
      <c r="G200" s="160"/>
      <c r="H200" s="160"/>
      <c r="I200" s="160"/>
      <c r="J200" s="160"/>
      <c r="K200" s="160"/>
      <c r="L200" s="160"/>
      <c r="M200" s="160"/>
      <c r="N200" s="160"/>
      <c r="O200" s="160">
        <v>2831</v>
      </c>
      <c r="P200" s="160"/>
      <c r="Q200" s="160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</row>
    <row r="201" spans="1:27" ht="15.75" x14ac:dyDescent="0.25">
      <c r="A201" s="23" t="s">
        <v>1165</v>
      </c>
      <c r="B201" s="44" t="s">
        <v>1400</v>
      </c>
      <c r="C201" s="44" t="s">
        <v>1166</v>
      </c>
      <c r="D201" s="249">
        <f>'5. Önkormányzat'!F204</f>
        <v>0</v>
      </c>
      <c r="E201" s="44">
        <f t="shared" si="7"/>
        <v>0</v>
      </c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</row>
    <row r="202" spans="1:27" ht="15.75" x14ac:dyDescent="0.25">
      <c r="A202" s="23" t="s">
        <v>1167</v>
      </c>
      <c r="B202" s="44" t="s">
        <v>1401</v>
      </c>
      <c r="C202" s="44" t="s">
        <v>1168</v>
      </c>
      <c r="D202" s="249">
        <f>'5. Önkormányzat'!F205</f>
        <v>0</v>
      </c>
      <c r="E202" s="44">
        <f t="shared" si="7"/>
        <v>0</v>
      </c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</row>
    <row r="203" spans="1:27" ht="15.75" x14ac:dyDescent="0.25">
      <c r="A203" s="23" t="s">
        <v>1169</v>
      </c>
      <c r="B203" s="44" t="s">
        <v>1402</v>
      </c>
      <c r="C203" s="44" t="s">
        <v>1170</v>
      </c>
      <c r="D203" s="249">
        <f>'5. Önkormányzat'!F206</f>
        <v>0</v>
      </c>
      <c r="E203" s="44">
        <f t="shared" si="7"/>
        <v>0</v>
      </c>
      <c r="F203" s="160"/>
      <c r="G203" s="160"/>
      <c r="H203" s="160"/>
      <c r="I203" s="160"/>
      <c r="J203" s="44"/>
      <c r="K203" s="160"/>
      <c r="L203" s="160"/>
      <c r="M203" s="160"/>
      <c r="N203" s="160"/>
      <c r="O203" s="160"/>
      <c r="P203" s="160"/>
      <c r="Q203" s="160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</row>
    <row r="204" spans="1:27" ht="15.75" x14ac:dyDescent="0.25">
      <c r="A204" s="23" t="s">
        <v>1171</v>
      </c>
      <c r="B204" s="44" t="s">
        <v>1403</v>
      </c>
      <c r="C204" s="44" t="s">
        <v>1172</v>
      </c>
      <c r="D204" s="249">
        <f>'5. Önkormányzat'!F207</f>
        <v>0</v>
      </c>
      <c r="E204" s="44">
        <f t="shared" si="7"/>
        <v>0</v>
      </c>
      <c r="F204" s="160"/>
      <c r="G204" s="160"/>
      <c r="H204" s="160"/>
      <c r="I204" s="160"/>
      <c r="J204" s="44"/>
      <c r="K204" s="160"/>
      <c r="L204" s="160"/>
      <c r="M204" s="160"/>
      <c r="N204" s="160"/>
      <c r="O204" s="160"/>
      <c r="P204" s="160"/>
      <c r="Q204" s="160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</row>
    <row r="205" spans="1:27" ht="15.75" x14ac:dyDescent="0.25">
      <c r="A205" s="3" t="s">
        <v>1173</v>
      </c>
      <c r="B205" s="44" t="s">
        <v>1404</v>
      </c>
      <c r="C205" s="44" t="s">
        <v>1174</v>
      </c>
      <c r="D205" s="249">
        <f>'5. Önkormányzat'!F208</f>
        <v>0</v>
      </c>
      <c r="E205" s="43">
        <f>SUM(E206:E209)</f>
        <v>0</v>
      </c>
      <c r="F205" s="160"/>
      <c r="G205" s="160"/>
      <c r="H205" s="160"/>
      <c r="I205" s="160"/>
      <c r="J205" s="44"/>
      <c r="K205" s="160"/>
      <c r="L205" s="160"/>
      <c r="M205" s="160"/>
      <c r="N205" s="160"/>
      <c r="O205" s="160"/>
      <c r="P205" s="160"/>
      <c r="Q205" s="160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</row>
    <row r="206" spans="1:27" ht="15.75" x14ac:dyDescent="0.25">
      <c r="A206" s="23" t="s">
        <v>1175</v>
      </c>
      <c r="B206" s="44" t="s">
        <v>1405</v>
      </c>
      <c r="C206" s="44" t="s">
        <v>1176</v>
      </c>
      <c r="D206" s="249">
        <f>'5. Önkormányzat'!F209</f>
        <v>0</v>
      </c>
      <c r="E206" s="44">
        <f t="shared" si="7"/>
        <v>0</v>
      </c>
      <c r="F206" s="160"/>
      <c r="G206" s="160"/>
      <c r="H206" s="160"/>
      <c r="I206" s="160"/>
      <c r="J206" s="44"/>
      <c r="K206" s="160"/>
      <c r="L206" s="160"/>
      <c r="M206" s="160"/>
      <c r="N206" s="160"/>
      <c r="O206" s="160"/>
      <c r="P206" s="160"/>
      <c r="Q206" s="160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</row>
    <row r="207" spans="1:27" ht="15.75" x14ac:dyDescent="0.25">
      <c r="A207" s="23" t="s">
        <v>1177</v>
      </c>
      <c r="B207" s="44" t="s">
        <v>1406</v>
      </c>
      <c r="C207" s="44" t="s">
        <v>1178</v>
      </c>
      <c r="D207" s="249">
        <f>'5. Önkormányzat'!F210</f>
        <v>0</v>
      </c>
      <c r="E207" s="44">
        <f t="shared" si="7"/>
        <v>0</v>
      </c>
      <c r="F207" s="160"/>
      <c r="G207" s="160"/>
      <c r="H207" s="160"/>
      <c r="I207" s="160"/>
      <c r="J207" s="44"/>
      <c r="K207" s="160"/>
      <c r="L207" s="160"/>
      <c r="M207" s="160"/>
      <c r="N207" s="160"/>
      <c r="O207" s="160"/>
      <c r="P207" s="160"/>
      <c r="Q207" s="160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</row>
    <row r="208" spans="1:27" ht="15.75" x14ac:dyDescent="0.25">
      <c r="A208" s="23" t="s">
        <v>1179</v>
      </c>
      <c r="B208" s="44" t="s">
        <v>1407</v>
      </c>
      <c r="C208" s="44" t="s">
        <v>1180</v>
      </c>
      <c r="D208" s="249">
        <f>'5. Önkormányzat'!F211</f>
        <v>0</v>
      </c>
      <c r="E208" s="44">
        <f t="shared" si="7"/>
        <v>0</v>
      </c>
      <c r="F208" s="160"/>
      <c r="G208" s="160"/>
      <c r="H208" s="160"/>
      <c r="I208" s="160"/>
      <c r="J208" s="44"/>
      <c r="K208" s="160"/>
      <c r="L208" s="160"/>
      <c r="M208" s="160"/>
      <c r="N208" s="160"/>
      <c r="O208" s="160"/>
      <c r="P208" s="44"/>
      <c r="Q208" s="160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</row>
    <row r="209" spans="1:42" ht="15.75" x14ac:dyDescent="0.25">
      <c r="A209" s="23" t="s">
        <v>1181</v>
      </c>
      <c r="B209" s="44" t="s">
        <v>1408</v>
      </c>
      <c r="C209" s="44" t="s">
        <v>1182</v>
      </c>
      <c r="D209" s="249">
        <f>'5. Önkormányzat'!F212</f>
        <v>0</v>
      </c>
      <c r="E209" s="44">
        <f t="shared" si="7"/>
        <v>0</v>
      </c>
      <c r="F209" s="160"/>
      <c r="G209" s="160"/>
      <c r="H209" s="160"/>
      <c r="I209" s="160"/>
      <c r="J209" s="44"/>
      <c r="K209" s="160"/>
      <c r="L209" s="160"/>
      <c r="M209" s="160"/>
      <c r="N209" s="160"/>
      <c r="O209" s="160"/>
      <c r="P209" s="44"/>
      <c r="Q209" s="160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</row>
    <row r="210" spans="1:42" ht="15.75" x14ac:dyDescent="0.25">
      <c r="A210" s="3" t="s">
        <v>1183</v>
      </c>
      <c r="B210" s="44" t="s">
        <v>1409</v>
      </c>
      <c r="C210" s="44" t="s">
        <v>1184</v>
      </c>
      <c r="D210" s="249">
        <f>'5. Önkormányzat'!F213</f>
        <v>0</v>
      </c>
      <c r="E210" s="43">
        <f t="shared" si="7"/>
        <v>0</v>
      </c>
      <c r="F210" s="160"/>
      <c r="G210" s="160"/>
      <c r="H210" s="160"/>
      <c r="I210" s="160"/>
      <c r="J210" s="44"/>
      <c r="K210" s="160"/>
      <c r="L210" s="160"/>
      <c r="M210" s="160"/>
      <c r="N210" s="160"/>
      <c r="O210" s="160"/>
      <c r="P210" s="44"/>
      <c r="Q210" s="160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</row>
    <row r="211" spans="1:42" ht="16.5" thickBot="1" x14ac:dyDescent="0.3">
      <c r="A211" s="3"/>
      <c r="B211" s="44"/>
      <c r="C211" s="44"/>
      <c r="D211" s="249"/>
      <c r="E211" s="44"/>
      <c r="F211" s="183"/>
      <c r="G211" s="183"/>
      <c r="H211" s="183"/>
      <c r="I211" s="183"/>
      <c r="J211" s="184"/>
      <c r="K211" s="183"/>
      <c r="L211" s="183"/>
      <c r="M211" s="183"/>
      <c r="N211" s="183"/>
      <c r="O211" s="183"/>
      <c r="P211" s="184"/>
      <c r="Q211" s="184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</row>
    <row r="212" spans="1:42" ht="30" customHeight="1" thickBot="1" x14ac:dyDescent="0.3">
      <c r="A212" s="19" t="s">
        <v>1185</v>
      </c>
      <c r="B212" s="253"/>
      <c r="C212" s="253"/>
      <c r="D212" s="809">
        <f>'5. Önkormányzat'!F214</f>
        <v>680912.80200000003</v>
      </c>
      <c r="E212" s="186"/>
      <c r="F212" s="187">
        <f t="shared" ref="F212:Z212" si="8">SUM(F6:F211)</f>
        <v>137107</v>
      </c>
      <c r="G212" s="188">
        <f t="shared" si="8"/>
        <v>147885</v>
      </c>
      <c r="H212" s="254">
        <f t="shared" si="8"/>
        <v>0</v>
      </c>
      <c r="I212" s="188">
        <f t="shared" si="8"/>
        <v>14583</v>
      </c>
      <c r="J212" s="189">
        <f t="shared" si="8"/>
        <v>13562.27</v>
      </c>
      <c r="K212" s="254">
        <f t="shared" si="8"/>
        <v>0</v>
      </c>
      <c r="L212" s="188">
        <f t="shared" si="8"/>
        <v>4959</v>
      </c>
      <c r="M212" s="188">
        <f t="shared" si="8"/>
        <v>1118</v>
      </c>
      <c r="N212" s="188">
        <f t="shared" si="8"/>
        <v>63857</v>
      </c>
      <c r="O212" s="188">
        <f t="shared" si="8"/>
        <v>174737</v>
      </c>
      <c r="P212" s="190">
        <f t="shared" si="8"/>
        <v>97042.89</v>
      </c>
      <c r="Q212" s="188">
        <f t="shared" si="8"/>
        <v>6434</v>
      </c>
      <c r="R212" s="188">
        <f t="shared" si="8"/>
        <v>1026</v>
      </c>
      <c r="S212" s="254">
        <f t="shared" si="8"/>
        <v>0</v>
      </c>
      <c r="T212" s="191">
        <f t="shared" si="8"/>
        <v>75</v>
      </c>
      <c r="U212" s="189">
        <f t="shared" si="8"/>
        <v>10918</v>
      </c>
      <c r="V212" s="189">
        <f t="shared" si="8"/>
        <v>4371</v>
      </c>
      <c r="W212" s="189">
        <f t="shared" si="8"/>
        <v>657</v>
      </c>
      <c r="X212" s="189">
        <f t="shared" si="8"/>
        <v>500</v>
      </c>
      <c r="Y212" s="254">
        <f t="shared" si="8"/>
        <v>0</v>
      </c>
      <c r="Z212" s="254">
        <f t="shared" si="8"/>
        <v>2081</v>
      </c>
      <c r="AA212" s="192">
        <f>SUM(F212:Z212)</f>
        <v>680913.16</v>
      </c>
    </row>
    <row r="213" spans="1:42" ht="19.5" thickBot="1" x14ac:dyDescent="0.35">
      <c r="A213" s="193"/>
      <c r="B213" s="949" t="s">
        <v>1944</v>
      </c>
      <c r="C213" s="949"/>
      <c r="D213" s="949"/>
      <c r="E213" s="949"/>
      <c r="F213" s="194">
        <v>412000</v>
      </c>
      <c r="G213" s="255">
        <v>422100</v>
      </c>
      <c r="H213" s="256">
        <v>429900</v>
      </c>
      <c r="I213" s="255">
        <v>562913</v>
      </c>
      <c r="J213" s="194">
        <v>562917</v>
      </c>
      <c r="K213" s="256">
        <v>562920</v>
      </c>
      <c r="L213" s="255">
        <v>680001</v>
      </c>
      <c r="M213" s="255">
        <v>680002</v>
      </c>
      <c r="N213" s="255">
        <v>841133</v>
      </c>
      <c r="O213" s="255">
        <v>841403</v>
      </c>
      <c r="P213" s="257">
        <v>841901</v>
      </c>
      <c r="Q213" s="255">
        <v>869041</v>
      </c>
      <c r="R213" s="255">
        <v>889921</v>
      </c>
      <c r="S213" s="256">
        <v>890302</v>
      </c>
      <c r="T213" s="258">
        <v>882118</v>
      </c>
      <c r="U213" s="264"/>
      <c r="V213" s="264"/>
      <c r="W213" s="264"/>
      <c r="X213" s="194">
        <v>910502</v>
      </c>
      <c r="Y213" s="259">
        <v>960302</v>
      </c>
      <c r="Z213" s="713"/>
      <c r="AA213" s="260"/>
    </row>
    <row r="214" spans="1:42" ht="18.75" x14ac:dyDescent="0.3">
      <c r="A214" s="193"/>
      <c r="B214" s="950" t="s">
        <v>1945</v>
      </c>
      <c r="C214" s="950"/>
      <c r="D214" s="950"/>
      <c r="E214" s="95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8">
        <f>(P43+P42+P41+P34)-0.11</f>
        <v>21164.89</v>
      </c>
      <c r="Q214" s="160"/>
      <c r="R214" s="198"/>
      <c r="S214" s="198"/>
      <c r="T214" s="196">
        <f>T77</f>
        <v>75</v>
      </c>
      <c r="U214" s="198"/>
      <c r="V214" s="198"/>
      <c r="W214" s="198"/>
      <c r="X214" s="198"/>
      <c r="Y214" s="261"/>
      <c r="Z214" s="261"/>
      <c r="AA214" s="197">
        <f>SUM(F214:Y214)</f>
        <v>21239.89</v>
      </c>
    </row>
    <row r="215" spans="1:42" ht="18.75" x14ac:dyDescent="0.3">
      <c r="A215" s="193"/>
      <c r="B215" s="952" t="s">
        <v>1946</v>
      </c>
      <c r="C215" s="952"/>
      <c r="D215" s="952"/>
      <c r="E215" s="952"/>
      <c r="F215" s="138">
        <f>SUM(F6:F210)</f>
        <v>137107</v>
      </c>
      <c r="G215" s="138">
        <f>SUM(G6:G211)</f>
        <v>147885</v>
      </c>
      <c r="H215" s="160"/>
      <c r="I215" s="138">
        <f>I164+I162+I158</f>
        <v>14583</v>
      </c>
      <c r="J215" s="160"/>
      <c r="K215" s="160"/>
      <c r="L215" s="138">
        <f>L162+L154+L148</f>
        <v>4959</v>
      </c>
      <c r="M215" s="138">
        <f>M162+M156+M155+M154+M153+M151</f>
        <v>1118</v>
      </c>
      <c r="N215" s="138">
        <f>N133+N132+N131+N121+N119+N110+N105+N104+N112+N130</f>
        <v>63857</v>
      </c>
      <c r="O215" s="138">
        <f>SUM(O6:O211)-O82</f>
        <v>174457</v>
      </c>
      <c r="P215" s="138">
        <f>P71+P64+P55+P53+P51+P30+P26+P22+P18+P14+P9+P63+P66+P69+P67+P70</f>
        <v>73258</v>
      </c>
      <c r="Q215" s="138">
        <f>Q79+Q78</f>
        <v>6434</v>
      </c>
      <c r="R215" s="136">
        <f>R164+R162+R158</f>
        <v>1026</v>
      </c>
      <c r="S215" s="198"/>
      <c r="T215" s="198"/>
      <c r="U215" s="198"/>
      <c r="V215" s="198"/>
      <c r="W215" s="198"/>
      <c r="X215" s="198"/>
      <c r="Y215" s="198"/>
      <c r="Z215" s="720">
        <f>SUM(Z6:Z211)</f>
        <v>2081</v>
      </c>
      <c r="AA215" s="199">
        <f>SUM(F215:Z215)</f>
        <v>626765</v>
      </c>
    </row>
    <row r="216" spans="1:42" ht="18.75" x14ac:dyDescent="0.3">
      <c r="A216" s="193"/>
      <c r="B216" s="953" t="s">
        <v>1947</v>
      </c>
      <c r="C216" s="953"/>
      <c r="D216" s="953"/>
      <c r="E216" s="953"/>
      <c r="F216" s="160"/>
      <c r="G216" s="160"/>
      <c r="H216" s="160"/>
      <c r="I216" s="160"/>
      <c r="J216" s="135">
        <f>J164+J162+J145+J144+J143+J137</f>
        <v>13562.27</v>
      </c>
      <c r="K216" s="160"/>
      <c r="L216" s="160"/>
      <c r="M216" s="160"/>
      <c r="N216" s="160"/>
      <c r="O216" s="717">
        <f>O82</f>
        <v>280</v>
      </c>
      <c r="P216" s="135">
        <f>P52+P68</f>
        <v>2619.89</v>
      </c>
      <c r="Q216" s="160"/>
      <c r="R216" s="198"/>
      <c r="S216" s="198"/>
      <c r="T216" s="198"/>
      <c r="U216" s="265">
        <f>U80</f>
        <v>10918</v>
      </c>
      <c r="V216" s="265">
        <f>V80</f>
        <v>4371</v>
      </c>
      <c r="W216" s="265">
        <f>W80</f>
        <v>657</v>
      </c>
      <c r="X216" s="137">
        <f>X162+X152</f>
        <v>500</v>
      </c>
      <c r="Y216" s="198"/>
      <c r="Z216" s="714"/>
      <c r="AA216" s="200">
        <f>SUM(F216:Y216)</f>
        <v>32908.160000000003</v>
      </c>
    </row>
    <row r="217" spans="1:42" ht="16.5" thickBot="1" x14ac:dyDescent="0.3">
      <c r="A217" s="1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9"/>
      <c r="S217" s="49"/>
      <c r="T217" s="49"/>
      <c r="U217" s="49"/>
      <c r="V217" s="49"/>
      <c r="W217" s="49"/>
      <c r="X217" s="49"/>
      <c r="Y217" s="49"/>
      <c r="Z217" s="49"/>
      <c r="AA217" s="201">
        <f>SUM(AA214:AA216)</f>
        <v>680913.05</v>
      </c>
    </row>
    <row r="218" spans="1:42" ht="15.75" x14ac:dyDescent="0.25">
      <c r="A218" s="15"/>
      <c r="B218" s="15"/>
      <c r="C218" s="15"/>
      <c r="D218" s="45"/>
      <c r="E218" s="45"/>
      <c r="F218" s="4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42" ht="15.75" x14ac:dyDescent="0.25">
      <c r="A219" s="15"/>
      <c r="B219" s="15"/>
      <c r="C219" s="15"/>
      <c r="D219" s="45"/>
      <c r="E219" s="45"/>
      <c r="F219" s="4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42" ht="16.5" thickBot="1" x14ac:dyDescent="0.3">
      <c r="A220" s="15"/>
      <c r="B220" s="15"/>
      <c r="C220" s="15"/>
      <c r="D220" s="45"/>
      <c r="E220" s="45"/>
      <c r="F220" s="4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42" ht="32.25" thickBot="1" x14ac:dyDescent="0.3">
      <c r="A221" s="243" t="s">
        <v>346</v>
      </c>
      <c r="B221" s="244" t="s">
        <v>347</v>
      </c>
      <c r="C221" s="244" t="s">
        <v>812</v>
      </c>
      <c r="D221" s="245" t="s">
        <v>813</v>
      </c>
      <c r="E221" s="954" t="s">
        <v>970</v>
      </c>
      <c r="F221" s="955"/>
      <c r="G221" s="955"/>
      <c r="H221" s="955"/>
      <c r="I221" s="955"/>
      <c r="J221" s="955"/>
      <c r="K221" s="955"/>
      <c r="L221" s="955"/>
      <c r="M221" s="955"/>
      <c r="N221" s="955"/>
      <c r="O221" s="955"/>
      <c r="P221" s="955"/>
      <c r="Q221" s="955"/>
      <c r="R221" s="955"/>
      <c r="S221" s="955"/>
      <c r="T221" s="955"/>
      <c r="U221" s="955"/>
      <c r="V221" s="955"/>
      <c r="W221" s="955"/>
      <c r="X221" s="955"/>
      <c r="Y221" s="955"/>
      <c r="Z221" s="955"/>
      <c r="AA221" s="955"/>
      <c r="AB221" s="955"/>
      <c r="AC221" s="955"/>
      <c r="AD221" s="955"/>
      <c r="AE221" s="955"/>
      <c r="AF221" s="955"/>
      <c r="AG221" s="955"/>
      <c r="AH221" s="955"/>
      <c r="AI221" s="955"/>
      <c r="AJ221" s="955"/>
      <c r="AK221" s="955"/>
      <c r="AL221" s="955"/>
      <c r="AM221" s="955"/>
      <c r="AN221" s="955"/>
      <c r="AO221" s="955"/>
      <c r="AP221" s="956"/>
    </row>
    <row r="222" spans="1:42" ht="79.5" thickBot="1" x14ac:dyDescent="0.3">
      <c r="A222" s="202"/>
      <c r="B222" s="203"/>
      <c r="C222" s="203"/>
      <c r="D222" s="204"/>
      <c r="E222" s="204"/>
      <c r="F222" s="205" t="s">
        <v>989</v>
      </c>
      <c r="G222" s="206" t="s">
        <v>976</v>
      </c>
      <c r="H222" s="206" t="s">
        <v>978</v>
      </c>
      <c r="I222" s="205" t="s">
        <v>979</v>
      </c>
      <c r="J222" s="205" t="s">
        <v>991</v>
      </c>
      <c r="K222" s="206" t="s">
        <v>981</v>
      </c>
      <c r="L222" s="207" t="s">
        <v>992</v>
      </c>
      <c r="M222" s="208" t="s">
        <v>993</v>
      </c>
      <c r="N222" s="206" t="s">
        <v>994</v>
      </c>
      <c r="O222" s="206" t="s">
        <v>984</v>
      </c>
      <c r="P222" s="206" t="s">
        <v>985</v>
      </c>
      <c r="Q222" s="207" t="s">
        <v>995</v>
      </c>
      <c r="R222" s="206" t="s">
        <v>996</v>
      </c>
      <c r="S222" s="206" t="s">
        <v>997</v>
      </c>
      <c r="T222" s="209" t="s">
        <v>998</v>
      </c>
      <c r="U222" s="266" t="s">
        <v>2006</v>
      </c>
      <c r="V222" s="266" t="s">
        <v>2007</v>
      </c>
      <c r="W222" s="266" t="s">
        <v>2008</v>
      </c>
      <c r="X222" s="209" t="s">
        <v>999</v>
      </c>
      <c r="Y222" s="207" t="s">
        <v>1000</v>
      </c>
      <c r="Z222" s="207"/>
      <c r="AA222" s="209" t="s">
        <v>1001</v>
      </c>
      <c r="AB222" s="206" t="s">
        <v>1002</v>
      </c>
      <c r="AC222" s="206" t="s">
        <v>1003</v>
      </c>
      <c r="AD222" s="207" t="s">
        <v>1004</v>
      </c>
      <c r="AE222" s="206" t="s">
        <v>1005</v>
      </c>
      <c r="AF222" s="206" t="s">
        <v>987</v>
      </c>
      <c r="AG222" s="205" t="s">
        <v>1006</v>
      </c>
      <c r="AH222" s="205" t="s">
        <v>1007</v>
      </c>
      <c r="AI222" s="205" t="s">
        <v>1008</v>
      </c>
      <c r="AJ222" s="206" t="s">
        <v>1948</v>
      </c>
      <c r="AK222" s="205" t="s">
        <v>1010</v>
      </c>
      <c r="AL222" s="206" t="s">
        <v>1011</v>
      </c>
      <c r="AM222" s="206" t="s">
        <v>1012</v>
      </c>
      <c r="AN222" s="206" t="s">
        <v>1949</v>
      </c>
      <c r="AO222" s="206" t="s">
        <v>982</v>
      </c>
      <c r="AP222" s="210"/>
    </row>
    <row r="223" spans="1:42" s="31" customFormat="1" ht="30" customHeight="1" thickBot="1" x14ac:dyDescent="0.3">
      <c r="A223" s="211"/>
      <c r="B223" s="19"/>
      <c r="C223" s="20"/>
      <c r="D223" s="42"/>
      <c r="E223" s="42"/>
      <c r="F223" s="212">
        <v>412000</v>
      </c>
      <c r="G223" s="213">
        <v>422100</v>
      </c>
      <c r="H223" s="213">
        <v>562913</v>
      </c>
      <c r="I223" s="212">
        <v>562917</v>
      </c>
      <c r="J223" s="212">
        <v>602000</v>
      </c>
      <c r="K223" s="213">
        <v>680001</v>
      </c>
      <c r="L223" s="17">
        <v>813000</v>
      </c>
      <c r="M223" s="214">
        <v>841112</v>
      </c>
      <c r="N223" s="213">
        <v>841402</v>
      </c>
      <c r="O223" s="213">
        <v>841403</v>
      </c>
      <c r="P223" s="213">
        <v>841901</v>
      </c>
      <c r="Q223" s="17">
        <v>841907</v>
      </c>
      <c r="R223" s="213">
        <v>862101</v>
      </c>
      <c r="S223" s="213">
        <v>869041</v>
      </c>
      <c r="T223" s="215">
        <v>882111</v>
      </c>
      <c r="U223" s="263">
        <v>890441</v>
      </c>
      <c r="V223" s="263">
        <v>890442</v>
      </c>
      <c r="W223" s="263">
        <v>890443</v>
      </c>
      <c r="X223" s="214">
        <v>882113</v>
      </c>
      <c r="Y223" s="17">
        <v>882116</v>
      </c>
      <c r="Z223" s="17"/>
      <c r="AA223" s="215">
        <v>882118</v>
      </c>
      <c r="AB223" s="213">
        <v>882122</v>
      </c>
      <c r="AC223" s="213">
        <v>882123</v>
      </c>
      <c r="AD223" s="17">
        <v>882202</v>
      </c>
      <c r="AE223" s="213">
        <v>882203</v>
      </c>
      <c r="AF223" s="213">
        <v>889921</v>
      </c>
      <c r="AG223" s="212">
        <v>889928</v>
      </c>
      <c r="AH223" s="212">
        <v>890301</v>
      </c>
      <c r="AI223" s="212">
        <v>890506</v>
      </c>
      <c r="AJ223" s="213">
        <v>910123</v>
      </c>
      <c r="AK223" s="212">
        <v>910502</v>
      </c>
      <c r="AL223" s="213">
        <v>931102</v>
      </c>
      <c r="AM223" s="213">
        <v>960302</v>
      </c>
      <c r="AN223" s="213">
        <v>522001</v>
      </c>
      <c r="AO223" s="216">
        <v>680002</v>
      </c>
      <c r="AP223" s="217"/>
    </row>
    <row r="224" spans="1:42" s="31" customFormat="1" ht="30" customHeight="1" thickBot="1" x14ac:dyDescent="0.3">
      <c r="A224" s="211" t="s">
        <v>1186</v>
      </c>
      <c r="B224" s="272" t="s">
        <v>768</v>
      </c>
      <c r="C224" s="273"/>
      <c r="D224" s="752">
        <f>SUM(D225,D282,D291,D366,D401,D440,D455,D460)</f>
        <v>510510.43</v>
      </c>
      <c r="E224" s="752">
        <f>E225+E282+E291+E366+E401+E440+E455+E460</f>
        <v>510510.39</v>
      </c>
      <c r="F224" s="274">
        <f t="shared" ref="F224:Y224" si="9">SUM(F225:F492)</f>
        <v>167495</v>
      </c>
      <c r="G224" s="274">
        <f t="shared" si="9"/>
        <v>153638</v>
      </c>
      <c r="H224" s="274">
        <f t="shared" si="9"/>
        <v>18596.12</v>
      </c>
      <c r="I224" s="274">
        <f t="shared" si="9"/>
        <v>10181.27</v>
      </c>
      <c r="J224" s="274">
        <f t="shared" si="9"/>
        <v>317</v>
      </c>
      <c r="K224" s="274">
        <f t="shared" si="9"/>
        <v>5130</v>
      </c>
      <c r="L224" s="274">
        <f t="shared" si="9"/>
        <v>0</v>
      </c>
      <c r="M224" s="274">
        <f t="shared" si="9"/>
        <v>11435</v>
      </c>
      <c r="N224" s="274">
        <f t="shared" si="9"/>
        <v>2000</v>
      </c>
      <c r="O224" s="274">
        <f t="shared" si="9"/>
        <v>199603</v>
      </c>
      <c r="P224" s="274">
        <f t="shared" si="9"/>
        <v>47508</v>
      </c>
      <c r="Q224" s="274">
        <f t="shared" si="9"/>
        <v>0</v>
      </c>
      <c r="R224" s="274">
        <f t="shared" si="9"/>
        <v>244</v>
      </c>
      <c r="S224" s="274">
        <f t="shared" si="9"/>
        <v>7191</v>
      </c>
      <c r="T224" s="274">
        <f t="shared" si="9"/>
        <v>13987</v>
      </c>
      <c r="U224" s="274">
        <f t="shared" si="9"/>
        <v>9517</v>
      </c>
      <c r="V224" s="274">
        <f t="shared" si="9"/>
        <v>5075</v>
      </c>
      <c r="W224" s="274">
        <f t="shared" si="9"/>
        <v>657</v>
      </c>
      <c r="X224" s="274">
        <f t="shared" si="9"/>
        <v>7587</v>
      </c>
      <c r="Y224" s="274">
        <f t="shared" si="9"/>
        <v>0</v>
      </c>
      <c r="Z224" s="274"/>
      <c r="AA224" s="274">
        <f t="shared" ref="AA224:AN224" si="10">SUM(AA225:AA492)</f>
        <v>1182</v>
      </c>
      <c r="AB224" s="274">
        <f t="shared" si="10"/>
        <v>848</v>
      </c>
      <c r="AC224" s="274">
        <f t="shared" si="10"/>
        <v>312</v>
      </c>
      <c r="AD224" s="274">
        <f t="shared" si="10"/>
        <v>0</v>
      </c>
      <c r="AE224" s="274">
        <f t="shared" si="10"/>
        <v>42</v>
      </c>
      <c r="AF224" s="274">
        <f t="shared" si="10"/>
        <v>1834</v>
      </c>
      <c r="AG224" s="274">
        <f t="shared" si="10"/>
        <v>4808</v>
      </c>
      <c r="AH224" s="274">
        <f t="shared" si="10"/>
        <v>2934</v>
      </c>
      <c r="AI224" s="274">
        <f t="shared" si="10"/>
        <v>425</v>
      </c>
      <c r="AJ224" s="274">
        <f t="shared" si="10"/>
        <v>229</v>
      </c>
      <c r="AK224" s="274">
        <f t="shared" si="10"/>
        <v>2427</v>
      </c>
      <c r="AL224" s="274">
        <f t="shared" si="10"/>
        <v>4911</v>
      </c>
      <c r="AM224" s="274">
        <f t="shared" si="10"/>
        <v>453</v>
      </c>
      <c r="AN224" s="274">
        <f t="shared" si="10"/>
        <v>347</v>
      </c>
      <c r="AO224" s="274">
        <f>SUM(AO225:AO491)</f>
        <v>0</v>
      </c>
      <c r="AP224" s="333">
        <f>SUM(F224:AO224)</f>
        <v>680913.39</v>
      </c>
    </row>
    <row r="225" spans="1:42" ht="15.75" x14ac:dyDescent="0.25">
      <c r="A225" s="118" t="s">
        <v>141</v>
      </c>
      <c r="B225" s="275" t="s">
        <v>470</v>
      </c>
      <c r="C225" s="275" t="s">
        <v>142</v>
      </c>
      <c r="D225" s="745">
        <f>'5. Önkormányzat'!F216</f>
        <v>44156.4</v>
      </c>
      <c r="E225" s="746">
        <f>E226+E275</f>
        <v>44156.270000000004</v>
      </c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  <c r="Y225" s="303"/>
      <c r="Z225" s="303"/>
      <c r="AA225" s="303"/>
      <c r="AB225" s="303"/>
      <c r="AC225" s="303"/>
      <c r="AD225" s="303"/>
      <c r="AE225" s="303"/>
      <c r="AF225" s="303"/>
      <c r="AG225" s="303"/>
      <c r="AH225" s="303"/>
      <c r="AI225" s="303"/>
      <c r="AJ225" s="303"/>
      <c r="AK225" s="303"/>
      <c r="AL225" s="303"/>
      <c r="AM225" s="303"/>
      <c r="AN225" s="303"/>
      <c r="AO225" s="304"/>
      <c r="AP225" s="128"/>
    </row>
    <row r="226" spans="1:42" ht="15.75" x14ac:dyDescent="0.25">
      <c r="A226" s="218" t="s">
        <v>143</v>
      </c>
      <c r="B226" s="276" t="s">
        <v>471</v>
      </c>
      <c r="C226" s="276" t="s">
        <v>144</v>
      </c>
      <c r="D226" s="745">
        <f>'5. Önkormányzat'!F217</f>
        <v>38559.4</v>
      </c>
      <c r="E226" s="305">
        <f>E227+E244+E245+E246+E247+E248+E249+E263+E264+E268+E272+E273+E274</f>
        <v>38559.270000000004</v>
      </c>
      <c r="F226" s="306"/>
      <c r="G226" s="306"/>
      <c r="H226" s="306"/>
      <c r="I226" s="306"/>
      <c r="J226" s="306"/>
      <c r="K226" s="306"/>
      <c r="L226" s="306"/>
      <c r="M226" s="306"/>
      <c r="N226" s="306"/>
      <c r="O226" s="306"/>
      <c r="P226" s="306"/>
      <c r="Q226" s="306"/>
      <c r="R226" s="306"/>
      <c r="S226" s="306"/>
      <c r="T226" s="306"/>
      <c r="U226" s="306"/>
      <c r="V226" s="306"/>
      <c r="W226" s="306"/>
      <c r="X226" s="306"/>
      <c r="Y226" s="306"/>
      <c r="Z226" s="306"/>
      <c r="AA226" s="306"/>
      <c r="AB226" s="306"/>
      <c r="AC226" s="306"/>
      <c r="AD226" s="306"/>
      <c r="AE226" s="306"/>
      <c r="AF226" s="306"/>
      <c r="AG226" s="306"/>
      <c r="AH226" s="306"/>
      <c r="AI226" s="306"/>
      <c r="AJ226" s="306"/>
      <c r="AK226" s="306"/>
      <c r="AL226" s="306"/>
      <c r="AM226" s="306"/>
      <c r="AN226" s="306"/>
      <c r="AO226" s="307"/>
      <c r="AP226" s="125"/>
    </row>
    <row r="227" spans="1:42" ht="15.75" x14ac:dyDescent="0.25">
      <c r="A227" s="219" t="s">
        <v>145</v>
      </c>
      <c r="B227" s="276" t="s">
        <v>472</v>
      </c>
      <c r="C227" s="276" t="s">
        <v>146</v>
      </c>
      <c r="D227" s="745">
        <f>'5. Önkormányzat'!F218</f>
        <v>36409.4</v>
      </c>
      <c r="E227" s="305">
        <f>E228+E232+E235+E237+E241+E243</f>
        <v>36409.270000000004</v>
      </c>
      <c r="F227" s="306"/>
      <c r="G227" s="306"/>
      <c r="H227" s="306"/>
      <c r="I227" s="306"/>
      <c r="J227" s="306"/>
      <c r="K227" s="306"/>
      <c r="L227" s="306"/>
      <c r="M227" s="306"/>
      <c r="N227" s="306"/>
      <c r="O227" s="306"/>
      <c r="P227" s="306"/>
      <c r="Q227" s="306"/>
      <c r="R227" s="306"/>
      <c r="S227" s="306"/>
      <c r="T227" s="306"/>
      <c r="U227" s="306"/>
      <c r="V227" s="306"/>
      <c r="W227" s="306"/>
      <c r="X227" s="306"/>
      <c r="Y227" s="306"/>
      <c r="Z227" s="306"/>
      <c r="AA227" s="306"/>
      <c r="AB227" s="306"/>
      <c r="AC227" s="306"/>
      <c r="AD227" s="306"/>
      <c r="AE227" s="306"/>
      <c r="AF227" s="306"/>
      <c r="AG227" s="306"/>
      <c r="AH227" s="306"/>
      <c r="AI227" s="306"/>
      <c r="AJ227" s="306"/>
      <c r="AK227" s="306"/>
      <c r="AL227" s="306"/>
      <c r="AM227" s="306"/>
      <c r="AN227" s="306"/>
      <c r="AO227" s="307"/>
      <c r="AP227" s="125"/>
    </row>
    <row r="228" spans="1:42" ht="15.75" x14ac:dyDescent="0.25">
      <c r="A228" s="220" t="s">
        <v>147</v>
      </c>
      <c r="B228" s="276"/>
      <c r="C228" s="276" t="s">
        <v>148</v>
      </c>
      <c r="D228" s="745">
        <f>'5. Önkormányzat'!F219</f>
        <v>36111.4</v>
      </c>
      <c r="E228" s="305">
        <f>SUM(E229:E231)</f>
        <v>36111.270000000004</v>
      </c>
      <c r="F228" s="306"/>
      <c r="G228" s="306"/>
      <c r="H228" s="306"/>
      <c r="I228" s="306"/>
      <c r="J228" s="306"/>
      <c r="K228" s="306"/>
      <c r="L228" s="306"/>
      <c r="M228" s="306"/>
      <c r="N228" s="306"/>
      <c r="O228" s="306"/>
      <c r="P228" s="306"/>
      <c r="Q228" s="306"/>
      <c r="R228" s="306"/>
      <c r="S228" s="306"/>
      <c r="T228" s="306"/>
      <c r="U228" s="306"/>
      <c r="V228" s="306"/>
      <c r="W228" s="306"/>
      <c r="X228" s="306"/>
      <c r="Y228" s="306"/>
      <c r="Z228" s="306"/>
      <c r="AA228" s="306"/>
      <c r="AB228" s="306"/>
      <c r="AC228" s="306"/>
      <c r="AD228" s="306"/>
      <c r="AE228" s="306"/>
      <c r="AF228" s="306"/>
      <c r="AG228" s="306"/>
      <c r="AH228" s="306"/>
      <c r="AI228" s="306"/>
      <c r="AJ228" s="306"/>
      <c r="AK228" s="306"/>
      <c r="AL228" s="306"/>
      <c r="AM228" s="306"/>
      <c r="AN228" s="306"/>
      <c r="AO228" s="307"/>
      <c r="AP228" s="125"/>
    </row>
    <row r="229" spans="1:42" ht="15.75" x14ac:dyDescent="0.25">
      <c r="A229" s="221" t="s">
        <v>149</v>
      </c>
      <c r="B229" s="276"/>
      <c r="C229" s="276" t="s">
        <v>150</v>
      </c>
      <c r="D229" s="745">
        <f>'5. Önkormányzat'!F220</f>
        <v>5100</v>
      </c>
      <c r="E229" s="305">
        <f t="shared" ref="E229:E236" si="11">SUM(F229:AN229)</f>
        <v>5100</v>
      </c>
      <c r="F229" s="306"/>
      <c r="G229" s="306"/>
      <c r="H229" s="306"/>
      <c r="I229" s="306"/>
      <c r="J229" s="306"/>
      <c r="K229" s="306"/>
      <c r="L229" s="306"/>
      <c r="M229" s="308">
        <v>5100</v>
      </c>
      <c r="N229" s="306"/>
      <c r="O229" s="306"/>
      <c r="P229" s="306"/>
      <c r="Q229" s="306"/>
      <c r="R229" s="306"/>
      <c r="S229" s="306"/>
      <c r="T229" s="306"/>
      <c r="U229" s="306"/>
      <c r="V229" s="306"/>
      <c r="W229" s="306"/>
      <c r="X229" s="306"/>
      <c r="Y229" s="306"/>
      <c r="Z229" s="306"/>
      <c r="AA229" s="306"/>
      <c r="AB229" s="306"/>
      <c r="AC229" s="306"/>
      <c r="AD229" s="306"/>
      <c r="AE229" s="306"/>
      <c r="AF229" s="306"/>
      <c r="AG229" s="306"/>
      <c r="AH229" s="306"/>
      <c r="AI229" s="306"/>
      <c r="AJ229" s="306"/>
      <c r="AK229" s="306"/>
      <c r="AL229" s="306"/>
      <c r="AM229" s="306"/>
      <c r="AN229" s="306"/>
      <c r="AO229" s="307"/>
      <c r="AP229" s="125"/>
    </row>
    <row r="230" spans="1:42" ht="15.75" x14ac:dyDescent="0.25">
      <c r="A230" s="221" t="s">
        <v>151</v>
      </c>
      <c r="B230" s="276"/>
      <c r="C230" s="276" t="s">
        <v>152</v>
      </c>
      <c r="D230" s="745">
        <f>'5. Önkormányzat'!F221</f>
        <v>12915.4</v>
      </c>
      <c r="E230" s="305">
        <f t="shared" si="11"/>
        <v>12915.27</v>
      </c>
      <c r="F230" s="306"/>
      <c r="G230" s="306"/>
      <c r="H230" s="308">
        <v>3933</v>
      </c>
      <c r="I230" s="309">
        <v>2229.27</v>
      </c>
      <c r="J230" s="306"/>
      <c r="K230" s="306"/>
      <c r="L230" s="306"/>
      <c r="M230" s="306"/>
      <c r="N230" s="306"/>
      <c r="O230" s="306"/>
      <c r="P230" s="306"/>
      <c r="Q230" s="306"/>
      <c r="R230" s="306"/>
      <c r="S230" s="308">
        <v>4739</v>
      </c>
      <c r="T230" s="306"/>
      <c r="U230" s="306"/>
      <c r="V230" s="306"/>
      <c r="W230" s="306"/>
      <c r="X230" s="306"/>
      <c r="Y230" s="306"/>
      <c r="Z230" s="306"/>
      <c r="AA230" s="306"/>
      <c r="AB230" s="306"/>
      <c r="AC230" s="306"/>
      <c r="AD230" s="306"/>
      <c r="AE230" s="306"/>
      <c r="AF230" s="308">
        <v>393</v>
      </c>
      <c r="AG230" s="309">
        <v>1621</v>
      </c>
      <c r="AH230" s="306"/>
      <c r="AI230" s="306"/>
      <c r="AJ230" s="306"/>
      <c r="AK230" s="306"/>
      <c r="AL230" s="306"/>
      <c r="AM230" s="306"/>
      <c r="AN230" s="306"/>
      <c r="AO230" s="307"/>
      <c r="AP230" s="125"/>
    </row>
    <row r="231" spans="1:42" ht="15.75" x14ac:dyDescent="0.25">
      <c r="A231" s="221" t="s">
        <v>153</v>
      </c>
      <c r="B231" s="276"/>
      <c r="C231" s="276" t="s">
        <v>154</v>
      </c>
      <c r="D231" s="745">
        <f>'5. Önkormányzat'!F222</f>
        <v>18096</v>
      </c>
      <c r="E231" s="305">
        <f>SUM(F231:AN231)</f>
        <v>18096</v>
      </c>
      <c r="F231" s="306"/>
      <c r="G231" s="306"/>
      <c r="H231" s="306"/>
      <c r="I231" s="306"/>
      <c r="J231" s="306"/>
      <c r="K231" s="306"/>
      <c r="L231" s="306"/>
      <c r="M231" s="306"/>
      <c r="N231" s="306"/>
      <c r="O231" s="312">
        <v>4878</v>
      </c>
      <c r="P231" s="306"/>
      <c r="Q231" s="306"/>
      <c r="R231" s="306"/>
      <c r="S231" s="306"/>
      <c r="T231" s="306"/>
      <c r="U231" s="310">
        <v>8254</v>
      </c>
      <c r="V231" s="310">
        <v>4414</v>
      </c>
      <c r="W231" s="310">
        <v>550</v>
      </c>
      <c r="X231" s="306"/>
      <c r="Y231" s="306"/>
      <c r="Z231" s="306"/>
      <c r="AA231" s="306"/>
      <c r="AB231" s="306"/>
      <c r="AC231" s="306"/>
      <c r="AD231" s="306"/>
      <c r="AE231" s="306"/>
      <c r="AF231" s="306"/>
      <c r="AG231" s="306"/>
      <c r="AH231" s="306"/>
      <c r="AI231" s="306"/>
      <c r="AJ231" s="306"/>
      <c r="AK231" s="306"/>
      <c r="AL231" s="306"/>
      <c r="AM231" s="306"/>
      <c r="AN231" s="306"/>
      <c r="AO231" s="307"/>
      <c r="AP231" s="125"/>
    </row>
    <row r="232" spans="1:42" ht="15.75" x14ac:dyDescent="0.25">
      <c r="A232" s="220" t="s">
        <v>155</v>
      </c>
      <c r="B232" s="276"/>
      <c r="C232" s="276" t="s">
        <v>156</v>
      </c>
      <c r="D232" s="745">
        <f>'5. Önkormányzat'!F223</f>
        <v>0</v>
      </c>
      <c r="E232" s="305">
        <f t="shared" si="11"/>
        <v>0</v>
      </c>
      <c r="F232" s="306"/>
      <c r="G232" s="306"/>
      <c r="H232" s="306"/>
      <c r="I232" s="306"/>
      <c r="J232" s="306"/>
      <c r="K232" s="306"/>
      <c r="L232" s="306"/>
      <c r="M232" s="306"/>
      <c r="N232" s="306"/>
      <c r="O232" s="306"/>
      <c r="P232" s="306"/>
      <c r="Q232" s="306"/>
      <c r="R232" s="306"/>
      <c r="S232" s="306"/>
      <c r="T232" s="306"/>
      <c r="U232" s="306"/>
      <c r="V232" s="306"/>
      <c r="W232" s="306"/>
      <c r="X232" s="306"/>
      <c r="Y232" s="306"/>
      <c r="Z232" s="306"/>
      <c r="AA232" s="306"/>
      <c r="AB232" s="306"/>
      <c r="AC232" s="306"/>
      <c r="AD232" s="306"/>
      <c r="AE232" s="306"/>
      <c r="AF232" s="306"/>
      <c r="AG232" s="306"/>
      <c r="AH232" s="306"/>
      <c r="AI232" s="306"/>
      <c r="AJ232" s="306"/>
      <c r="AK232" s="306"/>
      <c r="AL232" s="306"/>
      <c r="AM232" s="306"/>
      <c r="AN232" s="306"/>
      <c r="AO232" s="307"/>
      <c r="AP232" s="125"/>
    </row>
    <row r="233" spans="1:42" ht="15.75" x14ac:dyDescent="0.25">
      <c r="A233" s="221" t="s">
        <v>157</v>
      </c>
      <c r="B233" s="276"/>
      <c r="C233" s="276" t="s">
        <v>158</v>
      </c>
      <c r="D233" s="745">
        <f>'5. Önkormányzat'!F224</f>
        <v>0</v>
      </c>
      <c r="E233" s="305">
        <f t="shared" si="11"/>
        <v>0</v>
      </c>
      <c r="F233" s="306"/>
      <c r="G233" s="306"/>
      <c r="H233" s="306"/>
      <c r="I233" s="306"/>
      <c r="J233" s="306"/>
      <c r="K233" s="306"/>
      <c r="L233" s="306"/>
      <c r="M233" s="306"/>
      <c r="N233" s="306"/>
      <c r="O233" s="306"/>
      <c r="P233" s="306"/>
      <c r="Q233" s="306"/>
      <c r="R233" s="306"/>
      <c r="S233" s="306"/>
      <c r="T233" s="306"/>
      <c r="U233" s="306"/>
      <c r="V233" s="306"/>
      <c r="W233" s="306"/>
      <c r="X233" s="306"/>
      <c r="Y233" s="306"/>
      <c r="Z233" s="306"/>
      <c r="AA233" s="306"/>
      <c r="AB233" s="306"/>
      <c r="AC233" s="306"/>
      <c r="AD233" s="306"/>
      <c r="AE233" s="306"/>
      <c r="AF233" s="306"/>
      <c r="AG233" s="306"/>
      <c r="AH233" s="306"/>
      <c r="AI233" s="306"/>
      <c r="AJ233" s="306"/>
      <c r="AK233" s="306"/>
      <c r="AL233" s="306"/>
      <c r="AM233" s="306"/>
      <c r="AN233" s="306"/>
      <c r="AO233" s="307"/>
      <c r="AP233" s="125"/>
    </row>
    <row r="234" spans="1:42" ht="15.75" x14ac:dyDescent="0.25">
      <c r="A234" s="221" t="s">
        <v>159</v>
      </c>
      <c r="B234" s="276"/>
      <c r="C234" s="276" t="s">
        <v>160</v>
      </c>
      <c r="D234" s="745">
        <f>'5. Önkormányzat'!F225</f>
        <v>0</v>
      </c>
      <c r="E234" s="305">
        <f t="shared" si="11"/>
        <v>0</v>
      </c>
      <c r="F234" s="306"/>
      <c r="G234" s="306"/>
      <c r="H234" s="306"/>
      <c r="I234" s="306"/>
      <c r="J234" s="306"/>
      <c r="K234" s="306"/>
      <c r="L234" s="306"/>
      <c r="M234" s="306"/>
      <c r="N234" s="306"/>
      <c r="O234" s="306"/>
      <c r="P234" s="306"/>
      <c r="Q234" s="306"/>
      <c r="R234" s="306"/>
      <c r="S234" s="306"/>
      <c r="T234" s="306"/>
      <c r="U234" s="306"/>
      <c r="V234" s="306"/>
      <c r="W234" s="306"/>
      <c r="X234" s="306"/>
      <c r="Y234" s="306"/>
      <c r="Z234" s="306"/>
      <c r="AA234" s="306"/>
      <c r="AB234" s="306"/>
      <c r="AC234" s="306"/>
      <c r="AD234" s="306"/>
      <c r="AE234" s="306"/>
      <c r="AF234" s="306"/>
      <c r="AG234" s="306"/>
      <c r="AH234" s="306"/>
      <c r="AI234" s="306"/>
      <c r="AJ234" s="306"/>
      <c r="AK234" s="306"/>
      <c r="AL234" s="306"/>
      <c r="AM234" s="306"/>
      <c r="AN234" s="306"/>
      <c r="AO234" s="307"/>
      <c r="AP234" s="125"/>
    </row>
    <row r="235" spans="1:42" ht="15.75" x14ac:dyDescent="0.25">
      <c r="A235" s="220" t="s">
        <v>161</v>
      </c>
      <c r="B235" s="276"/>
      <c r="C235" s="276" t="s">
        <v>162</v>
      </c>
      <c r="D235" s="745">
        <f>'5. Önkormányzat'!F226</f>
        <v>0</v>
      </c>
      <c r="E235" s="305">
        <f t="shared" si="11"/>
        <v>0</v>
      </c>
      <c r="F235" s="306"/>
      <c r="G235" s="306"/>
      <c r="H235" s="306"/>
      <c r="I235" s="306"/>
      <c r="J235" s="306"/>
      <c r="K235" s="306"/>
      <c r="L235" s="306"/>
      <c r="M235" s="306"/>
      <c r="N235" s="306"/>
      <c r="O235" s="306"/>
      <c r="P235" s="306"/>
      <c r="Q235" s="306"/>
      <c r="R235" s="306"/>
      <c r="S235" s="306"/>
      <c r="T235" s="306"/>
      <c r="U235" s="306"/>
      <c r="V235" s="306"/>
      <c r="W235" s="306"/>
      <c r="X235" s="306"/>
      <c r="Y235" s="306"/>
      <c r="Z235" s="306"/>
      <c r="AA235" s="306"/>
      <c r="AB235" s="306"/>
      <c r="AC235" s="306"/>
      <c r="AD235" s="306"/>
      <c r="AE235" s="306"/>
      <c r="AF235" s="306"/>
      <c r="AG235" s="306"/>
      <c r="AH235" s="306"/>
      <c r="AI235" s="306"/>
      <c r="AJ235" s="306"/>
      <c r="AK235" s="306"/>
      <c r="AL235" s="306"/>
      <c r="AM235" s="306"/>
      <c r="AN235" s="306"/>
      <c r="AO235" s="307"/>
      <c r="AP235" s="125"/>
    </row>
    <row r="236" spans="1:42" ht="15.75" x14ac:dyDescent="0.25">
      <c r="A236" s="221" t="s">
        <v>163</v>
      </c>
      <c r="B236" s="276"/>
      <c r="C236" s="276" t="s">
        <v>164</v>
      </c>
      <c r="D236" s="745">
        <f>'5. Önkormányzat'!F227</f>
        <v>0</v>
      </c>
      <c r="E236" s="305">
        <f t="shared" si="11"/>
        <v>0</v>
      </c>
      <c r="F236" s="306"/>
      <c r="G236" s="306"/>
      <c r="H236" s="306"/>
      <c r="I236" s="306"/>
      <c r="J236" s="306"/>
      <c r="K236" s="306"/>
      <c r="L236" s="306"/>
      <c r="M236" s="306"/>
      <c r="N236" s="306"/>
      <c r="O236" s="306"/>
      <c r="P236" s="306"/>
      <c r="Q236" s="306"/>
      <c r="R236" s="306"/>
      <c r="S236" s="306"/>
      <c r="T236" s="306"/>
      <c r="U236" s="306"/>
      <c r="V236" s="306"/>
      <c r="W236" s="306"/>
      <c r="X236" s="306"/>
      <c r="Y236" s="306"/>
      <c r="Z236" s="306"/>
      <c r="AA236" s="306"/>
      <c r="AB236" s="306"/>
      <c r="AC236" s="306"/>
      <c r="AD236" s="306"/>
      <c r="AE236" s="306"/>
      <c r="AF236" s="306"/>
      <c r="AG236" s="306"/>
      <c r="AH236" s="306"/>
      <c r="AI236" s="306"/>
      <c r="AJ236" s="306"/>
      <c r="AK236" s="306"/>
      <c r="AL236" s="306"/>
      <c r="AM236" s="306"/>
      <c r="AN236" s="306"/>
      <c r="AO236" s="307"/>
      <c r="AP236" s="125"/>
    </row>
    <row r="237" spans="1:42" ht="15.75" x14ac:dyDescent="0.25">
      <c r="A237" s="220" t="s">
        <v>165</v>
      </c>
      <c r="B237" s="276"/>
      <c r="C237" s="276" t="s">
        <v>166</v>
      </c>
      <c r="D237" s="745">
        <f>'5. Önkormányzat'!F228</f>
        <v>298</v>
      </c>
      <c r="E237" s="305">
        <f>SUM(E238:E240)</f>
        <v>298</v>
      </c>
      <c r="F237" s="306"/>
      <c r="G237" s="306"/>
      <c r="H237" s="306"/>
      <c r="I237" s="306"/>
      <c r="J237" s="306"/>
      <c r="K237" s="306"/>
      <c r="L237" s="306"/>
      <c r="M237" s="311"/>
      <c r="N237" s="306"/>
      <c r="O237" s="306"/>
      <c r="P237" s="306"/>
      <c r="Q237" s="306"/>
      <c r="R237" s="306"/>
      <c r="S237" s="306"/>
      <c r="T237" s="306"/>
      <c r="U237" s="306"/>
      <c r="V237" s="306"/>
      <c r="W237" s="306"/>
      <c r="X237" s="306"/>
      <c r="Y237" s="306"/>
      <c r="Z237" s="306"/>
      <c r="AA237" s="306"/>
      <c r="AB237" s="306"/>
      <c r="AC237" s="306"/>
      <c r="AD237" s="306"/>
      <c r="AE237" s="306"/>
      <c r="AF237" s="306"/>
      <c r="AG237" s="306"/>
      <c r="AH237" s="306"/>
      <c r="AI237" s="306"/>
      <c r="AJ237" s="306"/>
      <c r="AK237" s="306"/>
      <c r="AL237" s="306"/>
      <c r="AM237" s="306"/>
      <c r="AN237" s="306"/>
      <c r="AO237" s="307"/>
      <c r="AP237" s="125"/>
    </row>
    <row r="238" spans="1:42" ht="15.75" x14ac:dyDescent="0.25">
      <c r="A238" s="221" t="s">
        <v>167</v>
      </c>
      <c r="B238" s="276"/>
      <c r="C238" s="276" t="s">
        <v>168</v>
      </c>
      <c r="D238" s="745">
        <f>'5. Önkormányzat'!F229</f>
        <v>0</v>
      </c>
      <c r="E238" s="305">
        <f t="shared" ref="E238:E248" si="12">SUM(F238:AN238)</f>
        <v>0</v>
      </c>
      <c r="F238" s="306"/>
      <c r="G238" s="306"/>
      <c r="H238" s="306"/>
      <c r="I238" s="306"/>
      <c r="J238" s="306"/>
      <c r="K238" s="306"/>
      <c r="L238" s="306"/>
      <c r="M238" s="306"/>
      <c r="N238" s="306"/>
      <c r="O238" s="306"/>
      <c r="P238" s="306"/>
      <c r="Q238" s="306"/>
      <c r="R238" s="306"/>
      <c r="S238" s="306"/>
      <c r="T238" s="306"/>
      <c r="U238" s="306"/>
      <c r="V238" s="306"/>
      <c r="W238" s="306"/>
      <c r="X238" s="306"/>
      <c r="Y238" s="306"/>
      <c r="Z238" s="306"/>
      <c r="AA238" s="306"/>
      <c r="AB238" s="306"/>
      <c r="AC238" s="306"/>
      <c r="AD238" s="306"/>
      <c r="AE238" s="306"/>
      <c r="AF238" s="306"/>
      <c r="AG238" s="306"/>
      <c r="AH238" s="306"/>
      <c r="AI238" s="306"/>
      <c r="AJ238" s="306"/>
      <c r="AK238" s="306"/>
      <c r="AL238" s="306"/>
      <c r="AM238" s="306"/>
      <c r="AN238" s="306"/>
      <c r="AO238" s="307"/>
      <c r="AP238" s="125"/>
    </row>
    <row r="239" spans="1:42" ht="15.75" x14ac:dyDescent="0.25">
      <c r="A239" s="221" t="s">
        <v>169</v>
      </c>
      <c r="B239" s="276"/>
      <c r="C239" s="276" t="s">
        <v>170</v>
      </c>
      <c r="D239" s="745">
        <f>'5. Önkormányzat'!F230</f>
        <v>298</v>
      </c>
      <c r="E239" s="305">
        <f t="shared" si="12"/>
        <v>298</v>
      </c>
      <c r="F239" s="306"/>
      <c r="G239" s="306"/>
      <c r="H239" s="306"/>
      <c r="I239" s="306"/>
      <c r="J239" s="306"/>
      <c r="K239" s="306"/>
      <c r="L239" s="306"/>
      <c r="M239" s="306"/>
      <c r="N239" s="306"/>
      <c r="O239" s="306"/>
      <c r="P239" s="306"/>
      <c r="Q239" s="306"/>
      <c r="R239" s="306"/>
      <c r="S239" s="308">
        <v>298</v>
      </c>
      <c r="T239" s="306"/>
      <c r="U239" s="306"/>
      <c r="V239" s="306"/>
      <c r="W239" s="306"/>
      <c r="X239" s="306"/>
      <c r="Y239" s="306"/>
      <c r="Z239" s="306"/>
      <c r="AA239" s="306"/>
      <c r="AB239" s="306"/>
      <c r="AC239" s="306"/>
      <c r="AD239" s="306"/>
      <c r="AE239" s="306"/>
      <c r="AF239" s="306"/>
      <c r="AG239" s="306"/>
      <c r="AH239" s="306"/>
      <c r="AI239" s="306"/>
      <c r="AJ239" s="306"/>
      <c r="AK239" s="306"/>
      <c r="AL239" s="306"/>
      <c r="AM239" s="306"/>
      <c r="AN239" s="306"/>
      <c r="AO239" s="307"/>
      <c r="AP239" s="125"/>
    </row>
    <row r="240" spans="1:42" ht="15.75" x14ac:dyDescent="0.25">
      <c r="A240" s="221" t="s">
        <v>171</v>
      </c>
      <c r="B240" s="276"/>
      <c r="C240" s="276" t="s">
        <v>172</v>
      </c>
      <c r="D240" s="745">
        <f>'5. Önkormányzat'!F231</f>
        <v>0</v>
      </c>
      <c r="E240" s="305">
        <f t="shared" si="12"/>
        <v>0</v>
      </c>
      <c r="F240" s="306"/>
      <c r="G240" s="306"/>
      <c r="H240" s="306"/>
      <c r="I240" s="306"/>
      <c r="J240" s="306"/>
      <c r="K240" s="306"/>
      <c r="L240" s="306"/>
      <c r="M240" s="306"/>
      <c r="N240" s="306"/>
      <c r="O240" s="306"/>
      <c r="P240" s="306"/>
      <c r="Q240" s="306"/>
      <c r="R240" s="306"/>
      <c r="S240" s="306"/>
      <c r="T240" s="306"/>
      <c r="U240" s="306"/>
      <c r="V240" s="306"/>
      <c r="W240" s="306"/>
      <c r="X240" s="306"/>
      <c r="Y240" s="306"/>
      <c r="Z240" s="306"/>
      <c r="AA240" s="306"/>
      <c r="AB240" s="306"/>
      <c r="AC240" s="306"/>
      <c r="AD240" s="306"/>
      <c r="AE240" s="306"/>
      <c r="AF240" s="306"/>
      <c r="AG240" s="306"/>
      <c r="AH240" s="306"/>
      <c r="AI240" s="306"/>
      <c r="AJ240" s="306"/>
      <c r="AK240" s="306"/>
      <c r="AL240" s="306"/>
      <c r="AM240" s="306"/>
      <c r="AN240" s="306"/>
      <c r="AO240" s="307"/>
      <c r="AP240" s="125"/>
    </row>
    <row r="241" spans="1:42" ht="15.75" x14ac:dyDescent="0.25">
      <c r="A241" s="220" t="s">
        <v>173</v>
      </c>
      <c r="B241" s="276"/>
      <c r="C241" s="276" t="s">
        <v>174</v>
      </c>
      <c r="D241" s="745">
        <f>'5. Önkormányzat'!F232</f>
        <v>0</v>
      </c>
      <c r="E241" s="305">
        <f t="shared" si="12"/>
        <v>0</v>
      </c>
      <c r="F241" s="306"/>
      <c r="G241" s="306"/>
      <c r="H241" s="306"/>
      <c r="I241" s="306"/>
      <c r="J241" s="306"/>
      <c r="K241" s="306"/>
      <c r="L241" s="306"/>
      <c r="M241" s="306"/>
      <c r="N241" s="306"/>
      <c r="O241" s="306"/>
      <c r="P241" s="306"/>
      <c r="Q241" s="306"/>
      <c r="R241" s="306"/>
      <c r="S241" s="306"/>
      <c r="T241" s="306"/>
      <c r="U241" s="306"/>
      <c r="V241" s="306"/>
      <c r="W241" s="306"/>
      <c r="X241" s="306"/>
      <c r="Y241" s="306"/>
      <c r="Z241" s="306"/>
      <c r="AA241" s="306"/>
      <c r="AB241" s="306"/>
      <c r="AC241" s="306"/>
      <c r="AD241" s="306"/>
      <c r="AE241" s="306"/>
      <c r="AF241" s="306"/>
      <c r="AG241" s="306"/>
      <c r="AH241" s="306"/>
      <c r="AI241" s="306"/>
      <c r="AJ241" s="306"/>
      <c r="AK241" s="306"/>
      <c r="AL241" s="306"/>
      <c r="AM241" s="306"/>
      <c r="AN241" s="306"/>
      <c r="AO241" s="307"/>
      <c r="AP241" s="125"/>
    </row>
    <row r="242" spans="1:42" ht="15.75" x14ac:dyDescent="0.25">
      <c r="A242" s="221" t="s">
        <v>175</v>
      </c>
      <c r="B242" s="276"/>
      <c r="C242" s="276" t="s">
        <v>176</v>
      </c>
      <c r="D242" s="745">
        <f>'5. Önkormányzat'!F233</f>
        <v>0</v>
      </c>
      <c r="E242" s="305">
        <f t="shared" si="12"/>
        <v>0</v>
      </c>
      <c r="F242" s="306"/>
      <c r="G242" s="306"/>
      <c r="H242" s="306"/>
      <c r="I242" s="306"/>
      <c r="J242" s="306"/>
      <c r="K242" s="306"/>
      <c r="L242" s="306"/>
      <c r="M242" s="306"/>
      <c r="N242" s="306"/>
      <c r="O242" s="306"/>
      <c r="P242" s="306"/>
      <c r="Q242" s="306"/>
      <c r="R242" s="306"/>
      <c r="S242" s="306"/>
      <c r="T242" s="306"/>
      <c r="U242" s="306"/>
      <c r="V242" s="306"/>
      <c r="W242" s="306"/>
      <c r="X242" s="306"/>
      <c r="Y242" s="306"/>
      <c r="Z242" s="306"/>
      <c r="AA242" s="306"/>
      <c r="AB242" s="306"/>
      <c r="AC242" s="306"/>
      <c r="AD242" s="306"/>
      <c r="AE242" s="306"/>
      <c r="AF242" s="306"/>
      <c r="AG242" s="306"/>
      <c r="AH242" s="306"/>
      <c r="AI242" s="306"/>
      <c r="AJ242" s="306"/>
      <c r="AK242" s="306"/>
      <c r="AL242" s="306"/>
      <c r="AM242" s="306"/>
      <c r="AN242" s="306"/>
      <c r="AO242" s="307"/>
      <c r="AP242" s="125"/>
    </row>
    <row r="243" spans="1:42" ht="15.75" x14ac:dyDescent="0.25">
      <c r="A243" s="220" t="s">
        <v>177</v>
      </c>
      <c r="B243" s="276"/>
      <c r="C243" s="276" t="s">
        <v>178</v>
      </c>
      <c r="D243" s="745">
        <f>'5. Önkormányzat'!F234</f>
        <v>0</v>
      </c>
      <c r="E243" s="305">
        <f t="shared" si="12"/>
        <v>0</v>
      </c>
      <c r="F243" s="306"/>
      <c r="G243" s="306"/>
      <c r="H243" s="306"/>
      <c r="I243" s="306"/>
      <c r="J243" s="306"/>
      <c r="K243" s="306"/>
      <c r="L243" s="306"/>
      <c r="M243" s="306"/>
      <c r="N243" s="306"/>
      <c r="O243" s="306"/>
      <c r="P243" s="306"/>
      <c r="Q243" s="306"/>
      <c r="R243" s="306"/>
      <c r="S243" s="306"/>
      <c r="T243" s="306"/>
      <c r="U243" s="306"/>
      <c r="V243" s="306"/>
      <c r="W243" s="306"/>
      <c r="X243" s="306"/>
      <c r="Y243" s="306"/>
      <c r="Z243" s="306"/>
      <c r="AA243" s="306"/>
      <c r="AB243" s="306"/>
      <c r="AC243" s="306"/>
      <c r="AD243" s="306"/>
      <c r="AE243" s="306"/>
      <c r="AF243" s="306"/>
      <c r="AG243" s="306"/>
      <c r="AH243" s="306"/>
      <c r="AI243" s="306"/>
      <c r="AJ243" s="306"/>
      <c r="AK243" s="306"/>
      <c r="AL243" s="306"/>
      <c r="AM243" s="306"/>
      <c r="AN243" s="306"/>
      <c r="AO243" s="307"/>
      <c r="AP243" s="125"/>
    </row>
    <row r="244" spans="1:42" ht="15.75" x14ac:dyDescent="0.25">
      <c r="A244" s="219" t="s">
        <v>179</v>
      </c>
      <c r="B244" s="276" t="s">
        <v>473</v>
      </c>
      <c r="C244" s="276" t="s">
        <v>180</v>
      </c>
      <c r="D244" s="745">
        <f>'5. Önkormányzat'!F235</f>
        <v>0</v>
      </c>
      <c r="E244" s="305">
        <f t="shared" si="12"/>
        <v>0</v>
      </c>
      <c r="F244" s="306"/>
      <c r="G244" s="306"/>
      <c r="H244" s="306"/>
      <c r="I244" s="306"/>
      <c r="J244" s="306"/>
      <c r="K244" s="306"/>
      <c r="L244" s="306"/>
      <c r="M244" s="306"/>
      <c r="N244" s="306"/>
      <c r="O244" s="306"/>
      <c r="P244" s="306"/>
      <c r="Q244" s="306"/>
      <c r="R244" s="306"/>
      <c r="S244" s="306"/>
      <c r="T244" s="306"/>
      <c r="U244" s="306"/>
      <c r="V244" s="306"/>
      <c r="W244" s="306"/>
      <c r="X244" s="306"/>
      <c r="Y244" s="306"/>
      <c r="Z244" s="306"/>
      <c r="AA244" s="306"/>
      <c r="AB244" s="306"/>
      <c r="AC244" s="306"/>
      <c r="AD244" s="306"/>
      <c r="AE244" s="306"/>
      <c r="AF244" s="306"/>
      <c r="AG244" s="306"/>
      <c r="AH244" s="306"/>
      <c r="AI244" s="306"/>
      <c r="AJ244" s="306"/>
      <c r="AK244" s="306"/>
      <c r="AL244" s="306"/>
      <c r="AM244" s="306"/>
      <c r="AN244" s="306"/>
      <c r="AO244" s="307"/>
      <c r="AP244" s="125"/>
    </row>
    <row r="245" spans="1:42" ht="15.75" x14ac:dyDescent="0.25">
      <c r="A245" s="219" t="s">
        <v>181</v>
      </c>
      <c r="B245" s="276" t="s">
        <v>474</v>
      </c>
      <c r="C245" s="276" t="s">
        <v>182</v>
      </c>
      <c r="D245" s="745">
        <f>'5. Önkormányzat'!F236</f>
        <v>106</v>
      </c>
      <c r="E245" s="305">
        <f t="shared" si="12"/>
        <v>106</v>
      </c>
      <c r="F245" s="306"/>
      <c r="G245" s="306"/>
      <c r="H245" s="306"/>
      <c r="I245" s="306"/>
      <c r="J245" s="306"/>
      <c r="K245" s="306"/>
      <c r="L245" s="306"/>
      <c r="M245" s="306"/>
      <c r="N245" s="306"/>
      <c r="O245" s="306"/>
      <c r="P245" s="306"/>
      <c r="Q245" s="306"/>
      <c r="R245" s="306"/>
      <c r="S245" s="306"/>
      <c r="T245" s="306"/>
      <c r="U245" s="306"/>
      <c r="V245" s="306"/>
      <c r="W245" s="306"/>
      <c r="X245" s="306"/>
      <c r="Y245" s="306"/>
      <c r="Z245" s="306"/>
      <c r="AA245" s="306"/>
      <c r="AB245" s="306"/>
      <c r="AC245" s="306"/>
      <c r="AD245" s="306"/>
      <c r="AE245" s="306"/>
      <c r="AF245" s="306"/>
      <c r="AG245" s="309">
        <v>106</v>
      </c>
      <c r="AH245" s="306"/>
      <c r="AI245" s="306"/>
      <c r="AJ245" s="306"/>
      <c r="AK245" s="306"/>
      <c r="AL245" s="306"/>
      <c r="AM245" s="306"/>
      <c r="AN245" s="306"/>
      <c r="AO245" s="307"/>
      <c r="AP245" s="125"/>
    </row>
    <row r="246" spans="1:42" ht="15.75" x14ac:dyDescent="0.25">
      <c r="A246" s="219" t="s">
        <v>183</v>
      </c>
      <c r="B246" s="276" t="s">
        <v>475</v>
      </c>
      <c r="C246" s="276" t="s">
        <v>184</v>
      </c>
      <c r="D246" s="745">
        <f>'5. Önkormányzat'!F237</f>
        <v>0</v>
      </c>
      <c r="E246" s="305">
        <f t="shared" si="12"/>
        <v>0</v>
      </c>
      <c r="F246" s="306"/>
      <c r="G246" s="306"/>
      <c r="H246" s="306"/>
      <c r="I246" s="306"/>
      <c r="J246" s="306"/>
      <c r="K246" s="306"/>
      <c r="L246" s="306"/>
      <c r="M246" s="306"/>
      <c r="N246" s="306"/>
      <c r="O246" s="306"/>
      <c r="P246" s="306"/>
      <c r="Q246" s="306"/>
      <c r="R246" s="306"/>
      <c r="S246" s="306"/>
      <c r="T246" s="306"/>
      <c r="U246" s="306"/>
      <c r="V246" s="306"/>
      <c r="W246" s="306"/>
      <c r="X246" s="306"/>
      <c r="Y246" s="306"/>
      <c r="Z246" s="306"/>
      <c r="AA246" s="306"/>
      <c r="AB246" s="306"/>
      <c r="AC246" s="306"/>
      <c r="AD246" s="306"/>
      <c r="AE246" s="306"/>
      <c r="AF246" s="306"/>
      <c r="AG246" s="311"/>
      <c r="AH246" s="306"/>
      <c r="AI246" s="306"/>
      <c r="AJ246" s="306"/>
      <c r="AK246" s="306"/>
      <c r="AL246" s="306"/>
      <c r="AM246" s="306"/>
      <c r="AN246" s="306"/>
      <c r="AO246" s="307"/>
      <c r="AP246" s="125"/>
    </row>
    <row r="247" spans="1:42" ht="15.75" x14ac:dyDescent="0.25">
      <c r="A247" s="219" t="s">
        <v>185</v>
      </c>
      <c r="B247" s="276" t="s">
        <v>476</v>
      </c>
      <c r="C247" s="276" t="s">
        <v>186</v>
      </c>
      <c r="D247" s="745">
        <f>'5. Önkormányzat'!F238</f>
        <v>0</v>
      </c>
      <c r="E247" s="305">
        <f t="shared" si="12"/>
        <v>0</v>
      </c>
      <c r="F247" s="306"/>
      <c r="G247" s="306"/>
      <c r="H247" s="306"/>
      <c r="I247" s="306"/>
      <c r="J247" s="306"/>
      <c r="K247" s="306"/>
      <c r="L247" s="306"/>
      <c r="M247" s="306"/>
      <c r="N247" s="306"/>
      <c r="O247" s="306"/>
      <c r="P247" s="306"/>
      <c r="Q247" s="306"/>
      <c r="R247" s="306"/>
      <c r="S247" s="306"/>
      <c r="T247" s="306"/>
      <c r="U247" s="306"/>
      <c r="V247" s="306"/>
      <c r="W247" s="306"/>
      <c r="X247" s="306"/>
      <c r="Y247" s="306"/>
      <c r="Z247" s="306"/>
      <c r="AA247" s="306"/>
      <c r="AB247" s="306"/>
      <c r="AC247" s="306"/>
      <c r="AD247" s="306"/>
      <c r="AE247" s="306"/>
      <c r="AF247" s="306"/>
      <c r="AG247" s="306"/>
      <c r="AH247" s="306"/>
      <c r="AI247" s="306"/>
      <c r="AJ247" s="306"/>
      <c r="AK247" s="306"/>
      <c r="AL247" s="306"/>
      <c r="AM247" s="306"/>
      <c r="AN247" s="306"/>
      <c r="AO247" s="307"/>
      <c r="AP247" s="125"/>
    </row>
    <row r="248" spans="1:42" ht="15.75" x14ac:dyDescent="0.25">
      <c r="A248" s="219" t="s">
        <v>187</v>
      </c>
      <c r="B248" s="276" t="s">
        <v>477</v>
      </c>
      <c r="C248" s="276" t="s">
        <v>188</v>
      </c>
      <c r="D248" s="745">
        <f>'5. Önkormányzat'!F239</f>
        <v>0</v>
      </c>
      <c r="E248" s="305">
        <f t="shared" si="12"/>
        <v>0</v>
      </c>
      <c r="F248" s="306"/>
      <c r="G248" s="306"/>
      <c r="H248" s="306"/>
      <c r="I248" s="306"/>
      <c r="J248" s="306"/>
      <c r="K248" s="306"/>
      <c r="L248" s="306"/>
      <c r="M248" s="306"/>
      <c r="N248" s="306"/>
      <c r="O248" s="306"/>
      <c r="P248" s="306"/>
      <c r="Q248" s="306"/>
      <c r="R248" s="306"/>
      <c r="S248" s="306"/>
      <c r="T248" s="306"/>
      <c r="U248" s="306"/>
      <c r="V248" s="306"/>
      <c r="W248" s="306"/>
      <c r="X248" s="306"/>
      <c r="Y248" s="306"/>
      <c r="Z248" s="306"/>
      <c r="AA248" s="306"/>
      <c r="AB248" s="306"/>
      <c r="AC248" s="306"/>
      <c r="AD248" s="306"/>
      <c r="AE248" s="306"/>
      <c r="AF248" s="306"/>
      <c r="AG248" s="306"/>
      <c r="AH248" s="306"/>
      <c r="AI248" s="306"/>
      <c r="AJ248" s="306"/>
      <c r="AK248" s="306"/>
      <c r="AL248" s="306"/>
      <c r="AM248" s="306"/>
      <c r="AN248" s="306"/>
      <c r="AO248" s="307"/>
      <c r="AP248" s="125"/>
    </row>
    <row r="249" spans="1:42" ht="15.75" x14ac:dyDescent="0.25">
      <c r="A249" s="219" t="s">
        <v>189</v>
      </c>
      <c r="B249" s="276" t="s">
        <v>478</v>
      </c>
      <c r="C249" s="276" t="s">
        <v>190</v>
      </c>
      <c r="D249" s="745">
        <f>'5. Önkormányzat'!F240</f>
        <v>1223</v>
      </c>
      <c r="E249" s="305">
        <f>E250+E254+E258+E259+E260+E261+E262</f>
        <v>1223</v>
      </c>
      <c r="F249" s="306"/>
      <c r="G249" s="306"/>
      <c r="H249" s="306"/>
      <c r="I249" s="306"/>
      <c r="J249" s="306"/>
      <c r="K249" s="306"/>
      <c r="L249" s="306"/>
      <c r="M249" s="306"/>
      <c r="N249" s="306"/>
      <c r="O249" s="306"/>
      <c r="P249" s="306"/>
      <c r="Q249" s="306"/>
      <c r="R249" s="306"/>
      <c r="S249" s="306"/>
      <c r="T249" s="306"/>
      <c r="U249" s="306"/>
      <c r="V249" s="306"/>
      <c r="W249" s="306"/>
      <c r="X249" s="306"/>
      <c r="Y249" s="306"/>
      <c r="Z249" s="306"/>
      <c r="AA249" s="306"/>
      <c r="AB249" s="306"/>
      <c r="AC249" s="306"/>
      <c r="AD249" s="306"/>
      <c r="AE249" s="306"/>
      <c r="AF249" s="306"/>
      <c r="AG249" s="306"/>
      <c r="AH249" s="306"/>
      <c r="AI249" s="306"/>
      <c r="AJ249" s="306"/>
      <c r="AK249" s="306"/>
      <c r="AL249" s="306"/>
      <c r="AM249" s="306"/>
      <c r="AN249" s="306"/>
      <c r="AO249" s="307"/>
      <c r="AP249" s="125"/>
    </row>
    <row r="250" spans="1:42" ht="15.75" x14ac:dyDescent="0.25">
      <c r="A250" s="220" t="s">
        <v>191</v>
      </c>
      <c r="B250" s="276"/>
      <c r="C250" s="276" t="s">
        <v>192</v>
      </c>
      <c r="D250" s="745">
        <f>'5. Önkormányzat'!F241</f>
        <v>0</v>
      </c>
      <c r="E250" s="305">
        <f t="shared" ref="E250:E263" si="13">SUM(F250:AN250)</f>
        <v>0</v>
      </c>
      <c r="F250" s="306"/>
      <c r="G250" s="306"/>
      <c r="H250" s="306"/>
      <c r="I250" s="306"/>
      <c r="J250" s="306"/>
      <c r="K250" s="306"/>
      <c r="L250" s="306"/>
      <c r="M250" s="306"/>
      <c r="N250" s="306"/>
      <c r="O250" s="306"/>
      <c r="P250" s="306"/>
      <c r="Q250" s="306"/>
      <c r="R250" s="306"/>
      <c r="S250" s="306"/>
      <c r="T250" s="306"/>
      <c r="U250" s="306"/>
      <c r="V250" s="306"/>
      <c r="W250" s="306"/>
      <c r="X250" s="306"/>
      <c r="Y250" s="306"/>
      <c r="Z250" s="306"/>
      <c r="AA250" s="306"/>
      <c r="AB250" s="306"/>
      <c r="AC250" s="306"/>
      <c r="AD250" s="306"/>
      <c r="AE250" s="306"/>
      <c r="AF250" s="306"/>
      <c r="AG250" s="306"/>
      <c r="AH250" s="306"/>
      <c r="AI250" s="306"/>
      <c r="AJ250" s="306"/>
      <c r="AK250" s="306"/>
      <c r="AL250" s="306"/>
      <c r="AM250" s="306"/>
      <c r="AN250" s="306"/>
      <c r="AO250" s="307"/>
      <c r="AP250" s="125"/>
    </row>
    <row r="251" spans="1:42" ht="15.75" x14ac:dyDescent="0.25">
      <c r="A251" s="221" t="s">
        <v>193</v>
      </c>
      <c r="B251" s="276"/>
      <c r="C251" s="276" t="s">
        <v>194</v>
      </c>
      <c r="D251" s="745">
        <f>'5. Önkormányzat'!F242</f>
        <v>0</v>
      </c>
      <c r="E251" s="305">
        <f t="shared" si="13"/>
        <v>0</v>
      </c>
      <c r="F251" s="306"/>
      <c r="G251" s="306"/>
      <c r="H251" s="306"/>
      <c r="I251" s="306"/>
      <c r="J251" s="306"/>
      <c r="K251" s="306"/>
      <c r="L251" s="306"/>
      <c r="M251" s="306"/>
      <c r="N251" s="306"/>
      <c r="O251" s="306"/>
      <c r="P251" s="306"/>
      <c r="Q251" s="306"/>
      <c r="R251" s="306"/>
      <c r="S251" s="306"/>
      <c r="T251" s="306"/>
      <c r="U251" s="306"/>
      <c r="V251" s="306"/>
      <c r="W251" s="306"/>
      <c r="X251" s="306"/>
      <c r="Y251" s="306"/>
      <c r="Z251" s="306"/>
      <c r="AA251" s="306"/>
      <c r="AB251" s="306"/>
      <c r="AC251" s="306"/>
      <c r="AD251" s="306"/>
      <c r="AE251" s="306"/>
      <c r="AF251" s="306"/>
      <c r="AG251" s="306"/>
      <c r="AH251" s="306"/>
      <c r="AI251" s="306"/>
      <c r="AJ251" s="306"/>
      <c r="AK251" s="306"/>
      <c r="AL251" s="306"/>
      <c r="AM251" s="306"/>
      <c r="AN251" s="306"/>
      <c r="AO251" s="307"/>
      <c r="AP251" s="125"/>
    </row>
    <row r="252" spans="1:42" ht="15.75" x14ac:dyDescent="0.25">
      <c r="A252" s="221" t="s">
        <v>195</v>
      </c>
      <c r="B252" s="276"/>
      <c r="C252" s="276" t="s">
        <v>196</v>
      </c>
      <c r="D252" s="745">
        <f>'5. Önkormányzat'!F243</f>
        <v>0</v>
      </c>
      <c r="E252" s="305">
        <f t="shared" si="13"/>
        <v>0</v>
      </c>
      <c r="F252" s="306"/>
      <c r="G252" s="306"/>
      <c r="H252" s="306"/>
      <c r="I252" s="306"/>
      <c r="J252" s="306"/>
      <c r="K252" s="306"/>
      <c r="L252" s="306"/>
      <c r="M252" s="306"/>
      <c r="N252" s="306"/>
      <c r="O252" s="306"/>
      <c r="P252" s="306"/>
      <c r="Q252" s="306"/>
      <c r="R252" s="306"/>
      <c r="S252" s="306"/>
      <c r="T252" s="306"/>
      <c r="U252" s="306"/>
      <c r="V252" s="306"/>
      <c r="W252" s="306"/>
      <c r="X252" s="306"/>
      <c r="Y252" s="306"/>
      <c r="Z252" s="306"/>
      <c r="AA252" s="306"/>
      <c r="AB252" s="306"/>
      <c r="AC252" s="306"/>
      <c r="AD252" s="306"/>
      <c r="AE252" s="306"/>
      <c r="AF252" s="306"/>
      <c r="AG252" s="306"/>
      <c r="AH252" s="306"/>
      <c r="AI252" s="306"/>
      <c r="AJ252" s="306"/>
      <c r="AK252" s="306"/>
      <c r="AL252" s="306"/>
      <c r="AM252" s="306"/>
      <c r="AN252" s="306"/>
      <c r="AO252" s="307"/>
      <c r="AP252" s="125"/>
    </row>
    <row r="253" spans="1:42" ht="15.75" x14ac:dyDescent="0.25">
      <c r="A253" s="221" t="s">
        <v>197</v>
      </c>
      <c r="B253" s="276"/>
      <c r="C253" s="276" t="s">
        <v>198</v>
      </c>
      <c r="D253" s="745">
        <f>'5. Önkormányzat'!F244</f>
        <v>0</v>
      </c>
      <c r="E253" s="305">
        <f t="shared" si="13"/>
        <v>0</v>
      </c>
      <c r="F253" s="306"/>
      <c r="G253" s="306"/>
      <c r="H253" s="306"/>
      <c r="I253" s="306"/>
      <c r="J253" s="306"/>
      <c r="K253" s="306"/>
      <c r="L253" s="306"/>
      <c r="M253" s="306"/>
      <c r="N253" s="306"/>
      <c r="O253" s="306"/>
      <c r="P253" s="306"/>
      <c r="Q253" s="306"/>
      <c r="R253" s="306"/>
      <c r="S253" s="306"/>
      <c r="T253" s="306"/>
      <c r="U253" s="306"/>
      <c r="V253" s="306"/>
      <c r="W253" s="306"/>
      <c r="X253" s="306"/>
      <c r="Y253" s="306"/>
      <c r="Z253" s="306"/>
      <c r="AA253" s="306"/>
      <c r="AB253" s="306"/>
      <c r="AC253" s="306"/>
      <c r="AD253" s="306"/>
      <c r="AE253" s="306"/>
      <c r="AF253" s="306"/>
      <c r="AG253" s="306"/>
      <c r="AH253" s="306"/>
      <c r="AI253" s="306"/>
      <c r="AJ253" s="306"/>
      <c r="AK253" s="306"/>
      <c r="AL253" s="306"/>
      <c r="AM253" s="306"/>
      <c r="AN253" s="306"/>
      <c r="AO253" s="307"/>
      <c r="AP253" s="125"/>
    </row>
    <row r="254" spans="1:42" ht="15.75" x14ac:dyDescent="0.25">
      <c r="A254" s="220" t="s">
        <v>199</v>
      </c>
      <c r="B254" s="276"/>
      <c r="C254" s="276" t="s">
        <v>200</v>
      </c>
      <c r="D254" s="745">
        <f>'5. Önkormányzat'!F245</f>
        <v>0</v>
      </c>
      <c r="E254" s="305">
        <f t="shared" si="13"/>
        <v>0</v>
      </c>
      <c r="F254" s="306"/>
      <c r="G254" s="306"/>
      <c r="H254" s="306"/>
      <c r="I254" s="306"/>
      <c r="J254" s="306"/>
      <c r="K254" s="306"/>
      <c r="L254" s="306"/>
      <c r="M254" s="306"/>
      <c r="N254" s="306"/>
      <c r="O254" s="306"/>
      <c r="P254" s="306"/>
      <c r="Q254" s="306"/>
      <c r="R254" s="306"/>
      <c r="S254" s="306"/>
      <c r="T254" s="306"/>
      <c r="U254" s="306"/>
      <c r="V254" s="306"/>
      <c r="W254" s="306"/>
      <c r="X254" s="306"/>
      <c r="Y254" s="306"/>
      <c r="Z254" s="306"/>
      <c r="AA254" s="306"/>
      <c r="AB254" s="306"/>
      <c r="AC254" s="306"/>
      <c r="AD254" s="306"/>
      <c r="AE254" s="306"/>
      <c r="AF254" s="306"/>
      <c r="AG254" s="306"/>
      <c r="AH254" s="306"/>
      <c r="AI254" s="306"/>
      <c r="AJ254" s="306"/>
      <c r="AK254" s="306"/>
      <c r="AL254" s="306"/>
      <c r="AM254" s="306"/>
      <c r="AN254" s="306"/>
      <c r="AO254" s="307"/>
      <c r="AP254" s="125"/>
    </row>
    <row r="255" spans="1:42" ht="15.75" x14ac:dyDescent="0.25">
      <c r="A255" s="221" t="s">
        <v>1244</v>
      </c>
      <c r="B255" s="276"/>
      <c r="C255" s="276" t="s">
        <v>1245</v>
      </c>
      <c r="D255" s="745">
        <f>'5. Önkormányzat'!F246</f>
        <v>0</v>
      </c>
      <c r="E255" s="305">
        <f t="shared" si="13"/>
        <v>0</v>
      </c>
      <c r="F255" s="306"/>
      <c r="G255" s="306"/>
      <c r="H255" s="306"/>
      <c r="I255" s="306"/>
      <c r="J255" s="306"/>
      <c r="K255" s="306"/>
      <c r="L255" s="306"/>
      <c r="M255" s="306"/>
      <c r="N255" s="306"/>
      <c r="O255" s="306"/>
      <c r="P255" s="306"/>
      <c r="Q255" s="306"/>
      <c r="R255" s="306"/>
      <c r="S255" s="306"/>
      <c r="T255" s="306"/>
      <c r="U255" s="306"/>
      <c r="V255" s="306"/>
      <c r="W255" s="306"/>
      <c r="X255" s="306"/>
      <c r="Y255" s="306"/>
      <c r="Z255" s="306"/>
      <c r="AA255" s="306"/>
      <c r="AB255" s="306"/>
      <c r="AC255" s="306"/>
      <c r="AD255" s="306"/>
      <c r="AE255" s="306"/>
      <c r="AF255" s="306"/>
      <c r="AG255" s="306"/>
      <c r="AH255" s="306"/>
      <c r="AI255" s="306"/>
      <c r="AJ255" s="306"/>
      <c r="AK255" s="306"/>
      <c r="AL255" s="306"/>
      <c r="AM255" s="306"/>
      <c r="AN255" s="306"/>
      <c r="AO255" s="307"/>
      <c r="AP255" s="125"/>
    </row>
    <row r="256" spans="1:42" ht="15.75" x14ac:dyDescent="0.25">
      <c r="A256" s="221" t="s">
        <v>1246</v>
      </c>
      <c r="B256" s="276"/>
      <c r="C256" s="276" t="s">
        <v>1247</v>
      </c>
      <c r="D256" s="745">
        <f>'5. Önkormányzat'!F247</f>
        <v>0</v>
      </c>
      <c r="E256" s="305">
        <f t="shared" si="13"/>
        <v>0</v>
      </c>
      <c r="F256" s="306"/>
      <c r="G256" s="306"/>
      <c r="H256" s="306"/>
      <c r="I256" s="306"/>
      <c r="J256" s="306"/>
      <c r="K256" s="306"/>
      <c r="L256" s="306"/>
      <c r="M256" s="306"/>
      <c r="N256" s="306"/>
      <c r="O256" s="306"/>
      <c r="P256" s="306"/>
      <c r="Q256" s="306"/>
      <c r="R256" s="306"/>
      <c r="S256" s="306"/>
      <c r="T256" s="306"/>
      <c r="U256" s="306"/>
      <c r="V256" s="306"/>
      <c r="W256" s="306"/>
      <c r="X256" s="306"/>
      <c r="Y256" s="306"/>
      <c r="Z256" s="306"/>
      <c r="AA256" s="306"/>
      <c r="AB256" s="306"/>
      <c r="AC256" s="306"/>
      <c r="AD256" s="306"/>
      <c r="AE256" s="306"/>
      <c r="AF256" s="306"/>
      <c r="AG256" s="306"/>
      <c r="AH256" s="306"/>
      <c r="AI256" s="306"/>
      <c r="AJ256" s="306"/>
      <c r="AK256" s="306"/>
      <c r="AL256" s="306"/>
      <c r="AM256" s="306"/>
      <c r="AN256" s="306"/>
      <c r="AO256" s="307"/>
      <c r="AP256" s="125"/>
    </row>
    <row r="257" spans="1:42" ht="15.75" x14ac:dyDescent="0.25">
      <c r="A257" s="221" t="s">
        <v>1248</v>
      </c>
      <c r="B257" s="276"/>
      <c r="C257" s="276" t="s">
        <v>1249</v>
      </c>
      <c r="D257" s="745">
        <f>'5. Önkormányzat'!F248</f>
        <v>0</v>
      </c>
      <c r="E257" s="305">
        <f t="shared" si="13"/>
        <v>0</v>
      </c>
      <c r="F257" s="306"/>
      <c r="G257" s="306"/>
      <c r="H257" s="306"/>
      <c r="I257" s="306"/>
      <c r="J257" s="306"/>
      <c r="K257" s="306"/>
      <c r="L257" s="306"/>
      <c r="M257" s="306"/>
      <c r="N257" s="306"/>
      <c r="O257" s="306"/>
      <c r="P257" s="306"/>
      <c r="Q257" s="306"/>
      <c r="R257" s="306"/>
      <c r="S257" s="306"/>
      <c r="T257" s="306"/>
      <c r="U257" s="306"/>
      <c r="V257" s="306"/>
      <c r="W257" s="306"/>
      <c r="X257" s="306"/>
      <c r="Y257" s="306"/>
      <c r="Z257" s="306"/>
      <c r="AA257" s="306"/>
      <c r="AB257" s="306"/>
      <c r="AC257" s="306"/>
      <c r="AD257" s="306"/>
      <c r="AE257" s="306"/>
      <c r="AF257" s="306"/>
      <c r="AG257" s="306"/>
      <c r="AH257" s="306"/>
      <c r="AI257" s="306"/>
      <c r="AJ257" s="306"/>
      <c r="AK257" s="306"/>
      <c r="AL257" s="306"/>
      <c r="AM257" s="306"/>
      <c r="AN257" s="306"/>
      <c r="AO257" s="307"/>
      <c r="AP257" s="125"/>
    </row>
    <row r="258" spans="1:42" ht="15.75" x14ac:dyDescent="0.25">
      <c r="A258" s="220" t="s">
        <v>1250</v>
      </c>
      <c r="B258" s="276"/>
      <c r="C258" s="276" t="s">
        <v>1251</v>
      </c>
      <c r="D258" s="745">
        <f>'5. Önkormányzat'!F249</f>
        <v>1151</v>
      </c>
      <c r="E258" s="305">
        <f t="shared" si="13"/>
        <v>1151</v>
      </c>
      <c r="F258" s="306"/>
      <c r="G258" s="306"/>
      <c r="H258" s="308">
        <v>288</v>
      </c>
      <c r="I258" s="309">
        <v>162</v>
      </c>
      <c r="J258" s="306"/>
      <c r="K258" s="306"/>
      <c r="L258" s="306"/>
      <c r="M258" s="308">
        <v>96</v>
      </c>
      <c r="N258" s="306"/>
      <c r="O258" s="308">
        <v>288</v>
      </c>
      <c r="P258" s="306"/>
      <c r="Q258" s="306"/>
      <c r="R258" s="306"/>
      <c r="S258" s="308">
        <v>192</v>
      </c>
      <c r="T258" s="306"/>
      <c r="U258" s="306"/>
      <c r="V258" s="306"/>
      <c r="W258" s="306"/>
      <c r="X258" s="306"/>
      <c r="Y258" s="306"/>
      <c r="Z258" s="306"/>
      <c r="AA258" s="306"/>
      <c r="AB258" s="306"/>
      <c r="AC258" s="306"/>
      <c r="AD258" s="306"/>
      <c r="AE258" s="306"/>
      <c r="AF258" s="308">
        <v>29</v>
      </c>
      <c r="AG258" s="309">
        <v>96</v>
      </c>
      <c r="AH258" s="306"/>
      <c r="AI258" s="306"/>
      <c r="AJ258" s="306"/>
      <c r="AK258" s="306"/>
      <c r="AL258" s="306"/>
      <c r="AM258" s="306"/>
      <c r="AN258" s="306"/>
      <c r="AO258" s="307"/>
      <c r="AP258" s="125"/>
    </row>
    <row r="259" spans="1:42" ht="15.75" x14ac:dyDescent="0.25">
      <c r="A259" s="220" t="s">
        <v>1252</v>
      </c>
      <c r="B259" s="276"/>
      <c r="C259" s="276" t="s">
        <v>1253</v>
      </c>
      <c r="D259" s="745">
        <f>'5. Önkormányzat'!F250</f>
        <v>52</v>
      </c>
      <c r="E259" s="305">
        <f t="shared" si="13"/>
        <v>52</v>
      </c>
      <c r="F259" s="306"/>
      <c r="G259" s="306"/>
      <c r="H259" s="306"/>
      <c r="I259" s="306"/>
      <c r="J259" s="306"/>
      <c r="K259" s="306"/>
      <c r="L259" s="306"/>
      <c r="M259" s="308">
        <v>52</v>
      </c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306"/>
      <c r="Z259" s="306"/>
      <c r="AA259" s="306"/>
      <c r="AB259" s="306"/>
      <c r="AC259" s="306"/>
      <c r="AD259" s="306"/>
      <c r="AE259" s="306"/>
      <c r="AF259" s="306"/>
      <c r="AG259" s="306"/>
      <c r="AH259" s="306"/>
      <c r="AI259" s="306"/>
      <c r="AJ259" s="306"/>
      <c r="AK259" s="306"/>
      <c r="AL259" s="306"/>
      <c r="AM259" s="306"/>
      <c r="AN259" s="306"/>
      <c r="AO259" s="307"/>
      <c r="AP259" s="125"/>
    </row>
    <row r="260" spans="1:42" ht="15.75" x14ac:dyDescent="0.25">
      <c r="A260" s="220" t="s">
        <v>1254</v>
      </c>
      <c r="B260" s="276"/>
      <c r="C260" s="276" t="s">
        <v>1255</v>
      </c>
      <c r="D260" s="745">
        <f>'5. Önkormányzat'!F251</f>
        <v>0</v>
      </c>
      <c r="E260" s="305">
        <f t="shared" si="13"/>
        <v>0</v>
      </c>
      <c r="F260" s="306"/>
      <c r="G260" s="306"/>
      <c r="H260" s="306"/>
      <c r="I260" s="306"/>
      <c r="J260" s="306"/>
      <c r="K260" s="306"/>
      <c r="L260" s="306"/>
      <c r="M260" s="306"/>
      <c r="N260" s="306"/>
      <c r="O260" s="306"/>
      <c r="P260" s="306"/>
      <c r="Q260" s="306"/>
      <c r="R260" s="306"/>
      <c r="S260" s="306"/>
      <c r="T260" s="306"/>
      <c r="U260" s="306"/>
      <c r="V260" s="306"/>
      <c r="W260" s="306"/>
      <c r="X260" s="306"/>
      <c r="Y260" s="306"/>
      <c r="Z260" s="306"/>
      <c r="AA260" s="306"/>
      <c r="AB260" s="306"/>
      <c r="AC260" s="306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06"/>
      <c r="AN260" s="306"/>
      <c r="AO260" s="307"/>
      <c r="AP260" s="125"/>
    </row>
    <row r="261" spans="1:42" ht="15.75" x14ac:dyDescent="0.25">
      <c r="A261" s="220" t="s">
        <v>1256</v>
      </c>
      <c r="B261" s="276"/>
      <c r="C261" s="276" t="s">
        <v>1257</v>
      </c>
      <c r="D261" s="745">
        <f>'5. Önkormányzat'!F252</f>
        <v>0</v>
      </c>
      <c r="E261" s="305">
        <f t="shared" si="13"/>
        <v>0</v>
      </c>
      <c r="F261" s="306"/>
      <c r="G261" s="306"/>
      <c r="H261" s="306"/>
      <c r="I261" s="306"/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/>
      <c r="U261" s="306"/>
      <c r="V261" s="306"/>
      <c r="W261" s="306"/>
      <c r="X261" s="306"/>
      <c r="Y261" s="306"/>
      <c r="Z261" s="306"/>
      <c r="AA261" s="306"/>
      <c r="AB261" s="306"/>
      <c r="AC261" s="306"/>
      <c r="AD261" s="306"/>
      <c r="AE261" s="306"/>
      <c r="AF261" s="306"/>
      <c r="AG261" s="306"/>
      <c r="AH261" s="306"/>
      <c r="AI261" s="306"/>
      <c r="AJ261" s="306"/>
      <c r="AK261" s="306"/>
      <c r="AL261" s="306"/>
      <c r="AM261" s="306"/>
      <c r="AN261" s="306"/>
      <c r="AO261" s="307"/>
      <c r="AP261" s="125"/>
    </row>
    <row r="262" spans="1:42" ht="15.75" x14ac:dyDescent="0.25">
      <c r="A262" s="220" t="s">
        <v>1258</v>
      </c>
      <c r="B262" s="276"/>
      <c r="C262" s="276" t="s">
        <v>1259</v>
      </c>
      <c r="D262" s="745">
        <f>'5. Önkormányzat'!F253</f>
        <v>20</v>
      </c>
      <c r="E262" s="305">
        <f t="shared" si="13"/>
        <v>20</v>
      </c>
      <c r="F262" s="306"/>
      <c r="G262" s="306"/>
      <c r="H262" s="306"/>
      <c r="I262" s="306"/>
      <c r="J262" s="306"/>
      <c r="K262" s="306"/>
      <c r="L262" s="306"/>
      <c r="M262" s="308">
        <v>20</v>
      </c>
      <c r="N262" s="306"/>
      <c r="O262" s="306"/>
      <c r="P262" s="306"/>
      <c r="Q262" s="306"/>
      <c r="R262" s="306"/>
      <c r="S262" s="306"/>
      <c r="T262" s="306"/>
      <c r="U262" s="306"/>
      <c r="V262" s="306"/>
      <c r="W262" s="306"/>
      <c r="X262" s="306"/>
      <c r="Y262" s="306"/>
      <c r="Z262" s="306"/>
      <c r="AA262" s="306"/>
      <c r="AB262" s="306"/>
      <c r="AC262" s="306"/>
      <c r="AD262" s="306"/>
      <c r="AE262" s="306"/>
      <c r="AF262" s="306"/>
      <c r="AG262" s="306"/>
      <c r="AH262" s="306"/>
      <c r="AI262" s="306"/>
      <c r="AJ262" s="306"/>
      <c r="AK262" s="306"/>
      <c r="AL262" s="306"/>
      <c r="AM262" s="306"/>
      <c r="AN262" s="306"/>
      <c r="AO262" s="307"/>
      <c r="AP262" s="125"/>
    </row>
    <row r="263" spans="1:42" ht="15.75" x14ac:dyDescent="0.25">
      <c r="A263" s="219" t="s">
        <v>1260</v>
      </c>
      <c r="B263" s="276" t="s">
        <v>479</v>
      </c>
      <c r="C263" s="276" t="s">
        <v>1261</v>
      </c>
      <c r="D263" s="745">
        <f>'5. Önkormányzat'!F254</f>
        <v>0</v>
      </c>
      <c r="E263" s="305">
        <f t="shared" si="13"/>
        <v>0</v>
      </c>
      <c r="F263" s="306"/>
      <c r="G263" s="306"/>
      <c r="H263" s="306"/>
      <c r="I263" s="306"/>
      <c r="J263" s="306"/>
      <c r="K263" s="306"/>
      <c r="L263" s="306"/>
      <c r="M263" s="306"/>
      <c r="N263" s="306"/>
      <c r="O263" s="306"/>
      <c r="P263" s="306"/>
      <c r="Q263" s="306"/>
      <c r="R263" s="306"/>
      <c r="S263" s="306"/>
      <c r="T263" s="306"/>
      <c r="U263" s="306"/>
      <c r="V263" s="306"/>
      <c r="W263" s="306"/>
      <c r="X263" s="306"/>
      <c r="Y263" s="306"/>
      <c r="Z263" s="306"/>
      <c r="AA263" s="306"/>
      <c r="AB263" s="306"/>
      <c r="AC263" s="306"/>
      <c r="AD263" s="306"/>
      <c r="AE263" s="306"/>
      <c r="AF263" s="306"/>
      <c r="AG263" s="306"/>
      <c r="AH263" s="306"/>
      <c r="AI263" s="306"/>
      <c r="AJ263" s="306"/>
      <c r="AK263" s="306"/>
      <c r="AL263" s="306"/>
      <c r="AM263" s="306"/>
      <c r="AN263" s="306"/>
      <c r="AO263" s="307"/>
      <c r="AP263" s="125"/>
    </row>
    <row r="264" spans="1:42" ht="15.75" x14ac:dyDescent="0.25">
      <c r="A264" s="219" t="s">
        <v>1262</v>
      </c>
      <c r="B264" s="276" t="s">
        <v>480</v>
      </c>
      <c r="C264" s="276" t="s">
        <v>1263</v>
      </c>
      <c r="D264" s="745">
        <f>'5. Önkormányzat'!F255</f>
        <v>163</v>
      </c>
      <c r="E264" s="305">
        <f>E265+E266+E267</f>
        <v>163</v>
      </c>
      <c r="F264" s="306"/>
      <c r="G264" s="306"/>
      <c r="H264" s="306"/>
      <c r="I264" s="306"/>
      <c r="J264" s="306"/>
      <c r="K264" s="306"/>
      <c r="L264" s="306"/>
      <c r="M264" s="306"/>
      <c r="N264" s="306"/>
      <c r="O264" s="306"/>
      <c r="P264" s="306"/>
      <c r="Q264" s="306"/>
      <c r="R264" s="306"/>
      <c r="S264" s="306"/>
      <c r="T264" s="306"/>
      <c r="U264" s="306"/>
      <c r="V264" s="306"/>
      <c r="W264" s="306"/>
      <c r="X264" s="306"/>
      <c r="Y264" s="306"/>
      <c r="Z264" s="306"/>
      <c r="AA264" s="306"/>
      <c r="AB264" s="306"/>
      <c r="AC264" s="306"/>
      <c r="AD264" s="306"/>
      <c r="AE264" s="306"/>
      <c r="AF264" s="306"/>
      <c r="AG264" s="306"/>
      <c r="AH264" s="306"/>
      <c r="AI264" s="306"/>
      <c r="AJ264" s="306"/>
      <c r="AK264" s="306"/>
      <c r="AL264" s="306"/>
      <c r="AM264" s="306"/>
      <c r="AN264" s="306"/>
      <c r="AO264" s="307"/>
      <c r="AP264" s="125"/>
    </row>
    <row r="265" spans="1:42" ht="15.75" x14ac:dyDescent="0.25">
      <c r="A265" s="220" t="s">
        <v>1264</v>
      </c>
      <c r="B265" s="276"/>
      <c r="C265" s="276" t="s">
        <v>1265</v>
      </c>
      <c r="D265" s="745">
        <f>'5. Önkormányzat'!F256</f>
        <v>0</v>
      </c>
      <c r="E265" s="305">
        <f t="shared" ref="E265:E274" si="14">SUM(F265:AN265)</f>
        <v>0</v>
      </c>
      <c r="F265" s="306"/>
      <c r="G265" s="306"/>
      <c r="H265" s="306"/>
      <c r="I265" s="306"/>
      <c r="J265" s="306"/>
      <c r="K265" s="306"/>
      <c r="L265" s="306"/>
      <c r="M265" s="306"/>
      <c r="N265" s="306"/>
      <c r="O265" s="306"/>
      <c r="P265" s="306"/>
      <c r="Q265" s="306"/>
      <c r="R265" s="306"/>
      <c r="S265" s="306"/>
      <c r="T265" s="306"/>
      <c r="U265" s="306"/>
      <c r="V265" s="306"/>
      <c r="W265" s="306"/>
      <c r="X265" s="306"/>
      <c r="Y265" s="306"/>
      <c r="Z265" s="306"/>
      <c r="AA265" s="306"/>
      <c r="AB265" s="306"/>
      <c r="AC265" s="306"/>
      <c r="AD265" s="306"/>
      <c r="AE265" s="306"/>
      <c r="AF265" s="306"/>
      <c r="AG265" s="306"/>
      <c r="AH265" s="306"/>
      <c r="AI265" s="306"/>
      <c r="AJ265" s="306"/>
      <c r="AK265" s="306"/>
      <c r="AL265" s="306"/>
      <c r="AM265" s="306"/>
      <c r="AN265" s="306"/>
      <c r="AO265" s="307"/>
      <c r="AP265" s="125"/>
    </row>
    <row r="266" spans="1:42" ht="15.75" x14ac:dyDescent="0.25">
      <c r="A266" s="220" t="s">
        <v>1266</v>
      </c>
      <c r="B266" s="276"/>
      <c r="C266" s="276" t="s">
        <v>1267</v>
      </c>
      <c r="D266" s="745">
        <f>'5. Önkormányzat'!F257</f>
        <v>163</v>
      </c>
      <c r="E266" s="305">
        <f t="shared" si="14"/>
        <v>163</v>
      </c>
      <c r="F266" s="306"/>
      <c r="G266" s="306"/>
      <c r="H266" s="306"/>
      <c r="I266" s="306"/>
      <c r="J266" s="306"/>
      <c r="K266" s="306"/>
      <c r="L266" s="306"/>
      <c r="M266" s="306"/>
      <c r="N266" s="306"/>
      <c r="O266" s="306"/>
      <c r="P266" s="306"/>
      <c r="Q266" s="306"/>
      <c r="R266" s="306"/>
      <c r="S266" s="308">
        <v>163</v>
      </c>
      <c r="T266" s="306"/>
      <c r="U266" s="306"/>
      <c r="V266" s="306"/>
      <c r="W266" s="306"/>
      <c r="X266" s="306"/>
      <c r="Y266" s="306"/>
      <c r="Z266" s="306"/>
      <c r="AA266" s="306"/>
      <c r="AB266" s="306"/>
      <c r="AC266" s="306"/>
      <c r="AD266" s="306"/>
      <c r="AE266" s="306"/>
      <c r="AF266" s="306"/>
      <c r="AG266" s="306"/>
      <c r="AH266" s="306"/>
      <c r="AI266" s="306"/>
      <c r="AJ266" s="306"/>
      <c r="AK266" s="306"/>
      <c r="AL266" s="306"/>
      <c r="AM266" s="306"/>
      <c r="AN266" s="306"/>
      <c r="AO266" s="307"/>
      <c r="AP266" s="125"/>
    </row>
    <row r="267" spans="1:42" ht="15.75" x14ac:dyDescent="0.25">
      <c r="A267" s="220" t="s">
        <v>585</v>
      </c>
      <c r="B267" s="276"/>
      <c r="C267" s="276" t="s">
        <v>586</v>
      </c>
      <c r="D267" s="745">
        <f>'5. Önkormányzat'!F258</f>
        <v>0</v>
      </c>
      <c r="E267" s="305">
        <f t="shared" si="14"/>
        <v>0</v>
      </c>
      <c r="F267" s="306"/>
      <c r="G267" s="306"/>
      <c r="H267" s="306"/>
      <c r="I267" s="306"/>
      <c r="J267" s="306"/>
      <c r="K267" s="306"/>
      <c r="L267" s="306"/>
      <c r="M267" s="306"/>
      <c r="N267" s="306"/>
      <c r="O267" s="306"/>
      <c r="P267" s="306"/>
      <c r="Q267" s="306"/>
      <c r="R267" s="306"/>
      <c r="S267" s="306"/>
      <c r="T267" s="306"/>
      <c r="U267" s="306"/>
      <c r="V267" s="306"/>
      <c r="W267" s="306"/>
      <c r="X267" s="306"/>
      <c r="Y267" s="306"/>
      <c r="Z267" s="306"/>
      <c r="AA267" s="306"/>
      <c r="AB267" s="306"/>
      <c r="AC267" s="306"/>
      <c r="AD267" s="306"/>
      <c r="AE267" s="306"/>
      <c r="AF267" s="306"/>
      <c r="AG267" s="306"/>
      <c r="AH267" s="306"/>
      <c r="AI267" s="306"/>
      <c r="AJ267" s="306"/>
      <c r="AK267" s="306"/>
      <c r="AL267" s="306"/>
      <c r="AM267" s="306"/>
      <c r="AN267" s="306"/>
      <c r="AO267" s="307"/>
      <c r="AP267" s="125"/>
    </row>
    <row r="268" spans="1:42" ht="15.75" x14ac:dyDescent="0.25">
      <c r="A268" s="219" t="s">
        <v>587</v>
      </c>
      <c r="B268" s="276" t="s">
        <v>481</v>
      </c>
      <c r="C268" s="276" t="s">
        <v>588</v>
      </c>
      <c r="D268" s="745">
        <f>'5. Önkormányzat'!F259</f>
        <v>0</v>
      </c>
      <c r="E268" s="305">
        <f t="shared" si="14"/>
        <v>0</v>
      </c>
      <c r="F268" s="306"/>
      <c r="G268" s="306"/>
      <c r="H268" s="306"/>
      <c r="I268" s="306"/>
      <c r="J268" s="306"/>
      <c r="K268" s="306"/>
      <c r="L268" s="306"/>
      <c r="M268" s="306"/>
      <c r="N268" s="306"/>
      <c r="O268" s="306"/>
      <c r="P268" s="306"/>
      <c r="Q268" s="306"/>
      <c r="R268" s="306"/>
      <c r="S268" s="306"/>
      <c r="T268" s="306"/>
      <c r="U268" s="306"/>
      <c r="V268" s="306"/>
      <c r="W268" s="306"/>
      <c r="X268" s="306"/>
      <c r="Y268" s="306"/>
      <c r="Z268" s="306"/>
      <c r="AA268" s="306"/>
      <c r="AB268" s="306"/>
      <c r="AC268" s="306"/>
      <c r="AD268" s="306"/>
      <c r="AE268" s="306"/>
      <c r="AF268" s="306"/>
      <c r="AG268" s="306"/>
      <c r="AH268" s="306"/>
      <c r="AI268" s="306"/>
      <c r="AJ268" s="306"/>
      <c r="AK268" s="306"/>
      <c r="AL268" s="306"/>
      <c r="AM268" s="306"/>
      <c r="AN268" s="306"/>
      <c r="AO268" s="307"/>
      <c r="AP268" s="125"/>
    </row>
    <row r="269" spans="1:42" ht="15.75" x14ac:dyDescent="0.25">
      <c r="A269" s="220" t="s">
        <v>589</v>
      </c>
      <c r="B269" s="276"/>
      <c r="C269" s="276" t="s">
        <v>590</v>
      </c>
      <c r="D269" s="745">
        <f>'5. Önkormányzat'!F260</f>
        <v>0</v>
      </c>
      <c r="E269" s="305">
        <f t="shared" si="14"/>
        <v>0</v>
      </c>
      <c r="F269" s="306"/>
      <c r="G269" s="306"/>
      <c r="H269" s="306"/>
      <c r="I269" s="306"/>
      <c r="J269" s="306"/>
      <c r="K269" s="306"/>
      <c r="L269" s="306"/>
      <c r="M269" s="306"/>
      <c r="N269" s="306"/>
      <c r="O269" s="306"/>
      <c r="P269" s="306"/>
      <c r="Q269" s="306"/>
      <c r="R269" s="306"/>
      <c r="S269" s="306"/>
      <c r="T269" s="306"/>
      <c r="U269" s="306"/>
      <c r="V269" s="306"/>
      <c r="W269" s="306"/>
      <c r="X269" s="306"/>
      <c r="Y269" s="306"/>
      <c r="Z269" s="306"/>
      <c r="AA269" s="306"/>
      <c r="AB269" s="306"/>
      <c r="AC269" s="306"/>
      <c r="AD269" s="306"/>
      <c r="AE269" s="306"/>
      <c r="AF269" s="306"/>
      <c r="AG269" s="306"/>
      <c r="AH269" s="306"/>
      <c r="AI269" s="306"/>
      <c r="AJ269" s="306"/>
      <c r="AK269" s="306"/>
      <c r="AL269" s="306"/>
      <c r="AM269" s="306"/>
      <c r="AN269" s="306"/>
      <c r="AO269" s="307"/>
      <c r="AP269" s="125"/>
    </row>
    <row r="270" spans="1:42" ht="15.75" x14ac:dyDescent="0.25">
      <c r="A270" s="220" t="s">
        <v>591</v>
      </c>
      <c r="B270" s="276"/>
      <c r="C270" s="276" t="s">
        <v>592</v>
      </c>
      <c r="D270" s="745">
        <f>'5. Önkormányzat'!F261</f>
        <v>0</v>
      </c>
      <c r="E270" s="305">
        <f t="shared" si="14"/>
        <v>0</v>
      </c>
      <c r="F270" s="306"/>
      <c r="G270" s="306"/>
      <c r="H270" s="306"/>
      <c r="I270" s="306"/>
      <c r="J270" s="306"/>
      <c r="K270" s="306"/>
      <c r="L270" s="306"/>
      <c r="M270" s="306"/>
      <c r="N270" s="306"/>
      <c r="O270" s="306"/>
      <c r="P270" s="306"/>
      <c r="Q270" s="306"/>
      <c r="R270" s="306"/>
      <c r="S270" s="306"/>
      <c r="T270" s="306"/>
      <c r="U270" s="306"/>
      <c r="V270" s="306"/>
      <c r="W270" s="306"/>
      <c r="X270" s="306"/>
      <c r="Y270" s="306"/>
      <c r="Z270" s="306"/>
      <c r="AA270" s="306"/>
      <c r="AB270" s="306"/>
      <c r="AC270" s="306"/>
      <c r="AD270" s="306"/>
      <c r="AE270" s="306"/>
      <c r="AF270" s="306"/>
      <c r="AG270" s="306"/>
      <c r="AH270" s="306"/>
      <c r="AI270" s="306"/>
      <c r="AJ270" s="306"/>
      <c r="AK270" s="306"/>
      <c r="AL270" s="306"/>
      <c r="AM270" s="306"/>
      <c r="AN270" s="306"/>
      <c r="AO270" s="307"/>
      <c r="AP270" s="125"/>
    </row>
    <row r="271" spans="1:42" ht="15.75" x14ac:dyDescent="0.25">
      <c r="A271" s="220" t="s">
        <v>593</v>
      </c>
      <c r="B271" s="276"/>
      <c r="C271" s="276" t="s">
        <v>594</v>
      </c>
      <c r="D271" s="745">
        <f>'5. Önkormányzat'!F262</f>
        <v>0</v>
      </c>
      <c r="E271" s="305">
        <f t="shared" si="14"/>
        <v>0</v>
      </c>
      <c r="F271" s="306"/>
      <c r="G271" s="306"/>
      <c r="H271" s="306"/>
      <c r="I271" s="306"/>
      <c r="J271" s="306"/>
      <c r="K271" s="306"/>
      <c r="L271" s="306"/>
      <c r="M271" s="306"/>
      <c r="N271" s="306"/>
      <c r="O271" s="306"/>
      <c r="P271" s="306"/>
      <c r="Q271" s="306"/>
      <c r="R271" s="306"/>
      <c r="S271" s="306"/>
      <c r="T271" s="306"/>
      <c r="U271" s="306"/>
      <c r="V271" s="306"/>
      <c r="W271" s="306"/>
      <c r="X271" s="306"/>
      <c r="Y271" s="306"/>
      <c r="Z271" s="306"/>
      <c r="AA271" s="306"/>
      <c r="AB271" s="306"/>
      <c r="AC271" s="306"/>
      <c r="AD271" s="306"/>
      <c r="AE271" s="306"/>
      <c r="AF271" s="306"/>
      <c r="AG271" s="306"/>
      <c r="AH271" s="306"/>
      <c r="AI271" s="306"/>
      <c r="AJ271" s="306"/>
      <c r="AK271" s="306"/>
      <c r="AL271" s="306"/>
      <c r="AM271" s="306"/>
      <c r="AN271" s="306"/>
      <c r="AO271" s="307"/>
      <c r="AP271" s="125"/>
    </row>
    <row r="272" spans="1:42" ht="15.75" x14ac:dyDescent="0.25">
      <c r="A272" s="219" t="s">
        <v>595</v>
      </c>
      <c r="B272" s="276" t="s">
        <v>482</v>
      </c>
      <c r="C272" s="276" t="s">
        <v>596</v>
      </c>
      <c r="D272" s="745">
        <f>'5. Önkormányzat'!F263</f>
        <v>0</v>
      </c>
      <c r="E272" s="305">
        <f t="shared" si="14"/>
        <v>0</v>
      </c>
      <c r="F272" s="306"/>
      <c r="G272" s="306"/>
      <c r="H272" s="306"/>
      <c r="I272" s="306"/>
      <c r="J272" s="306"/>
      <c r="K272" s="306"/>
      <c r="L272" s="306"/>
      <c r="M272" s="306"/>
      <c r="N272" s="306"/>
      <c r="O272" s="306"/>
      <c r="P272" s="306"/>
      <c r="Q272" s="306"/>
      <c r="R272" s="306"/>
      <c r="S272" s="306"/>
      <c r="T272" s="306"/>
      <c r="U272" s="306"/>
      <c r="V272" s="306"/>
      <c r="W272" s="306"/>
      <c r="X272" s="306"/>
      <c r="Y272" s="306"/>
      <c r="Z272" s="306"/>
      <c r="AA272" s="306"/>
      <c r="AB272" s="306"/>
      <c r="AC272" s="306"/>
      <c r="AD272" s="306"/>
      <c r="AE272" s="306"/>
      <c r="AF272" s="306"/>
      <c r="AG272" s="306"/>
      <c r="AH272" s="306"/>
      <c r="AI272" s="306"/>
      <c r="AJ272" s="306"/>
      <c r="AK272" s="306"/>
      <c r="AL272" s="306"/>
      <c r="AM272" s="306"/>
      <c r="AN272" s="306"/>
      <c r="AO272" s="307"/>
      <c r="AP272" s="125"/>
    </row>
    <row r="273" spans="1:42" ht="15.75" x14ac:dyDescent="0.25">
      <c r="A273" s="219" t="s">
        <v>1644</v>
      </c>
      <c r="B273" s="276" t="s">
        <v>483</v>
      </c>
      <c r="C273" s="276" t="s">
        <v>1645</v>
      </c>
      <c r="D273" s="745">
        <f>'5. Önkormányzat'!F264</f>
        <v>0</v>
      </c>
      <c r="E273" s="305">
        <f t="shared" si="14"/>
        <v>0</v>
      </c>
      <c r="F273" s="306"/>
      <c r="G273" s="306"/>
      <c r="H273" s="306"/>
      <c r="I273" s="306"/>
      <c r="J273" s="306"/>
      <c r="K273" s="306"/>
      <c r="L273" s="306"/>
      <c r="M273" s="306"/>
      <c r="N273" s="306"/>
      <c r="O273" s="306"/>
      <c r="P273" s="306"/>
      <c r="Q273" s="306"/>
      <c r="R273" s="306"/>
      <c r="S273" s="306"/>
      <c r="T273" s="306"/>
      <c r="U273" s="306"/>
      <c r="V273" s="306"/>
      <c r="W273" s="306"/>
      <c r="X273" s="306"/>
      <c r="Y273" s="306"/>
      <c r="Z273" s="306"/>
      <c r="AA273" s="306"/>
      <c r="AB273" s="306"/>
      <c r="AC273" s="306"/>
      <c r="AD273" s="306"/>
      <c r="AE273" s="306"/>
      <c r="AF273" s="306"/>
      <c r="AG273" s="306"/>
      <c r="AH273" s="306"/>
      <c r="AI273" s="306"/>
      <c r="AJ273" s="306"/>
      <c r="AK273" s="306"/>
      <c r="AL273" s="306"/>
      <c r="AM273" s="306"/>
      <c r="AN273" s="306"/>
      <c r="AO273" s="307"/>
      <c r="AP273" s="125"/>
    </row>
    <row r="274" spans="1:42" ht="15.75" x14ac:dyDescent="0.25">
      <c r="A274" s="219" t="s">
        <v>1646</v>
      </c>
      <c r="B274" s="276" t="s">
        <v>484</v>
      </c>
      <c r="C274" s="276" t="s">
        <v>1647</v>
      </c>
      <c r="D274" s="745">
        <f>'5. Önkormányzat'!F265</f>
        <v>658</v>
      </c>
      <c r="E274" s="305">
        <f t="shared" si="14"/>
        <v>658</v>
      </c>
      <c r="F274" s="306"/>
      <c r="G274" s="306"/>
      <c r="H274" s="306"/>
      <c r="I274" s="306"/>
      <c r="J274" s="306"/>
      <c r="K274" s="306"/>
      <c r="L274" s="306"/>
      <c r="M274" s="306"/>
      <c r="N274" s="306"/>
      <c r="O274" s="308">
        <v>658</v>
      </c>
      <c r="P274" s="306"/>
      <c r="Q274" s="306"/>
      <c r="R274" s="306"/>
      <c r="S274" s="306"/>
      <c r="T274" s="306"/>
      <c r="U274" s="306"/>
      <c r="V274" s="306"/>
      <c r="W274" s="306"/>
      <c r="X274" s="306"/>
      <c r="Y274" s="306"/>
      <c r="Z274" s="306"/>
      <c r="AA274" s="306"/>
      <c r="AB274" s="306"/>
      <c r="AC274" s="306"/>
      <c r="AD274" s="306"/>
      <c r="AE274" s="306"/>
      <c r="AF274" s="306"/>
      <c r="AG274" s="306"/>
      <c r="AH274" s="306"/>
      <c r="AI274" s="306"/>
      <c r="AJ274" s="306"/>
      <c r="AK274" s="306"/>
      <c r="AL274" s="306"/>
      <c r="AM274" s="306"/>
      <c r="AN274" s="306"/>
      <c r="AO274" s="307"/>
      <c r="AP274" s="125"/>
    </row>
    <row r="275" spans="1:42" ht="15.75" x14ac:dyDescent="0.25">
      <c r="A275" s="218" t="s">
        <v>1648</v>
      </c>
      <c r="B275" s="276" t="s">
        <v>485</v>
      </c>
      <c r="C275" s="276" t="s">
        <v>1649</v>
      </c>
      <c r="D275" s="745">
        <f>'5. Önkormányzat'!F266</f>
        <v>5597</v>
      </c>
      <c r="E275" s="305">
        <f>E276+E280+E281</f>
        <v>5597</v>
      </c>
      <c r="F275" s="306"/>
      <c r="G275" s="306"/>
      <c r="H275" s="306"/>
      <c r="I275" s="306"/>
      <c r="J275" s="306"/>
      <c r="K275" s="306"/>
      <c r="L275" s="306"/>
      <c r="M275" s="306"/>
      <c r="N275" s="306"/>
      <c r="O275" s="306"/>
      <c r="P275" s="306"/>
      <c r="Q275" s="306"/>
      <c r="R275" s="306"/>
      <c r="S275" s="306"/>
      <c r="T275" s="306"/>
      <c r="U275" s="306"/>
      <c r="V275" s="306"/>
      <c r="W275" s="306"/>
      <c r="X275" s="306"/>
      <c r="Y275" s="306"/>
      <c r="Z275" s="306"/>
      <c r="AA275" s="306"/>
      <c r="AB275" s="306"/>
      <c r="AC275" s="306"/>
      <c r="AD275" s="306"/>
      <c r="AE275" s="306"/>
      <c r="AF275" s="306"/>
      <c r="AG275" s="306"/>
      <c r="AH275" s="306"/>
      <c r="AI275" s="306"/>
      <c r="AJ275" s="306"/>
      <c r="AK275" s="306"/>
      <c r="AL275" s="306"/>
      <c r="AM275" s="306"/>
      <c r="AN275" s="306"/>
      <c r="AO275" s="307"/>
      <c r="AP275" s="125"/>
    </row>
    <row r="276" spans="1:42" ht="15.75" x14ac:dyDescent="0.25">
      <c r="A276" s="219" t="s">
        <v>1650</v>
      </c>
      <c r="B276" s="276" t="s">
        <v>486</v>
      </c>
      <c r="C276" s="276" t="s">
        <v>1651</v>
      </c>
      <c r="D276" s="745">
        <f>'5. Önkormányzat'!F267</f>
        <v>3790</v>
      </c>
      <c r="E276" s="305">
        <f>E277+E278+E279</f>
        <v>3790</v>
      </c>
      <c r="F276" s="306"/>
      <c r="G276" s="306"/>
      <c r="H276" s="306"/>
      <c r="I276" s="306"/>
      <c r="J276" s="306"/>
      <c r="K276" s="306"/>
      <c r="L276" s="306"/>
      <c r="M276" s="306"/>
      <c r="N276" s="306"/>
      <c r="O276" s="306"/>
      <c r="P276" s="306"/>
      <c r="Q276" s="306"/>
      <c r="R276" s="306"/>
      <c r="S276" s="306"/>
      <c r="T276" s="306"/>
      <c r="U276" s="306"/>
      <c r="V276" s="306"/>
      <c r="W276" s="306"/>
      <c r="X276" s="306"/>
      <c r="Y276" s="306"/>
      <c r="Z276" s="306"/>
      <c r="AA276" s="306"/>
      <c r="AB276" s="306"/>
      <c r="AC276" s="306"/>
      <c r="AD276" s="306"/>
      <c r="AE276" s="306"/>
      <c r="AF276" s="306"/>
      <c r="AG276" s="306"/>
      <c r="AH276" s="306"/>
      <c r="AI276" s="306"/>
      <c r="AJ276" s="306"/>
      <c r="AK276" s="306"/>
      <c r="AL276" s="306"/>
      <c r="AM276" s="306"/>
      <c r="AN276" s="306"/>
      <c r="AO276" s="307"/>
      <c r="AP276" s="125"/>
    </row>
    <row r="277" spans="1:42" ht="15.75" x14ac:dyDescent="0.25">
      <c r="A277" s="220" t="s">
        <v>567</v>
      </c>
      <c r="B277" s="276"/>
      <c r="C277" s="276"/>
      <c r="D277" s="745">
        <f>'5. Önkormányzat'!F268</f>
        <v>0</v>
      </c>
      <c r="E277" s="305">
        <f>SUM(F277:AN277)</f>
        <v>0</v>
      </c>
      <c r="F277" s="306"/>
      <c r="G277" s="306"/>
      <c r="H277" s="306"/>
      <c r="I277" s="306"/>
      <c r="J277" s="306"/>
      <c r="K277" s="306"/>
      <c r="L277" s="306"/>
      <c r="M277" s="311"/>
      <c r="N277" s="306"/>
      <c r="O277" s="306"/>
      <c r="P277" s="306"/>
      <c r="Q277" s="306"/>
      <c r="R277" s="306"/>
      <c r="S277" s="306"/>
      <c r="T277" s="306"/>
      <c r="U277" s="306"/>
      <c r="V277" s="306"/>
      <c r="W277" s="306"/>
      <c r="X277" s="306"/>
      <c r="Y277" s="306"/>
      <c r="Z277" s="306"/>
      <c r="AA277" s="306"/>
      <c r="AB277" s="306"/>
      <c r="AC277" s="306"/>
      <c r="AD277" s="306"/>
      <c r="AE277" s="306"/>
      <c r="AF277" s="306"/>
      <c r="AG277" s="306"/>
      <c r="AH277" s="306"/>
      <c r="AI277" s="306"/>
      <c r="AJ277" s="306"/>
      <c r="AK277" s="306"/>
      <c r="AL277" s="306"/>
      <c r="AM277" s="306"/>
      <c r="AN277" s="306"/>
      <c r="AO277" s="307"/>
      <c r="AP277" s="125"/>
    </row>
    <row r="278" spans="1:42" ht="15.75" x14ac:dyDescent="0.25">
      <c r="A278" s="220" t="s">
        <v>568</v>
      </c>
      <c r="B278" s="276"/>
      <c r="C278" s="276"/>
      <c r="D278" s="745">
        <f>'5. Önkormányzat'!F269</f>
        <v>1373</v>
      </c>
      <c r="E278" s="305">
        <f>SUM(F278:AN278)</f>
        <v>1373</v>
      </c>
      <c r="F278" s="306"/>
      <c r="G278" s="306"/>
      <c r="H278" s="306"/>
      <c r="I278" s="306"/>
      <c r="J278" s="306"/>
      <c r="K278" s="306"/>
      <c r="L278" s="306"/>
      <c r="M278" s="308">
        <v>1373</v>
      </c>
      <c r="N278" s="306"/>
      <c r="O278" s="306"/>
      <c r="P278" s="306"/>
      <c r="Q278" s="306"/>
      <c r="R278" s="306"/>
      <c r="S278" s="306"/>
      <c r="T278" s="306"/>
      <c r="U278" s="306"/>
      <c r="V278" s="306"/>
      <c r="W278" s="306"/>
      <c r="X278" s="306"/>
      <c r="Y278" s="306"/>
      <c r="Z278" s="306"/>
      <c r="AA278" s="306"/>
      <c r="AB278" s="306"/>
      <c r="AC278" s="306"/>
      <c r="AD278" s="306"/>
      <c r="AE278" s="306"/>
      <c r="AF278" s="306"/>
      <c r="AG278" s="306"/>
      <c r="AH278" s="306"/>
      <c r="AI278" s="306"/>
      <c r="AJ278" s="306"/>
      <c r="AK278" s="306"/>
      <c r="AL278" s="306"/>
      <c r="AM278" s="306"/>
      <c r="AN278" s="306"/>
      <c r="AO278" s="307"/>
      <c r="AP278" s="125"/>
    </row>
    <row r="279" spans="1:42" ht="15.75" x14ac:dyDescent="0.25">
      <c r="A279" s="220" t="s">
        <v>569</v>
      </c>
      <c r="B279" s="276"/>
      <c r="C279" s="276"/>
      <c r="D279" s="745">
        <f>'5. Önkormányzat'!F270</f>
        <v>2417</v>
      </c>
      <c r="E279" s="305">
        <f>SUM(F279:AN279)</f>
        <v>2417</v>
      </c>
      <c r="F279" s="306"/>
      <c r="G279" s="306"/>
      <c r="H279" s="306"/>
      <c r="I279" s="306"/>
      <c r="J279" s="306"/>
      <c r="K279" s="306"/>
      <c r="L279" s="306"/>
      <c r="M279" s="309">
        <v>2417</v>
      </c>
      <c r="N279" s="306"/>
      <c r="O279" s="306"/>
      <c r="P279" s="306"/>
      <c r="Q279" s="306"/>
      <c r="R279" s="306"/>
      <c r="S279" s="306"/>
      <c r="T279" s="306"/>
      <c r="U279" s="306"/>
      <c r="V279" s="306"/>
      <c r="W279" s="306"/>
      <c r="X279" s="306"/>
      <c r="Y279" s="306"/>
      <c r="Z279" s="306"/>
      <c r="AA279" s="306"/>
      <c r="AB279" s="306"/>
      <c r="AC279" s="306"/>
      <c r="AD279" s="306"/>
      <c r="AE279" s="306"/>
      <c r="AF279" s="306"/>
      <c r="AG279" s="306"/>
      <c r="AH279" s="306"/>
      <c r="AI279" s="306"/>
      <c r="AJ279" s="306"/>
      <c r="AK279" s="306"/>
      <c r="AL279" s="306"/>
      <c r="AM279" s="306"/>
      <c r="AN279" s="306"/>
      <c r="AO279" s="307"/>
      <c r="AP279" s="125"/>
    </row>
    <row r="280" spans="1:42" ht="15.75" x14ac:dyDescent="0.25">
      <c r="A280" s="219" t="s">
        <v>1652</v>
      </c>
      <c r="B280" s="276" t="s">
        <v>487</v>
      </c>
      <c r="C280" s="276" t="s">
        <v>1653</v>
      </c>
      <c r="D280" s="745">
        <f>'5. Önkormányzat'!F271</f>
        <v>675</v>
      </c>
      <c r="E280" s="305">
        <f>SUM(F280:AN280)</f>
        <v>675</v>
      </c>
      <c r="F280" s="306"/>
      <c r="G280" s="306"/>
      <c r="H280" s="306"/>
      <c r="I280" s="306"/>
      <c r="J280" s="309">
        <v>192</v>
      </c>
      <c r="K280" s="306"/>
      <c r="L280" s="306"/>
      <c r="M280" s="306"/>
      <c r="N280" s="306"/>
      <c r="O280" s="308">
        <v>111</v>
      </c>
      <c r="P280" s="306"/>
      <c r="Q280" s="306"/>
      <c r="R280" s="308">
        <v>192</v>
      </c>
      <c r="S280" s="306"/>
      <c r="T280" s="306"/>
      <c r="U280" s="306"/>
      <c r="V280" s="306"/>
      <c r="W280" s="306"/>
      <c r="X280" s="306"/>
      <c r="Y280" s="306"/>
      <c r="Z280" s="306"/>
      <c r="AA280" s="306"/>
      <c r="AB280" s="306"/>
      <c r="AC280" s="306"/>
      <c r="AD280" s="306"/>
      <c r="AE280" s="306"/>
      <c r="AF280" s="306"/>
      <c r="AG280" s="306"/>
      <c r="AH280" s="306"/>
      <c r="AI280" s="306"/>
      <c r="AJ280" s="308">
        <v>180</v>
      </c>
      <c r="AK280" s="306"/>
      <c r="AL280" s="306"/>
      <c r="AM280" s="306"/>
      <c r="AN280" s="306"/>
      <c r="AO280" s="307"/>
      <c r="AP280" s="125"/>
    </row>
    <row r="281" spans="1:42" ht="15.75" x14ac:dyDescent="0.25">
      <c r="A281" s="219" t="s">
        <v>1654</v>
      </c>
      <c r="B281" s="276" t="s">
        <v>488</v>
      </c>
      <c r="C281" s="276" t="s">
        <v>1655</v>
      </c>
      <c r="D281" s="745">
        <f>'5. Önkormányzat'!F272</f>
        <v>1132</v>
      </c>
      <c r="E281" s="305">
        <f>SUM(F281:AN281)</f>
        <v>1132</v>
      </c>
      <c r="F281" s="306"/>
      <c r="G281" s="306"/>
      <c r="H281" s="306"/>
      <c r="I281" s="306"/>
      <c r="J281" s="306"/>
      <c r="K281" s="306"/>
      <c r="L281" s="306"/>
      <c r="M281" s="306"/>
      <c r="N281" s="306"/>
      <c r="O281" s="308">
        <v>1132</v>
      </c>
      <c r="P281" s="306"/>
      <c r="Q281" s="306"/>
      <c r="R281" s="306"/>
      <c r="S281" s="306"/>
      <c r="T281" s="306"/>
      <c r="U281" s="306"/>
      <c r="V281" s="306"/>
      <c r="W281" s="306"/>
      <c r="X281" s="306"/>
      <c r="Y281" s="306"/>
      <c r="Z281" s="306"/>
      <c r="AA281" s="306"/>
      <c r="AB281" s="306"/>
      <c r="AC281" s="306"/>
      <c r="AD281" s="306"/>
      <c r="AE281" s="306"/>
      <c r="AF281" s="306"/>
      <c r="AG281" s="306"/>
      <c r="AH281" s="306"/>
      <c r="AI281" s="306"/>
      <c r="AJ281" s="306"/>
      <c r="AK281" s="306"/>
      <c r="AL281" s="306"/>
      <c r="AM281" s="306"/>
      <c r="AN281" s="306"/>
      <c r="AO281" s="307"/>
      <c r="AP281" s="125"/>
    </row>
    <row r="282" spans="1:42" ht="15.75" x14ac:dyDescent="0.25">
      <c r="A282" s="222" t="s">
        <v>1656</v>
      </c>
      <c r="B282" s="277" t="s">
        <v>489</v>
      </c>
      <c r="C282" s="277" t="s">
        <v>1657</v>
      </c>
      <c r="D282" s="745">
        <f>'5. Önkormányzat'!F273</f>
        <v>9772.3380000000016</v>
      </c>
      <c r="E282" s="305">
        <f>SUM(E283:E290)</f>
        <v>9772.1200000000008</v>
      </c>
      <c r="F282" s="306"/>
      <c r="G282" s="306"/>
      <c r="H282" s="306"/>
      <c r="I282" s="306"/>
      <c r="J282" s="306"/>
      <c r="K282" s="306"/>
      <c r="L282" s="306"/>
      <c r="M282" s="306"/>
      <c r="N282" s="306"/>
      <c r="O282" s="306"/>
      <c r="P282" s="306"/>
      <c r="Q282" s="306"/>
      <c r="R282" s="306"/>
      <c r="S282" s="306"/>
      <c r="T282" s="306"/>
      <c r="U282" s="306"/>
      <c r="V282" s="306"/>
      <c r="W282" s="306"/>
      <c r="X282" s="306"/>
      <c r="Y282" s="306"/>
      <c r="Z282" s="306"/>
      <c r="AA282" s="306"/>
      <c r="AB282" s="306"/>
      <c r="AC282" s="306"/>
      <c r="AD282" s="306"/>
      <c r="AE282" s="306"/>
      <c r="AF282" s="306"/>
      <c r="AG282" s="306"/>
      <c r="AH282" s="306"/>
      <c r="AI282" s="306"/>
      <c r="AJ282" s="306"/>
      <c r="AK282" s="306"/>
      <c r="AL282" s="306"/>
      <c r="AM282" s="306"/>
      <c r="AN282" s="306"/>
      <c r="AO282" s="307"/>
      <c r="AP282" s="125"/>
    </row>
    <row r="283" spans="1:42" ht="15.75" x14ac:dyDescent="0.25">
      <c r="A283" s="218" t="s">
        <v>1658</v>
      </c>
      <c r="B283" s="276" t="s">
        <v>1659</v>
      </c>
      <c r="C283" s="276" t="s">
        <v>1660</v>
      </c>
      <c r="D283" s="745">
        <f>'5. Önkormányzat'!F274</f>
        <v>8743.2180000000008</v>
      </c>
      <c r="E283" s="305">
        <f t="shared" ref="E283:E290" si="15">SUM(F283:AN283)</f>
        <v>8743</v>
      </c>
      <c r="F283" s="306"/>
      <c r="G283" s="306"/>
      <c r="H283" s="308">
        <v>880</v>
      </c>
      <c r="I283" s="309">
        <v>500</v>
      </c>
      <c r="J283" s="309">
        <v>52</v>
      </c>
      <c r="K283" s="306"/>
      <c r="L283" s="306"/>
      <c r="M283" s="312">
        <v>2318</v>
      </c>
      <c r="N283" s="306"/>
      <c r="O283" s="308">
        <v>1445</v>
      </c>
      <c r="P283" s="306"/>
      <c r="Q283" s="306"/>
      <c r="R283" s="308">
        <v>52</v>
      </c>
      <c r="S283" s="308">
        <v>1186</v>
      </c>
      <c r="T283" s="306"/>
      <c r="U283" s="310">
        <v>1052</v>
      </c>
      <c r="V283" s="310">
        <v>563</v>
      </c>
      <c r="W283" s="310">
        <v>74</v>
      </c>
      <c r="X283" s="306"/>
      <c r="Y283" s="306"/>
      <c r="Z283" s="306"/>
      <c r="AA283" s="306"/>
      <c r="AB283" s="306"/>
      <c r="AC283" s="306"/>
      <c r="AD283" s="306"/>
      <c r="AE283" s="306"/>
      <c r="AF283" s="308">
        <v>88</v>
      </c>
      <c r="AG283" s="309">
        <v>484</v>
      </c>
      <c r="AH283" s="306"/>
      <c r="AI283" s="306"/>
      <c r="AJ283" s="308">
        <v>49</v>
      </c>
      <c r="AK283" s="306"/>
      <c r="AL283" s="306"/>
      <c r="AM283" s="306"/>
      <c r="AN283" s="306"/>
      <c r="AO283" s="307"/>
      <c r="AP283" s="125"/>
    </row>
    <row r="284" spans="1:42" ht="15.75" x14ac:dyDescent="0.25">
      <c r="A284" s="218" t="s">
        <v>1661</v>
      </c>
      <c r="B284" s="276" t="s">
        <v>1662</v>
      </c>
      <c r="C284" s="276" t="s">
        <v>1663</v>
      </c>
      <c r="D284" s="745">
        <f>'5. Önkormányzat'!F275</f>
        <v>0</v>
      </c>
      <c r="E284" s="305">
        <f t="shared" si="15"/>
        <v>0</v>
      </c>
      <c r="F284" s="306"/>
      <c r="G284" s="306"/>
      <c r="H284" s="306"/>
      <c r="I284" s="306"/>
      <c r="J284" s="306"/>
      <c r="K284" s="306"/>
      <c r="L284" s="306"/>
      <c r="M284" s="306"/>
      <c r="N284" s="306"/>
      <c r="O284" s="306"/>
      <c r="P284" s="306"/>
      <c r="Q284" s="306"/>
      <c r="R284" s="306"/>
      <c r="S284" s="306"/>
      <c r="T284" s="306"/>
      <c r="U284" s="306"/>
      <c r="V284" s="306"/>
      <c r="W284" s="306"/>
      <c r="X284" s="306"/>
      <c r="Y284" s="306"/>
      <c r="Z284" s="306"/>
      <c r="AA284" s="306"/>
      <c r="AB284" s="306"/>
      <c r="AC284" s="306"/>
      <c r="AD284" s="306"/>
      <c r="AE284" s="306"/>
      <c r="AF284" s="306"/>
      <c r="AG284" s="306"/>
      <c r="AH284" s="306"/>
      <c r="AI284" s="306"/>
      <c r="AJ284" s="306"/>
      <c r="AK284" s="306"/>
      <c r="AL284" s="306"/>
      <c r="AM284" s="306"/>
      <c r="AN284" s="306"/>
      <c r="AO284" s="307"/>
      <c r="AP284" s="125"/>
    </row>
    <row r="285" spans="1:42" ht="15.75" x14ac:dyDescent="0.25">
      <c r="A285" s="218" t="s">
        <v>1664</v>
      </c>
      <c r="B285" s="276" t="s">
        <v>1665</v>
      </c>
      <c r="C285" s="276" t="s">
        <v>1666</v>
      </c>
      <c r="D285" s="745">
        <f>'5. Önkormányzat'!F276</f>
        <v>545.12</v>
      </c>
      <c r="E285" s="305">
        <f t="shared" si="15"/>
        <v>545.12</v>
      </c>
      <c r="F285" s="306"/>
      <c r="G285" s="306"/>
      <c r="H285" s="308">
        <v>48.12</v>
      </c>
      <c r="I285" s="310">
        <v>28</v>
      </c>
      <c r="J285" s="306"/>
      <c r="K285" s="306"/>
      <c r="L285" s="306"/>
      <c r="M285" s="308">
        <v>28</v>
      </c>
      <c r="N285" s="306"/>
      <c r="O285" s="308">
        <v>358</v>
      </c>
      <c r="P285" s="306"/>
      <c r="Q285" s="306"/>
      <c r="R285" s="306"/>
      <c r="S285" s="308">
        <v>60</v>
      </c>
      <c r="T285" s="306"/>
      <c r="U285" s="306"/>
      <c r="V285" s="306"/>
      <c r="W285" s="306"/>
      <c r="X285" s="306"/>
      <c r="Y285" s="306"/>
      <c r="Z285" s="306"/>
      <c r="AA285" s="306"/>
      <c r="AB285" s="306"/>
      <c r="AC285" s="306"/>
      <c r="AD285" s="306"/>
      <c r="AE285" s="306"/>
      <c r="AF285" s="308">
        <v>7</v>
      </c>
      <c r="AG285" s="310">
        <v>16</v>
      </c>
      <c r="AH285" s="306"/>
      <c r="AI285" s="306"/>
      <c r="AJ285" s="306"/>
      <c r="AK285" s="306"/>
      <c r="AL285" s="306"/>
      <c r="AM285" s="306"/>
      <c r="AN285" s="306"/>
      <c r="AO285" s="307"/>
      <c r="AP285" s="125"/>
    </row>
    <row r="286" spans="1:42" ht="15.75" x14ac:dyDescent="0.25">
      <c r="A286" s="218" t="s">
        <v>1667</v>
      </c>
      <c r="B286" s="276" t="s">
        <v>1668</v>
      </c>
      <c r="C286" s="276" t="s">
        <v>1669</v>
      </c>
      <c r="D286" s="745">
        <f>'5. Önkormányzat'!F277</f>
        <v>50</v>
      </c>
      <c r="E286" s="305">
        <f t="shared" si="15"/>
        <v>50</v>
      </c>
      <c r="F286" s="306"/>
      <c r="G286" s="306"/>
      <c r="H286" s="306"/>
      <c r="I286" s="306"/>
      <c r="J286" s="306"/>
      <c r="K286" s="306"/>
      <c r="L286" s="306"/>
      <c r="M286" s="306"/>
      <c r="N286" s="306"/>
      <c r="O286" s="308">
        <v>50</v>
      </c>
      <c r="P286" s="306"/>
      <c r="Q286" s="306"/>
      <c r="R286" s="306"/>
      <c r="S286" s="306"/>
      <c r="T286" s="306"/>
      <c r="U286" s="306"/>
      <c r="V286" s="306"/>
      <c r="W286" s="306"/>
      <c r="X286" s="306"/>
      <c r="Y286" s="306"/>
      <c r="Z286" s="306"/>
      <c r="AA286" s="306"/>
      <c r="AB286" s="306"/>
      <c r="AC286" s="306"/>
      <c r="AD286" s="306"/>
      <c r="AE286" s="306"/>
      <c r="AF286" s="306"/>
      <c r="AG286" s="306"/>
      <c r="AH286" s="306"/>
      <c r="AI286" s="306"/>
      <c r="AJ286" s="306"/>
      <c r="AK286" s="306"/>
      <c r="AL286" s="306"/>
      <c r="AM286" s="306"/>
      <c r="AN286" s="306"/>
      <c r="AO286" s="307"/>
      <c r="AP286" s="125"/>
    </row>
    <row r="287" spans="1:42" ht="15.75" x14ac:dyDescent="0.25">
      <c r="A287" s="218" t="s">
        <v>1670</v>
      </c>
      <c r="B287" s="276" t="s">
        <v>1671</v>
      </c>
      <c r="C287" s="276" t="s">
        <v>1672</v>
      </c>
      <c r="D287" s="745">
        <f>'5. Önkormányzat'!F278</f>
        <v>0</v>
      </c>
      <c r="E287" s="305">
        <f t="shared" si="15"/>
        <v>0</v>
      </c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  <c r="P287" s="306"/>
      <c r="Q287" s="306"/>
      <c r="R287" s="306"/>
      <c r="S287" s="306"/>
      <c r="T287" s="306"/>
      <c r="U287" s="306"/>
      <c r="V287" s="306"/>
      <c r="W287" s="306"/>
      <c r="X287" s="306"/>
      <c r="Y287" s="306"/>
      <c r="Z287" s="306"/>
      <c r="AA287" s="306"/>
      <c r="AB287" s="306"/>
      <c r="AC287" s="306"/>
      <c r="AD287" s="306"/>
      <c r="AE287" s="306"/>
      <c r="AF287" s="306"/>
      <c r="AG287" s="306"/>
      <c r="AH287" s="306"/>
      <c r="AI287" s="306"/>
      <c r="AJ287" s="306"/>
      <c r="AK287" s="306"/>
      <c r="AL287" s="306"/>
      <c r="AM287" s="306"/>
      <c r="AN287" s="306"/>
      <c r="AO287" s="307"/>
      <c r="AP287" s="125"/>
    </row>
    <row r="288" spans="1:42" ht="15.75" x14ac:dyDescent="0.25">
      <c r="A288" s="218" t="s">
        <v>1673</v>
      </c>
      <c r="B288" s="276" t="s">
        <v>1674</v>
      </c>
      <c r="C288" s="276" t="s">
        <v>1675</v>
      </c>
      <c r="D288" s="745">
        <f>'5. Önkormányzat'!F279</f>
        <v>0</v>
      </c>
      <c r="E288" s="305">
        <f t="shared" si="15"/>
        <v>0</v>
      </c>
      <c r="F288" s="306"/>
      <c r="G288" s="306"/>
      <c r="H288" s="306"/>
      <c r="I288" s="306"/>
      <c r="J288" s="306"/>
      <c r="K288" s="306"/>
      <c r="L288" s="306"/>
      <c r="M288" s="306"/>
      <c r="N288" s="306"/>
      <c r="O288" s="306"/>
      <c r="P288" s="306"/>
      <c r="Q288" s="306"/>
      <c r="R288" s="306"/>
      <c r="S288" s="306"/>
      <c r="T288" s="306"/>
      <c r="U288" s="306"/>
      <c r="V288" s="306"/>
      <c r="W288" s="306"/>
      <c r="X288" s="306"/>
      <c r="Y288" s="306"/>
      <c r="Z288" s="306"/>
      <c r="AA288" s="306"/>
      <c r="AB288" s="306"/>
      <c r="AC288" s="306"/>
      <c r="AD288" s="306"/>
      <c r="AE288" s="306"/>
      <c r="AF288" s="306"/>
      <c r="AG288" s="306"/>
      <c r="AH288" s="306"/>
      <c r="AI288" s="306"/>
      <c r="AJ288" s="306"/>
      <c r="AK288" s="306"/>
      <c r="AL288" s="306"/>
      <c r="AM288" s="306"/>
      <c r="AN288" s="306"/>
      <c r="AO288" s="307"/>
      <c r="AP288" s="125"/>
    </row>
    <row r="289" spans="1:42" ht="15.75" x14ac:dyDescent="0.25">
      <c r="A289" s="218" t="s">
        <v>1676</v>
      </c>
      <c r="B289" s="276" t="s">
        <v>1677</v>
      </c>
      <c r="C289" s="276" t="s">
        <v>1678</v>
      </c>
      <c r="D289" s="745">
        <f>'5. Önkormányzat'!F280</f>
        <v>434</v>
      </c>
      <c r="E289" s="305">
        <f t="shared" si="15"/>
        <v>434</v>
      </c>
      <c r="F289" s="306"/>
      <c r="G289" s="306"/>
      <c r="H289" s="308">
        <v>55</v>
      </c>
      <c r="I289" s="310">
        <v>31</v>
      </c>
      <c r="J289" s="306"/>
      <c r="K289" s="306"/>
      <c r="L289" s="306"/>
      <c r="M289" s="308">
        <v>31</v>
      </c>
      <c r="N289" s="306"/>
      <c r="O289" s="308">
        <v>222</v>
      </c>
      <c r="P289" s="306"/>
      <c r="Q289" s="306"/>
      <c r="R289" s="306"/>
      <c r="S289" s="308">
        <v>69</v>
      </c>
      <c r="T289" s="306"/>
      <c r="U289" s="306"/>
      <c r="V289" s="306"/>
      <c r="W289" s="306"/>
      <c r="X289" s="306"/>
      <c r="Y289" s="306"/>
      <c r="Z289" s="306"/>
      <c r="AA289" s="306"/>
      <c r="AB289" s="306"/>
      <c r="AC289" s="306"/>
      <c r="AD289" s="306"/>
      <c r="AE289" s="306"/>
      <c r="AF289" s="308">
        <v>8</v>
      </c>
      <c r="AG289" s="310">
        <v>18</v>
      </c>
      <c r="AH289" s="306"/>
      <c r="AI289" s="306"/>
      <c r="AJ289" s="306"/>
      <c r="AK289" s="306"/>
      <c r="AL289" s="306"/>
      <c r="AM289" s="306"/>
      <c r="AN289" s="306"/>
      <c r="AO289" s="307"/>
      <c r="AP289" s="125"/>
    </row>
    <row r="290" spans="1:42" ht="15.75" x14ac:dyDescent="0.25">
      <c r="A290" s="218" t="s">
        <v>1679</v>
      </c>
      <c r="B290" s="276" t="s">
        <v>1680</v>
      </c>
      <c r="C290" s="276" t="s">
        <v>1681</v>
      </c>
      <c r="D290" s="745">
        <f>'5. Önkormányzat'!F281</f>
        <v>0</v>
      </c>
      <c r="E290" s="305">
        <f t="shared" si="15"/>
        <v>0</v>
      </c>
      <c r="F290" s="306"/>
      <c r="G290" s="306"/>
      <c r="H290" s="306"/>
      <c r="I290" s="306"/>
      <c r="J290" s="306"/>
      <c r="K290" s="306"/>
      <c r="L290" s="306"/>
      <c r="M290" s="306"/>
      <c r="N290" s="306"/>
      <c r="O290" s="306"/>
      <c r="P290" s="306"/>
      <c r="Q290" s="306"/>
      <c r="R290" s="306"/>
      <c r="S290" s="306"/>
      <c r="T290" s="306"/>
      <c r="U290" s="306"/>
      <c r="V290" s="306"/>
      <c r="W290" s="306"/>
      <c r="X290" s="306"/>
      <c r="Y290" s="306"/>
      <c r="Z290" s="306"/>
      <c r="AA290" s="306"/>
      <c r="AB290" s="306"/>
      <c r="AC290" s="306"/>
      <c r="AD290" s="306"/>
      <c r="AE290" s="306"/>
      <c r="AF290" s="306"/>
      <c r="AG290" s="306"/>
      <c r="AH290" s="306"/>
      <c r="AI290" s="306"/>
      <c r="AJ290" s="306"/>
      <c r="AK290" s="306"/>
      <c r="AL290" s="306"/>
      <c r="AM290" s="306"/>
      <c r="AN290" s="306"/>
      <c r="AO290" s="307"/>
      <c r="AP290" s="125"/>
    </row>
    <row r="291" spans="1:42" ht="15.75" x14ac:dyDescent="0.25">
      <c r="A291" s="222" t="s">
        <v>1682</v>
      </c>
      <c r="B291" s="277" t="s">
        <v>490</v>
      </c>
      <c r="C291" s="277" t="s">
        <v>1683</v>
      </c>
      <c r="D291" s="745">
        <f>'5. Önkormányzat'!F282</f>
        <v>47272.112000000001</v>
      </c>
      <c r="E291" s="305">
        <f>E292+E308+E319+E340+E345</f>
        <v>47272</v>
      </c>
      <c r="F291" s="306"/>
      <c r="G291" s="306"/>
      <c r="H291" s="306"/>
      <c r="I291" s="306"/>
      <c r="J291" s="306"/>
      <c r="K291" s="306"/>
      <c r="L291" s="306"/>
      <c r="M291" s="306"/>
      <c r="N291" s="306"/>
      <c r="O291" s="306"/>
      <c r="P291" s="306"/>
      <c r="Q291" s="306"/>
      <c r="R291" s="306"/>
      <c r="S291" s="306"/>
      <c r="T291" s="306"/>
      <c r="U291" s="306"/>
      <c r="V291" s="306"/>
      <c r="W291" s="306"/>
      <c r="X291" s="306"/>
      <c r="Y291" s="306"/>
      <c r="Z291" s="306"/>
      <c r="AA291" s="306"/>
      <c r="AB291" s="306"/>
      <c r="AC291" s="306"/>
      <c r="AD291" s="306"/>
      <c r="AE291" s="306"/>
      <c r="AF291" s="306"/>
      <c r="AG291" s="306"/>
      <c r="AH291" s="306"/>
      <c r="AI291" s="306"/>
      <c r="AJ291" s="306"/>
      <c r="AK291" s="306"/>
      <c r="AL291" s="306"/>
      <c r="AM291" s="306"/>
      <c r="AN291" s="306"/>
      <c r="AO291" s="307"/>
      <c r="AP291" s="125"/>
    </row>
    <row r="292" spans="1:42" ht="15.75" x14ac:dyDescent="0.25">
      <c r="A292" s="218" t="s">
        <v>1684</v>
      </c>
      <c r="B292" s="276" t="s">
        <v>491</v>
      </c>
      <c r="C292" s="276" t="s">
        <v>1685</v>
      </c>
      <c r="D292" s="745">
        <f>'5. Önkormányzat'!F283</f>
        <v>20256</v>
      </c>
      <c r="E292" s="305">
        <f>E293+E300+E307</f>
        <v>20256</v>
      </c>
      <c r="F292" s="306"/>
      <c r="G292" s="306"/>
      <c r="H292" s="306"/>
      <c r="I292" s="306"/>
      <c r="J292" s="306"/>
      <c r="K292" s="306"/>
      <c r="L292" s="306"/>
      <c r="M292" s="306"/>
      <c r="N292" s="306"/>
      <c r="O292" s="306"/>
      <c r="P292" s="306"/>
      <c r="Q292" s="306"/>
      <c r="R292" s="306"/>
      <c r="S292" s="306"/>
      <c r="T292" s="306"/>
      <c r="U292" s="306"/>
      <c r="V292" s="306"/>
      <c r="W292" s="306"/>
      <c r="X292" s="306"/>
      <c r="Y292" s="306"/>
      <c r="Z292" s="306"/>
      <c r="AA292" s="306"/>
      <c r="AB292" s="306"/>
      <c r="AC292" s="306"/>
      <c r="AD292" s="306"/>
      <c r="AE292" s="306"/>
      <c r="AF292" s="306"/>
      <c r="AG292" s="306"/>
      <c r="AH292" s="306"/>
      <c r="AI292" s="306"/>
      <c r="AJ292" s="306"/>
      <c r="AK292" s="306"/>
      <c r="AL292" s="306"/>
      <c r="AM292" s="306"/>
      <c r="AN292" s="306"/>
      <c r="AO292" s="307"/>
      <c r="AP292" s="125"/>
    </row>
    <row r="293" spans="1:42" ht="15.75" x14ac:dyDescent="0.25">
      <c r="A293" s="219" t="s">
        <v>1686</v>
      </c>
      <c r="B293" s="276" t="s">
        <v>492</v>
      </c>
      <c r="C293" s="276" t="s">
        <v>1687</v>
      </c>
      <c r="D293" s="745">
        <f>'5. Önkormányzat'!F284</f>
        <v>426</v>
      </c>
      <c r="E293" s="305">
        <f>SUM(E294:E299)</f>
        <v>426</v>
      </c>
      <c r="F293" s="306"/>
      <c r="G293" s="306"/>
      <c r="H293" s="306"/>
      <c r="I293" s="306"/>
      <c r="J293" s="306"/>
      <c r="K293" s="306"/>
      <c r="L293" s="306"/>
      <c r="M293" s="306"/>
      <c r="N293" s="306"/>
      <c r="O293" s="306"/>
      <c r="P293" s="306"/>
      <c r="Q293" s="306"/>
      <c r="R293" s="306"/>
      <c r="S293" s="306"/>
      <c r="T293" s="306"/>
      <c r="U293" s="306"/>
      <c r="V293" s="306"/>
      <c r="W293" s="306"/>
      <c r="X293" s="306"/>
      <c r="Y293" s="306"/>
      <c r="Z293" s="306"/>
      <c r="AA293" s="306"/>
      <c r="AB293" s="306"/>
      <c r="AC293" s="306"/>
      <c r="AD293" s="306"/>
      <c r="AE293" s="306"/>
      <c r="AF293" s="306"/>
      <c r="AG293" s="306"/>
      <c r="AH293" s="306"/>
      <c r="AI293" s="306"/>
      <c r="AJ293" s="306"/>
      <c r="AK293" s="306"/>
      <c r="AL293" s="306"/>
      <c r="AM293" s="306"/>
      <c r="AN293" s="306"/>
      <c r="AO293" s="307"/>
      <c r="AP293" s="125"/>
    </row>
    <row r="294" spans="1:42" ht="15.75" x14ac:dyDescent="0.25">
      <c r="A294" s="220" t="s">
        <v>1688</v>
      </c>
      <c r="B294" s="276"/>
      <c r="C294" s="276" t="s">
        <v>1689</v>
      </c>
      <c r="D294" s="745">
        <f>'5. Önkormányzat'!F285</f>
        <v>22</v>
      </c>
      <c r="E294" s="305">
        <f t="shared" ref="E294:E299" si="16">SUM(F294:AN294)</f>
        <v>22</v>
      </c>
      <c r="F294" s="306"/>
      <c r="G294" s="306"/>
      <c r="H294" s="306"/>
      <c r="I294" s="306"/>
      <c r="J294" s="306"/>
      <c r="K294" s="306"/>
      <c r="L294" s="306"/>
      <c r="M294" s="306"/>
      <c r="N294" s="306"/>
      <c r="O294" s="308">
        <v>2</v>
      </c>
      <c r="P294" s="306"/>
      <c r="Q294" s="306"/>
      <c r="R294" s="306"/>
      <c r="S294" s="308">
        <v>20</v>
      </c>
      <c r="T294" s="306"/>
      <c r="U294" s="306"/>
      <c r="V294" s="306"/>
      <c r="W294" s="306"/>
      <c r="X294" s="306"/>
      <c r="Y294" s="306"/>
      <c r="Z294" s="306"/>
      <c r="AA294" s="306"/>
      <c r="AB294" s="306"/>
      <c r="AC294" s="306"/>
      <c r="AD294" s="306"/>
      <c r="AE294" s="306"/>
      <c r="AF294" s="306"/>
      <c r="AG294" s="306"/>
      <c r="AH294" s="306"/>
      <c r="AI294" s="306"/>
      <c r="AJ294" s="306"/>
      <c r="AK294" s="306"/>
      <c r="AL294" s="306"/>
      <c r="AM294" s="306"/>
      <c r="AN294" s="306"/>
      <c r="AO294" s="307"/>
      <c r="AP294" s="125"/>
    </row>
    <row r="295" spans="1:42" ht="15.75" x14ac:dyDescent="0.25">
      <c r="A295" s="220" t="s">
        <v>1690</v>
      </c>
      <c r="B295" s="276"/>
      <c r="C295" s="276" t="s">
        <v>1691</v>
      </c>
      <c r="D295" s="745">
        <f>'5. Önkormányzat'!F286</f>
        <v>0</v>
      </c>
      <c r="E295" s="305">
        <f t="shared" si="16"/>
        <v>0</v>
      </c>
      <c r="F295" s="306"/>
      <c r="G295" s="306"/>
      <c r="H295" s="306"/>
      <c r="I295" s="306"/>
      <c r="J295" s="306"/>
      <c r="K295" s="306"/>
      <c r="L295" s="306"/>
      <c r="M295" s="306"/>
      <c r="N295" s="306"/>
      <c r="O295" s="308">
        <v>0</v>
      </c>
      <c r="P295" s="306"/>
      <c r="Q295" s="306"/>
      <c r="R295" s="306"/>
      <c r="S295" s="306"/>
      <c r="T295" s="306"/>
      <c r="U295" s="306"/>
      <c r="V295" s="306"/>
      <c r="W295" s="306"/>
      <c r="X295" s="306"/>
      <c r="Y295" s="306"/>
      <c r="Z295" s="306"/>
      <c r="AA295" s="306"/>
      <c r="AB295" s="306"/>
      <c r="AC295" s="306"/>
      <c r="AD295" s="306"/>
      <c r="AE295" s="306"/>
      <c r="AF295" s="306"/>
      <c r="AG295" s="306"/>
      <c r="AH295" s="306"/>
      <c r="AI295" s="306"/>
      <c r="AJ295" s="306"/>
      <c r="AK295" s="306"/>
      <c r="AL295" s="306"/>
      <c r="AM295" s="306"/>
      <c r="AN295" s="306"/>
      <c r="AO295" s="307"/>
      <c r="AP295" s="125"/>
    </row>
    <row r="296" spans="1:42" ht="15.75" x14ac:dyDescent="0.25">
      <c r="A296" s="220" t="s">
        <v>1692</v>
      </c>
      <c r="B296" s="276"/>
      <c r="C296" s="276" t="s">
        <v>1693</v>
      </c>
      <c r="D296" s="745">
        <f>'5. Önkormányzat'!F287</f>
        <v>47</v>
      </c>
      <c r="E296" s="305">
        <f t="shared" si="16"/>
        <v>47</v>
      </c>
      <c r="F296" s="306"/>
      <c r="G296" s="306"/>
      <c r="H296" s="306"/>
      <c r="I296" s="306"/>
      <c r="J296" s="306"/>
      <c r="K296" s="306"/>
      <c r="L296" s="306"/>
      <c r="M296" s="306"/>
      <c r="N296" s="306"/>
      <c r="O296" s="308">
        <v>47</v>
      </c>
      <c r="P296" s="306"/>
      <c r="Q296" s="306"/>
      <c r="R296" s="306"/>
      <c r="S296" s="306"/>
      <c r="T296" s="306"/>
      <c r="U296" s="306"/>
      <c r="V296" s="306"/>
      <c r="W296" s="306"/>
      <c r="X296" s="306"/>
      <c r="Y296" s="306"/>
      <c r="Z296" s="306"/>
      <c r="AA296" s="306"/>
      <c r="AB296" s="306"/>
      <c r="AC296" s="306"/>
      <c r="AD296" s="306"/>
      <c r="AE296" s="306"/>
      <c r="AF296" s="306"/>
      <c r="AG296" s="306"/>
      <c r="AH296" s="306"/>
      <c r="AI296" s="306"/>
      <c r="AJ296" s="306"/>
      <c r="AK296" s="306"/>
      <c r="AL296" s="306"/>
      <c r="AM296" s="306"/>
      <c r="AN296" s="306"/>
      <c r="AO296" s="307"/>
      <c r="AP296" s="125"/>
    </row>
    <row r="297" spans="1:42" ht="15.75" x14ac:dyDescent="0.25">
      <c r="A297" s="220" t="s">
        <v>1694</v>
      </c>
      <c r="B297" s="276"/>
      <c r="C297" s="276" t="s">
        <v>1695</v>
      </c>
      <c r="D297" s="745">
        <f>'5. Önkormányzat'!F288</f>
        <v>76</v>
      </c>
      <c r="E297" s="305">
        <f t="shared" si="16"/>
        <v>76</v>
      </c>
      <c r="F297" s="306"/>
      <c r="G297" s="306"/>
      <c r="H297" s="306"/>
      <c r="I297" s="306"/>
      <c r="J297" s="306"/>
      <c r="K297" s="306"/>
      <c r="L297" s="306"/>
      <c r="M297" s="306"/>
      <c r="N297" s="306"/>
      <c r="O297" s="308">
        <v>61</v>
      </c>
      <c r="P297" s="306"/>
      <c r="Q297" s="306"/>
      <c r="R297" s="306"/>
      <c r="S297" s="308">
        <v>15</v>
      </c>
      <c r="T297" s="306"/>
      <c r="U297" s="306"/>
      <c r="V297" s="306"/>
      <c r="W297" s="306"/>
      <c r="X297" s="306"/>
      <c r="Y297" s="306"/>
      <c r="Z297" s="306"/>
      <c r="AA297" s="306"/>
      <c r="AB297" s="306"/>
      <c r="AC297" s="306"/>
      <c r="AD297" s="306"/>
      <c r="AE297" s="306"/>
      <c r="AF297" s="306"/>
      <c r="AG297" s="306"/>
      <c r="AH297" s="306"/>
      <c r="AI297" s="306"/>
      <c r="AJ297" s="306"/>
      <c r="AK297" s="306"/>
      <c r="AL297" s="306"/>
      <c r="AM297" s="306"/>
      <c r="AN297" s="306"/>
      <c r="AO297" s="307"/>
      <c r="AP297" s="125"/>
    </row>
    <row r="298" spans="1:42" ht="15.75" x14ac:dyDescent="0.25">
      <c r="A298" s="220" t="s">
        <v>1696</v>
      </c>
      <c r="B298" s="276"/>
      <c r="C298" s="276" t="s">
        <v>1697</v>
      </c>
      <c r="D298" s="745">
        <f>'5. Önkormányzat'!F289</f>
        <v>233</v>
      </c>
      <c r="E298" s="305">
        <f t="shared" si="16"/>
        <v>233</v>
      </c>
      <c r="F298" s="306"/>
      <c r="G298" s="306"/>
      <c r="H298" s="306"/>
      <c r="I298" s="306"/>
      <c r="J298" s="309">
        <v>55</v>
      </c>
      <c r="K298" s="306"/>
      <c r="L298" s="306"/>
      <c r="M298" s="306"/>
      <c r="N298" s="306"/>
      <c r="O298" s="308">
        <v>178</v>
      </c>
      <c r="P298" s="306"/>
      <c r="Q298" s="306"/>
      <c r="R298" s="306"/>
      <c r="S298" s="306"/>
      <c r="T298" s="306"/>
      <c r="U298" s="306"/>
      <c r="V298" s="306"/>
      <c r="W298" s="306"/>
      <c r="X298" s="306"/>
      <c r="Y298" s="306"/>
      <c r="Z298" s="306"/>
      <c r="AA298" s="306"/>
      <c r="AB298" s="306"/>
      <c r="AC298" s="306"/>
      <c r="AD298" s="306"/>
      <c r="AE298" s="306"/>
      <c r="AF298" s="306"/>
      <c r="AG298" s="306"/>
      <c r="AH298" s="306"/>
      <c r="AI298" s="306"/>
      <c r="AJ298" s="306"/>
      <c r="AK298" s="306"/>
      <c r="AL298" s="306"/>
      <c r="AM298" s="306"/>
      <c r="AN298" s="306"/>
      <c r="AO298" s="307"/>
      <c r="AP298" s="125"/>
    </row>
    <row r="299" spans="1:42" ht="15.75" x14ac:dyDescent="0.25">
      <c r="A299" s="220" t="s">
        <v>1698</v>
      </c>
      <c r="B299" s="276"/>
      <c r="C299" s="276" t="s">
        <v>1699</v>
      </c>
      <c r="D299" s="745">
        <f>'5. Önkormányzat'!F290</f>
        <v>48</v>
      </c>
      <c r="E299" s="305">
        <f t="shared" si="16"/>
        <v>48</v>
      </c>
      <c r="F299" s="306"/>
      <c r="G299" s="306"/>
      <c r="H299" s="306"/>
      <c r="I299" s="306"/>
      <c r="J299" s="306"/>
      <c r="K299" s="306"/>
      <c r="L299" s="306"/>
      <c r="M299" s="306"/>
      <c r="N299" s="306"/>
      <c r="O299" s="308">
        <v>0</v>
      </c>
      <c r="P299" s="306"/>
      <c r="Q299" s="306"/>
      <c r="R299" s="306"/>
      <c r="S299" s="306"/>
      <c r="T299" s="306"/>
      <c r="U299" s="306"/>
      <c r="V299" s="306"/>
      <c r="W299" s="306"/>
      <c r="X299" s="306"/>
      <c r="Y299" s="306"/>
      <c r="Z299" s="306"/>
      <c r="AA299" s="306"/>
      <c r="AB299" s="306"/>
      <c r="AC299" s="306"/>
      <c r="AD299" s="306"/>
      <c r="AE299" s="306"/>
      <c r="AF299" s="306"/>
      <c r="AG299" s="309">
        <v>48</v>
      </c>
      <c r="AH299" s="306"/>
      <c r="AI299" s="306"/>
      <c r="AJ299" s="306"/>
      <c r="AK299" s="306"/>
      <c r="AL299" s="306"/>
      <c r="AM299" s="306"/>
      <c r="AN299" s="306"/>
      <c r="AO299" s="307"/>
      <c r="AP299" s="125"/>
    </row>
    <row r="300" spans="1:42" ht="15.75" x14ac:dyDescent="0.25">
      <c r="A300" s="219" t="s">
        <v>1700</v>
      </c>
      <c r="B300" s="276" t="s">
        <v>493</v>
      </c>
      <c r="C300" s="276" t="s">
        <v>1701</v>
      </c>
      <c r="D300" s="745">
        <f>'5. Önkormányzat'!F291</f>
        <v>19830</v>
      </c>
      <c r="E300" s="305">
        <f>SUM(E301:E306)</f>
        <v>19830</v>
      </c>
      <c r="F300" s="306"/>
      <c r="G300" s="306"/>
      <c r="H300" s="306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7"/>
      <c r="AP300" s="125"/>
    </row>
    <row r="301" spans="1:42" ht="15.75" x14ac:dyDescent="0.25">
      <c r="A301" s="220" t="s">
        <v>1702</v>
      </c>
      <c r="B301" s="276"/>
      <c r="C301" s="276" t="s">
        <v>1703</v>
      </c>
      <c r="D301" s="745">
        <f>'5. Önkormányzat'!F292</f>
        <v>15641</v>
      </c>
      <c r="E301" s="305">
        <f t="shared" ref="E301:E307" si="17">SUM(F301:AN301)</f>
        <v>15641</v>
      </c>
      <c r="F301" s="306"/>
      <c r="G301" s="306"/>
      <c r="H301" s="308">
        <v>9388</v>
      </c>
      <c r="I301" s="309">
        <v>5314</v>
      </c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8">
        <v>939</v>
      </c>
      <c r="AG301" s="306"/>
      <c r="AH301" s="306"/>
      <c r="AI301" s="306"/>
      <c r="AJ301" s="306"/>
      <c r="AK301" s="306"/>
      <c r="AL301" s="306"/>
      <c r="AM301" s="306"/>
      <c r="AN301" s="306"/>
      <c r="AO301" s="307"/>
      <c r="AP301" s="125"/>
    </row>
    <row r="302" spans="1:42" ht="15.75" x14ac:dyDescent="0.25">
      <c r="A302" s="220" t="s">
        <v>1704</v>
      </c>
      <c r="B302" s="276"/>
      <c r="C302" s="276" t="s">
        <v>1705</v>
      </c>
      <c r="D302" s="745">
        <f>'5. Önkormányzat'!F293</f>
        <v>401</v>
      </c>
      <c r="E302" s="305">
        <f t="shared" si="17"/>
        <v>401</v>
      </c>
      <c r="F302" s="306"/>
      <c r="G302" s="306"/>
      <c r="H302" s="308">
        <v>12</v>
      </c>
      <c r="I302" s="309">
        <v>6</v>
      </c>
      <c r="J302" s="306"/>
      <c r="K302" s="306"/>
      <c r="L302" s="306"/>
      <c r="M302" s="306"/>
      <c r="N302" s="306"/>
      <c r="O302" s="308">
        <v>371</v>
      </c>
      <c r="P302" s="306"/>
      <c r="Q302" s="306"/>
      <c r="R302" s="306"/>
      <c r="S302" s="308">
        <v>10</v>
      </c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8">
        <v>2</v>
      </c>
      <c r="AG302" s="306"/>
      <c r="AH302" s="306"/>
      <c r="AI302" s="306"/>
      <c r="AJ302" s="306"/>
      <c r="AK302" s="306"/>
      <c r="AL302" s="306"/>
      <c r="AM302" s="306"/>
      <c r="AN302" s="306"/>
      <c r="AO302" s="307"/>
      <c r="AP302" s="125"/>
    </row>
    <row r="303" spans="1:42" ht="15.75" x14ac:dyDescent="0.25">
      <c r="A303" s="220" t="s">
        <v>1706</v>
      </c>
      <c r="B303" s="276"/>
      <c r="C303" s="276" t="s">
        <v>1707</v>
      </c>
      <c r="D303" s="745">
        <f>'5. Önkormányzat'!F294</f>
        <v>0</v>
      </c>
      <c r="E303" s="305">
        <f t="shared" si="17"/>
        <v>0</v>
      </c>
      <c r="F303" s="306"/>
      <c r="G303" s="306"/>
      <c r="H303" s="306"/>
      <c r="I303" s="311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7"/>
      <c r="AP303" s="125"/>
    </row>
    <row r="304" spans="1:42" ht="15.75" x14ac:dyDescent="0.25">
      <c r="A304" s="220" t="s">
        <v>1708</v>
      </c>
      <c r="B304" s="276"/>
      <c r="C304" s="276" t="s">
        <v>1709</v>
      </c>
      <c r="D304" s="745">
        <f>'5. Önkormányzat'!F295</f>
        <v>1555</v>
      </c>
      <c r="E304" s="305">
        <f t="shared" si="17"/>
        <v>1555</v>
      </c>
      <c r="F304" s="306"/>
      <c r="G304" s="306"/>
      <c r="H304" s="306"/>
      <c r="I304" s="306"/>
      <c r="J304" s="306"/>
      <c r="K304" s="306"/>
      <c r="L304" s="306"/>
      <c r="M304" s="306"/>
      <c r="N304" s="306"/>
      <c r="O304" s="308">
        <v>355</v>
      </c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9">
        <v>1200</v>
      </c>
      <c r="AH304" s="306"/>
      <c r="AI304" s="306"/>
      <c r="AJ304" s="306"/>
      <c r="AK304" s="306"/>
      <c r="AL304" s="306"/>
      <c r="AM304" s="306"/>
      <c r="AN304" s="306"/>
      <c r="AO304" s="307"/>
      <c r="AP304" s="125"/>
    </row>
    <row r="305" spans="1:42" ht="15.75" x14ac:dyDescent="0.25">
      <c r="A305" s="220" t="s">
        <v>1710</v>
      </c>
      <c r="B305" s="276"/>
      <c r="C305" s="276" t="s">
        <v>1711</v>
      </c>
      <c r="D305" s="745">
        <f>'5. Önkormányzat'!F296</f>
        <v>108</v>
      </c>
      <c r="E305" s="305">
        <f t="shared" si="17"/>
        <v>108</v>
      </c>
      <c r="F305" s="306"/>
      <c r="G305" s="306"/>
      <c r="H305" s="308">
        <v>40</v>
      </c>
      <c r="I305" s="309">
        <v>24</v>
      </c>
      <c r="J305" s="306"/>
      <c r="K305" s="306"/>
      <c r="L305" s="306"/>
      <c r="M305" s="306"/>
      <c r="N305" s="306"/>
      <c r="O305" s="308">
        <v>18</v>
      </c>
      <c r="P305" s="306"/>
      <c r="Q305" s="306"/>
      <c r="R305" s="306"/>
      <c r="S305" s="306"/>
      <c r="T305" s="306"/>
      <c r="U305" s="306"/>
      <c r="V305" s="306"/>
      <c r="W305" s="306"/>
      <c r="X305" s="306"/>
      <c r="Y305" s="306"/>
      <c r="Z305" s="306"/>
      <c r="AA305" s="306"/>
      <c r="AB305" s="306"/>
      <c r="AC305" s="306"/>
      <c r="AD305" s="306"/>
      <c r="AE305" s="306"/>
      <c r="AF305" s="308">
        <v>6</v>
      </c>
      <c r="AG305" s="309">
        <v>20</v>
      </c>
      <c r="AH305" s="306"/>
      <c r="AI305" s="306"/>
      <c r="AJ305" s="306"/>
      <c r="AK305" s="306"/>
      <c r="AL305" s="306"/>
      <c r="AM305" s="306"/>
      <c r="AN305" s="306"/>
      <c r="AO305" s="307"/>
      <c r="AP305" s="125"/>
    </row>
    <row r="306" spans="1:42" ht="15.75" x14ac:dyDescent="0.25">
      <c r="A306" s="220" t="s">
        <v>654</v>
      </c>
      <c r="B306" s="276"/>
      <c r="C306" s="276" t="s">
        <v>655</v>
      </c>
      <c r="D306" s="745">
        <f>'5. Önkormányzat'!F297</f>
        <v>2125</v>
      </c>
      <c r="E306" s="305">
        <f t="shared" si="17"/>
        <v>2125</v>
      </c>
      <c r="F306" s="306"/>
      <c r="G306" s="306"/>
      <c r="H306" s="308">
        <v>111</v>
      </c>
      <c r="I306" s="309">
        <v>63</v>
      </c>
      <c r="J306" s="306"/>
      <c r="K306" s="306"/>
      <c r="L306" s="306"/>
      <c r="M306" s="306"/>
      <c r="N306" s="306"/>
      <c r="O306" s="308">
        <v>1661</v>
      </c>
      <c r="P306" s="306"/>
      <c r="Q306" s="306"/>
      <c r="R306" s="306"/>
      <c r="S306" s="308">
        <v>10</v>
      </c>
      <c r="T306" s="306"/>
      <c r="U306" s="313">
        <v>166</v>
      </c>
      <c r="V306" s="310">
        <v>77</v>
      </c>
      <c r="W306" s="310">
        <v>26</v>
      </c>
      <c r="X306" s="306"/>
      <c r="Y306" s="306"/>
      <c r="Z306" s="306"/>
      <c r="AA306" s="306"/>
      <c r="AB306" s="306"/>
      <c r="AC306" s="306"/>
      <c r="AD306" s="306"/>
      <c r="AE306" s="306"/>
      <c r="AF306" s="308">
        <v>11</v>
      </c>
      <c r="AG306" s="306"/>
      <c r="AH306" s="306"/>
      <c r="AI306" s="306"/>
      <c r="AJ306" s="306"/>
      <c r="AK306" s="306"/>
      <c r="AL306" s="306"/>
      <c r="AM306" s="306"/>
      <c r="AN306" s="306"/>
      <c r="AO306" s="307"/>
      <c r="AP306" s="125"/>
    </row>
    <row r="307" spans="1:42" ht="15.75" x14ac:dyDescent="0.25">
      <c r="A307" s="219" t="s">
        <v>656</v>
      </c>
      <c r="B307" s="276" t="s">
        <v>494</v>
      </c>
      <c r="C307" s="276" t="s">
        <v>657</v>
      </c>
      <c r="D307" s="745">
        <f>'5. Önkormányzat'!F298</f>
        <v>0</v>
      </c>
      <c r="E307" s="305">
        <f t="shared" si="17"/>
        <v>0</v>
      </c>
      <c r="F307" s="306"/>
      <c r="G307" s="306"/>
      <c r="H307" s="306"/>
      <c r="I307" s="306"/>
      <c r="J307" s="306"/>
      <c r="K307" s="306"/>
      <c r="L307" s="306"/>
      <c r="M307" s="306"/>
      <c r="N307" s="306"/>
      <c r="O307" s="306"/>
      <c r="P307" s="306"/>
      <c r="Q307" s="306"/>
      <c r="R307" s="306"/>
      <c r="S307" s="306"/>
      <c r="T307" s="306"/>
      <c r="U307" s="306"/>
      <c r="V307" s="306"/>
      <c r="W307" s="306"/>
      <c r="X307" s="306"/>
      <c r="Y307" s="306"/>
      <c r="Z307" s="306"/>
      <c r="AA307" s="306"/>
      <c r="AB307" s="306"/>
      <c r="AC307" s="306"/>
      <c r="AD307" s="306"/>
      <c r="AE307" s="306"/>
      <c r="AF307" s="306"/>
      <c r="AG307" s="306"/>
      <c r="AH307" s="306"/>
      <c r="AI307" s="306"/>
      <c r="AJ307" s="306"/>
      <c r="AK307" s="306"/>
      <c r="AL307" s="306"/>
      <c r="AM307" s="306"/>
      <c r="AN307" s="306"/>
      <c r="AO307" s="307"/>
      <c r="AP307" s="125"/>
    </row>
    <row r="308" spans="1:42" ht="15.75" x14ac:dyDescent="0.25">
      <c r="A308" s="218" t="s">
        <v>658</v>
      </c>
      <c r="B308" s="276" t="s">
        <v>495</v>
      </c>
      <c r="C308" s="276" t="s">
        <v>659</v>
      </c>
      <c r="D308" s="745">
        <f>'5. Önkormányzat'!F299</f>
        <v>1290</v>
      </c>
      <c r="E308" s="305">
        <f>E309+E316</f>
        <v>1290</v>
      </c>
      <c r="F308" s="306"/>
      <c r="G308" s="306"/>
      <c r="H308" s="306"/>
      <c r="I308" s="306"/>
      <c r="J308" s="306"/>
      <c r="K308" s="306"/>
      <c r="L308" s="306"/>
      <c r="M308" s="306"/>
      <c r="N308" s="306"/>
      <c r="O308" s="306"/>
      <c r="P308" s="306"/>
      <c r="Q308" s="306"/>
      <c r="R308" s="306"/>
      <c r="S308" s="306"/>
      <c r="T308" s="306"/>
      <c r="U308" s="306"/>
      <c r="V308" s="306"/>
      <c r="W308" s="306"/>
      <c r="X308" s="306"/>
      <c r="Y308" s="306"/>
      <c r="Z308" s="306"/>
      <c r="AA308" s="306"/>
      <c r="AB308" s="306"/>
      <c r="AC308" s="306"/>
      <c r="AD308" s="306"/>
      <c r="AE308" s="306"/>
      <c r="AF308" s="306"/>
      <c r="AG308" s="306"/>
      <c r="AH308" s="306"/>
      <c r="AI308" s="306"/>
      <c r="AJ308" s="306"/>
      <c r="AK308" s="306"/>
      <c r="AL308" s="306"/>
      <c r="AM308" s="306"/>
      <c r="AN308" s="306"/>
      <c r="AO308" s="307"/>
      <c r="AP308" s="125"/>
    </row>
    <row r="309" spans="1:42" ht="15.75" x14ac:dyDescent="0.25">
      <c r="A309" s="219" t="s">
        <v>660</v>
      </c>
      <c r="B309" s="276" t="s">
        <v>496</v>
      </c>
      <c r="C309" s="276" t="s">
        <v>661</v>
      </c>
      <c r="D309" s="745">
        <f>'5. Önkormányzat'!F300</f>
        <v>1071</v>
      </c>
      <c r="E309" s="305">
        <f>SUM(E310:E315)</f>
        <v>1071</v>
      </c>
      <c r="F309" s="306"/>
      <c r="G309" s="306"/>
      <c r="H309" s="306"/>
      <c r="I309" s="306"/>
      <c r="J309" s="306"/>
      <c r="K309" s="306"/>
      <c r="L309" s="306"/>
      <c r="M309" s="306"/>
      <c r="N309" s="306"/>
      <c r="O309" s="306"/>
      <c r="P309" s="306"/>
      <c r="Q309" s="306"/>
      <c r="R309" s="306"/>
      <c r="S309" s="306"/>
      <c r="T309" s="306"/>
      <c r="U309" s="306"/>
      <c r="V309" s="306"/>
      <c r="W309" s="306"/>
      <c r="X309" s="306"/>
      <c r="Y309" s="306"/>
      <c r="Z309" s="306"/>
      <c r="AA309" s="306"/>
      <c r="AB309" s="306"/>
      <c r="AC309" s="306"/>
      <c r="AD309" s="306"/>
      <c r="AE309" s="306"/>
      <c r="AF309" s="306"/>
      <c r="AG309" s="306"/>
      <c r="AH309" s="306"/>
      <c r="AI309" s="306"/>
      <c r="AJ309" s="306"/>
      <c r="AK309" s="306"/>
      <c r="AL309" s="306"/>
      <c r="AM309" s="306"/>
      <c r="AN309" s="306"/>
      <c r="AO309" s="307"/>
      <c r="AP309" s="125"/>
    </row>
    <row r="310" spans="1:42" ht="15.75" x14ac:dyDescent="0.25">
      <c r="A310" s="220" t="s">
        <v>662</v>
      </c>
      <c r="B310" s="276"/>
      <c r="C310" s="276" t="s">
        <v>663</v>
      </c>
      <c r="D310" s="745">
        <f>'5. Önkormányzat'!F301</f>
        <v>0</v>
      </c>
      <c r="E310" s="305">
        <f t="shared" ref="E310:E315" si="18">SUM(F310:AN310)</f>
        <v>0</v>
      </c>
      <c r="F310" s="306"/>
      <c r="G310" s="306"/>
      <c r="H310" s="306"/>
      <c r="I310" s="306"/>
      <c r="J310" s="306"/>
      <c r="K310" s="306"/>
      <c r="L310" s="306"/>
      <c r="M310" s="306"/>
      <c r="N310" s="306"/>
      <c r="O310" s="306"/>
      <c r="P310" s="306"/>
      <c r="Q310" s="306"/>
      <c r="R310" s="306"/>
      <c r="S310" s="306"/>
      <c r="T310" s="306"/>
      <c r="U310" s="306"/>
      <c r="V310" s="306"/>
      <c r="W310" s="306"/>
      <c r="X310" s="306"/>
      <c r="Y310" s="306"/>
      <c r="Z310" s="306"/>
      <c r="AA310" s="306"/>
      <c r="AB310" s="306"/>
      <c r="AC310" s="306"/>
      <c r="AD310" s="306"/>
      <c r="AE310" s="306"/>
      <c r="AF310" s="306"/>
      <c r="AG310" s="306"/>
      <c r="AH310" s="306"/>
      <c r="AI310" s="306"/>
      <c r="AJ310" s="306"/>
      <c r="AK310" s="306"/>
      <c r="AL310" s="306"/>
      <c r="AM310" s="306"/>
      <c r="AN310" s="306"/>
      <c r="AO310" s="307"/>
      <c r="AP310" s="125"/>
    </row>
    <row r="311" spans="1:42" ht="15.75" x14ac:dyDescent="0.25">
      <c r="A311" s="220" t="s">
        <v>664</v>
      </c>
      <c r="B311" s="276"/>
      <c r="C311" s="276" t="s">
        <v>665</v>
      </c>
      <c r="D311" s="745">
        <f>'5. Önkormányzat'!F302</f>
        <v>660</v>
      </c>
      <c r="E311" s="305">
        <f t="shared" si="18"/>
        <v>660</v>
      </c>
      <c r="F311" s="306"/>
      <c r="G311" s="306"/>
      <c r="H311" s="306"/>
      <c r="I311" s="306"/>
      <c r="J311" s="306"/>
      <c r="K311" s="306"/>
      <c r="L311" s="306"/>
      <c r="M311" s="306"/>
      <c r="N311" s="306"/>
      <c r="O311" s="308">
        <v>660</v>
      </c>
      <c r="P311" s="306"/>
      <c r="Q311" s="306"/>
      <c r="R311" s="306"/>
      <c r="S311" s="306"/>
      <c r="T311" s="306"/>
      <c r="U311" s="306"/>
      <c r="V311" s="306"/>
      <c r="W311" s="306"/>
      <c r="X311" s="306"/>
      <c r="Y311" s="306"/>
      <c r="Z311" s="306"/>
      <c r="AA311" s="306"/>
      <c r="AB311" s="306"/>
      <c r="AC311" s="306"/>
      <c r="AD311" s="306"/>
      <c r="AE311" s="306"/>
      <c r="AF311" s="306"/>
      <c r="AG311" s="306"/>
      <c r="AH311" s="306"/>
      <c r="AI311" s="306"/>
      <c r="AJ311" s="306"/>
      <c r="AK311" s="306"/>
      <c r="AL311" s="306"/>
      <c r="AM311" s="306"/>
      <c r="AN311" s="306"/>
      <c r="AO311" s="307"/>
      <c r="AP311" s="125"/>
    </row>
    <row r="312" spans="1:42" ht="15.75" x14ac:dyDescent="0.25">
      <c r="A312" s="220" t="s">
        <v>666</v>
      </c>
      <c r="B312" s="276"/>
      <c r="C312" s="276" t="s">
        <v>667</v>
      </c>
      <c r="D312" s="745">
        <f>'5. Önkormányzat'!F303</f>
        <v>0</v>
      </c>
      <c r="E312" s="305">
        <f t="shared" si="18"/>
        <v>0</v>
      </c>
      <c r="F312" s="306"/>
      <c r="G312" s="306"/>
      <c r="H312" s="306"/>
      <c r="I312" s="306"/>
      <c r="J312" s="306"/>
      <c r="K312" s="306"/>
      <c r="L312" s="306"/>
      <c r="M312" s="306"/>
      <c r="N312" s="306"/>
      <c r="O312" s="311"/>
      <c r="P312" s="306"/>
      <c r="Q312" s="306"/>
      <c r="R312" s="306"/>
      <c r="S312" s="306"/>
      <c r="T312" s="306"/>
      <c r="U312" s="306"/>
      <c r="V312" s="306"/>
      <c r="W312" s="306"/>
      <c r="X312" s="306"/>
      <c r="Y312" s="306"/>
      <c r="Z312" s="306"/>
      <c r="AA312" s="306"/>
      <c r="AB312" s="306"/>
      <c r="AC312" s="306"/>
      <c r="AD312" s="306"/>
      <c r="AE312" s="306"/>
      <c r="AF312" s="306"/>
      <c r="AG312" s="306"/>
      <c r="AH312" s="306"/>
      <c r="AI312" s="306"/>
      <c r="AJ312" s="306"/>
      <c r="AK312" s="306"/>
      <c r="AL312" s="306"/>
      <c r="AM312" s="306"/>
      <c r="AN312" s="306"/>
      <c r="AO312" s="307"/>
      <c r="AP312" s="125"/>
    </row>
    <row r="313" spans="1:42" ht="15.75" x14ac:dyDescent="0.25">
      <c r="A313" s="220" t="s">
        <v>668</v>
      </c>
      <c r="B313" s="276"/>
      <c r="C313" s="276" t="s">
        <v>669</v>
      </c>
      <c r="D313" s="745">
        <f>'5. Önkormányzat'!F304</f>
        <v>6</v>
      </c>
      <c r="E313" s="305">
        <f t="shared" si="18"/>
        <v>6</v>
      </c>
      <c r="F313" s="306"/>
      <c r="G313" s="306"/>
      <c r="H313" s="306"/>
      <c r="I313" s="306"/>
      <c r="J313" s="306"/>
      <c r="K313" s="306"/>
      <c r="L313" s="306"/>
      <c r="M313" s="306"/>
      <c r="N313" s="306"/>
      <c r="O313" s="308">
        <v>6</v>
      </c>
      <c r="P313" s="306"/>
      <c r="Q313" s="306"/>
      <c r="R313" s="306"/>
      <c r="S313" s="306"/>
      <c r="T313" s="306"/>
      <c r="U313" s="306"/>
      <c r="V313" s="306"/>
      <c r="W313" s="306"/>
      <c r="X313" s="306"/>
      <c r="Y313" s="306"/>
      <c r="Z313" s="306"/>
      <c r="AA313" s="306"/>
      <c r="AB313" s="306"/>
      <c r="AC313" s="306"/>
      <c r="AD313" s="306"/>
      <c r="AE313" s="306"/>
      <c r="AF313" s="306"/>
      <c r="AG313" s="306"/>
      <c r="AH313" s="306"/>
      <c r="AI313" s="306"/>
      <c r="AJ313" s="306"/>
      <c r="AK313" s="306"/>
      <c r="AL313" s="306"/>
      <c r="AM313" s="306"/>
      <c r="AN313" s="306"/>
      <c r="AO313" s="307"/>
      <c r="AP313" s="125"/>
    </row>
    <row r="314" spans="1:42" ht="15.75" x14ac:dyDescent="0.25">
      <c r="A314" s="220" t="s">
        <v>570</v>
      </c>
      <c r="B314" s="276"/>
      <c r="C314" s="276" t="s">
        <v>671</v>
      </c>
      <c r="D314" s="745">
        <f>'5. Önkormányzat'!F305</f>
        <v>200</v>
      </c>
      <c r="E314" s="305">
        <f t="shared" si="18"/>
        <v>200</v>
      </c>
      <c r="F314" s="306"/>
      <c r="G314" s="306"/>
      <c r="H314" s="306"/>
      <c r="I314" s="306"/>
      <c r="J314" s="306"/>
      <c r="K314" s="306"/>
      <c r="L314" s="306"/>
      <c r="M314" s="306"/>
      <c r="N314" s="306"/>
      <c r="O314" s="308">
        <v>145</v>
      </c>
      <c r="P314" s="306"/>
      <c r="Q314" s="306"/>
      <c r="R314" s="306"/>
      <c r="S314" s="308">
        <v>55</v>
      </c>
      <c r="T314" s="306"/>
      <c r="U314" s="306"/>
      <c r="V314" s="306"/>
      <c r="W314" s="306"/>
      <c r="X314" s="306"/>
      <c r="Y314" s="306"/>
      <c r="Z314" s="306"/>
      <c r="AA314" s="306"/>
      <c r="AB314" s="306"/>
      <c r="AC314" s="306"/>
      <c r="AD314" s="306"/>
      <c r="AE314" s="306"/>
      <c r="AF314" s="306"/>
      <c r="AG314" s="306"/>
      <c r="AH314" s="306"/>
      <c r="AI314" s="306"/>
      <c r="AJ314" s="306"/>
      <c r="AK314" s="306"/>
      <c r="AL314" s="306"/>
      <c r="AM314" s="306"/>
      <c r="AN314" s="306"/>
      <c r="AO314" s="307"/>
      <c r="AP314" s="125"/>
    </row>
    <row r="315" spans="1:42" ht="15.75" x14ac:dyDescent="0.25">
      <c r="A315" s="220" t="s">
        <v>672</v>
      </c>
      <c r="B315" s="276"/>
      <c r="C315" s="276" t="s">
        <v>673</v>
      </c>
      <c r="D315" s="745">
        <f>'5. Önkormányzat'!F306</f>
        <v>205</v>
      </c>
      <c r="E315" s="305">
        <f t="shared" si="18"/>
        <v>205</v>
      </c>
      <c r="F315" s="306"/>
      <c r="G315" s="306"/>
      <c r="H315" s="306"/>
      <c r="I315" s="306"/>
      <c r="J315" s="306"/>
      <c r="K315" s="306"/>
      <c r="L315" s="306"/>
      <c r="M315" s="306"/>
      <c r="N315" s="306"/>
      <c r="O315" s="308">
        <v>205</v>
      </c>
      <c r="P315" s="306"/>
      <c r="Q315" s="306"/>
      <c r="R315" s="306"/>
      <c r="S315" s="306"/>
      <c r="T315" s="306"/>
      <c r="U315" s="306"/>
      <c r="V315" s="306"/>
      <c r="W315" s="306"/>
      <c r="X315" s="306"/>
      <c r="Y315" s="306"/>
      <c r="Z315" s="306"/>
      <c r="AA315" s="306"/>
      <c r="AB315" s="306"/>
      <c r="AC315" s="306"/>
      <c r="AD315" s="306"/>
      <c r="AE315" s="306"/>
      <c r="AF315" s="306"/>
      <c r="AG315" s="306"/>
      <c r="AH315" s="306"/>
      <c r="AI315" s="306"/>
      <c r="AJ315" s="306"/>
      <c r="AK315" s="306"/>
      <c r="AL315" s="306"/>
      <c r="AM315" s="306"/>
      <c r="AN315" s="306"/>
      <c r="AO315" s="307"/>
      <c r="AP315" s="125"/>
    </row>
    <row r="316" spans="1:42" ht="15.75" x14ac:dyDescent="0.25">
      <c r="A316" s="219" t="s">
        <v>674</v>
      </c>
      <c r="B316" s="276" t="s">
        <v>497</v>
      </c>
      <c r="C316" s="276" t="s">
        <v>675</v>
      </c>
      <c r="D316" s="745">
        <f>'5. Önkormányzat'!F307</f>
        <v>219</v>
      </c>
      <c r="E316" s="305">
        <f>SUM(E317:E318)</f>
        <v>219</v>
      </c>
      <c r="F316" s="306"/>
      <c r="G316" s="306"/>
      <c r="H316" s="306"/>
      <c r="I316" s="306"/>
      <c r="J316" s="306"/>
      <c r="K316" s="306"/>
      <c r="L316" s="306"/>
      <c r="M316" s="306"/>
      <c r="N316" s="306"/>
      <c r="O316" s="306"/>
      <c r="P316" s="306"/>
      <c r="Q316" s="306"/>
      <c r="R316" s="306"/>
      <c r="S316" s="311"/>
      <c r="T316" s="306"/>
      <c r="U316" s="306"/>
      <c r="V316" s="306"/>
      <c r="W316" s="306"/>
      <c r="X316" s="306"/>
      <c r="Y316" s="306"/>
      <c r="Z316" s="306"/>
      <c r="AA316" s="306"/>
      <c r="AB316" s="306"/>
      <c r="AC316" s="306"/>
      <c r="AD316" s="306"/>
      <c r="AE316" s="306"/>
      <c r="AF316" s="306"/>
      <c r="AG316" s="306"/>
      <c r="AH316" s="306"/>
      <c r="AI316" s="306"/>
      <c r="AJ316" s="306"/>
      <c r="AK316" s="306"/>
      <c r="AL316" s="306"/>
      <c r="AM316" s="306"/>
      <c r="AN316" s="306"/>
      <c r="AO316" s="307"/>
      <c r="AP316" s="125"/>
    </row>
    <row r="317" spans="1:42" ht="15.75" x14ac:dyDescent="0.25">
      <c r="A317" s="220" t="s">
        <v>571</v>
      </c>
      <c r="B317" s="276"/>
      <c r="C317" s="276" t="s">
        <v>677</v>
      </c>
      <c r="D317" s="745">
        <f>'5. Önkormányzat'!F308</f>
        <v>219</v>
      </c>
      <c r="E317" s="305">
        <f>SUM(F317:AN317)</f>
        <v>219</v>
      </c>
      <c r="F317" s="306"/>
      <c r="G317" s="306"/>
      <c r="H317" s="306"/>
      <c r="I317" s="306"/>
      <c r="J317" s="306"/>
      <c r="K317" s="306"/>
      <c r="L317" s="306"/>
      <c r="M317" s="306"/>
      <c r="N317" s="306"/>
      <c r="O317" s="308">
        <v>189</v>
      </c>
      <c r="P317" s="306"/>
      <c r="Q317" s="306"/>
      <c r="R317" s="306"/>
      <c r="S317" s="308">
        <v>30</v>
      </c>
      <c r="T317" s="306"/>
      <c r="U317" s="306"/>
      <c r="V317" s="306"/>
      <c r="W317" s="306"/>
      <c r="X317" s="306"/>
      <c r="Y317" s="306"/>
      <c r="Z317" s="306"/>
      <c r="AA317" s="306"/>
      <c r="AB317" s="306"/>
      <c r="AC317" s="306"/>
      <c r="AD317" s="306"/>
      <c r="AE317" s="306"/>
      <c r="AF317" s="306"/>
      <c r="AG317" s="306"/>
      <c r="AH317" s="306"/>
      <c r="AI317" s="306"/>
      <c r="AJ317" s="306"/>
      <c r="AK317" s="306"/>
      <c r="AL317" s="306"/>
      <c r="AM317" s="306"/>
      <c r="AN317" s="306"/>
      <c r="AO317" s="307"/>
      <c r="AP317" s="125"/>
    </row>
    <row r="318" spans="1:42" ht="15.75" x14ac:dyDescent="0.25">
      <c r="A318" s="223" t="s">
        <v>678</v>
      </c>
      <c r="B318" s="278"/>
      <c r="C318" s="278" t="s">
        <v>679</v>
      </c>
      <c r="D318" s="745">
        <f>'5. Önkormányzat'!F309</f>
        <v>0</v>
      </c>
      <c r="E318" s="305">
        <f>SUM(F318:AN318)</f>
        <v>0</v>
      </c>
      <c r="F318" s="306"/>
      <c r="G318" s="306"/>
      <c r="H318" s="306"/>
      <c r="I318" s="306"/>
      <c r="J318" s="309"/>
      <c r="K318" s="306"/>
      <c r="L318" s="306"/>
      <c r="M318" s="306"/>
      <c r="N318" s="306"/>
      <c r="O318" s="308">
        <v>0</v>
      </c>
      <c r="P318" s="306"/>
      <c r="Q318" s="306"/>
      <c r="R318" s="306"/>
      <c r="S318" s="306"/>
      <c r="T318" s="306"/>
      <c r="U318" s="306"/>
      <c r="V318" s="306"/>
      <c r="W318" s="306"/>
      <c r="X318" s="306"/>
      <c r="Y318" s="306"/>
      <c r="Z318" s="306"/>
      <c r="AA318" s="306"/>
      <c r="AB318" s="306"/>
      <c r="AC318" s="306"/>
      <c r="AD318" s="306"/>
      <c r="AE318" s="306"/>
      <c r="AF318" s="306"/>
      <c r="AG318" s="306"/>
      <c r="AH318" s="306"/>
      <c r="AI318" s="306"/>
      <c r="AJ318" s="306"/>
      <c r="AK318" s="306"/>
      <c r="AL318" s="306"/>
      <c r="AM318" s="306"/>
      <c r="AN318" s="306"/>
      <c r="AO318" s="307"/>
      <c r="AP318" s="125"/>
    </row>
    <row r="319" spans="1:42" ht="15.75" x14ac:dyDescent="0.25">
      <c r="A319" s="224" t="s">
        <v>680</v>
      </c>
      <c r="B319" s="278" t="s">
        <v>498</v>
      </c>
      <c r="C319" s="278" t="s">
        <v>681</v>
      </c>
      <c r="D319" s="745">
        <f>'5. Önkormányzat'!F310</f>
        <v>15929</v>
      </c>
      <c r="E319" s="305">
        <f>E320+E325+E326+E327+E328+E331+E335</f>
        <v>15929</v>
      </c>
      <c r="F319" s="306"/>
      <c r="G319" s="306"/>
      <c r="H319" s="306"/>
      <c r="I319" s="306"/>
      <c r="J319" s="306"/>
      <c r="K319" s="306"/>
      <c r="L319" s="306"/>
      <c r="M319" s="306"/>
      <c r="N319" s="306"/>
      <c r="O319" s="306"/>
      <c r="P319" s="306"/>
      <c r="Q319" s="306"/>
      <c r="R319" s="306"/>
      <c r="S319" s="306"/>
      <c r="T319" s="306"/>
      <c r="U319" s="306"/>
      <c r="V319" s="306"/>
      <c r="W319" s="306"/>
      <c r="X319" s="306"/>
      <c r="Y319" s="306"/>
      <c r="Z319" s="306"/>
      <c r="AA319" s="306"/>
      <c r="AB319" s="306"/>
      <c r="AC319" s="306"/>
      <c r="AD319" s="306"/>
      <c r="AE319" s="306"/>
      <c r="AF319" s="306"/>
      <c r="AG319" s="306"/>
      <c r="AH319" s="306"/>
      <c r="AI319" s="306"/>
      <c r="AJ319" s="306"/>
      <c r="AK319" s="306"/>
      <c r="AL319" s="306"/>
      <c r="AM319" s="306"/>
      <c r="AN319" s="306"/>
      <c r="AO319" s="307"/>
      <c r="AP319" s="125"/>
    </row>
    <row r="320" spans="1:42" ht="15.75" x14ac:dyDescent="0.25">
      <c r="A320" s="225" t="s">
        <v>682</v>
      </c>
      <c r="B320" s="278" t="s">
        <v>499</v>
      </c>
      <c r="C320" s="278" t="s">
        <v>683</v>
      </c>
      <c r="D320" s="745">
        <f>'5. Önkormányzat'!F311</f>
        <v>4145</v>
      </c>
      <c r="E320" s="305">
        <f>SUM(E321:E324)</f>
        <v>4145</v>
      </c>
      <c r="F320" s="306"/>
      <c r="G320" s="306"/>
      <c r="H320" s="306"/>
      <c r="I320" s="306"/>
      <c r="J320" s="306"/>
      <c r="K320" s="306"/>
      <c r="L320" s="306"/>
      <c r="M320" s="306"/>
      <c r="N320" s="306"/>
      <c r="O320" s="306"/>
      <c r="P320" s="306"/>
      <c r="Q320" s="306"/>
      <c r="R320" s="306"/>
      <c r="S320" s="306"/>
      <c r="T320" s="306"/>
      <c r="U320" s="306"/>
      <c r="V320" s="306"/>
      <c r="W320" s="306"/>
      <c r="X320" s="306"/>
      <c r="Y320" s="306"/>
      <c r="Z320" s="306"/>
      <c r="AA320" s="306"/>
      <c r="AB320" s="306"/>
      <c r="AC320" s="306"/>
      <c r="AD320" s="306"/>
      <c r="AE320" s="306"/>
      <c r="AF320" s="306"/>
      <c r="AG320" s="306"/>
      <c r="AH320" s="306"/>
      <c r="AI320" s="306"/>
      <c r="AJ320" s="306"/>
      <c r="AK320" s="306"/>
      <c r="AL320" s="306"/>
      <c r="AM320" s="306"/>
      <c r="AN320" s="306"/>
      <c r="AO320" s="307"/>
      <c r="AP320" s="125"/>
    </row>
    <row r="321" spans="1:42" ht="15.75" x14ac:dyDescent="0.25">
      <c r="A321" s="223" t="s">
        <v>684</v>
      </c>
      <c r="B321" s="278"/>
      <c r="C321" s="278" t="s">
        <v>685</v>
      </c>
      <c r="D321" s="745">
        <f>'5. Önkormányzat'!F312</f>
        <v>2120</v>
      </c>
      <c r="E321" s="305">
        <f t="shared" ref="E321:E327" si="19">SUM(F321:AN321)</f>
        <v>2120</v>
      </c>
      <c r="F321" s="306"/>
      <c r="G321" s="306"/>
      <c r="H321" s="308">
        <v>150</v>
      </c>
      <c r="I321" s="309">
        <v>85</v>
      </c>
      <c r="J321" s="306"/>
      <c r="K321" s="306"/>
      <c r="L321" s="306"/>
      <c r="M321" s="306"/>
      <c r="N321" s="308">
        <v>1600</v>
      </c>
      <c r="O321" s="308">
        <v>115</v>
      </c>
      <c r="P321" s="306"/>
      <c r="Q321" s="306"/>
      <c r="R321" s="306"/>
      <c r="S321" s="308">
        <v>50</v>
      </c>
      <c r="T321" s="306"/>
      <c r="U321" s="306"/>
      <c r="V321" s="306"/>
      <c r="W321" s="306"/>
      <c r="X321" s="306"/>
      <c r="Y321" s="306"/>
      <c r="Z321" s="306"/>
      <c r="AA321" s="306"/>
      <c r="AB321" s="306"/>
      <c r="AC321" s="306"/>
      <c r="AD321" s="306"/>
      <c r="AE321" s="306"/>
      <c r="AF321" s="308">
        <v>15</v>
      </c>
      <c r="AG321" s="306"/>
      <c r="AH321" s="306"/>
      <c r="AI321" s="306"/>
      <c r="AJ321" s="306"/>
      <c r="AK321" s="309">
        <v>100</v>
      </c>
      <c r="AL321" s="306"/>
      <c r="AM321" s="308">
        <v>5</v>
      </c>
      <c r="AN321" s="306"/>
      <c r="AO321" s="307"/>
      <c r="AP321" s="125"/>
    </row>
    <row r="322" spans="1:42" ht="15.75" x14ac:dyDescent="0.25">
      <c r="A322" s="223" t="s">
        <v>686</v>
      </c>
      <c r="B322" s="278"/>
      <c r="C322" s="278" t="s">
        <v>687</v>
      </c>
      <c r="D322" s="745">
        <f>'5. Önkormányzat'!F313</f>
        <v>1923</v>
      </c>
      <c r="E322" s="305">
        <f t="shared" si="19"/>
        <v>1923</v>
      </c>
      <c r="F322" s="306"/>
      <c r="G322" s="306"/>
      <c r="H322" s="308">
        <v>260</v>
      </c>
      <c r="I322" s="309">
        <v>140</v>
      </c>
      <c r="J322" s="306"/>
      <c r="K322" s="306"/>
      <c r="L322" s="306"/>
      <c r="M322" s="306"/>
      <c r="N322" s="306"/>
      <c r="O322" s="308">
        <v>948</v>
      </c>
      <c r="P322" s="306"/>
      <c r="Q322" s="306"/>
      <c r="R322" s="306"/>
      <c r="S322" s="308">
        <v>100</v>
      </c>
      <c r="T322" s="306"/>
      <c r="U322" s="306"/>
      <c r="V322" s="306"/>
      <c r="W322" s="306"/>
      <c r="X322" s="306"/>
      <c r="Y322" s="306"/>
      <c r="Z322" s="306"/>
      <c r="AA322" s="306"/>
      <c r="AB322" s="306"/>
      <c r="AC322" s="306"/>
      <c r="AD322" s="306"/>
      <c r="AE322" s="306"/>
      <c r="AF322" s="308">
        <v>35</v>
      </c>
      <c r="AG322" s="306"/>
      <c r="AH322" s="306"/>
      <c r="AI322" s="306"/>
      <c r="AJ322" s="306"/>
      <c r="AK322" s="309">
        <v>200</v>
      </c>
      <c r="AL322" s="308">
        <v>240</v>
      </c>
      <c r="AM322" s="306"/>
      <c r="AN322" s="306"/>
      <c r="AO322" s="307"/>
      <c r="AP322" s="125"/>
    </row>
    <row r="323" spans="1:42" ht="15.75" x14ac:dyDescent="0.25">
      <c r="A323" s="223" t="s">
        <v>688</v>
      </c>
      <c r="B323" s="278"/>
      <c r="C323" s="278" t="s">
        <v>689</v>
      </c>
      <c r="D323" s="745">
        <f>'5. Önkormányzat'!F314</f>
        <v>0</v>
      </c>
      <c r="E323" s="305">
        <f t="shared" si="19"/>
        <v>0</v>
      </c>
      <c r="F323" s="306"/>
      <c r="G323" s="306"/>
      <c r="H323" s="306"/>
      <c r="I323" s="306"/>
      <c r="J323" s="306"/>
      <c r="K323" s="306"/>
      <c r="L323" s="306"/>
      <c r="M323" s="306"/>
      <c r="N323" s="306"/>
      <c r="O323" s="306"/>
      <c r="P323" s="306"/>
      <c r="Q323" s="306"/>
      <c r="R323" s="306"/>
      <c r="S323" s="306"/>
      <c r="T323" s="306"/>
      <c r="U323" s="306"/>
      <c r="V323" s="306"/>
      <c r="W323" s="306"/>
      <c r="X323" s="306"/>
      <c r="Y323" s="306"/>
      <c r="Z323" s="306"/>
      <c r="AA323" s="306"/>
      <c r="AB323" s="306"/>
      <c r="AC323" s="306"/>
      <c r="AD323" s="306"/>
      <c r="AE323" s="306"/>
      <c r="AF323" s="306"/>
      <c r="AG323" s="306"/>
      <c r="AH323" s="306"/>
      <c r="AI323" s="306"/>
      <c r="AJ323" s="306"/>
      <c r="AK323" s="306"/>
      <c r="AL323" s="306"/>
      <c r="AM323" s="306"/>
      <c r="AN323" s="306"/>
      <c r="AO323" s="307"/>
      <c r="AP323" s="125"/>
    </row>
    <row r="324" spans="1:42" ht="15.75" x14ac:dyDescent="0.25">
      <c r="A324" s="223" t="s">
        <v>690</v>
      </c>
      <c r="B324" s="278"/>
      <c r="C324" s="278" t="s">
        <v>691</v>
      </c>
      <c r="D324" s="745">
        <f>'5. Önkormányzat'!F315</f>
        <v>102</v>
      </c>
      <c r="E324" s="305">
        <f t="shared" si="19"/>
        <v>102</v>
      </c>
      <c r="F324" s="306"/>
      <c r="G324" s="306"/>
      <c r="H324" s="308">
        <v>25</v>
      </c>
      <c r="I324" s="309">
        <v>12</v>
      </c>
      <c r="J324" s="306"/>
      <c r="K324" s="306"/>
      <c r="L324" s="306"/>
      <c r="M324" s="306"/>
      <c r="N324" s="306"/>
      <c r="O324" s="308">
        <v>5</v>
      </c>
      <c r="P324" s="306"/>
      <c r="Q324" s="306"/>
      <c r="R324" s="306"/>
      <c r="S324" s="308">
        <v>10</v>
      </c>
      <c r="T324" s="306"/>
      <c r="U324" s="306"/>
      <c r="V324" s="306"/>
      <c r="W324" s="306"/>
      <c r="X324" s="306"/>
      <c r="Y324" s="306"/>
      <c r="Z324" s="306"/>
      <c r="AA324" s="306"/>
      <c r="AB324" s="306"/>
      <c r="AC324" s="306"/>
      <c r="AD324" s="306"/>
      <c r="AE324" s="306"/>
      <c r="AF324" s="308">
        <v>5</v>
      </c>
      <c r="AG324" s="306"/>
      <c r="AH324" s="306"/>
      <c r="AI324" s="306"/>
      <c r="AJ324" s="306"/>
      <c r="AK324" s="309">
        <v>30</v>
      </c>
      <c r="AL324" s="306"/>
      <c r="AM324" s="308">
        <v>15</v>
      </c>
      <c r="AN324" s="306"/>
      <c r="AO324" s="307"/>
      <c r="AP324" s="125"/>
    </row>
    <row r="325" spans="1:42" ht="15.75" x14ac:dyDescent="0.25">
      <c r="A325" s="225" t="s">
        <v>692</v>
      </c>
      <c r="B325" s="278" t="s">
        <v>500</v>
      </c>
      <c r="C325" s="278" t="s">
        <v>693</v>
      </c>
      <c r="D325" s="745">
        <f>'5. Önkormányzat'!F316</f>
        <v>0</v>
      </c>
      <c r="E325" s="305">
        <f t="shared" si="19"/>
        <v>0</v>
      </c>
      <c r="F325" s="306"/>
      <c r="G325" s="306"/>
      <c r="H325" s="306"/>
      <c r="I325" s="306"/>
      <c r="J325" s="306"/>
      <c r="K325" s="306"/>
      <c r="L325" s="306"/>
      <c r="M325" s="306"/>
      <c r="N325" s="306"/>
      <c r="O325" s="306"/>
      <c r="P325" s="306"/>
      <c r="Q325" s="306"/>
      <c r="R325" s="306"/>
      <c r="S325" s="306"/>
      <c r="T325" s="306"/>
      <c r="U325" s="306"/>
      <c r="V325" s="306"/>
      <c r="W325" s="306"/>
      <c r="X325" s="306"/>
      <c r="Y325" s="306"/>
      <c r="Z325" s="306"/>
      <c r="AA325" s="306"/>
      <c r="AB325" s="306"/>
      <c r="AC325" s="306"/>
      <c r="AD325" s="306"/>
      <c r="AE325" s="306"/>
      <c r="AF325" s="306"/>
      <c r="AG325" s="306"/>
      <c r="AH325" s="306"/>
      <c r="AI325" s="306"/>
      <c r="AJ325" s="306"/>
      <c r="AK325" s="306"/>
      <c r="AL325" s="306"/>
      <c r="AM325" s="306"/>
      <c r="AN325" s="306"/>
      <c r="AO325" s="307"/>
      <c r="AP325" s="125"/>
    </row>
    <row r="326" spans="1:42" ht="15.75" x14ac:dyDescent="0.25">
      <c r="A326" s="225" t="s">
        <v>694</v>
      </c>
      <c r="B326" s="278" t="s">
        <v>501</v>
      </c>
      <c r="C326" s="278" t="s">
        <v>695</v>
      </c>
      <c r="D326" s="745">
        <f>'5. Önkormányzat'!F317</f>
        <v>1407</v>
      </c>
      <c r="E326" s="305">
        <f t="shared" si="19"/>
        <v>1407</v>
      </c>
      <c r="F326" s="306"/>
      <c r="G326" s="306"/>
      <c r="H326" s="308">
        <v>137</v>
      </c>
      <c r="I326" s="309">
        <v>77</v>
      </c>
      <c r="J326" s="306"/>
      <c r="K326" s="306"/>
      <c r="L326" s="306"/>
      <c r="M326" s="306"/>
      <c r="N326" s="306"/>
      <c r="O326" s="308">
        <v>1179</v>
      </c>
      <c r="P326" s="306"/>
      <c r="Q326" s="306"/>
      <c r="R326" s="306"/>
      <c r="S326" s="306"/>
      <c r="T326" s="306"/>
      <c r="U326" s="306"/>
      <c r="V326" s="306"/>
      <c r="W326" s="306"/>
      <c r="X326" s="306"/>
      <c r="Y326" s="306"/>
      <c r="Z326" s="306"/>
      <c r="AA326" s="306"/>
      <c r="AB326" s="306"/>
      <c r="AC326" s="306"/>
      <c r="AD326" s="306"/>
      <c r="AE326" s="306"/>
      <c r="AF326" s="308">
        <v>14</v>
      </c>
      <c r="AG326" s="306"/>
      <c r="AH326" s="306"/>
      <c r="AI326" s="306"/>
      <c r="AJ326" s="306"/>
      <c r="AK326" s="306"/>
      <c r="AL326" s="306"/>
      <c r="AM326" s="306"/>
      <c r="AN326" s="306"/>
      <c r="AO326" s="307"/>
      <c r="AP326" s="125"/>
    </row>
    <row r="327" spans="1:42" ht="15.75" x14ac:dyDescent="0.25">
      <c r="A327" s="225" t="s">
        <v>696</v>
      </c>
      <c r="B327" s="278" t="s">
        <v>502</v>
      </c>
      <c r="C327" s="278" t="s">
        <v>697</v>
      </c>
      <c r="D327" s="745">
        <f>'5. Önkormányzat'!F318</f>
        <v>1391</v>
      </c>
      <c r="E327" s="305">
        <f t="shared" si="19"/>
        <v>1391</v>
      </c>
      <c r="F327" s="309"/>
      <c r="G327" s="306"/>
      <c r="H327" s="308">
        <v>180</v>
      </c>
      <c r="I327" s="309">
        <v>102</v>
      </c>
      <c r="J327" s="306"/>
      <c r="K327" s="308">
        <v>50</v>
      </c>
      <c r="L327" s="306"/>
      <c r="M327" s="306"/>
      <c r="N327" s="306"/>
      <c r="O327" s="308">
        <v>191</v>
      </c>
      <c r="P327" s="306"/>
      <c r="Q327" s="306"/>
      <c r="R327" s="306"/>
      <c r="S327" s="308">
        <v>50</v>
      </c>
      <c r="T327" s="306"/>
      <c r="U327" s="306"/>
      <c r="V327" s="306"/>
      <c r="W327" s="306"/>
      <c r="X327" s="306"/>
      <c r="Y327" s="306"/>
      <c r="Z327" s="306"/>
      <c r="AA327" s="306"/>
      <c r="AB327" s="306"/>
      <c r="AC327" s="306"/>
      <c r="AD327" s="306"/>
      <c r="AE327" s="306"/>
      <c r="AF327" s="308">
        <v>18</v>
      </c>
      <c r="AG327" s="309">
        <v>347</v>
      </c>
      <c r="AH327" s="306"/>
      <c r="AI327" s="306"/>
      <c r="AJ327" s="306"/>
      <c r="AK327" s="309">
        <v>150</v>
      </c>
      <c r="AL327" s="306"/>
      <c r="AM327" s="308">
        <v>30</v>
      </c>
      <c r="AN327" s="308">
        <v>273</v>
      </c>
      <c r="AO327" s="307"/>
      <c r="AP327" s="125"/>
    </row>
    <row r="328" spans="1:42" ht="15.75" x14ac:dyDescent="0.25">
      <c r="A328" s="225" t="s">
        <v>698</v>
      </c>
      <c r="B328" s="278" t="s">
        <v>503</v>
      </c>
      <c r="C328" s="278" t="s">
        <v>699</v>
      </c>
      <c r="D328" s="745">
        <f>'5. Önkormányzat'!F319</f>
        <v>1802</v>
      </c>
      <c r="E328" s="305">
        <f>SUM(E329:E330)</f>
        <v>1802</v>
      </c>
      <c r="F328" s="306"/>
      <c r="G328" s="306"/>
      <c r="H328" s="306"/>
      <c r="I328" s="311"/>
      <c r="J328" s="306"/>
      <c r="K328" s="306"/>
      <c r="L328" s="306"/>
      <c r="M328" s="306"/>
      <c r="N328" s="306"/>
      <c r="O328" s="306"/>
      <c r="P328" s="306"/>
      <c r="Q328" s="306"/>
      <c r="R328" s="306"/>
      <c r="S328" s="306"/>
      <c r="T328" s="306"/>
      <c r="U328" s="306"/>
      <c r="V328" s="306"/>
      <c r="W328" s="306"/>
      <c r="X328" s="306"/>
      <c r="Y328" s="306"/>
      <c r="Z328" s="306"/>
      <c r="AA328" s="306"/>
      <c r="AB328" s="306"/>
      <c r="AC328" s="306"/>
      <c r="AD328" s="306"/>
      <c r="AE328" s="306"/>
      <c r="AF328" s="306"/>
      <c r="AG328" s="306"/>
      <c r="AH328" s="306"/>
      <c r="AI328" s="306"/>
      <c r="AJ328" s="306"/>
      <c r="AK328" s="306"/>
      <c r="AL328" s="306"/>
      <c r="AM328" s="306"/>
      <c r="AN328" s="306"/>
      <c r="AO328" s="307"/>
      <c r="AP328" s="125"/>
    </row>
    <row r="329" spans="1:42" ht="15.75" x14ac:dyDescent="0.25">
      <c r="A329" s="223" t="s">
        <v>700</v>
      </c>
      <c r="B329" s="278"/>
      <c r="C329" s="278" t="s">
        <v>701</v>
      </c>
      <c r="D329" s="745">
        <f>'5. Önkormányzat'!F320</f>
        <v>1139</v>
      </c>
      <c r="E329" s="305">
        <f t="shared" ref="E329:E334" si="20">SUM(F329:AN329)</f>
        <v>1139</v>
      </c>
      <c r="F329" s="306"/>
      <c r="G329" s="306"/>
      <c r="H329" s="306"/>
      <c r="I329" s="306"/>
      <c r="J329" s="306"/>
      <c r="K329" s="306"/>
      <c r="L329" s="306"/>
      <c r="M329" s="306"/>
      <c r="N329" s="306"/>
      <c r="O329" s="308">
        <v>1139</v>
      </c>
      <c r="P329" s="306"/>
      <c r="Q329" s="306"/>
      <c r="R329" s="306"/>
      <c r="S329" s="306"/>
      <c r="T329" s="306"/>
      <c r="U329" s="306"/>
      <c r="V329" s="306"/>
      <c r="W329" s="306"/>
      <c r="X329" s="306"/>
      <c r="Y329" s="306"/>
      <c r="Z329" s="306"/>
      <c r="AA329" s="306"/>
      <c r="AB329" s="306"/>
      <c r="AC329" s="306"/>
      <c r="AD329" s="306"/>
      <c r="AE329" s="306"/>
      <c r="AF329" s="306"/>
      <c r="AG329" s="306"/>
      <c r="AH329" s="306"/>
      <c r="AI329" s="306"/>
      <c r="AJ329" s="306"/>
      <c r="AK329" s="306"/>
      <c r="AL329" s="306"/>
      <c r="AM329" s="306"/>
      <c r="AN329" s="306"/>
      <c r="AO329" s="307"/>
      <c r="AP329" s="125"/>
    </row>
    <row r="330" spans="1:42" ht="15.75" x14ac:dyDescent="0.25">
      <c r="A330" s="223" t="s">
        <v>702</v>
      </c>
      <c r="B330" s="278"/>
      <c r="C330" s="278" t="s">
        <v>703</v>
      </c>
      <c r="D330" s="745">
        <f>'5. Önkormányzat'!F321</f>
        <v>663</v>
      </c>
      <c r="E330" s="305">
        <f t="shared" si="20"/>
        <v>663</v>
      </c>
      <c r="F330" s="306"/>
      <c r="G330" s="306"/>
      <c r="H330" s="306"/>
      <c r="I330" s="306"/>
      <c r="J330" s="306"/>
      <c r="K330" s="308">
        <v>663</v>
      </c>
      <c r="L330" s="306"/>
      <c r="M330" s="306"/>
      <c r="N330" s="306"/>
      <c r="O330" s="306"/>
      <c r="P330" s="306"/>
      <c r="Q330" s="306"/>
      <c r="R330" s="306"/>
      <c r="S330" s="306"/>
      <c r="T330" s="306"/>
      <c r="U330" s="306"/>
      <c r="V330" s="306"/>
      <c r="W330" s="306"/>
      <c r="X330" s="306"/>
      <c r="Y330" s="306"/>
      <c r="Z330" s="306"/>
      <c r="AA330" s="306"/>
      <c r="AB330" s="306"/>
      <c r="AC330" s="306"/>
      <c r="AD330" s="306"/>
      <c r="AE330" s="306"/>
      <c r="AF330" s="306"/>
      <c r="AG330" s="306"/>
      <c r="AH330" s="306"/>
      <c r="AI330" s="306"/>
      <c r="AJ330" s="306"/>
      <c r="AK330" s="306"/>
      <c r="AL330" s="306"/>
      <c r="AM330" s="306"/>
      <c r="AN330" s="306"/>
      <c r="AO330" s="307"/>
      <c r="AP330" s="125"/>
    </row>
    <row r="331" spans="1:42" ht="15.75" x14ac:dyDescent="0.25">
      <c r="A331" s="225" t="s">
        <v>704</v>
      </c>
      <c r="B331" s="278" t="s">
        <v>504</v>
      </c>
      <c r="C331" s="278" t="s">
        <v>705</v>
      </c>
      <c r="D331" s="745">
        <f>'5. Önkormányzat'!F322</f>
        <v>615</v>
      </c>
      <c r="E331" s="305">
        <f>SUM(E332:E334)</f>
        <v>615</v>
      </c>
      <c r="F331" s="306"/>
      <c r="G331" s="306"/>
      <c r="H331" s="306"/>
      <c r="I331" s="306"/>
      <c r="J331" s="306"/>
      <c r="K331" s="306"/>
      <c r="L331" s="306"/>
      <c r="M331" s="306"/>
      <c r="N331" s="306"/>
      <c r="O331" s="306"/>
      <c r="P331" s="306"/>
      <c r="Q331" s="306"/>
      <c r="R331" s="306"/>
      <c r="S331" s="306"/>
      <c r="T331" s="306"/>
      <c r="U331" s="306"/>
      <c r="V331" s="306"/>
      <c r="W331" s="306"/>
      <c r="X331" s="306"/>
      <c r="Y331" s="306"/>
      <c r="Z331" s="306"/>
      <c r="AA331" s="306"/>
      <c r="AB331" s="306"/>
      <c r="AC331" s="306"/>
      <c r="AD331" s="306"/>
      <c r="AE331" s="306"/>
      <c r="AF331" s="306"/>
      <c r="AG331" s="306"/>
      <c r="AH331" s="306"/>
      <c r="AI331" s="306"/>
      <c r="AJ331" s="306"/>
      <c r="AK331" s="306"/>
      <c r="AL331" s="306"/>
      <c r="AM331" s="306"/>
      <c r="AN331" s="306"/>
      <c r="AO331" s="307"/>
      <c r="AP331" s="125"/>
    </row>
    <row r="332" spans="1:42" ht="15.75" x14ac:dyDescent="0.25">
      <c r="A332" s="223" t="s">
        <v>706</v>
      </c>
      <c r="B332" s="278"/>
      <c r="C332" s="278" t="s">
        <v>707</v>
      </c>
      <c r="D332" s="745">
        <f>'5. Önkormányzat'!F323</f>
        <v>0</v>
      </c>
      <c r="E332" s="305">
        <f t="shared" si="20"/>
        <v>0</v>
      </c>
      <c r="F332" s="306"/>
      <c r="G332" s="306"/>
      <c r="H332" s="306"/>
      <c r="I332" s="306"/>
      <c r="J332" s="306"/>
      <c r="K332" s="306"/>
      <c r="L332" s="306"/>
      <c r="M332" s="306"/>
      <c r="N332" s="306"/>
      <c r="O332" s="306"/>
      <c r="P332" s="306"/>
      <c r="Q332" s="306"/>
      <c r="R332" s="306"/>
      <c r="S332" s="306"/>
      <c r="T332" s="306"/>
      <c r="U332" s="306"/>
      <c r="V332" s="306"/>
      <c r="W332" s="306"/>
      <c r="X332" s="306"/>
      <c r="Y332" s="306"/>
      <c r="Z332" s="306"/>
      <c r="AA332" s="306"/>
      <c r="AB332" s="306"/>
      <c r="AC332" s="306"/>
      <c r="AD332" s="306"/>
      <c r="AE332" s="306"/>
      <c r="AF332" s="306"/>
      <c r="AG332" s="306"/>
      <c r="AH332" s="306"/>
      <c r="AI332" s="306"/>
      <c r="AJ332" s="306"/>
      <c r="AK332" s="306"/>
      <c r="AL332" s="306"/>
      <c r="AM332" s="306"/>
      <c r="AN332" s="306"/>
      <c r="AO332" s="307"/>
      <c r="AP332" s="125"/>
    </row>
    <row r="333" spans="1:42" ht="15.75" x14ac:dyDescent="0.25">
      <c r="A333" s="223" t="s">
        <v>708</v>
      </c>
      <c r="B333" s="278"/>
      <c r="C333" s="278" t="s">
        <v>709</v>
      </c>
      <c r="D333" s="745">
        <f>'5. Önkormányzat'!F324</f>
        <v>355</v>
      </c>
      <c r="E333" s="305">
        <f t="shared" si="20"/>
        <v>355</v>
      </c>
      <c r="F333" s="306"/>
      <c r="G333" s="306"/>
      <c r="H333" s="306"/>
      <c r="I333" s="306"/>
      <c r="J333" s="306"/>
      <c r="K333" s="306"/>
      <c r="L333" s="306"/>
      <c r="M333" s="306"/>
      <c r="N333" s="306"/>
      <c r="O333" s="308">
        <v>355</v>
      </c>
      <c r="P333" s="306"/>
      <c r="Q333" s="306"/>
      <c r="R333" s="306"/>
      <c r="S333" s="306"/>
      <c r="T333" s="306"/>
      <c r="U333" s="306"/>
      <c r="V333" s="306"/>
      <c r="W333" s="306"/>
      <c r="X333" s="306"/>
      <c r="Y333" s="306"/>
      <c r="Z333" s="306"/>
      <c r="AA333" s="306"/>
      <c r="AB333" s="306"/>
      <c r="AC333" s="306"/>
      <c r="AD333" s="306"/>
      <c r="AE333" s="306"/>
      <c r="AF333" s="306"/>
      <c r="AG333" s="306"/>
      <c r="AH333" s="306"/>
      <c r="AI333" s="306"/>
      <c r="AJ333" s="306"/>
      <c r="AK333" s="306"/>
      <c r="AL333" s="306"/>
      <c r="AM333" s="306"/>
      <c r="AN333" s="306"/>
      <c r="AO333" s="307"/>
      <c r="AP333" s="125"/>
    </row>
    <row r="334" spans="1:42" ht="15.75" x14ac:dyDescent="0.25">
      <c r="A334" s="223" t="s">
        <v>710</v>
      </c>
      <c r="B334" s="278"/>
      <c r="C334" s="278" t="s">
        <v>711</v>
      </c>
      <c r="D334" s="745">
        <f>'5. Önkormányzat'!F325</f>
        <v>260</v>
      </c>
      <c r="E334" s="305">
        <f t="shared" si="20"/>
        <v>260</v>
      </c>
      <c r="F334" s="306"/>
      <c r="G334" s="306"/>
      <c r="H334" s="306"/>
      <c r="I334" s="306"/>
      <c r="J334" s="306"/>
      <c r="K334" s="306"/>
      <c r="L334" s="306"/>
      <c r="M334" s="306"/>
      <c r="N334" s="306"/>
      <c r="O334" s="308">
        <v>260</v>
      </c>
      <c r="P334" s="306"/>
      <c r="Q334" s="306"/>
      <c r="R334" s="306"/>
      <c r="S334" s="306"/>
      <c r="T334" s="306"/>
      <c r="U334" s="306"/>
      <c r="V334" s="306"/>
      <c r="W334" s="306"/>
      <c r="X334" s="306"/>
      <c r="Y334" s="306"/>
      <c r="Z334" s="306"/>
      <c r="AA334" s="306"/>
      <c r="AB334" s="306"/>
      <c r="AC334" s="306"/>
      <c r="AD334" s="306"/>
      <c r="AE334" s="306"/>
      <c r="AF334" s="306"/>
      <c r="AG334" s="306"/>
      <c r="AH334" s="306"/>
      <c r="AI334" s="306"/>
      <c r="AJ334" s="306"/>
      <c r="AK334" s="306"/>
      <c r="AL334" s="306"/>
      <c r="AM334" s="306"/>
      <c r="AN334" s="306"/>
      <c r="AO334" s="307"/>
      <c r="AP334" s="125"/>
    </row>
    <row r="335" spans="1:42" ht="15.75" x14ac:dyDescent="0.25">
      <c r="A335" s="225" t="s">
        <v>712</v>
      </c>
      <c r="B335" s="278" t="s">
        <v>505</v>
      </c>
      <c r="C335" s="278" t="s">
        <v>713</v>
      </c>
      <c r="D335" s="745">
        <f>'5. Önkormányzat'!F326</f>
        <v>6569</v>
      </c>
      <c r="E335" s="305">
        <f>SUM(E336:E339)</f>
        <v>6569</v>
      </c>
      <c r="F335" s="306"/>
      <c r="G335" s="306"/>
      <c r="H335" s="306"/>
      <c r="I335" s="306"/>
      <c r="J335" s="306"/>
      <c r="K335" s="306"/>
      <c r="L335" s="306"/>
      <c r="M335" s="306"/>
      <c r="N335" s="306"/>
      <c r="O335" s="306"/>
      <c r="P335" s="306"/>
      <c r="Q335" s="306"/>
      <c r="R335" s="306"/>
      <c r="S335" s="306"/>
      <c r="T335" s="306"/>
      <c r="U335" s="306"/>
      <c r="V335" s="306"/>
      <c r="W335" s="306"/>
      <c r="X335" s="306"/>
      <c r="Y335" s="306"/>
      <c r="Z335" s="306"/>
      <c r="AA335" s="306"/>
      <c r="AB335" s="306"/>
      <c r="AC335" s="306"/>
      <c r="AD335" s="306"/>
      <c r="AE335" s="306"/>
      <c r="AF335" s="306"/>
      <c r="AG335" s="306"/>
      <c r="AH335" s="306"/>
      <c r="AI335" s="306"/>
      <c r="AJ335" s="306"/>
      <c r="AK335" s="306"/>
      <c r="AL335" s="306"/>
      <c r="AM335" s="306"/>
      <c r="AN335" s="306"/>
      <c r="AO335" s="307"/>
      <c r="AP335" s="125"/>
    </row>
    <row r="336" spans="1:42" ht="15.75" x14ac:dyDescent="0.25">
      <c r="A336" s="223" t="s">
        <v>714</v>
      </c>
      <c r="B336" s="278"/>
      <c r="C336" s="278" t="s">
        <v>715</v>
      </c>
      <c r="D336" s="745">
        <f>'5. Önkormányzat'!F327</f>
        <v>427</v>
      </c>
      <c r="E336" s="305">
        <f>SUM(F336:AN336)</f>
        <v>427</v>
      </c>
      <c r="F336" s="306"/>
      <c r="G336" s="306"/>
      <c r="H336" s="306"/>
      <c r="I336" s="306"/>
      <c r="J336" s="306"/>
      <c r="K336" s="306"/>
      <c r="L336" s="306"/>
      <c r="M336" s="306"/>
      <c r="N336" s="306"/>
      <c r="O336" s="308">
        <v>427</v>
      </c>
      <c r="P336" s="306"/>
      <c r="Q336" s="306"/>
      <c r="R336" s="306"/>
      <c r="S336" s="306"/>
      <c r="T336" s="306"/>
      <c r="U336" s="306"/>
      <c r="V336" s="306"/>
      <c r="W336" s="306"/>
      <c r="X336" s="306"/>
      <c r="Y336" s="306"/>
      <c r="Z336" s="306"/>
      <c r="AA336" s="306"/>
      <c r="AB336" s="306"/>
      <c r="AC336" s="306"/>
      <c r="AD336" s="306"/>
      <c r="AE336" s="306"/>
      <c r="AF336" s="306"/>
      <c r="AG336" s="306"/>
      <c r="AH336" s="306"/>
      <c r="AI336" s="306"/>
      <c r="AJ336" s="306"/>
      <c r="AK336" s="306"/>
      <c r="AL336" s="306"/>
      <c r="AM336" s="306"/>
      <c r="AN336" s="306"/>
      <c r="AO336" s="307"/>
      <c r="AP336" s="125"/>
    </row>
    <row r="337" spans="1:42" ht="15.75" x14ac:dyDescent="0.25">
      <c r="A337" s="223" t="s">
        <v>716</v>
      </c>
      <c r="B337" s="278"/>
      <c r="C337" s="278" t="s">
        <v>717</v>
      </c>
      <c r="D337" s="745">
        <f>'5. Önkormányzat'!F328</f>
        <v>1554</v>
      </c>
      <c r="E337" s="305">
        <f>SUM(F337:AN337)</f>
        <v>1554</v>
      </c>
      <c r="F337" s="306"/>
      <c r="G337" s="306"/>
      <c r="H337" s="306"/>
      <c r="I337" s="306"/>
      <c r="J337" s="306"/>
      <c r="K337" s="306"/>
      <c r="L337" s="306"/>
      <c r="M337" s="306"/>
      <c r="N337" s="306"/>
      <c r="O337" s="308">
        <v>1554</v>
      </c>
      <c r="P337" s="306"/>
      <c r="Q337" s="306"/>
      <c r="R337" s="306"/>
      <c r="S337" s="306"/>
      <c r="T337" s="306"/>
      <c r="U337" s="306"/>
      <c r="V337" s="306"/>
      <c r="W337" s="306"/>
      <c r="X337" s="306"/>
      <c r="Y337" s="306"/>
      <c r="Z337" s="306"/>
      <c r="AA337" s="306"/>
      <c r="AB337" s="306"/>
      <c r="AC337" s="306"/>
      <c r="AD337" s="306"/>
      <c r="AE337" s="306"/>
      <c r="AF337" s="306"/>
      <c r="AG337" s="306"/>
      <c r="AH337" s="306"/>
      <c r="AI337" s="306"/>
      <c r="AJ337" s="306"/>
      <c r="AK337" s="306"/>
      <c r="AL337" s="306"/>
      <c r="AM337" s="306"/>
      <c r="AN337" s="306"/>
      <c r="AO337" s="307"/>
      <c r="AP337" s="125"/>
    </row>
    <row r="338" spans="1:42" ht="15.75" x14ac:dyDescent="0.25">
      <c r="A338" s="223" t="s">
        <v>718</v>
      </c>
      <c r="B338" s="278"/>
      <c r="C338" s="278" t="s">
        <v>719</v>
      </c>
      <c r="D338" s="745">
        <f>'5. Önkormányzat'!F329</f>
        <v>292</v>
      </c>
      <c r="E338" s="305">
        <f>SUM(F338:AN338)</f>
        <v>292</v>
      </c>
      <c r="F338" s="306"/>
      <c r="G338" s="306"/>
      <c r="H338" s="306"/>
      <c r="I338" s="306"/>
      <c r="J338" s="306"/>
      <c r="K338" s="306"/>
      <c r="L338" s="306"/>
      <c r="M338" s="306"/>
      <c r="N338" s="306"/>
      <c r="O338" s="308">
        <v>292</v>
      </c>
      <c r="P338" s="306"/>
      <c r="Q338" s="306"/>
      <c r="R338" s="306"/>
      <c r="S338" s="306"/>
      <c r="T338" s="306"/>
      <c r="U338" s="306"/>
      <c r="V338" s="306"/>
      <c r="W338" s="306"/>
      <c r="X338" s="306"/>
      <c r="Y338" s="306"/>
      <c r="Z338" s="306"/>
      <c r="AA338" s="306"/>
      <c r="AB338" s="306"/>
      <c r="AC338" s="306"/>
      <c r="AD338" s="306"/>
      <c r="AE338" s="306"/>
      <c r="AF338" s="306"/>
      <c r="AG338" s="306"/>
      <c r="AH338" s="306"/>
      <c r="AI338" s="306"/>
      <c r="AJ338" s="306"/>
      <c r="AK338" s="306"/>
      <c r="AL338" s="306"/>
      <c r="AM338" s="306"/>
      <c r="AN338" s="306"/>
      <c r="AO338" s="307"/>
      <c r="AP338" s="125"/>
    </row>
    <row r="339" spans="1:42" ht="15.75" x14ac:dyDescent="0.25">
      <c r="A339" s="223" t="s">
        <v>720</v>
      </c>
      <c r="B339" s="278"/>
      <c r="C339" s="278" t="s">
        <v>721</v>
      </c>
      <c r="D339" s="745">
        <f>'5. Önkormányzat'!F330</f>
        <v>4296</v>
      </c>
      <c r="E339" s="305">
        <f>SUM(F339:AN339)</f>
        <v>4296</v>
      </c>
      <c r="F339" s="306"/>
      <c r="G339" s="306"/>
      <c r="H339" s="308">
        <v>549</v>
      </c>
      <c r="I339" s="306"/>
      <c r="J339" s="306"/>
      <c r="K339" s="306"/>
      <c r="L339" s="306"/>
      <c r="M339" s="306"/>
      <c r="N339" s="306"/>
      <c r="O339" s="308">
        <v>3000</v>
      </c>
      <c r="P339" s="306"/>
      <c r="Q339" s="306"/>
      <c r="R339" s="306"/>
      <c r="S339" s="308">
        <v>2</v>
      </c>
      <c r="T339" s="306"/>
      <c r="U339" s="306"/>
      <c r="V339" s="306"/>
      <c r="W339" s="306"/>
      <c r="X339" s="306"/>
      <c r="Y339" s="306"/>
      <c r="Z339" s="306"/>
      <c r="AA339" s="306"/>
      <c r="AB339" s="306"/>
      <c r="AC339" s="306"/>
      <c r="AD339" s="306"/>
      <c r="AE339" s="306"/>
      <c r="AF339" s="306"/>
      <c r="AG339" s="309">
        <v>310</v>
      </c>
      <c r="AH339" s="306"/>
      <c r="AI339" s="306"/>
      <c r="AJ339" s="306"/>
      <c r="AK339" s="309">
        <v>150</v>
      </c>
      <c r="AL339" s="308">
        <v>105</v>
      </c>
      <c r="AM339" s="308">
        <v>180</v>
      </c>
      <c r="AN339" s="306"/>
      <c r="AO339" s="307"/>
      <c r="AP339" s="125"/>
    </row>
    <row r="340" spans="1:42" ht="15.75" x14ac:dyDescent="0.25">
      <c r="A340" s="224" t="s">
        <v>722</v>
      </c>
      <c r="B340" s="278" t="s">
        <v>506</v>
      </c>
      <c r="C340" s="278" t="s">
        <v>723</v>
      </c>
      <c r="D340" s="745">
        <f>'5. Önkormányzat'!F331</f>
        <v>190</v>
      </c>
      <c r="E340" s="305">
        <f>E341+E344</f>
        <v>190</v>
      </c>
      <c r="F340" s="306"/>
      <c r="G340" s="306"/>
      <c r="H340" s="306"/>
      <c r="I340" s="306"/>
      <c r="J340" s="306"/>
      <c r="K340" s="306"/>
      <c r="L340" s="306"/>
      <c r="M340" s="306"/>
      <c r="N340" s="306"/>
      <c r="O340" s="306"/>
      <c r="P340" s="306"/>
      <c r="Q340" s="306"/>
      <c r="R340" s="306"/>
      <c r="S340" s="306"/>
      <c r="T340" s="306"/>
      <c r="U340" s="306"/>
      <c r="V340" s="306"/>
      <c r="W340" s="306"/>
      <c r="X340" s="306"/>
      <c r="Y340" s="306"/>
      <c r="Z340" s="306"/>
      <c r="AA340" s="306"/>
      <c r="AB340" s="306"/>
      <c r="AC340" s="306"/>
      <c r="AD340" s="306"/>
      <c r="AE340" s="306"/>
      <c r="AF340" s="306"/>
      <c r="AG340" s="306"/>
      <c r="AH340" s="306"/>
      <c r="AI340" s="306"/>
      <c r="AJ340" s="306"/>
      <c r="AK340" s="306"/>
      <c r="AL340" s="306"/>
      <c r="AM340" s="306"/>
      <c r="AN340" s="306"/>
      <c r="AO340" s="307"/>
      <c r="AP340" s="125"/>
    </row>
    <row r="341" spans="1:42" ht="15.75" x14ac:dyDescent="0.25">
      <c r="A341" s="225" t="s">
        <v>724</v>
      </c>
      <c r="B341" s="278" t="s">
        <v>507</v>
      </c>
      <c r="C341" s="278" t="s">
        <v>725</v>
      </c>
      <c r="D341" s="745">
        <f>'5. Önkormányzat'!F332</f>
        <v>70</v>
      </c>
      <c r="E341" s="305">
        <f>SUM(E342:E343)</f>
        <v>70</v>
      </c>
      <c r="F341" s="306"/>
      <c r="G341" s="306"/>
      <c r="H341" s="306"/>
      <c r="I341" s="306"/>
      <c r="J341" s="306"/>
      <c r="K341" s="306"/>
      <c r="L341" s="306"/>
      <c r="M341" s="306"/>
      <c r="N341" s="306"/>
      <c r="O341" s="306"/>
      <c r="P341" s="306"/>
      <c r="Q341" s="306"/>
      <c r="R341" s="306"/>
      <c r="S341" s="306"/>
      <c r="T341" s="306"/>
      <c r="U341" s="306"/>
      <c r="V341" s="306"/>
      <c r="W341" s="306"/>
      <c r="X341" s="306"/>
      <c r="Y341" s="306"/>
      <c r="Z341" s="306"/>
      <c r="AA341" s="306"/>
      <c r="AB341" s="306"/>
      <c r="AC341" s="306"/>
      <c r="AD341" s="306"/>
      <c r="AE341" s="306"/>
      <c r="AF341" s="306"/>
      <c r="AG341" s="306"/>
      <c r="AH341" s="306"/>
      <c r="AI341" s="306"/>
      <c r="AJ341" s="306"/>
      <c r="AK341" s="306"/>
      <c r="AL341" s="306"/>
      <c r="AM341" s="306"/>
      <c r="AN341" s="306"/>
      <c r="AO341" s="307"/>
      <c r="AP341" s="125"/>
    </row>
    <row r="342" spans="1:42" ht="15.75" x14ac:dyDescent="0.25">
      <c r="A342" s="223" t="s">
        <v>726</v>
      </c>
      <c r="B342" s="278"/>
      <c r="C342" s="278" t="s">
        <v>727</v>
      </c>
      <c r="D342" s="745">
        <f>'5. Önkormányzat'!F333</f>
        <v>70</v>
      </c>
      <c r="E342" s="305">
        <f>SUM(F342:AN342)</f>
        <v>70</v>
      </c>
      <c r="F342" s="306"/>
      <c r="G342" s="306"/>
      <c r="H342" s="306"/>
      <c r="I342" s="306"/>
      <c r="J342" s="306"/>
      <c r="K342" s="306"/>
      <c r="L342" s="306"/>
      <c r="M342" s="306"/>
      <c r="N342" s="306"/>
      <c r="O342" s="308">
        <v>70</v>
      </c>
      <c r="P342" s="306"/>
      <c r="Q342" s="306"/>
      <c r="R342" s="306"/>
      <c r="S342" s="308">
        <v>0</v>
      </c>
      <c r="T342" s="306"/>
      <c r="U342" s="306"/>
      <c r="V342" s="306"/>
      <c r="W342" s="306"/>
      <c r="X342" s="306"/>
      <c r="Y342" s="306"/>
      <c r="Z342" s="306"/>
      <c r="AA342" s="306"/>
      <c r="AB342" s="306"/>
      <c r="AC342" s="306"/>
      <c r="AD342" s="306"/>
      <c r="AE342" s="306"/>
      <c r="AF342" s="306"/>
      <c r="AG342" s="306"/>
      <c r="AH342" s="306"/>
      <c r="AI342" s="306"/>
      <c r="AJ342" s="306"/>
      <c r="AK342" s="306"/>
      <c r="AL342" s="306"/>
      <c r="AM342" s="306"/>
      <c r="AN342" s="306"/>
      <c r="AO342" s="307"/>
      <c r="AP342" s="125"/>
    </row>
    <row r="343" spans="1:42" ht="15.75" x14ac:dyDescent="0.25">
      <c r="A343" s="223" t="s">
        <v>728</v>
      </c>
      <c r="B343" s="278"/>
      <c r="C343" s="278" t="s">
        <v>729</v>
      </c>
      <c r="D343" s="745">
        <f>'5. Önkormányzat'!F334</f>
        <v>0</v>
      </c>
      <c r="E343" s="305">
        <f>SUM(F343:AN343)</f>
        <v>0</v>
      </c>
      <c r="F343" s="306"/>
      <c r="G343" s="306"/>
      <c r="H343" s="306"/>
      <c r="I343" s="306"/>
      <c r="J343" s="306"/>
      <c r="K343" s="306"/>
      <c r="L343" s="306"/>
      <c r="M343" s="306"/>
      <c r="N343" s="306"/>
      <c r="O343" s="306"/>
      <c r="P343" s="306"/>
      <c r="Q343" s="306"/>
      <c r="R343" s="306"/>
      <c r="S343" s="306"/>
      <c r="T343" s="306"/>
      <c r="U343" s="306"/>
      <c r="V343" s="306"/>
      <c r="W343" s="306"/>
      <c r="X343" s="306"/>
      <c r="Y343" s="306"/>
      <c r="Z343" s="306"/>
      <c r="AA343" s="306"/>
      <c r="AB343" s="306"/>
      <c r="AC343" s="306"/>
      <c r="AD343" s="306"/>
      <c r="AE343" s="306"/>
      <c r="AF343" s="306"/>
      <c r="AG343" s="306"/>
      <c r="AH343" s="306"/>
      <c r="AI343" s="306"/>
      <c r="AJ343" s="306"/>
      <c r="AK343" s="306"/>
      <c r="AL343" s="306"/>
      <c r="AM343" s="306"/>
      <c r="AN343" s="306"/>
      <c r="AO343" s="307"/>
      <c r="AP343" s="125"/>
    </row>
    <row r="344" spans="1:42" ht="15.75" x14ac:dyDescent="0.25">
      <c r="A344" s="225" t="s">
        <v>730</v>
      </c>
      <c r="B344" s="278" t="s">
        <v>508</v>
      </c>
      <c r="C344" s="278" t="s">
        <v>731</v>
      </c>
      <c r="D344" s="745">
        <f>'5. Önkormányzat'!F335</f>
        <v>120</v>
      </c>
      <c r="E344" s="753">
        <f>SUM(F344:AN344)</f>
        <v>120</v>
      </c>
      <c r="F344" s="306"/>
      <c r="G344" s="306"/>
      <c r="H344" s="306"/>
      <c r="I344" s="306"/>
      <c r="J344" s="306"/>
      <c r="K344" s="306"/>
      <c r="L344" s="306"/>
      <c r="M344" s="306"/>
      <c r="N344" s="306"/>
      <c r="O344" s="308">
        <v>120</v>
      </c>
      <c r="P344" s="306"/>
      <c r="Q344" s="306"/>
      <c r="R344" s="306"/>
      <c r="S344" s="306"/>
      <c r="T344" s="306"/>
      <c r="U344" s="306"/>
      <c r="V344" s="306"/>
      <c r="W344" s="306"/>
      <c r="X344" s="306"/>
      <c r="Y344" s="306"/>
      <c r="Z344" s="306"/>
      <c r="AA344" s="306"/>
      <c r="AB344" s="306"/>
      <c r="AC344" s="306"/>
      <c r="AD344" s="306"/>
      <c r="AE344" s="306"/>
      <c r="AF344" s="306"/>
      <c r="AG344" s="306"/>
      <c r="AH344" s="306"/>
      <c r="AI344" s="306"/>
      <c r="AJ344" s="306"/>
      <c r="AK344" s="306"/>
      <c r="AL344" s="306"/>
      <c r="AM344" s="306"/>
      <c r="AN344" s="306"/>
      <c r="AO344" s="307"/>
      <c r="AP344" s="125"/>
    </row>
    <row r="345" spans="1:42" ht="15.75" x14ac:dyDescent="0.25">
      <c r="A345" s="224" t="s">
        <v>732</v>
      </c>
      <c r="B345" s="278" t="s">
        <v>509</v>
      </c>
      <c r="C345" s="278" t="s">
        <v>733</v>
      </c>
      <c r="D345" s="745">
        <f>'5. Önkormányzat'!F336</f>
        <v>9607.1120000000083</v>
      </c>
      <c r="E345" s="305">
        <f>E346+E349+E353+E356+E357</f>
        <v>9607</v>
      </c>
      <c r="F345" s="306"/>
      <c r="G345" s="306"/>
      <c r="H345" s="306"/>
      <c r="I345" s="306"/>
      <c r="J345" s="306"/>
      <c r="K345" s="306"/>
      <c r="L345" s="306"/>
      <c r="M345" s="306"/>
      <c r="N345" s="306"/>
      <c r="O345" s="306"/>
      <c r="P345" s="306"/>
      <c r="Q345" s="306"/>
      <c r="R345" s="306"/>
      <c r="S345" s="306"/>
      <c r="T345" s="306"/>
      <c r="U345" s="306"/>
      <c r="V345" s="306"/>
      <c r="W345" s="306"/>
      <c r="X345" s="306"/>
      <c r="Y345" s="306"/>
      <c r="Z345" s="306"/>
      <c r="AA345" s="306"/>
      <c r="AB345" s="306"/>
      <c r="AC345" s="306"/>
      <c r="AD345" s="306"/>
      <c r="AE345" s="306"/>
      <c r="AF345" s="306"/>
      <c r="AG345" s="306"/>
      <c r="AH345" s="306"/>
      <c r="AI345" s="306"/>
      <c r="AJ345" s="306"/>
      <c r="AK345" s="306"/>
      <c r="AL345" s="306"/>
      <c r="AM345" s="306"/>
      <c r="AN345" s="306"/>
      <c r="AO345" s="307"/>
      <c r="AP345" s="125"/>
    </row>
    <row r="346" spans="1:42" ht="15.75" x14ac:dyDescent="0.25">
      <c r="A346" s="226" t="s">
        <v>734</v>
      </c>
      <c r="B346" s="278" t="s">
        <v>510</v>
      </c>
      <c r="C346" s="278" t="s">
        <v>735</v>
      </c>
      <c r="D346" s="745">
        <f>'5. Önkormányzat'!F337</f>
        <v>9271.91</v>
      </c>
      <c r="E346" s="305">
        <f>E347+E348</f>
        <v>9272</v>
      </c>
      <c r="F346" s="306"/>
      <c r="G346" s="306"/>
      <c r="H346" s="306"/>
      <c r="I346" s="306"/>
      <c r="J346" s="306"/>
      <c r="K346" s="306"/>
      <c r="L346" s="306"/>
      <c r="M346" s="306"/>
      <c r="N346" s="306"/>
      <c r="O346" s="306"/>
      <c r="P346" s="306"/>
      <c r="Q346" s="306"/>
      <c r="R346" s="306"/>
      <c r="S346" s="306"/>
      <c r="T346" s="306"/>
      <c r="U346" s="306"/>
      <c r="V346" s="306"/>
      <c r="W346" s="306"/>
      <c r="X346" s="306"/>
      <c r="Y346" s="306"/>
      <c r="Z346" s="306"/>
      <c r="AA346" s="306"/>
      <c r="AB346" s="306"/>
      <c r="AC346" s="306"/>
      <c r="AD346" s="306"/>
      <c r="AE346" s="306"/>
      <c r="AF346" s="306"/>
      <c r="AG346" s="306"/>
      <c r="AH346" s="306"/>
      <c r="AI346" s="306"/>
      <c r="AJ346" s="306"/>
      <c r="AK346" s="306"/>
      <c r="AL346" s="306"/>
      <c r="AM346" s="306"/>
      <c r="AN346" s="306"/>
      <c r="AO346" s="307"/>
      <c r="AP346" s="125"/>
    </row>
    <row r="347" spans="1:42" ht="15.75" x14ac:dyDescent="0.25">
      <c r="A347" s="223" t="s">
        <v>736</v>
      </c>
      <c r="B347" s="278"/>
      <c r="C347" s="278" t="s">
        <v>737</v>
      </c>
      <c r="D347" s="745">
        <f>'5. Önkormányzat'!F338</f>
        <v>4212</v>
      </c>
      <c r="E347" s="305">
        <f>SUM(F347:AN347)</f>
        <v>4212</v>
      </c>
      <c r="F347" s="306"/>
      <c r="G347" s="306"/>
      <c r="H347" s="308">
        <v>2540</v>
      </c>
      <c r="I347" s="309">
        <v>1408</v>
      </c>
      <c r="J347" s="306"/>
      <c r="K347" s="306"/>
      <c r="L347" s="306"/>
      <c r="M347" s="306"/>
      <c r="N347" s="306"/>
      <c r="O347" s="311"/>
      <c r="P347" s="306"/>
      <c r="Q347" s="306"/>
      <c r="R347" s="306"/>
      <c r="S347" s="311"/>
      <c r="T347" s="306"/>
      <c r="U347" s="306"/>
      <c r="V347" s="306"/>
      <c r="W347" s="306"/>
      <c r="X347" s="306"/>
      <c r="Y347" s="306"/>
      <c r="Z347" s="306"/>
      <c r="AA347" s="306"/>
      <c r="AB347" s="306"/>
      <c r="AC347" s="306"/>
      <c r="AD347" s="306"/>
      <c r="AE347" s="306"/>
      <c r="AF347" s="308">
        <v>264</v>
      </c>
      <c r="AG347" s="311"/>
      <c r="AH347" s="306"/>
      <c r="AI347" s="306"/>
      <c r="AJ347" s="306"/>
      <c r="AK347" s="306"/>
      <c r="AL347" s="306"/>
      <c r="AM347" s="306"/>
      <c r="AN347" s="306"/>
      <c r="AO347" s="307"/>
      <c r="AP347" s="125"/>
    </row>
    <row r="348" spans="1:42" ht="15.75" x14ac:dyDescent="0.25">
      <c r="A348" s="223" t="s">
        <v>738</v>
      </c>
      <c r="B348" s="278"/>
      <c r="C348" s="278" t="s">
        <v>739</v>
      </c>
      <c r="D348" s="745">
        <f>'5. Önkormányzat'!F339</f>
        <v>5059.91</v>
      </c>
      <c r="E348" s="305">
        <f>SUM(F348:AN348)</f>
        <v>5060</v>
      </c>
      <c r="F348" s="309"/>
      <c r="G348" s="306"/>
      <c r="H348" s="311"/>
      <c r="I348" s="311"/>
      <c r="J348" s="309">
        <v>18</v>
      </c>
      <c r="K348" s="308">
        <v>14</v>
      </c>
      <c r="L348" s="306"/>
      <c r="M348" s="306"/>
      <c r="N348" s="308">
        <v>400</v>
      </c>
      <c r="O348" s="308">
        <v>3500</v>
      </c>
      <c r="P348" s="306"/>
      <c r="Q348" s="306"/>
      <c r="R348" s="306"/>
      <c r="S348" s="308">
        <v>122</v>
      </c>
      <c r="T348" s="306"/>
      <c r="U348" s="310">
        <v>45</v>
      </c>
      <c r="V348" s="310">
        <v>21</v>
      </c>
      <c r="W348" s="310">
        <v>7</v>
      </c>
      <c r="X348" s="306"/>
      <c r="Y348" s="306"/>
      <c r="Z348" s="306"/>
      <c r="AA348" s="306"/>
      <c r="AB348" s="306"/>
      <c r="AC348" s="306"/>
      <c r="AD348" s="306"/>
      <c r="AE348" s="306"/>
      <c r="AF348" s="311"/>
      <c r="AG348" s="309">
        <v>522</v>
      </c>
      <c r="AH348" s="306"/>
      <c r="AI348" s="306"/>
      <c r="AJ348" s="306"/>
      <c r="AK348" s="309">
        <v>171</v>
      </c>
      <c r="AL348" s="308">
        <v>93</v>
      </c>
      <c r="AM348" s="308">
        <v>73</v>
      </c>
      <c r="AN348" s="308">
        <v>74</v>
      </c>
      <c r="AO348" s="307"/>
      <c r="AP348" s="125"/>
    </row>
    <row r="349" spans="1:42" ht="15.75" x14ac:dyDescent="0.25">
      <c r="A349" s="225" t="s">
        <v>740</v>
      </c>
      <c r="B349" s="278" t="s">
        <v>511</v>
      </c>
      <c r="C349" s="278" t="s">
        <v>741</v>
      </c>
      <c r="D349" s="745">
        <f>'5. Önkormányzat'!F340</f>
        <v>162.20200000000477</v>
      </c>
      <c r="E349" s="305">
        <f>SUM(E350:E352)</f>
        <v>162</v>
      </c>
      <c r="F349" s="306"/>
      <c r="G349" s="306"/>
      <c r="H349" s="306"/>
      <c r="I349" s="306"/>
      <c r="J349" s="306"/>
      <c r="K349" s="306"/>
      <c r="L349" s="306"/>
      <c r="M349" s="306"/>
      <c r="N349" s="306"/>
      <c r="O349" s="306"/>
      <c r="P349" s="306"/>
      <c r="Q349" s="306"/>
      <c r="R349" s="306"/>
      <c r="S349" s="306"/>
      <c r="T349" s="306"/>
      <c r="U349" s="306"/>
      <c r="V349" s="306"/>
      <c r="W349" s="306"/>
      <c r="X349" s="306"/>
      <c r="Y349" s="306"/>
      <c r="Z349" s="306"/>
      <c r="AA349" s="306"/>
      <c r="AB349" s="306"/>
      <c r="AC349" s="306"/>
      <c r="AD349" s="306"/>
      <c r="AE349" s="306"/>
      <c r="AF349" s="306"/>
      <c r="AG349" s="306"/>
      <c r="AH349" s="306"/>
      <c r="AI349" s="306"/>
      <c r="AJ349" s="306"/>
      <c r="AK349" s="306"/>
      <c r="AL349" s="306"/>
      <c r="AM349" s="306"/>
      <c r="AN349" s="306"/>
      <c r="AO349" s="307"/>
      <c r="AP349" s="125"/>
    </row>
    <row r="350" spans="1:42" ht="15.75" x14ac:dyDescent="0.25">
      <c r="A350" s="223" t="s">
        <v>742</v>
      </c>
      <c r="B350" s="278"/>
      <c r="C350" s="278" t="s">
        <v>743</v>
      </c>
      <c r="D350" s="745">
        <f>'5. Önkormányzat'!F341</f>
        <v>162.39199999999983</v>
      </c>
      <c r="E350" s="305">
        <f>SUM(F350:AO350)</f>
        <v>162</v>
      </c>
      <c r="F350" s="306"/>
      <c r="G350" s="306"/>
      <c r="H350" s="308"/>
      <c r="I350" s="309"/>
      <c r="J350" s="306"/>
      <c r="K350" s="308"/>
      <c r="L350" s="306"/>
      <c r="M350" s="306"/>
      <c r="N350" s="306"/>
      <c r="O350" s="308">
        <v>162</v>
      </c>
      <c r="P350" s="306"/>
      <c r="Q350" s="306"/>
      <c r="R350" s="306"/>
      <c r="S350" s="306"/>
      <c r="T350" s="306"/>
      <c r="U350" s="306"/>
      <c r="V350" s="306"/>
      <c r="W350" s="306"/>
      <c r="X350" s="306"/>
      <c r="Y350" s="306"/>
      <c r="Z350" s="306"/>
      <c r="AA350" s="306"/>
      <c r="AB350" s="306"/>
      <c r="AC350" s="306"/>
      <c r="AD350" s="306"/>
      <c r="AE350" s="306"/>
      <c r="AF350" s="308"/>
      <c r="AG350" s="306"/>
      <c r="AH350" s="306"/>
      <c r="AI350" s="306"/>
      <c r="AJ350" s="306"/>
      <c r="AK350" s="311"/>
      <c r="AL350" s="306"/>
      <c r="AM350" s="306"/>
      <c r="AN350" s="125"/>
      <c r="AO350" s="314"/>
      <c r="AP350" s="125"/>
    </row>
    <row r="351" spans="1:42" ht="15.75" x14ac:dyDescent="0.25">
      <c r="A351" s="223" t="s">
        <v>744</v>
      </c>
      <c r="B351" s="278"/>
      <c r="C351" s="278" t="s">
        <v>745</v>
      </c>
      <c r="D351" s="745">
        <f>'5. Önkormányzat'!F342</f>
        <v>0</v>
      </c>
      <c r="E351" s="305">
        <f>SUM(F351:AN351)</f>
        <v>0</v>
      </c>
      <c r="F351" s="306"/>
      <c r="G351" s="306"/>
      <c r="H351" s="306"/>
      <c r="I351" s="306"/>
      <c r="J351" s="306"/>
      <c r="K351" s="306"/>
      <c r="L351" s="306"/>
      <c r="M351" s="306"/>
      <c r="N351" s="306"/>
      <c r="O351" s="306"/>
      <c r="P351" s="306"/>
      <c r="Q351" s="306"/>
      <c r="R351" s="306"/>
      <c r="S351" s="306"/>
      <c r="T351" s="306"/>
      <c r="U351" s="306"/>
      <c r="V351" s="306"/>
      <c r="W351" s="306"/>
      <c r="X351" s="306"/>
      <c r="Y351" s="306"/>
      <c r="Z351" s="306"/>
      <c r="AA351" s="306"/>
      <c r="AB351" s="306"/>
      <c r="AC351" s="306"/>
      <c r="AD351" s="306"/>
      <c r="AE351" s="306"/>
      <c r="AF351" s="306"/>
      <c r="AG351" s="306"/>
      <c r="AH351" s="306"/>
      <c r="AI351" s="306"/>
      <c r="AJ351" s="306"/>
      <c r="AK351" s="306"/>
      <c r="AL351" s="306"/>
      <c r="AM351" s="306"/>
      <c r="AN351" s="306"/>
      <c r="AO351" s="307"/>
      <c r="AP351" s="125"/>
    </row>
    <row r="352" spans="1:42" ht="15.75" x14ac:dyDescent="0.25">
      <c r="A352" s="223" t="s">
        <v>746</v>
      </c>
      <c r="B352" s="278"/>
      <c r="C352" s="278" t="s">
        <v>747</v>
      </c>
      <c r="D352" s="745">
        <f>'5. Önkormányzat'!F343</f>
        <v>-0.18999999999505235</v>
      </c>
      <c r="E352" s="305">
        <f>SUM(F352:AN352)</f>
        <v>0</v>
      </c>
      <c r="F352" s="311"/>
      <c r="G352" s="308"/>
      <c r="H352" s="306"/>
      <c r="I352" s="306"/>
      <c r="J352" s="306"/>
      <c r="K352" s="306"/>
      <c r="L352" s="306"/>
      <c r="M352" s="306"/>
      <c r="N352" s="306"/>
      <c r="O352" s="306"/>
      <c r="P352" s="306"/>
      <c r="Q352" s="306"/>
      <c r="R352" s="306"/>
      <c r="S352" s="306"/>
      <c r="T352" s="306"/>
      <c r="U352" s="306"/>
      <c r="V352" s="306"/>
      <c r="W352" s="306"/>
      <c r="X352" s="306"/>
      <c r="Y352" s="306"/>
      <c r="Z352" s="306"/>
      <c r="AA352" s="306"/>
      <c r="AB352" s="306"/>
      <c r="AC352" s="306"/>
      <c r="AD352" s="306"/>
      <c r="AE352" s="306"/>
      <c r="AF352" s="306"/>
      <c r="AG352" s="306"/>
      <c r="AH352" s="306"/>
      <c r="AI352" s="306"/>
      <c r="AJ352" s="306"/>
      <c r="AK352" s="306"/>
      <c r="AL352" s="306"/>
      <c r="AM352" s="306"/>
      <c r="AN352" s="306"/>
      <c r="AO352" s="307"/>
      <c r="AP352" s="125"/>
    </row>
    <row r="353" spans="1:42" ht="15.75" x14ac:dyDescent="0.25">
      <c r="A353" s="225" t="s">
        <v>748</v>
      </c>
      <c r="B353" s="278" t="s">
        <v>512</v>
      </c>
      <c r="C353" s="278" t="s">
        <v>749</v>
      </c>
      <c r="D353" s="745">
        <f>'5. Önkormányzat'!F344</f>
        <v>2</v>
      </c>
      <c r="E353" s="305">
        <f>SUM(E354:E355)</f>
        <v>2</v>
      </c>
      <c r="F353" s="306"/>
      <c r="G353" s="306"/>
      <c r="H353" s="306"/>
      <c r="I353" s="306"/>
      <c r="J353" s="306"/>
      <c r="K353" s="306"/>
      <c r="L353" s="306"/>
      <c r="M353" s="306"/>
      <c r="N353" s="306"/>
      <c r="O353" s="306"/>
      <c r="P353" s="306"/>
      <c r="Q353" s="306"/>
      <c r="R353" s="306"/>
      <c r="S353" s="306"/>
      <c r="T353" s="306"/>
      <c r="U353" s="306"/>
      <c r="V353" s="306"/>
      <c r="W353" s="306"/>
      <c r="X353" s="306"/>
      <c r="Y353" s="306"/>
      <c r="Z353" s="306"/>
      <c r="AA353" s="306"/>
      <c r="AB353" s="306"/>
      <c r="AC353" s="306"/>
      <c r="AD353" s="306"/>
      <c r="AE353" s="306"/>
      <c r="AF353" s="306"/>
      <c r="AG353" s="306"/>
      <c r="AH353" s="306"/>
      <c r="AI353" s="306"/>
      <c r="AJ353" s="306"/>
      <c r="AK353" s="306"/>
      <c r="AL353" s="306"/>
      <c r="AM353" s="306"/>
      <c r="AN353" s="306"/>
      <c r="AO353" s="307"/>
      <c r="AP353" s="125"/>
    </row>
    <row r="354" spans="1:42" ht="15.75" x14ac:dyDescent="0.25">
      <c r="A354" s="223" t="s">
        <v>750</v>
      </c>
      <c r="B354" s="278"/>
      <c r="C354" s="278" t="s">
        <v>751</v>
      </c>
      <c r="D354" s="745">
        <f>'5. Önkormányzat'!F345</f>
        <v>0</v>
      </c>
      <c r="E354" s="305">
        <f>SUM(F354:AN354)</f>
        <v>0</v>
      </c>
      <c r="F354" s="306"/>
      <c r="G354" s="306"/>
      <c r="H354" s="306"/>
      <c r="I354" s="306"/>
      <c r="J354" s="306"/>
      <c r="K354" s="306"/>
      <c r="L354" s="306"/>
      <c r="M354" s="306"/>
      <c r="N354" s="306"/>
      <c r="O354" s="306"/>
      <c r="P354" s="306"/>
      <c r="Q354" s="306"/>
      <c r="R354" s="306"/>
      <c r="S354" s="306"/>
      <c r="T354" s="306"/>
      <c r="U354" s="306"/>
      <c r="V354" s="306"/>
      <c r="W354" s="306"/>
      <c r="X354" s="306"/>
      <c r="Y354" s="306"/>
      <c r="Z354" s="306"/>
      <c r="AA354" s="306"/>
      <c r="AB354" s="306"/>
      <c r="AC354" s="306"/>
      <c r="AD354" s="306"/>
      <c r="AE354" s="306"/>
      <c r="AF354" s="306"/>
      <c r="AG354" s="306"/>
      <c r="AH354" s="306"/>
      <c r="AI354" s="306"/>
      <c r="AJ354" s="306"/>
      <c r="AK354" s="306"/>
      <c r="AL354" s="306"/>
      <c r="AM354" s="306"/>
      <c r="AN354" s="306"/>
      <c r="AO354" s="307"/>
      <c r="AP354" s="125"/>
    </row>
    <row r="355" spans="1:42" ht="15.75" x14ac:dyDescent="0.25">
      <c r="A355" s="223" t="s">
        <v>752</v>
      </c>
      <c r="B355" s="278"/>
      <c r="C355" s="278" t="s">
        <v>753</v>
      </c>
      <c r="D355" s="745">
        <f>'5. Önkormányzat'!F346</f>
        <v>2</v>
      </c>
      <c r="E355" s="305">
        <f>SUM(F355:AN355)</f>
        <v>2</v>
      </c>
      <c r="F355" s="306"/>
      <c r="G355" s="306"/>
      <c r="H355" s="306"/>
      <c r="I355" s="306"/>
      <c r="J355" s="306"/>
      <c r="K355" s="306"/>
      <c r="L355" s="306"/>
      <c r="M355" s="306"/>
      <c r="N355" s="306"/>
      <c r="O355" s="308">
        <v>2</v>
      </c>
      <c r="P355" s="306"/>
      <c r="Q355" s="306"/>
      <c r="R355" s="306"/>
      <c r="S355" s="306"/>
      <c r="T355" s="306"/>
      <c r="U355" s="306"/>
      <c r="V355" s="306"/>
      <c r="W355" s="306"/>
      <c r="X355" s="306"/>
      <c r="Y355" s="306"/>
      <c r="Z355" s="306"/>
      <c r="AA355" s="306"/>
      <c r="AB355" s="306"/>
      <c r="AC355" s="306"/>
      <c r="AD355" s="306"/>
      <c r="AE355" s="306"/>
      <c r="AF355" s="306"/>
      <c r="AG355" s="306"/>
      <c r="AH355" s="306"/>
      <c r="AI355" s="306"/>
      <c r="AJ355" s="306"/>
      <c r="AK355" s="306"/>
      <c r="AL355" s="306"/>
      <c r="AM355" s="306"/>
      <c r="AN355" s="306"/>
      <c r="AO355" s="307"/>
      <c r="AP355" s="125"/>
    </row>
    <row r="356" spans="1:42" ht="15.75" x14ac:dyDescent="0.25">
      <c r="A356" s="219" t="s">
        <v>754</v>
      </c>
      <c r="B356" s="276" t="s">
        <v>513</v>
      </c>
      <c r="C356" s="276" t="s">
        <v>755</v>
      </c>
      <c r="D356" s="745">
        <f>'5. Önkormányzat'!F347</f>
        <v>0</v>
      </c>
      <c r="E356" s="305">
        <f>SUM(F356:AN356)</f>
        <v>0</v>
      </c>
      <c r="F356" s="306"/>
      <c r="G356" s="306"/>
      <c r="H356" s="306"/>
      <c r="I356" s="306"/>
      <c r="J356" s="306"/>
      <c r="K356" s="306"/>
      <c r="L356" s="306"/>
      <c r="M356" s="306"/>
      <c r="N356" s="306"/>
      <c r="O356" s="306"/>
      <c r="P356" s="306"/>
      <c r="Q356" s="306"/>
      <c r="R356" s="306"/>
      <c r="S356" s="306"/>
      <c r="T356" s="306"/>
      <c r="U356" s="306"/>
      <c r="V356" s="306"/>
      <c r="W356" s="306"/>
      <c r="X356" s="306"/>
      <c r="Y356" s="306"/>
      <c r="Z356" s="306"/>
      <c r="AA356" s="306"/>
      <c r="AB356" s="306"/>
      <c r="AC356" s="306"/>
      <c r="AD356" s="306"/>
      <c r="AE356" s="306"/>
      <c r="AF356" s="306"/>
      <c r="AG356" s="306"/>
      <c r="AH356" s="306"/>
      <c r="AI356" s="306"/>
      <c r="AJ356" s="306"/>
      <c r="AK356" s="306"/>
      <c r="AL356" s="306"/>
      <c r="AM356" s="306"/>
      <c r="AN356" s="306"/>
      <c r="AO356" s="307"/>
      <c r="AP356" s="125"/>
    </row>
    <row r="357" spans="1:42" ht="15.75" x14ac:dyDescent="0.25">
      <c r="A357" s="219" t="s">
        <v>756</v>
      </c>
      <c r="B357" s="276" t="s">
        <v>514</v>
      </c>
      <c r="C357" s="276" t="s">
        <v>757</v>
      </c>
      <c r="D357" s="745">
        <f>'5. Önkormányzat'!F348</f>
        <v>171</v>
      </c>
      <c r="E357" s="305">
        <f>SUM(E358:E365)</f>
        <v>171</v>
      </c>
      <c r="F357" s="306"/>
      <c r="G357" s="306"/>
      <c r="H357" s="306"/>
      <c r="I357" s="306"/>
      <c r="J357" s="306"/>
      <c r="K357" s="306"/>
      <c r="L357" s="306"/>
      <c r="M357" s="306"/>
      <c r="N357" s="306"/>
      <c r="O357" s="306"/>
      <c r="P357" s="306"/>
      <c r="Q357" s="306"/>
      <c r="R357" s="306"/>
      <c r="S357" s="306"/>
      <c r="T357" s="306"/>
      <c r="U357" s="306"/>
      <c r="V357" s="306"/>
      <c r="W357" s="306"/>
      <c r="X357" s="306"/>
      <c r="Y357" s="306"/>
      <c r="Z357" s="306"/>
      <c r="AA357" s="306"/>
      <c r="AB357" s="306"/>
      <c r="AC357" s="306"/>
      <c r="AD357" s="306"/>
      <c r="AE357" s="306"/>
      <c r="AF357" s="306"/>
      <c r="AG357" s="306"/>
      <c r="AH357" s="306"/>
      <c r="AI357" s="306"/>
      <c r="AJ357" s="306"/>
      <c r="AK357" s="306"/>
      <c r="AL357" s="306"/>
      <c r="AM357" s="306"/>
      <c r="AN357" s="306"/>
      <c r="AO357" s="307"/>
      <c r="AP357" s="125"/>
    </row>
    <row r="358" spans="1:42" ht="15.75" x14ac:dyDescent="0.25">
      <c r="A358" s="220" t="s">
        <v>758</v>
      </c>
      <c r="B358" s="276"/>
      <c r="C358" s="276" t="s">
        <v>759</v>
      </c>
      <c r="D358" s="745">
        <f>'5. Önkormányzat'!F349</f>
        <v>0</v>
      </c>
      <c r="E358" s="305">
        <f t="shared" ref="E358:E365" si="21">SUM(F358:AN358)</f>
        <v>0</v>
      </c>
      <c r="F358" s="306"/>
      <c r="G358" s="306"/>
      <c r="H358" s="306"/>
      <c r="I358" s="306"/>
      <c r="J358" s="306"/>
      <c r="K358" s="306"/>
      <c r="L358" s="306"/>
      <c r="M358" s="306"/>
      <c r="N358" s="306"/>
      <c r="O358" s="308"/>
      <c r="P358" s="306"/>
      <c r="Q358" s="306"/>
      <c r="R358" s="306"/>
      <c r="S358" s="306"/>
      <c r="T358" s="306"/>
      <c r="U358" s="306"/>
      <c r="V358" s="306"/>
      <c r="W358" s="306"/>
      <c r="X358" s="306"/>
      <c r="Y358" s="306"/>
      <c r="Z358" s="306"/>
      <c r="AA358" s="306"/>
      <c r="AB358" s="306"/>
      <c r="AC358" s="306"/>
      <c r="AD358" s="306"/>
      <c r="AE358" s="306"/>
      <c r="AF358" s="306"/>
      <c r="AG358" s="309">
        <v>0</v>
      </c>
      <c r="AH358" s="306"/>
      <c r="AI358" s="306"/>
      <c r="AJ358" s="306"/>
      <c r="AK358" s="306"/>
      <c r="AL358" s="306"/>
      <c r="AM358" s="306"/>
      <c r="AN358" s="306"/>
      <c r="AO358" s="307"/>
      <c r="AP358" s="125"/>
    </row>
    <row r="359" spans="1:42" ht="15.75" x14ac:dyDescent="0.25">
      <c r="A359" s="220" t="s">
        <v>760</v>
      </c>
      <c r="B359" s="276"/>
      <c r="C359" s="276" t="s">
        <v>761</v>
      </c>
      <c r="D359" s="745">
        <f>'5. Önkormányzat'!F350</f>
        <v>30</v>
      </c>
      <c r="E359" s="305">
        <f t="shared" si="21"/>
        <v>30</v>
      </c>
      <c r="F359" s="306"/>
      <c r="G359" s="306"/>
      <c r="H359" s="306"/>
      <c r="I359" s="306"/>
      <c r="J359" s="306"/>
      <c r="K359" s="306"/>
      <c r="L359" s="306"/>
      <c r="M359" s="306"/>
      <c r="N359" s="306"/>
      <c r="O359" s="308"/>
      <c r="P359" s="306"/>
      <c r="Q359" s="306"/>
      <c r="R359" s="306"/>
      <c r="S359" s="308">
        <v>10</v>
      </c>
      <c r="T359" s="306"/>
      <c r="U359" s="306"/>
      <c r="V359" s="306"/>
      <c r="W359" s="306"/>
      <c r="X359" s="306"/>
      <c r="Y359" s="306"/>
      <c r="Z359" s="306"/>
      <c r="AA359" s="306"/>
      <c r="AB359" s="306"/>
      <c r="AC359" s="306"/>
      <c r="AD359" s="306"/>
      <c r="AE359" s="306"/>
      <c r="AF359" s="306"/>
      <c r="AG359" s="309">
        <v>20</v>
      </c>
      <c r="AH359" s="306"/>
      <c r="AI359" s="306"/>
      <c r="AJ359" s="306"/>
      <c r="AK359" s="306"/>
      <c r="AL359" s="306"/>
      <c r="AM359" s="306"/>
      <c r="AN359" s="306"/>
      <c r="AO359" s="307"/>
      <c r="AP359" s="125"/>
    </row>
    <row r="360" spans="1:42" ht="15.75" x14ac:dyDescent="0.25">
      <c r="A360" s="220" t="s">
        <v>1812</v>
      </c>
      <c r="B360" s="276"/>
      <c r="C360" s="276" t="s">
        <v>1813</v>
      </c>
      <c r="D360" s="745">
        <f>'5. Önkormányzat'!F351</f>
        <v>141</v>
      </c>
      <c r="E360" s="305">
        <f t="shared" si="21"/>
        <v>141</v>
      </c>
      <c r="F360" s="306"/>
      <c r="G360" s="306"/>
      <c r="H360" s="306"/>
      <c r="I360" s="306"/>
      <c r="J360" s="306"/>
      <c r="K360" s="306"/>
      <c r="L360" s="306"/>
      <c r="M360" s="306"/>
      <c r="N360" s="306"/>
      <c r="O360" s="308">
        <v>141</v>
      </c>
      <c r="P360" s="306"/>
      <c r="Q360" s="306"/>
      <c r="R360" s="306"/>
      <c r="S360" s="306"/>
      <c r="T360" s="306"/>
      <c r="U360" s="306"/>
      <c r="V360" s="306"/>
      <c r="W360" s="306"/>
      <c r="X360" s="306"/>
      <c r="Y360" s="306"/>
      <c r="Z360" s="306"/>
      <c r="AA360" s="306"/>
      <c r="AB360" s="306"/>
      <c r="AC360" s="306"/>
      <c r="AD360" s="306"/>
      <c r="AE360" s="306"/>
      <c r="AF360" s="306"/>
      <c r="AG360" s="306"/>
      <c r="AH360" s="306"/>
      <c r="AI360" s="306"/>
      <c r="AJ360" s="306"/>
      <c r="AK360" s="306"/>
      <c r="AL360" s="306"/>
      <c r="AM360" s="306"/>
      <c r="AN360" s="306"/>
      <c r="AO360" s="307"/>
      <c r="AP360" s="125"/>
    </row>
    <row r="361" spans="1:42" ht="15.75" x14ac:dyDescent="0.25">
      <c r="A361" s="220" t="s">
        <v>1814</v>
      </c>
      <c r="B361" s="276"/>
      <c r="C361" s="276" t="s">
        <v>1815</v>
      </c>
      <c r="D361" s="745">
        <f>'5. Önkormányzat'!F352</f>
        <v>0</v>
      </c>
      <c r="E361" s="305">
        <f t="shared" si="21"/>
        <v>0</v>
      </c>
      <c r="F361" s="306"/>
      <c r="G361" s="306"/>
      <c r="H361" s="306"/>
      <c r="I361" s="306"/>
      <c r="J361" s="306"/>
      <c r="K361" s="306"/>
      <c r="L361" s="306"/>
      <c r="M361" s="306"/>
      <c r="N361" s="306"/>
      <c r="O361" s="306"/>
      <c r="P361" s="306"/>
      <c r="Q361" s="306"/>
      <c r="R361" s="306"/>
      <c r="S361" s="306"/>
      <c r="T361" s="306"/>
      <c r="U361" s="306"/>
      <c r="V361" s="306"/>
      <c r="W361" s="306"/>
      <c r="X361" s="306"/>
      <c r="Y361" s="306"/>
      <c r="Z361" s="306"/>
      <c r="AA361" s="306"/>
      <c r="AB361" s="306"/>
      <c r="AC361" s="306"/>
      <c r="AD361" s="306"/>
      <c r="AE361" s="306"/>
      <c r="AF361" s="306"/>
      <c r="AG361" s="306"/>
      <c r="AH361" s="306"/>
      <c r="AI361" s="306"/>
      <c r="AJ361" s="306"/>
      <c r="AK361" s="306"/>
      <c r="AL361" s="306"/>
      <c r="AM361" s="306"/>
      <c r="AN361" s="306"/>
      <c r="AO361" s="307"/>
      <c r="AP361" s="125"/>
    </row>
    <row r="362" spans="1:42" ht="15.75" x14ac:dyDescent="0.25">
      <c r="A362" s="220" t="s">
        <v>1816</v>
      </c>
      <c r="B362" s="276"/>
      <c r="C362" s="276" t="s">
        <v>1817</v>
      </c>
      <c r="D362" s="745">
        <f>'5. Önkormányzat'!F353</f>
        <v>0</v>
      </c>
      <c r="E362" s="305">
        <f t="shared" si="21"/>
        <v>0</v>
      </c>
      <c r="F362" s="306"/>
      <c r="G362" s="306"/>
      <c r="H362" s="306"/>
      <c r="I362" s="306"/>
      <c r="J362" s="306"/>
      <c r="K362" s="306"/>
      <c r="L362" s="306"/>
      <c r="M362" s="306"/>
      <c r="N362" s="306"/>
      <c r="O362" s="306"/>
      <c r="P362" s="306"/>
      <c r="Q362" s="306"/>
      <c r="R362" s="306"/>
      <c r="S362" s="306"/>
      <c r="T362" s="306"/>
      <c r="U362" s="306"/>
      <c r="V362" s="306"/>
      <c r="W362" s="306"/>
      <c r="X362" s="306"/>
      <c r="Y362" s="306"/>
      <c r="Z362" s="306"/>
      <c r="AA362" s="306"/>
      <c r="AB362" s="306"/>
      <c r="AC362" s="306"/>
      <c r="AD362" s="306"/>
      <c r="AE362" s="306"/>
      <c r="AF362" s="306"/>
      <c r="AG362" s="306"/>
      <c r="AH362" s="306"/>
      <c r="AI362" s="306"/>
      <c r="AJ362" s="306"/>
      <c r="AK362" s="306"/>
      <c r="AL362" s="306"/>
      <c r="AM362" s="306"/>
      <c r="AN362" s="306"/>
      <c r="AO362" s="307"/>
      <c r="AP362" s="125"/>
    </row>
    <row r="363" spans="1:42" ht="15.75" x14ac:dyDescent="0.25">
      <c r="A363" s="220" t="s">
        <v>105</v>
      </c>
      <c r="B363" s="276"/>
      <c r="C363" s="276" t="s">
        <v>106</v>
      </c>
      <c r="D363" s="745">
        <f>'5. Önkormányzat'!F354</f>
        <v>0</v>
      </c>
      <c r="E363" s="305">
        <f t="shared" si="21"/>
        <v>0</v>
      </c>
      <c r="F363" s="306"/>
      <c r="G363" s="306"/>
      <c r="H363" s="306"/>
      <c r="I363" s="306"/>
      <c r="J363" s="306"/>
      <c r="K363" s="306"/>
      <c r="L363" s="306"/>
      <c r="M363" s="306"/>
      <c r="N363" s="306"/>
      <c r="O363" s="306"/>
      <c r="P363" s="306"/>
      <c r="Q363" s="306"/>
      <c r="R363" s="306"/>
      <c r="S363" s="306"/>
      <c r="T363" s="306"/>
      <c r="U363" s="306"/>
      <c r="V363" s="306"/>
      <c r="W363" s="306"/>
      <c r="X363" s="306"/>
      <c r="Y363" s="306"/>
      <c r="Z363" s="306"/>
      <c r="AA363" s="306"/>
      <c r="AB363" s="306"/>
      <c r="AC363" s="306"/>
      <c r="AD363" s="306"/>
      <c r="AE363" s="306"/>
      <c r="AF363" s="306"/>
      <c r="AG363" s="306"/>
      <c r="AH363" s="306"/>
      <c r="AI363" s="306"/>
      <c r="AJ363" s="306"/>
      <c r="AK363" s="306"/>
      <c r="AL363" s="306"/>
      <c r="AM363" s="306"/>
      <c r="AN363" s="306"/>
      <c r="AO363" s="307"/>
      <c r="AP363" s="125"/>
    </row>
    <row r="364" spans="1:42" ht="15.75" x14ac:dyDescent="0.25">
      <c r="A364" s="220" t="s">
        <v>107</v>
      </c>
      <c r="B364" s="276"/>
      <c r="C364" s="276" t="s">
        <v>108</v>
      </c>
      <c r="D364" s="745">
        <f>'5. Önkormányzat'!F355</f>
        <v>0</v>
      </c>
      <c r="E364" s="305">
        <f t="shared" si="21"/>
        <v>0</v>
      </c>
      <c r="F364" s="306"/>
      <c r="G364" s="306"/>
      <c r="H364" s="306"/>
      <c r="I364" s="306"/>
      <c r="J364" s="306"/>
      <c r="K364" s="306"/>
      <c r="L364" s="306"/>
      <c r="M364" s="306"/>
      <c r="N364" s="306"/>
      <c r="O364" s="306"/>
      <c r="P364" s="306"/>
      <c r="Q364" s="306"/>
      <c r="R364" s="306"/>
      <c r="S364" s="306"/>
      <c r="T364" s="306"/>
      <c r="U364" s="306"/>
      <c r="V364" s="306"/>
      <c r="W364" s="306"/>
      <c r="X364" s="306"/>
      <c r="Y364" s="306"/>
      <c r="Z364" s="306"/>
      <c r="AA364" s="306"/>
      <c r="AB364" s="306"/>
      <c r="AC364" s="306"/>
      <c r="AD364" s="306"/>
      <c r="AE364" s="306"/>
      <c r="AF364" s="306"/>
      <c r="AG364" s="306"/>
      <c r="AH364" s="306"/>
      <c r="AI364" s="306"/>
      <c r="AJ364" s="306"/>
      <c r="AK364" s="306"/>
      <c r="AL364" s="306"/>
      <c r="AM364" s="306"/>
      <c r="AN364" s="306"/>
      <c r="AO364" s="307"/>
      <c r="AP364" s="125"/>
    </row>
    <row r="365" spans="1:42" ht="15.75" x14ac:dyDescent="0.25">
      <c r="A365" s="220" t="s">
        <v>109</v>
      </c>
      <c r="B365" s="276"/>
      <c r="C365" s="276" t="s">
        <v>110</v>
      </c>
      <c r="D365" s="745">
        <f>'5. Önkormányzat'!F356</f>
        <v>0</v>
      </c>
      <c r="E365" s="305">
        <f t="shared" si="21"/>
        <v>0</v>
      </c>
      <c r="F365" s="306"/>
      <c r="G365" s="306"/>
      <c r="H365" s="306"/>
      <c r="I365" s="306"/>
      <c r="J365" s="306"/>
      <c r="K365" s="306"/>
      <c r="L365" s="306"/>
      <c r="M365" s="306"/>
      <c r="N365" s="306"/>
      <c r="O365" s="308"/>
      <c r="P365" s="306"/>
      <c r="Q365" s="306"/>
      <c r="R365" s="306"/>
      <c r="S365" s="306"/>
      <c r="T365" s="306"/>
      <c r="U365" s="306"/>
      <c r="V365" s="306"/>
      <c r="W365" s="306"/>
      <c r="X365" s="306"/>
      <c r="Y365" s="306"/>
      <c r="Z365" s="306"/>
      <c r="AA365" s="306"/>
      <c r="AB365" s="306"/>
      <c r="AC365" s="306"/>
      <c r="AD365" s="306"/>
      <c r="AE365" s="306"/>
      <c r="AF365" s="306"/>
      <c r="AG365" s="306"/>
      <c r="AH365" s="306"/>
      <c r="AI365" s="306"/>
      <c r="AJ365" s="306"/>
      <c r="AK365" s="306"/>
      <c r="AL365" s="306"/>
      <c r="AM365" s="306"/>
      <c r="AN365" s="306"/>
      <c r="AO365" s="307"/>
      <c r="AP365" s="125"/>
    </row>
    <row r="366" spans="1:42" ht="15.75" x14ac:dyDescent="0.25">
      <c r="A366" s="222" t="s">
        <v>111</v>
      </c>
      <c r="B366" s="277" t="s">
        <v>515</v>
      </c>
      <c r="C366" s="277" t="s">
        <v>112</v>
      </c>
      <c r="D366" s="745">
        <f>'5. Önkormányzat'!F357</f>
        <v>29938</v>
      </c>
      <c r="E366" s="305">
        <f>E367+E368+E369+E374+E379+E385+E386+E370</f>
        <v>29938</v>
      </c>
      <c r="F366" s="306"/>
      <c r="G366" s="306"/>
      <c r="H366" s="306"/>
      <c r="I366" s="306"/>
      <c r="J366" s="306"/>
      <c r="K366" s="306"/>
      <c r="L366" s="306"/>
      <c r="M366" s="306"/>
      <c r="N366" s="306"/>
      <c r="O366" s="306"/>
      <c r="P366" s="306"/>
      <c r="Q366" s="306"/>
      <c r="R366" s="306"/>
      <c r="S366" s="306"/>
      <c r="T366" s="306"/>
      <c r="U366" s="306"/>
      <c r="V366" s="306"/>
      <c r="W366" s="306"/>
      <c r="X366" s="306"/>
      <c r="Y366" s="306"/>
      <c r="Z366" s="306"/>
      <c r="AA366" s="306"/>
      <c r="AB366" s="306"/>
      <c r="AC366" s="306"/>
      <c r="AD366" s="306"/>
      <c r="AE366" s="306"/>
      <c r="AF366" s="306"/>
      <c r="AG366" s="306"/>
      <c r="AH366" s="306"/>
      <c r="AI366" s="306"/>
      <c r="AJ366" s="306"/>
      <c r="AK366" s="306"/>
      <c r="AL366" s="306"/>
      <c r="AM366" s="306"/>
      <c r="AN366" s="306"/>
      <c r="AO366" s="307"/>
      <c r="AP366" s="125"/>
    </row>
    <row r="367" spans="1:42" ht="15.75" x14ac:dyDescent="0.25">
      <c r="A367" s="218" t="s">
        <v>113</v>
      </c>
      <c r="B367" s="276" t="s">
        <v>516</v>
      </c>
      <c r="C367" s="276" t="s">
        <v>114</v>
      </c>
      <c r="D367" s="745">
        <f>'5. Önkormányzat'!F358</f>
        <v>0</v>
      </c>
      <c r="E367" s="305">
        <f>SUM(F367:AN367)</f>
        <v>0</v>
      </c>
      <c r="F367" s="306"/>
      <c r="G367" s="306"/>
      <c r="H367" s="306"/>
      <c r="I367" s="306"/>
      <c r="J367" s="306"/>
      <c r="K367" s="306"/>
      <c r="L367" s="306"/>
      <c r="M367" s="306"/>
      <c r="N367" s="306"/>
      <c r="O367" s="306"/>
      <c r="P367" s="306"/>
      <c r="Q367" s="306"/>
      <c r="R367" s="306"/>
      <c r="S367" s="306"/>
      <c r="T367" s="306"/>
      <c r="U367" s="306"/>
      <c r="V367" s="306"/>
      <c r="W367" s="306"/>
      <c r="X367" s="306"/>
      <c r="Y367" s="306"/>
      <c r="Z367" s="306"/>
      <c r="AA367" s="306"/>
      <c r="AB367" s="306"/>
      <c r="AC367" s="306"/>
      <c r="AD367" s="306"/>
      <c r="AE367" s="306"/>
      <c r="AF367" s="306"/>
      <c r="AG367" s="306"/>
      <c r="AH367" s="306"/>
      <c r="AI367" s="306"/>
      <c r="AJ367" s="306"/>
      <c r="AK367" s="306"/>
      <c r="AL367" s="306"/>
      <c r="AM367" s="306"/>
      <c r="AN367" s="306"/>
      <c r="AO367" s="307"/>
      <c r="AP367" s="125"/>
    </row>
    <row r="368" spans="1:42" ht="15.75" x14ac:dyDescent="0.25">
      <c r="A368" s="218" t="s">
        <v>115</v>
      </c>
      <c r="B368" s="276" t="s">
        <v>517</v>
      </c>
      <c r="C368" s="276" t="s">
        <v>116</v>
      </c>
      <c r="D368" s="745">
        <f>'5. Önkormányzat'!F359</f>
        <v>1182</v>
      </c>
      <c r="E368" s="305">
        <f>SUM(F368:AN368)</f>
        <v>1182</v>
      </c>
      <c r="F368" s="306"/>
      <c r="G368" s="306"/>
      <c r="H368" s="306"/>
      <c r="I368" s="306"/>
      <c r="J368" s="306"/>
      <c r="K368" s="306"/>
      <c r="L368" s="306"/>
      <c r="M368" s="306"/>
      <c r="N368" s="306"/>
      <c r="O368" s="306"/>
      <c r="P368" s="306"/>
      <c r="Q368" s="306"/>
      <c r="R368" s="306"/>
      <c r="S368" s="306"/>
      <c r="T368" s="306"/>
      <c r="U368" s="306"/>
      <c r="V368" s="306"/>
      <c r="W368" s="306"/>
      <c r="X368" s="306"/>
      <c r="Y368" s="306"/>
      <c r="Z368" s="306"/>
      <c r="AA368" s="315">
        <v>1182</v>
      </c>
      <c r="AB368" s="306"/>
      <c r="AC368" s="306"/>
      <c r="AD368" s="306"/>
      <c r="AE368" s="306"/>
      <c r="AF368" s="306"/>
      <c r="AG368" s="306"/>
      <c r="AH368" s="306"/>
      <c r="AI368" s="306"/>
      <c r="AJ368" s="306"/>
      <c r="AK368" s="306"/>
      <c r="AL368" s="306"/>
      <c r="AM368" s="306"/>
      <c r="AN368" s="306"/>
      <c r="AO368" s="307"/>
      <c r="AP368" s="125"/>
    </row>
    <row r="369" spans="1:42" ht="15.75" x14ac:dyDescent="0.25">
      <c r="A369" s="218" t="s">
        <v>117</v>
      </c>
      <c r="B369" s="276" t="s">
        <v>518</v>
      </c>
      <c r="C369" s="276" t="s">
        <v>118</v>
      </c>
      <c r="D369" s="745">
        <f>'5. Önkormányzat'!F360</f>
        <v>0</v>
      </c>
      <c r="E369" s="305">
        <f>SUM(F369:AN369)</f>
        <v>0</v>
      </c>
      <c r="F369" s="306"/>
      <c r="G369" s="306"/>
      <c r="H369" s="306"/>
      <c r="I369" s="306"/>
      <c r="J369" s="306"/>
      <c r="K369" s="306"/>
      <c r="L369" s="306"/>
      <c r="M369" s="306"/>
      <c r="N369" s="306"/>
      <c r="O369" s="306"/>
      <c r="P369" s="306"/>
      <c r="Q369" s="306"/>
      <c r="R369" s="306"/>
      <c r="S369" s="306"/>
      <c r="T369" s="306"/>
      <c r="U369" s="306"/>
      <c r="V369" s="306"/>
      <c r="W369" s="306"/>
      <c r="X369" s="306"/>
      <c r="Y369" s="306"/>
      <c r="Z369" s="306"/>
      <c r="AA369" s="306"/>
      <c r="AB369" s="306"/>
      <c r="AC369" s="306"/>
      <c r="AD369" s="306"/>
      <c r="AE369" s="306"/>
      <c r="AF369" s="306"/>
      <c r="AG369" s="306"/>
      <c r="AH369" s="306"/>
      <c r="AI369" s="306"/>
      <c r="AJ369" s="306"/>
      <c r="AK369" s="306"/>
      <c r="AL369" s="306"/>
      <c r="AM369" s="306"/>
      <c r="AN369" s="306"/>
      <c r="AO369" s="307"/>
      <c r="AP369" s="125"/>
    </row>
    <row r="370" spans="1:42" ht="15.75" x14ac:dyDescent="0.25">
      <c r="A370" s="218" t="s">
        <v>119</v>
      </c>
      <c r="B370" s="276" t="s">
        <v>519</v>
      </c>
      <c r="C370" s="276" t="s">
        <v>120</v>
      </c>
      <c r="D370" s="745">
        <f>'5. Önkormányzat'!F361</f>
        <v>21</v>
      </c>
      <c r="E370" s="305">
        <f>SUM(E371:E373)</f>
        <v>21</v>
      </c>
      <c r="F370" s="306"/>
      <c r="G370" s="306"/>
      <c r="H370" s="306"/>
      <c r="I370" s="306"/>
      <c r="J370" s="306"/>
      <c r="K370" s="306"/>
      <c r="L370" s="306"/>
      <c r="M370" s="306"/>
      <c r="N370" s="306"/>
      <c r="O370" s="306"/>
      <c r="P370" s="306"/>
      <c r="Q370" s="306"/>
      <c r="R370" s="306"/>
      <c r="S370" s="306"/>
      <c r="T370" s="306"/>
      <c r="U370" s="306"/>
      <c r="V370" s="306"/>
      <c r="W370" s="306"/>
      <c r="X370" s="306"/>
      <c r="Y370" s="306"/>
      <c r="Z370" s="306"/>
      <c r="AA370" s="306"/>
      <c r="AB370" s="306"/>
      <c r="AC370" s="306"/>
      <c r="AD370" s="306"/>
      <c r="AE370" s="306"/>
      <c r="AF370" s="306"/>
      <c r="AG370" s="306"/>
      <c r="AH370" s="306"/>
      <c r="AI370" s="306"/>
      <c r="AJ370" s="306"/>
      <c r="AK370" s="306"/>
      <c r="AL370" s="306"/>
      <c r="AM370" s="306"/>
      <c r="AN370" s="306"/>
      <c r="AO370" s="307"/>
      <c r="AP370" s="125"/>
    </row>
    <row r="371" spans="1:42" ht="15.75" x14ac:dyDescent="0.25">
      <c r="A371" s="219" t="s">
        <v>121</v>
      </c>
      <c r="B371" s="276"/>
      <c r="C371" s="276" t="s">
        <v>122</v>
      </c>
      <c r="D371" s="745">
        <f>'5. Önkormányzat'!F362</f>
        <v>0</v>
      </c>
      <c r="E371" s="305">
        <f>SUM(F371:AN371)</f>
        <v>0</v>
      </c>
      <c r="F371" s="306"/>
      <c r="G371" s="306"/>
      <c r="H371" s="306"/>
      <c r="I371" s="306"/>
      <c r="J371" s="306"/>
      <c r="K371" s="306"/>
      <c r="L371" s="306"/>
      <c r="M371" s="306"/>
      <c r="N371" s="306"/>
      <c r="O371" s="306"/>
      <c r="P371" s="306"/>
      <c r="Q371" s="306"/>
      <c r="R371" s="306"/>
      <c r="S371" s="306"/>
      <c r="T371" s="306"/>
      <c r="U371" s="306"/>
      <c r="V371" s="306"/>
      <c r="W371" s="306"/>
      <c r="X371" s="306"/>
      <c r="Y371" s="306"/>
      <c r="Z371" s="306"/>
      <c r="AA371" s="306"/>
      <c r="AB371" s="306"/>
      <c r="AC371" s="306"/>
      <c r="AD371" s="306"/>
      <c r="AE371" s="306"/>
      <c r="AF371" s="306"/>
      <c r="AG371" s="306"/>
      <c r="AH371" s="306"/>
      <c r="AI371" s="306"/>
      <c r="AJ371" s="306"/>
      <c r="AK371" s="306"/>
      <c r="AL371" s="306"/>
      <c r="AM371" s="306"/>
      <c r="AN371" s="306"/>
      <c r="AO371" s="307"/>
      <c r="AP371" s="125"/>
    </row>
    <row r="372" spans="1:42" ht="15.75" x14ac:dyDescent="0.25">
      <c r="A372" s="219" t="s">
        <v>123</v>
      </c>
      <c r="B372" s="276"/>
      <c r="C372" s="276" t="s">
        <v>124</v>
      </c>
      <c r="D372" s="745">
        <f>'5. Önkormányzat'!F363</f>
        <v>21</v>
      </c>
      <c r="E372" s="305">
        <f>SUM(F372:AN372)</f>
        <v>0</v>
      </c>
      <c r="F372" s="306"/>
      <c r="G372" s="306"/>
      <c r="H372" s="306"/>
      <c r="I372" s="306"/>
      <c r="J372" s="306"/>
      <c r="K372" s="306"/>
      <c r="L372" s="306"/>
      <c r="M372" s="306"/>
      <c r="N372" s="306"/>
      <c r="O372" s="306"/>
      <c r="P372" s="306"/>
      <c r="Q372" s="306"/>
      <c r="R372" s="306"/>
      <c r="S372" s="306"/>
      <c r="T372" s="306"/>
      <c r="U372" s="306"/>
      <c r="V372" s="306"/>
      <c r="W372" s="306"/>
      <c r="X372" s="306"/>
      <c r="Y372" s="306"/>
      <c r="Z372" s="306"/>
      <c r="AA372" s="306"/>
      <c r="AB372" s="306"/>
      <c r="AC372" s="306"/>
      <c r="AD372" s="306"/>
      <c r="AE372" s="306"/>
      <c r="AF372" s="306"/>
      <c r="AG372" s="306"/>
      <c r="AH372" s="306"/>
      <c r="AI372" s="306"/>
      <c r="AJ372" s="306"/>
      <c r="AK372" s="306"/>
      <c r="AL372" s="306"/>
      <c r="AM372" s="306"/>
      <c r="AN372" s="306"/>
      <c r="AO372" s="307"/>
      <c r="AP372" s="125"/>
    </row>
    <row r="373" spans="1:42" ht="15.75" x14ac:dyDescent="0.25">
      <c r="A373" s="220" t="s">
        <v>125</v>
      </c>
      <c r="B373" s="276"/>
      <c r="C373" s="276" t="s">
        <v>126</v>
      </c>
      <c r="D373" s="745">
        <f>'5. Önkormányzat'!F364</f>
        <v>21</v>
      </c>
      <c r="E373" s="305">
        <f>SUM(F373:AN373)</f>
        <v>21</v>
      </c>
      <c r="F373" s="306"/>
      <c r="G373" s="306"/>
      <c r="H373" s="306"/>
      <c r="I373" s="306"/>
      <c r="J373" s="306"/>
      <c r="K373" s="306"/>
      <c r="L373" s="306"/>
      <c r="M373" s="306"/>
      <c r="N373" s="306"/>
      <c r="O373" s="306">
        <v>21</v>
      </c>
      <c r="P373" s="306"/>
      <c r="Q373" s="306"/>
      <c r="R373" s="306"/>
      <c r="S373" s="306"/>
      <c r="T373" s="306"/>
      <c r="U373" s="306"/>
      <c r="V373" s="306"/>
      <c r="W373" s="306"/>
      <c r="X373" s="306"/>
      <c r="Y373" s="306"/>
      <c r="Z373" s="306"/>
      <c r="AA373" s="306"/>
      <c r="AB373" s="306"/>
      <c r="AC373" s="306"/>
      <c r="AD373" s="306"/>
      <c r="AE373" s="306"/>
      <c r="AF373" s="306"/>
      <c r="AG373" s="306"/>
      <c r="AH373" s="306"/>
      <c r="AI373" s="306"/>
      <c r="AJ373" s="306"/>
      <c r="AK373" s="306"/>
      <c r="AL373" s="306"/>
      <c r="AM373" s="306"/>
      <c r="AN373" s="306"/>
      <c r="AO373" s="307"/>
      <c r="AP373" s="125"/>
    </row>
    <row r="374" spans="1:42" ht="15.75" x14ac:dyDescent="0.25">
      <c r="A374" s="218" t="s">
        <v>127</v>
      </c>
      <c r="B374" s="276" t="s">
        <v>520</v>
      </c>
      <c r="C374" s="276" t="s">
        <v>128</v>
      </c>
      <c r="D374" s="745">
        <f>'5. Önkormányzat'!F365</f>
        <v>12181</v>
      </c>
      <c r="E374" s="305">
        <f>SUM(E375:E376)</f>
        <v>12181</v>
      </c>
      <c r="F374" s="306"/>
      <c r="G374" s="306"/>
      <c r="H374" s="306"/>
      <c r="I374" s="306"/>
      <c r="J374" s="306"/>
      <c r="K374" s="306"/>
      <c r="L374" s="306"/>
      <c r="M374" s="306"/>
      <c r="N374" s="306"/>
      <c r="O374" s="306"/>
      <c r="P374" s="306"/>
      <c r="Q374" s="306"/>
      <c r="R374" s="306"/>
      <c r="S374" s="306"/>
      <c r="T374" s="306"/>
      <c r="U374" s="306"/>
      <c r="V374" s="306"/>
      <c r="W374" s="306"/>
      <c r="X374" s="306"/>
      <c r="Y374" s="306"/>
      <c r="Z374" s="306"/>
      <c r="AA374" s="306"/>
      <c r="AB374" s="306"/>
      <c r="AC374" s="306"/>
      <c r="AD374" s="306"/>
      <c r="AE374" s="306"/>
      <c r="AF374" s="306"/>
      <c r="AG374" s="306"/>
      <c r="AH374" s="306"/>
      <c r="AI374" s="306"/>
      <c r="AJ374" s="306"/>
      <c r="AK374" s="306"/>
      <c r="AL374" s="306"/>
      <c r="AM374" s="306"/>
      <c r="AN374" s="306"/>
      <c r="AO374" s="307"/>
      <c r="AP374" s="125"/>
    </row>
    <row r="375" spans="1:42" ht="15.75" x14ac:dyDescent="0.25">
      <c r="A375" s="219" t="s">
        <v>129</v>
      </c>
      <c r="B375" s="276"/>
      <c r="C375" s="276" t="s">
        <v>130</v>
      </c>
      <c r="D375" s="745">
        <f>'5. Önkormányzat'!F366</f>
        <v>0</v>
      </c>
      <c r="E375" s="305">
        <f>SUM(F375:AN375)</f>
        <v>0</v>
      </c>
      <c r="F375" s="306"/>
      <c r="G375" s="306"/>
      <c r="H375" s="306"/>
      <c r="I375" s="306"/>
      <c r="J375" s="306"/>
      <c r="K375" s="306"/>
      <c r="L375" s="306"/>
      <c r="M375" s="306"/>
      <c r="N375" s="306"/>
      <c r="O375" s="306"/>
      <c r="P375" s="306"/>
      <c r="Q375" s="306"/>
      <c r="R375" s="306"/>
      <c r="S375" s="306"/>
      <c r="T375" s="306"/>
      <c r="U375" s="306"/>
      <c r="V375" s="306"/>
      <c r="W375" s="306"/>
      <c r="X375" s="306"/>
      <c r="Y375" s="306"/>
      <c r="Z375" s="306"/>
      <c r="AA375" s="306"/>
      <c r="AB375" s="306"/>
      <c r="AC375" s="306"/>
      <c r="AD375" s="306"/>
      <c r="AE375" s="306"/>
      <c r="AF375" s="306"/>
      <c r="AG375" s="306"/>
      <c r="AH375" s="306"/>
      <c r="AI375" s="306"/>
      <c r="AJ375" s="306"/>
      <c r="AK375" s="306"/>
      <c r="AL375" s="306"/>
      <c r="AM375" s="306"/>
      <c r="AN375" s="306"/>
      <c r="AO375" s="307"/>
      <c r="AP375" s="125"/>
    </row>
    <row r="376" spans="1:42" ht="15.75" x14ac:dyDescent="0.25">
      <c r="A376" s="219" t="s">
        <v>131</v>
      </c>
      <c r="B376" s="276"/>
      <c r="C376" s="276" t="s">
        <v>132</v>
      </c>
      <c r="D376" s="745">
        <f>'5. Önkormányzat'!F367</f>
        <v>12181</v>
      </c>
      <c r="E376" s="305">
        <f>SUM(E377:E378)</f>
        <v>12181</v>
      </c>
      <c r="F376" s="306"/>
      <c r="G376" s="306"/>
      <c r="H376" s="306"/>
      <c r="I376" s="306"/>
      <c r="J376" s="306"/>
      <c r="K376" s="306"/>
      <c r="L376" s="306"/>
      <c r="M376" s="306"/>
      <c r="N376" s="306"/>
      <c r="O376" s="306"/>
      <c r="P376" s="306"/>
      <c r="Q376" s="306"/>
      <c r="R376" s="306"/>
      <c r="S376" s="306"/>
      <c r="T376" s="306"/>
      <c r="U376" s="306"/>
      <c r="V376" s="306"/>
      <c r="W376" s="306"/>
      <c r="X376" s="306"/>
      <c r="Y376" s="306"/>
      <c r="Z376" s="306"/>
      <c r="AA376" s="306"/>
      <c r="AB376" s="306"/>
      <c r="AC376" s="306"/>
      <c r="AD376" s="306"/>
      <c r="AE376" s="306"/>
      <c r="AF376" s="306"/>
      <c r="AG376" s="306"/>
      <c r="AH376" s="306"/>
      <c r="AI376" s="306"/>
      <c r="AJ376" s="306"/>
      <c r="AK376" s="306"/>
      <c r="AL376" s="306"/>
      <c r="AM376" s="306"/>
      <c r="AN376" s="306"/>
      <c r="AO376" s="307"/>
      <c r="AP376" s="125"/>
    </row>
    <row r="377" spans="1:42" ht="15.75" x14ac:dyDescent="0.25">
      <c r="A377" s="220" t="s">
        <v>133</v>
      </c>
      <c r="B377" s="276"/>
      <c r="C377" s="276" t="s">
        <v>134</v>
      </c>
      <c r="D377" s="745">
        <f>'5. Önkormányzat'!F368</f>
        <v>12181</v>
      </c>
      <c r="E377" s="305">
        <f>SUM(F377:AN377)</f>
        <v>12181</v>
      </c>
      <c r="F377" s="306"/>
      <c r="G377" s="306"/>
      <c r="H377" s="306"/>
      <c r="I377" s="306"/>
      <c r="J377" s="306"/>
      <c r="K377" s="306"/>
      <c r="L377" s="306"/>
      <c r="M377" s="306"/>
      <c r="N377" s="306"/>
      <c r="O377" s="306"/>
      <c r="P377" s="306"/>
      <c r="Q377" s="306"/>
      <c r="R377" s="306"/>
      <c r="S377" s="306"/>
      <c r="T377" s="315">
        <v>12181</v>
      </c>
      <c r="U377" s="311"/>
      <c r="V377" s="311"/>
      <c r="W377" s="311"/>
      <c r="X377" s="306"/>
      <c r="Y377" s="306"/>
      <c r="Z377" s="306"/>
      <c r="AA377" s="306"/>
      <c r="AB377" s="306"/>
      <c r="AC377" s="306"/>
      <c r="AD377" s="306"/>
      <c r="AE377" s="306"/>
      <c r="AF377" s="306"/>
      <c r="AG377" s="306"/>
      <c r="AH377" s="306"/>
      <c r="AI377" s="306"/>
      <c r="AJ377" s="306"/>
      <c r="AK377" s="306"/>
      <c r="AL377" s="306"/>
      <c r="AM377" s="306"/>
      <c r="AN377" s="306"/>
      <c r="AO377" s="307"/>
      <c r="AP377" s="125"/>
    </row>
    <row r="378" spans="1:42" ht="15.75" x14ac:dyDescent="0.25">
      <c r="A378" s="220" t="s">
        <v>135</v>
      </c>
      <c r="B378" s="276"/>
      <c r="C378" s="276" t="s">
        <v>136</v>
      </c>
      <c r="D378" s="745">
        <f>'5. Önkormányzat'!F369</f>
        <v>0</v>
      </c>
      <c r="E378" s="305">
        <f>SUM(F378:AN378)</f>
        <v>0</v>
      </c>
      <c r="F378" s="306"/>
      <c r="G378" s="306"/>
      <c r="H378" s="306"/>
      <c r="I378" s="306"/>
      <c r="J378" s="306"/>
      <c r="K378" s="306"/>
      <c r="L378" s="306"/>
      <c r="M378" s="306"/>
      <c r="N378" s="306"/>
      <c r="O378" s="306"/>
      <c r="P378" s="306"/>
      <c r="Q378" s="306"/>
      <c r="R378" s="306"/>
      <c r="S378" s="306"/>
      <c r="T378" s="306"/>
      <c r="U378" s="306"/>
      <c r="V378" s="306"/>
      <c r="W378" s="306"/>
      <c r="X378" s="306"/>
      <c r="Y378" s="306"/>
      <c r="Z378" s="306"/>
      <c r="AA378" s="306"/>
      <c r="AB378" s="306"/>
      <c r="AC378" s="306"/>
      <c r="AD378" s="306"/>
      <c r="AE378" s="306"/>
      <c r="AF378" s="306"/>
      <c r="AG378" s="306"/>
      <c r="AH378" s="306"/>
      <c r="AI378" s="306"/>
      <c r="AJ378" s="306"/>
      <c r="AK378" s="306"/>
      <c r="AL378" s="306"/>
      <c r="AM378" s="306"/>
      <c r="AN378" s="306"/>
      <c r="AO378" s="307"/>
      <c r="AP378" s="125"/>
    </row>
    <row r="379" spans="1:42" ht="15.75" x14ac:dyDescent="0.25">
      <c r="A379" s="218" t="s">
        <v>137</v>
      </c>
      <c r="B379" s="276" t="s">
        <v>521</v>
      </c>
      <c r="C379" s="276" t="s">
        <v>138</v>
      </c>
      <c r="D379" s="745">
        <f>'5. Önkormányzat'!F370</f>
        <v>7587</v>
      </c>
      <c r="E379" s="305">
        <f>E380+E381+E384</f>
        <v>7587</v>
      </c>
      <c r="F379" s="306"/>
      <c r="G379" s="306"/>
      <c r="H379" s="306"/>
      <c r="I379" s="306"/>
      <c r="J379" s="306"/>
      <c r="K379" s="306"/>
      <c r="L379" s="306"/>
      <c r="M379" s="306"/>
      <c r="N379" s="306"/>
      <c r="O379" s="306"/>
      <c r="P379" s="306"/>
      <c r="Q379" s="306"/>
      <c r="R379" s="306"/>
      <c r="S379" s="306"/>
      <c r="T379" s="306"/>
      <c r="U379" s="306"/>
      <c r="V379" s="306"/>
      <c r="W379" s="306"/>
      <c r="X379" s="306"/>
      <c r="Y379" s="306"/>
      <c r="Z379" s="306"/>
      <c r="AA379" s="306"/>
      <c r="AB379" s="306"/>
      <c r="AC379" s="306"/>
      <c r="AD379" s="306"/>
      <c r="AE379" s="306"/>
      <c r="AF379" s="306"/>
      <c r="AG379" s="306"/>
      <c r="AH379" s="306"/>
      <c r="AI379" s="306"/>
      <c r="AJ379" s="306"/>
      <c r="AK379" s="306"/>
      <c r="AL379" s="306"/>
      <c r="AM379" s="306"/>
      <c r="AN379" s="306"/>
      <c r="AO379" s="307"/>
      <c r="AP379" s="125"/>
    </row>
    <row r="380" spans="1:42" ht="15.75" x14ac:dyDescent="0.25">
      <c r="A380" s="219" t="s">
        <v>139</v>
      </c>
      <c r="B380" s="276"/>
      <c r="C380" s="276" t="s">
        <v>140</v>
      </c>
      <c r="D380" s="745">
        <f>'5. Önkormányzat'!F371</f>
        <v>0</v>
      </c>
      <c r="E380" s="305">
        <f>SUM(F380:AN380)</f>
        <v>0</v>
      </c>
      <c r="F380" s="306"/>
      <c r="G380" s="306"/>
      <c r="H380" s="306"/>
      <c r="I380" s="306"/>
      <c r="J380" s="306"/>
      <c r="K380" s="306"/>
      <c r="L380" s="306"/>
      <c r="M380" s="306"/>
      <c r="N380" s="306"/>
      <c r="O380" s="306"/>
      <c r="P380" s="306"/>
      <c r="Q380" s="306"/>
      <c r="R380" s="306"/>
      <c r="S380" s="306"/>
      <c r="T380" s="306"/>
      <c r="U380" s="306"/>
      <c r="V380" s="306"/>
      <c r="W380" s="306"/>
      <c r="X380" s="306"/>
      <c r="Y380" s="306"/>
      <c r="Z380" s="306"/>
      <c r="AA380" s="306"/>
      <c r="AB380" s="306"/>
      <c r="AC380" s="306"/>
      <c r="AD380" s="306"/>
      <c r="AE380" s="306"/>
      <c r="AF380" s="306"/>
      <c r="AG380" s="306"/>
      <c r="AH380" s="306"/>
      <c r="AI380" s="306"/>
      <c r="AJ380" s="306"/>
      <c r="AK380" s="306"/>
      <c r="AL380" s="306"/>
      <c r="AM380" s="306"/>
      <c r="AN380" s="306"/>
      <c r="AO380" s="307"/>
      <c r="AP380" s="125"/>
    </row>
    <row r="381" spans="1:42" ht="15.75" x14ac:dyDescent="0.25">
      <c r="A381" s="219" t="s">
        <v>1066</v>
      </c>
      <c r="B381" s="276"/>
      <c r="C381" s="276" t="s">
        <v>1067</v>
      </c>
      <c r="D381" s="745">
        <f>'5. Önkormányzat'!F372</f>
        <v>6162</v>
      </c>
      <c r="E381" s="305">
        <f>SUM(E382:E383)</f>
        <v>6162</v>
      </c>
      <c r="F381" s="306"/>
      <c r="G381" s="306"/>
      <c r="H381" s="306"/>
      <c r="I381" s="306"/>
      <c r="J381" s="306"/>
      <c r="K381" s="306"/>
      <c r="L381" s="306"/>
      <c r="M381" s="306"/>
      <c r="N381" s="306"/>
      <c r="O381" s="306"/>
      <c r="P381" s="306"/>
      <c r="Q381" s="306"/>
      <c r="R381" s="306"/>
      <c r="S381" s="306"/>
      <c r="T381" s="306"/>
      <c r="U381" s="306"/>
      <c r="V381" s="306"/>
      <c r="W381" s="306"/>
      <c r="X381" s="306"/>
      <c r="Y381" s="306"/>
      <c r="Z381" s="306"/>
      <c r="AA381" s="306"/>
      <c r="AB381" s="306"/>
      <c r="AC381" s="306"/>
      <c r="AD381" s="306"/>
      <c r="AE381" s="306"/>
      <c r="AF381" s="306"/>
      <c r="AG381" s="306"/>
      <c r="AH381" s="306"/>
      <c r="AI381" s="306"/>
      <c r="AJ381" s="306"/>
      <c r="AK381" s="306"/>
      <c r="AL381" s="306"/>
      <c r="AM381" s="306"/>
      <c r="AN381" s="306"/>
      <c r="AO381" s="307"/>
      <c r="AP381" s="125"/>
    </row>
    <row r="382" spans="1:42" ht="15.75" x14ac:dyDescent="0.25">
      <c r="A382" s="220" t="s">
        <v>1068</v>
      </c>
      <c r="B382" s="276"/>
      <c r="C382" s="276" t="s">
        <v>1069</v>
      </c>
      <c r="D382" s="745">
        <f>'5. Önkormányzat'!F373</f>
        <v>6162</v>
      </c>
      <c r="E382" s="305">
        <f>SUM(F382:AN382)</f>
        <v>6162</v>
      </c>
      <c r="F382" s="306"/>
      <c r="G382" s="306"/>
      <c r="H382" s="306"/>
      <c r="I382" s="306"/>
      <c r="J382" s="306"/>
      <c r="K382" s="306"/>
      <c r="L382" s="306"/>
      <c r="M382" s="306"/>
      <c r="N382" s="306"/>
      <c r="O382" s="306"/>
      <c r="P382" s="306"/>
      <c r="Q382" s="306"/>
      <c r="R382" s="306"/>
      <c r="S382" s="306"/>
      <c r="T382" s="306"/>
      <c r="U382" s="306"/>
      <c r="V382" s="306"/>
      <c r="W382" s="306"/>
      <c r="X382" s="315">
        <v>6162</v>
      </c>
      <c r="Y382" s="306"/>
      <c r="Z382" s="306"/>
      <c r="AA382" s="306"/>
      <c r="AB382" s="306"/>
      <c r="AC382" s="306"/>
      <c r="AD382" s="306"/>
      <c r="AE382" s="306"/>
      <c r="AF382" s="306"/>
      <c r="AG382" s="306"/>
      <c r="AH382" s="306"/>
      <c r="AI382" s="306"/>
      <c r="AJ382" s="306"/>
      <c r="AK382" s="306"/>
      <c r="AL382" s="306"/>
      <c r="AM382" s="306"/>
      <c r="AN382" s="306"/>
      <c r="AO382" s="307"/>
      <c r="AP382" s="125"/>
    </row>
    <row r="383" spans="1:42" ht="15.75" x14ac:dyDescent="0.25">
      <c r="A383" s="220" t="s">
        <v>1070</v>
      </c>
      <c r="B383" s="276"/>
      <c r="C383" s="276" t="s">
        <v>1071</v>
      </c>
      <c r="D383" s="745">
        <f>'5. Önkormányzat'!F374</f>
        <v>0</v>
      </c>
      <c r="E383" s="305">
        <f>SUM(F383:AN383)</f>
        <v>0</v>
      </c>
      <c r="F383" s="306"/>
      <c r="G383" s="306"/>
      <c r="H383" s="306"/>
      <c r="I383" s="306"/>
      <c r="J383" s="306"/>
      <c r="K383" s="306"/>
      <c r="L383" s="306"/>
      <c r="M383" s="306"/>
      <c r="N383" s="306"/>
      <c r="O383" s="306"/>
      <c r="P383" s="306"/>
      <c r="Q383" s="306"/>
      <c r="R383" s="306"/>
      <c r="S383" s="306"/>
      <c r="T383" s="306"/>
      <c r="U383" s="306"/>
      <c r="V383" s="306"/>
      <c r="W383" s="306"/>
      <c r="X383" s="306"/>
      <c r="Y383" s="306"/>
      <c r="Z383" s="306"/>
      <c r="AA383" s="306"/>
      <c r="AB383" s="306"/>
      <c r="AC383" s="306"/>
      <c r="AD383" s="306"/>
      <c r="AE383" s="306"/>
      <c r="AF383" s="306"/>
      <c r="AG383" s="306"/>
      <c r="AH383" s="306"/>
      <c r="AI383" s="306"/>
      <c r="AJ383" s="306"/>
      <c r="AK383" s="306"/>
      <c r="AL383" s="306"/>
      <c r="AM383" s="306"/>
      <c r="AN383" s="306"/>
      <c r="AO383" s="307"/>
      <c r="AP383" s="125"/>
    </row>
    <row r="384" spans="1:42" ht="15.75" x14ac:dyDescent="0.25">
      <c r="A384" s="219" t="s">
        <v>1072</v>
      </c>
      <c r="B384" s="276"/>
      <c r="C384" s="276" t="s">
        <v>1073</v>
      </c>
      <c r="D384" s="745">
        <f>'5. Önkormányzat'!F375</f>
        <v>1425</v>
      </c>
      <c r="E384" s="305">
        <f>SUM(F384:AN384)</f>
        <v>1425</v>
      </c>
      <c r="F384" s="306"/>
      <c r="G384" s="306"/>
      <c r="H384" s="306"/>
      <c r="I384" s="306"/>
      <c r="J384" s="306"/>
      <c r="K384" s="306"/>
      <c r="L384" s="306"/>
      <c r="M384" s="306"/>
      <c r="N384" s="306"/>
      <c r="O384" s="306"/>
      <c r="P384" s="306"/>
      <c r="Q384" s="306"/>
      <c r="R384" s="306"/>
      <c r="S384" s="306"/>
      <c r="T384" s="306"/>
      <c r="U384" s="306"/>
      <c r="V384" s="306"/>
      <c r="W384" s="306"/>
      <c r="X384" s="308">
        <v>1425</v>
      </c>
      <c r="Y384" s="306"/>
      <c r="Z384" s="306"/>
      <c r="AA384" s="306"/>
      <c r="AB384" s="306"/>
      <c r="AC384" s="306"/>
      <c r="AD384" s="306"/>
      <c r="AE384" s="306"/>
      <c r="AF384" s="306"/>
      <c r="AG384" s="306"/>
      <c r="AH384" s="306"/>
      <c r="AI384" s="306"/>
      <c r="AJ384" s="306"/>
      <c r="AK384" s="306"/>
      <c r="AL384" s="306"/>
      <c r="AM384" s="306"/>
      <c r="AN384" s="306"/>
      <c r="AO384" s="307"/>
      <c r="AP384" s="125"/>
    </row>
    <row r="385" spans="1:42" ht="15.75" x14ac:dyDescent="0.25">
      <c r="A385" s="218" t="s">
        <v>1074</v>
      </c>
      <c r="B385" s="276" t="s">
        <v>522</v>
      </c>
      <c r="C385" s="276" t="s">
        <v>1075</v>
      </c>
      <c r="D385" s="745">
        <f>'5. Önkormányzat'!F376</f>
        <v>0</v>
      </c>
      <c r="E385" s="305">
        <f>SUM(F385:AN385)</f>
        <v>0</v>
      </c>
      <c r="F385" s="306"/>
      <c r="G385" s="306"/>
      <c r="H385" s="306"/>
      <c r="I385" s="306"/>
      <c r="J385" s="306"/>
      <c r="K385" s="306"/>
      <c r="L385" s="306"/>
      <c r="M385" s="306"/>
      <c r="N385" s="306"/>
      <c r="O385" s="306"/>
      <c r="P385" s="306"/>
      <c r="Q385" s="306"/>
      <c r="R385" s="306"/>
      <c r="S385" s="306"/>
      <c r="T385" s="306"/>
      <c r="U385" s="306"/>
      <c r="V385" s="306"/>
      <c r="W385" s="306"/>
      <c r="X385" s="306"/>
      <c r="Y385" s="306"/>
      <c r="Z385" s="306"/>
      <c r="AA385" s="306"/>
      <c r="AB385" s="306"/>
      <c r="AC385" s="306"/>
      <c r="AD385" s="306"/>
      <c r="AE385" s="306"/>
      <c r="AF385" s="306"/>
      <c r="AG385" s="306"/>
      <c r="AH385" s="306"/>
      <c r="AI385" s="306"/>
      <c r="AJ385" s="306"/>
      <c r="AK385" s="306"/>
      <c r="AL385" s="306"/>
      <c r="AM385" s="306"/>
      <c r="AN385" s="306"/>
      <c r="AO385" s="307"/>
      <c r="AP385" s="125"/>
    </row>
    <row r="386" spans="1:42" ht="15.75" x14ac:dyDescent="0.25">
      <c r="A386" s="218" t="s">
        <v>1076</v>
      </c>
      <c r="B386" s="276" t="s">
        <v>523</v>
      </c>
      <c r="C386" s="276" t="s">
        <v>1077</v>
      </c>
      <c r="D386" s="745">
        <f>'5. Önkormányzat'!F377</f>
        <v>8967</v>
      </c>
      <c r="E386" s="305">
        <f>E387+E388+E394</f>
        <v>8967</v>
      </c>
      <c r="F386" s="306"/>
      <c r="G386" s="306"/>
      <c r="H386" s="306"/>
      <c r="I386" s="306"/>
      <c r="J386" s="306"/>
      <c r="K386" s="306"/>
      <c r="L386" s="306"/>
      <c r="M386" s="306"/>
      <c r="N386" s="306"/>
      <c r="O386" s="306"/>
      <c r="P386" s="306"/>
      <c r="Q386" s="306"/>
      <c r="R386" s="306"/>
      <c r="S386" s="306"/>
      <c r="T386" s="306"/>
      <c r="U386" s="306"/>
      <c r="V386" s="306"/>
      <c r="W386" s="306"/>
      <c r="X386" s="306"/>
      <c r="Y386" s="306"/>
      <c r="Z386" s="306"/>
      <c r="AA386" s="306"/>
      <c r="AB386" s="306"/>
      <c r="AC386" s="306"/>
      <c r="AD386" s="306"/>
      <c r="AE386" s="306"/>
      <c r="AF386" s="306"/>
      <c r="AG386" s="306"/>
      <c r="AH386" s="306"/>
      <c r="AI386" s="306"/>
      <c r="AJ386" s="306"/>
      <c r="AK386" s="306"/>
      <c r="AL386" s="306"/>
      <c r="AM386" s="306"/>
      <c r="AN386" s="306"/>
      <c r="AO386" s="307"/>
      <c r="AP386" s="125"/>
    </row>
    <row r="387" spans="1:42" ht="15.75" x14ac:dyDescent="0.25">
      <c r="A387" s="219" t="s">
        <v>1078</v>
      </c>
      <c r="B387" s="276"/>
      <c r="C387" s="276" t="s">
        <v>1079</v>
      </c>
      <c r="D387" s="745">
        <f>'5. Önkormányzat'!F378</f>
        <v>0</v>
      </c>
      <c r="E387" s="305">
        <f>SUM(F387:AN387)</f>
        <v>0</v>
      </c>
      <c r="F387" s="306"/>
      <c r="G387" s="306"/>
      <c r="H387" s="306"/>
      <c r="I387" s="306"/>
      <c r="J387" s="306"/>
      <c r="K387" s="306"/>
      <c r="L387" s="306"/>
      <c r="M387" s="306"/>
      <c r="N387" s="306"/>
      <c r="O387" s="306"/>
      <c r="P387" s="306"/>
      <c r="Q387" s="306"/>
      <c r="R387" s="306"/>
      <c r="S387" s="306"/>
      <c r="T387" s="306"/>
      <c r="U387" s="306"/>
      <c r="V387" s="306"/>
      <c r="W387" s="306"/>
      <c r="X387" s="306"/>
      <c r="Y387" s="306"/>
      <c r="Z387" s="306"/>
      <c r="AA387" s="306"/>
      <c r="AB387" s="306"/>
      <c r="AC387" s="306"/>
      <c r="AD387" s="306"/>
      <c r="AE387" s="306"/>
      <c r="AF387" s="306"/>
      <c r="AG387" s="306"/>
      <c r="AH387" s="306"/>
      <c r="AI387" s="306"/>
      <c r="AJ387" s="306"/>
      <c r="AK387" s="306"/>
      <c r="AL387" s="306"/>
      <c r="AM387" s="306"/>
      <c r="AN387" s="306"/>
      <c r="AO387" s="307"/>
      <c r="AP387" s="125"/>
    </row>
    <row r="388" spans="1:42" ht="15.75" x14ac:dyDescent="0.25">
      <c r="A388" s="219" t="s">
        <v>1080</v>
      </c>
      <c r="B388" s="276"/>
      <c r="C388" s="276" t="s">
        <v>1081</v>
      </c>
      <c r="D388" s="745">
        <f>'5. Önkormányzat'!F379</f>
        <v>2996</v>
      </c>
      <c r="E388" s="305">
        <f>SUM(E389:E393)</f>
        <v>2875</v>
      </c>
      <c r="F388" s="306"/>
      <c r="G388" s="306"/>
      <c r="H388" s="306"/>
      <c r="I388" s="306"/>
      <c r="J388" s="306"/>
      <c r="K388" s="306"/>
      <c r="L388" s="306"/>
      <c r="M388" s="306"/>
      <c r="N388" s="306"/>
      <c r="O388" s="306"/>
      <c r="P388" s="306"/>
      <c r="Q388" s="306"/>
      <c r="R388" s="306"/>
      <c r="S388" s="306"/>
      <c r="T388" s="306"/>
      <c r="U388" s="306"/>
      <c r="V388" s="306"/>
      <c r="W388" s="306"/>
      <c r="X388" s="306"/>
      <c r="Y388" s="306"/>
      <c r="Z388" s="306"/>
      <c r="AA388" s="306"/>
      <c r="AB388" s="306"/>
      <c r="AC388" s="306"/>
      <c r="AD388" s="306"/>
      <c r="AE388" s="306"/>
      <c r="AF388" s="306"/>
      <c r="AG388" s="306"/>
      <c r="AH388" s="306"/>
      <c r="AI388" s="306"/>
      <c r="AJ388" s="306"/>
      <c r="AK388" s="306"/>
      <c r="AL388" s="306"/>
      <c r="AM388" s="306"/>
      <c r="AN388" s="306"/>
      <c r="AO388" s="307"/>
      <c r="AP388" s="125"/>
    </row>
    <row r="389" spans="1:42" ht="15.75" x14ac:dyDescent="0.25">
      <c r="A389" s="220" t="s">
        <v>1082</v>
      </c>
      <c r="B389" s="276"/>
      <c r="C389" s="276" t="s">
        <v>1083</v>
      </c>
      <c r="D389" s="745">
        <f>'5. Önkormányzat'!F380</f>
        <v>1806</v>
      </c>
      <c r="E389" s="305">
        <f>SUM(F389:AN389)</f>
        <v>1806</v>
      </c>
      <c r="F389" s="306"/>
      <c r="G389" s="306"/>
      <c r="H389" s="306"/>
      <c r="I389" s="306"/>
      <c r="J389" s="306"/>
      <c r="K389" s="306"/>
      <c r="L389" s="306"/>
      <c r="M389" s="306"/>
      <c r="N389" s="306"/>
      <c r="O389" s="306"/>
      <c r="P389" s="306"/>
      <c r="Q389" s="306"/>
      <c r="R389" s="306"/>
      <c r="S389" s="306"/>
      <c r="T389" s="315">
        <v>1806</v>
      </c>
      <c r="U389" s="311"/>
      <c r="V389" s="311"/>
      <c r="W389" s="311"/>
      <c r="X389" s="306"/>
      <c r="Y389" s="306"/>
      <c r="Z389" s="306"/>
      <c r="AA389" s="306"/>
      <c r="AB389" s="306"/>
      <c r="AC389" s="306"/>
      <c r="AD389" s="306"/>
      <c r="AE389" s="306"/>
      <c r="AF389" s="306"/>
      <c r="AG389" s="306"/>
      <c r="AH389" s="306"/>
      <c r="AI389" s="306"/>
      <c r="AJ389" s="306"/>
      <c r="AK389" s="306"/>
      <c r="AL389" s="306"/>
      <c r="AM389" s="306"/>
      <c r="AN389" s="306"/>
      <c r="AO389" s="307"/>
      <c r="AP389" s="125"/>
    </row>
    <row r="390" spans="1:42" ht="15.75" x14ac:dyDescent="0.25">
      <c r="A390" s="220" t="s">
        <v>1084</v>
      </c>
      <c r="B390" s="276"/>
      <c r="C390" s="276" t="s">
        <v>1085</v>
      </c>
      <c r="D390" s="745">
        <f>'5. Önkormányzat'!F381</f>
        <v>698</v>
      </c>
      <c r="E390" s="305">
        <f>SUM(F390:AN390)</f>
        <v>698</v>
      </c>
      <c r="F390" s="306"/>
      <c r="G390" s="306"/>
      <c r="H390" s="306"/>
      <c r="I390" s="306"/>
      <c r="J390" s="306"/>
      <c r="K390" s="306"/>
      <c r="L390" s="306"/>
      <c r="M390" s="306"/>
      <c r="N390" s="306"/>
      <c r="O390" s="306"/>
      <c r="P390" s="306"/>
      <c r="Q390" s="306"/>
      <c r="R390" s="306"/>
      <c r="S390" s="306"/>
      <c r="T390" s="306"/>
      <c r="U390" s="306"/>
      <c r="V390" s="306"/>
      <c r="W390" s="306"/>
      <c r="X390" s="306"/>
      <c r="Y390" s="306"/>
      <c r="Z390" s="306"/>
      <c r="AA390" s="306"/>
      <c r="AB390" s="308">
        <v>698</v>
      </c>
      <c r="AC390" s="306"/>
      <c r="AD390" s="306"/>
      <c r="AE390" s="306"/>
      <c r="AF390" s="306"/>
      <c r="AG390" s="306"/>
      <c r="AH390" s="306"/>
      <c r="AI390" s="306"/>
      <c r="AJ390" s="306"/>
      <c r="AK390" s="306"/>
      <c r="AL390" s="306"/>
      <c r="AM390" s="306"/>
      <c r="AN390" s="306"/>
      <c r="AO390" s="307"/>
      <c r="AP390" s="125"/>
    </row>
    <row r="391" spans="1:42" ht="15.75" x14ac:dyDescent="0.25">
      <c r="A391" s="220" t="s">
        <v>1086</v>
      </c>
      <c r="B391" s="276"/>
      <c r="C391" s="276" t="s">
        <v>1087</v>
      </c>
      <c r="D391" s="745">
        <f>'5. Önkormányzat'!F382</f>
        <v>312</v>
      </c>
      <c r="E391" s="305">
        <f>SUM(F391:AN391)</f>
        <v>312</v>
      </c>
      <c r="F391" s="306"/>
      <c r="G391" s="306"/>
      <c r="H391" s="306"/>
      <c r="I391" s="306"/>
      <c r="J391" s="306"/>
      <c r="K391" s="306"/>
      <c r="L391" s="306"/>
      <c r="M391" s="306"/>
      <c r="N391" s="306"/>
      <c r="O391" s="306"/>
      <c r="P391" s="306"/>
      <c r="Q391" s="306"/>
      <c r="R391" s="306"/>
      <c r="S391" s="306"/>
      <c r="T391" s="306"/>
      <c r="U391" s="306"/>
      <c r="V391" s="306"/>
      <c r="W391" s="306"/>
      <c r="X391" s="306"/>
      <c r="Y391" s="306"/>
      <c r="Z391" s="306"/>
      <c r="AA391" s="306"/>
      <c r="AB391" s="306"/>
      <c r="AC391" s="308">
        <v>312</v>
      </c>
      <c r="AD391" s="306"/>
      <c r="AE391" s="306"/>
      <c r="AF391" s="306"/>
      <c r="AG391" s="306"/>
      <c r="AH391" s="306"/>
      <c r="AI391" s="306"/>
      <c r="AJ391" s="306"/>
      <c r="AK391" s="306"/>
      <c r="AL391" s="306"/>
      <c r="AM391" s="306"/>
      <c r="AN391" s="306"/>
      <c r="AO391" s="307"/>
      <c r="AP391" s="125"/>
    </row>
    <row r="392" spans="1:42" ht="15.75" x14ac:dyDescent="0.25">
      <c r="A392" s="220" t="s">
        <v>1088</v>
      </c>
      <c r="B392" s="276"/>
      <c r="C392" s="276" t="s">
        <v>1089</v>
      </c>
      <c r="D392" s="745">
        <f>'5. Önkormányzat'!F383</f>
        <v>0</v>
      </c>
      <c r="E392" s="305">
        <f>SUM(F392:AN392)</f>
        <v>0</v>
      </c>
      <c r="F392" s="306"/>
      <c r="G392" s="306"/>
      <c r="H392" s="306"/>
      <c r="I392" s="306"/>
      <c r="J392" s="306"/>
      <c r="K392" s="306"/>
      <c r="L392" s="306"/>
      <c r="M392" s="306"/>
      <c r="N392" s="306"/>
      <c r="O392" s="306"/>
      <c r="P392" s="306"/>
      <c r="Q392" s="306"/>
      <c r="R392" s="306"/>
      <c r="S392" s="306"/>
      <c r="T392" s="306"/>
      <c r="U392" s="306"/>
      <c r="V392" s="306"/>
      <c r="W392" s="306"/>
      <c r="X392" s="306"/>
      <c r="Y392" s="306"/>
      <c r="Z392" s="306"/>
      <c r="AA392" s="306"/>
      <c r="AB392" s="306"/>
      <c r="AC392" s="306"/>
      <c r="AD392" s="306"/>
      <c r="AE392" s="306"/>
      <c r="AF392" s="306"/>
      <c r="AG392" s="306"/>
      <c r="AH392" s="306"/>
      <c r="AI392" s="306"/>
      <c r="AJ392" s="306"/>
      <c r="AK392" s="306"/>
      <c r="AL392" s="306"/>
      <c r="AM392" s="306"/>
      <c r="AN392" s="306"/>
      <c r="AO392" s="307"/>
      <c r="AP392" s="125"/>
    </row>
    <row r="393" spans="1:42" ht="15.75" x14ac:dyDescent="0.25">
      <c r="A393" s="220" t="s">
        <v>1090</v>
      </c>
      <c r="B393" s="276"/>
      <c r="C393" s="276" t="s">
        <v>1091</v>
      </c>
      <c r="D393" s="745">
        <f>'5. Önkormányzat'!F384</f>
        <v>59</v>
      </c>
      <c r="E393" s="305">
        <f>SUM(F393:AN393)</f>
        <v>59</v>
      </c>
      <c r="F393" s="306"/>
      <c r="G393" s="306"/>
      <c r="H393" s="306"/>
      <c r="I393" s="306"/>
      <c r="J393" s="306"/>
      <c r="K393" s="306"/>
      <c r="L393" s="306"/>
      <c r="M393" s="306"/>
      <c r="N393" s="306"/>
      <c r="O393" s="306">
        <v>59</v>
      </c>
      <c r="P393" s="306"/>
      <c r="Q393" s="306"/>
      <c r="R393" s="306"/>
      <c r="S393" s="306"/>
      <c r="T393" s="306"/>
      <c r="U393" s="306"/>
      <c r="V393" s="306"/>
      <c r="W393" s="306"/>
      <c r="X393" s="306"/>
      <c r="Y393" s="306"/>
      <c r="Z393" s="306"/>
      <c r="AA393" s="306"/>
      <c r="AB393" s="306"/>
      <c r="AC393" s="306"/>
      <c r="AD393" s="306"/>
      <c r="AE393" s="306"/>
      <c r="AF393" s="306"/>
      <c r="AG393" s="306"/>
      <c r="AH393" s="306"/>
      <c r="AI393" s="306"/>
      <c r="AJ393" s="306"/>
      <c r="AK393" s="306"/>
      <c r="AL393" s="306"/>
      <c r="AM393" s="306"/>
      <c r="AN393" s="306"/>
      <c r="AO393" s="307"/>
      <c r="AP393" s="125"/>
    </row>
    <row r="394" spans="1:42" ht="15.75" x14ac:dyDescent="0.25">
      <c r="A394" s="227" t="s">
        <v>1092</v>
      </c>
      <c r="B394" s="276"/>
      <c r="C394" s="276" t="s">
        <v>1093</v>
      </c>
      <c r="D394" s="745">
        <f>'5. Önkormányzat'!F385</f>
        <v>6092</v>
      </c>
      <c r="E394" s="305">
        <f>SUM(E395:E400)</f>
        <v>6092</v>
      </c>
      <c r="F394" s="306"/>
      <c r="G394" s="306"/>
      <c r="H394" s="306"/>
      <c r="I394" s="306"/>
      <c r="J394" s="306"/>
      <c r="K394" s="306"/>
      <c r="L394" s="306"/>
      <c r="M394" s="306"/>
      <c r="N394" s="306"/>
      <c r="O394" s="306"/>
      <c r="P394" s="306"/>
      <c r="Q394" s="306"/>
      <c r="R394" s="306"/>
      <c r="S394" s="306"/>
      <c r="T394" s="306"/>
      <c r="U394" s="306"/>
      <c r="V394" s="306"/>
      <c r="W394" s="306"/>
      <c r="X394" s="306"/>
      <c r="Y394" s="306"/>
      <c r="Z394" s="306"/>
      <c r="AA394" s="306"/>
      <c r="AB394" s="306"/>
      <c r="AC394" s="306"/>
      <c r="AD394" s="306"/>
      <c r="AE394" s="306"/>
      <c r="AF394" s="306"/>
      <c r="AG394" s="306"/>
      <c r="AH394" s="306"/>
      <c r="AI394" s="306"/>
      <c r="AJ394" s="306"/>
      <c r="AK394" s="306"/>
      <c r="AL394" s="306"/>
      <c r="AM394" s="306"/>
      <c r="AN394" s="306"/>
      <c r="AO394" s="307"/>
      <c r="AP394" s="125"/>
    </row>
    <row r="395" spans="1:42" ht="15.75" x14ac:dyDescent="0.25">
      <c r="A395" s="220" t="s">
        <v>1094</v>
      </c>
      <c r="B395" s="276"/>
      <c r="C395" s="276" t="s">
        <v>1095</v>
      </c>
      <c r="D395" s="745">
        <f>'5. Önkormányzat'!F386</f>
        <v>0</v>
      </c>
      <c r="E395" s="305">
        <f t="shared" ref="E395:E400" si="22">SUM(F395:AN395)</f>
        <v>0</v>
      </c>
      <c r="F395" s="306"/>
      <c r="G395" s="306"/>
      <c r="H395" s="306"/>
      <c r="I395" s="306"/>
      <c r="J395" s="306"/>
      <c r="K395" s="306"/>
      <c r="L395" s="306"/>
      <c r="M395" s="306"/>
      <c r="N395" s="306"/>
      <c r="O395" s="306"/>
      <c r="P395" s="306"/>
      <c r="Q395" s="306"/>
      <c r="R395" s="306"/>
      <c r="S395" s="306"/>
      <c r="T395" s="306"/>
      <c r="U395" s="306"/>
      <c r="V395" s="306"/>
      <c r="W395" s="306"/>
      <c r="X395" s="306"/>
      <c r="Y395" s="306"/>
      <c r="Z395" s="306"/>
      <c r="AA395" s="306"/>
      <c r="AB395" s="306"/>
      <c r="AC395" s="306"/>
      <c r="AD395" s="306"/>
      <c r="AE395" s="306"/>
      <c r="AF395" s="306"/>
      <c r="AG395" s="306"/>
      <c r="AH395" s="306"/>
      <c r="AI395" s="306"/>
      <c r="AJ395" s="306"/>
      <c r="AK395" s="306"/>
      <c r="AL395" s="306"/>
      <c r="AM395" s="306"/>
      <c r="AN395" s="306"/>
      <c r="AO395" s="307"/>
      <c r="AP395" s="125"/>
    </row>
    <row r="396" spans="1:42" ht="15.75" x14ac:dyDescent="0.25">
      <c r="A396" s="220" t="s">
        <v>1096</v>
      </c>
      <c r="B396" s="276"/>
      <c r="C396" s="276" t="s">
        <v>1097</v>
      </c>
      <c r="D396" s="745">
        <f>'5. Önkormányzat'!F387</f>
        <v>402</v>
      </c>
      <c r="E396" s="305">
        <f t="shared" si="22"/>
        <v>402</v>
      </c>
      <c r="F396" s="306"/>
      <c r="G396" s="306"/>
      <c r="H396" s="306"/>
      <c r="I396" s="306"/>
      <c r="J396" s="306"/>
      <c r="K396" s="306"/>
      <c r="L396" s="306"/>
      <c r="M396" s="306"/>
      <c r="N396" s="306"/>
      <c r="O396" s="306">
        <v>402</v>
      </c>
      <c r="P396" s="306"/>
      <c r="Q396" s="306"/>
      <c r="R396" s="306"/>
      <c r="S396" s="306"/>
      <c r="T396" s="306"/>
      <c r="U396" s="306"/>
      <c r="V396" s="306"/>
      <c r="W396" s="306"/>
      <c r="X396" s="306"/>
      <c r="Y396" s="306"/>
      <c r="Z396" s="306"/>
      <c r="AA396" s="306"/>
      <c r="AB396" s="306"/>
      <c r="AC396" s="306"/>
      <c r="AD396" s="306"/>
      <c r="AE396" s="306"/>
      <c r="AF396" s="306"/>
      <c r="AG396" s="306"/>
      <c r="AH396" s="306"/>
      <c r="AI396" s="306"/>
      <c r="AJ396" s="306"/>
      <c r="AK396" s="306"/>
      <c r="AL396" s="306"/>
      <c r="AM396" s="306"/>
      <c r="AN396" s="306"/>
      <c r="AO396" s="307"/>
      <c r="AP396" s="125"/>
    </row>
    <row r="397" spans="1:42" ht="15.75" x14ac:dyDescent="0.25">
      <c r="A397" s="220" t="s">
        <v>1098</v>
      </c>
      <c r="B397" s="276"/>
      <c r="C397" s="276" t="s">
        <v>1099</v>
      </c>
      <c r="D397" s="745">
        <f>'5. Önkormányzat'!F388</f>
        <v>0</v>
      </c>
      <c r="E397" s="305">
        <f t="shared" si="22"/>
        <v>0</v>
      </c>
      <c r="F397" s="306"/>
      <c r="G397" s="306"/>
      <c r="H397" s="306"/>
      <c r="I397" s="306"/>
      <c r="J397" s="306"/>
      <c r="K397" s="306"/>
      <c r="L397" s="306"/>
      <c r="M397" s="306"/>
      <c r="N397" s="306"/>
      <c r="O397" s="306"/>
      <c r="P397" s="306"/>
      <c r="Q397" s="306"/>
      <c r="R397" s="306"/>
      <c r="S397" s="306"/>
      <c r="T397" s="306"/>
      <c r="U397" s="306"/>
      <c r="V397" s="306"/>
      <c r="W397" s="306"/>
      <c r="X397" s="306"/>
      <c r="Y397" s="306"/>
      <c r="Z397" s="306"/>
      <c r="AA397" s="306"/>
      <c r="AB397" s="306"/>
      <c r="AC397" s="306"/>
      <c r="AD397" s="306"/>
      <c r="AE397" s="306"/>
      <c r="AF397" s="306"/>
      <c r="AG397" s="306"/>
      <c r="AH397" s="306"/>
      <c r="AI397" s="306"/>
      <c r="AJ397" s="306"/>
      <c r="AK397" s="306"/>
      <c r="AL397" s="306"/>
      <c r="AM397" s="306"/>
      <c r="AN397" s="306"/>
      <c r="AO397" s="307"/>
      <c r="AP397" s="125"/>
    </row>
    <row r="398" spans="1:42" ht="15.75" x14ac:dyDescent="0.25">
      <c r="A398" s="220" t="s">
        <v>1100</v>
      </c>
      <c r="B398" s="276"/>
      <c r="C398" s="276" t="s">
        <v>1101</v>
      </c>
      <c r="D398" s="745">
        <f>'5. Önkormányzat'!F389</f>
        <v>42</v>
      </c>
      <c r="E398" s="305">
        <f t="shared" si="22"/>
        <v>42</v>
      </c>
      <c r="F398" s="306"/>
      <c r="G398" s="306"/>
      <c r="H398" s="306"/>
      <c r="I398" s="306"/>
      <c r="J398" s="306"/>
      <c r="K398" s="306"/>
      <c r="L398" s="306"/>
      <c r="M398" s="306"/>
      <c r="N398" s="306"/>
      <c r="O398" s="306"/>
      <c r="P398" s="306"/>
      <c r="Q398" s="306"/>
      <c r="R398" s="306"/>
      <c r="S398" s="306"/>
      <c r="T398" s="306"/>
      <c r="U398" s="306"/>
      <c r="V398" s="306"/>
      <c r="W398" s="306"/>
      <c r="X398" s="306"/>
      <c r="Y398" s="306"/>
      <c r="Z398" s="306"/>
      <c r="AA398" s="306"/>
      <c r="AB398" s="306"/>
      <c r="AC398" s="306"/>
      <c r="AD398" s="306"/>
      <c r="AE398" s="308">
        <v>42</v>
      </c>
      <c r="AF398" s="306"/>
      <c r="AG398" s="306"/>
      <c r="AH398" s="306"/>
      <c r="AI398" s="306"/>
      <c r="AJ398" s="306"/>
      <c r="AK398" s="306"/>
      <c r="AL398" s="306"/>
      <c r="AM398" s="306"/>
      <c r="AN398" s="306"/>
      <c r="AO398" s="307"/>
      <c r="AP398" s="125"/>
    </row>
    <row r="399" spans="1:42" ht="15.75" x14ac:dyDescent="0.25">
      <c r="A399" s="220" t="s">
        <v>1102</v>
      </c>
      <c r="B399" s="276"/>
      <c r="C399" s="276" t="s">
        <v>1103</v>
      </c>
      <c r="D399" s="745">
        <f>'5. Önkormányzat'!F390</f>
        <v>5633</v>
      </c>
      <c r="E399" s="305">
        <f t="shared" si="22"/>
        <v>5633</v>
      </c>
      <c r="F399" s="306"/>
      <c r="G399" s="306"/>
      <c r="H399" s="306"/>
      <c r="I399" s="306"/>
      <c r="J399" s="306"/>
      <c r="K399" s="306"/>
      <c r="L399" s="306"/>
      <c r="M399" s="306"/>
      <c r="N399" s="306"/>
      <c r="O399" s="306">
        <v>5633</v>
      </c>
      <c r="P399" s="306"/>
      <c r="Q399" s="306"/>
      <c r="R399" s="306"/>
      <c r="S399" s="306"/>
      <c r="T399" s="306"/>
      <c r="U399" s="306"/>
      <c r="V399" s="306"/>
      <c r="W399" s="306"/>
      <c r="X399" s="306"/>
      <c r="Y399" s="306"/>
      <c r="Z399" s="306"/>
      <c r="AA399" s="306"/>
      <c r="AB399" s="306"/>
      <c r="AC399" s="306"/>
      <c r="AD399" s="306"/>
      <c r="AE399" s="306"/>
      <c r="AF399" s="306"/>
      <c r="AG399" s="306"/>
      <c r="AH399" s="306"/>
      <c r="AI399" s="306"/>
      <c r="AJ399" s="306"/>
      <c r="AK399" s="306"/>
      <c r="AL399" s="306"/>
      <c r="AM399" s="306"/>
      <c r="AN399" s="306"/>
      <c r="AO399" s="307"/>
      <c r="AP399" s="125"/>
    </row>
    <row r="400" spans="1:42" ht="15.75" x14ac:dyDescent="0.25">
      <c r="A400" s="220" t="s">
        <v>1104</v>
      </c>
      <c r="B400" s="276"/>
      <c r="C400" s="276" t="s">
        <v>1105</v>
      </c>
      <c r="D400" s="745">
        <f>'5. Önkormányzat'!F391</f>
        <v>15</v>
      </c>
      <c r="E400" s="305">
        <f t="shared" si="22"/>
        <v>15</v>
      </c>
      <c r="F400" s="306"/>
      <c r="G400" s="306"/>
      <c r="H400" s="306"/>
      <c r="I400" s="306"/>
      <c r="J400" s="306"/>
      <c r="K400" s="306"/>
      <c r="L400" s="306"/>
      <c r="M400" s="306"/>
      <c r="N400" s="306"/>
      <c r="O400" s="306">
        <v>15</v>
      </c>
      <c r="P400" s="306"/>
      <c r="Q400" s="306"/>
      <c r="R400" s="306"/>
      <c r="S400" s="306"/>
      <c r="T400" s="306"/>
      <c r="U400" s="306"/>
      <c r="V400" s="306"/>
      <c r="W400" s="306"/>
      <c r="X400" s="306"/>
      <c r="Y400" s="306"/>
      <c r="Z400" s="306"/>
      <c r="AA400" s="306"/>
      <c r="AB400" s="306"/>
      <c r="AC400" s="306"/>
      <c r="AD400" s="306"/>
      <c r="AE400" s="306"/>
      <c r="AF400" s="306"/>
      <c r="AG400" s="306"/>
      <c r="AH400" s="306"/>
      <c r="AI400" s="306"/>
      <c r="AJ400" s="306"/>
      <c r="AK400" s="306"/>
      <c r="AL400" s="306"/>
      <c r="AM400" s="306"/>
      <c r="AN400" s="306"/>
      <c r="AO400" s="307"/>
      <c r="AP400" s="125"/>
    </row>
    <row r="401" spans="1:42" ht="15.75" x14ac:dyDescent="0.25">
      <c r="A401" s="222" t="s">
        <v>1106</v>
      </c>
      <c r="B401" s="277" t="s">
        <v>524</v>
      </c>
      <c r="C401" s="277" t="s">
        <v>1107</v>
      </c>
      <c r="D401" s="745">
        <f>'5. Önkormányzat'!F392</f>
        <v>21434</v>
      </c>
      <c r="E401" s="305">
        <f>E402+E403+E404+E405+E406+E407+E416+E417+E418+E419+E420+E437</f>
        <v>21434</v>
      </c>
      <c r="F401" s="306"/>
      <c r="G401" s="306"/>
      <c r="H401" s="306"/>
      <c r="I401" s="306"/>
      <c r="J401" s="306"/>
      <c r="K401" s="306"/>
      <c r="L401" s="306"/>
      <c r="M401" s="306"/>
      <c r="N401" s="306"/>
      <c r="O401" s="306"/>
      <c r="P401" s="306"/>
      <c r="Q401" s="306"/>
      <c r="R401" s="306"/>
      <c r="S401" s="306"/>
      <c r="T401" s="306"/>
      <c r="U401" s="306"/>
      <c r="V401" s="306"/>
      <c r="W401" s="306"/>
      <c r="X401" s="306"/>
      <c r="Y401" s="306"/>
      <c r="Z401" s="306"/>
      <c r="AA401" s="306"/>
      <c r="AB401" s="306"/>
      <c r="AC401" s="306"/>
      <c r="AD401" s="306"/>
      <c r="AE401" s="306"/>
      <c r="AF401" s="306"/>
      <c r="AG401" s="306"/>
      <c r="AH401" s="306"/>
      <c r="AI401" s="306"/>
      <c r="AJ401" s="306"/>
      <c r="AK401" s="306"/>
      <c r="AL401" s="306"/>
      <c r="AM401" s="306"/>
      <c r="AN401" s="306"/>
      <c r="AO401" s="307"/>
      <c r="AP401" s="125"/>
    </row>
    <row r="402" spans="1:42" ht="15.75" x14ac:dyDescent="0.25">
      <c r="A402" s="218" t="s">
        <v>1108</v>
      </c>
      <c r="B402" s="276" t="s">
        <v>525</v>
      </c>
      <c r="C402" s="276" t="s">
        <v>1109</v>
      </c>
      <c r="D402" s="745">
        <f>'5. Önkormányzat'!F393</f>
        <v>0</v>
      </c>
      <c r="E402" s="305">
        <f>SUM(F402:AN402)</f>
        <v>0</v>
      </c>
      <c r="F402" s="306"/>
      <c r="G402" s="306"/>
      <c r="H402" s="306"/>
      <c r="I402" s="306"/>
      <c r="J402" s="306"/>
      <c r="K402" s="306"/>
      <c r="L402" s="306"/>
      <c r="M402" s="306"/>
      <c r="N402" s="306"/>
      <c r="O402" s="306"/>
      <c r="P402" s="306"/>
      <c r="Q402" s="306"/>
      <c r="R402" s="306"/>
      <c r="S402" s="306"/>
      <c r="T402" s="306"/>
      <c r="U402" s="306"/>
      <c r="V402" s="306"/>
      <c r="W402" s="306"/>
      <c r="X402" s="306"/>
      <c r="Y402" s="306"/>
      <c r="Z402" s="306"/>
      <c r="AA402" s="306"/>
      <c r="AB402" s="306"/>
      <c r="AC402" s="306"/>
      <c r="AD402" s="306"/>
      <c r="AE402" s="306"/>
      <c r="AF402" s="306"/>
      <c r="AG402" s="306"/>
      <c r="AH402" s="306"/>
      <c r="AI402" s="306"/>
      <c r="AJ402" s="306"/>
      <c r="AK402" s="306"/>
      <c r="AL402" s="306"/>
      <c r="AM402" s="306"/>
      <c r="AN402" s="306"/>
      <c r="AO402" s="307"/>
      <c r="AP402" s="125"/>
    </row>
    <row r="403" spans="1:42" ht="15.75" x14ac:dyDescent="0.25">
      <c r="A403" s="218" t="s">
        <v>1110</v>
      </c>
      <c r="B403" s="276" t="s">
        <v>526</v>
      </c>
      <c r="C403" s="276" t="s">
        <v>1111</v>
      </c>
      <c r="D403" s="745">
        <f>'5. Önkormányzat'!F394</f>
        <v>1254</v>
      </c>
      <c r="E403" s="305">
        <f>SUM(F403:AN403)</f>
        <v>1254</v>
      </c>
      <c r="F403" s="306"/>
      <c r="G403" s="306"/>
      <c r="H403" s="306"/>
      <c r="I403" s="306"/>
      <c r="J403" s="306"/>
      <c r="K403" s="306"/>
      <c r="L403" s="306"/>
      <c r="M403" s="306"/>
      <c r="N403" s="306"/>
      <c r="O403" s="308">
        <v>1254</v>
      </c>
      <c r="P403" s="306"/>
      <c r="Q403" s="306"/>
      <c r="R403" s="306"/>
      <c r="S403" s="306"/>
      <c r="T403" s="306"/>
      <c r="U403" s="306"/>
      <c r="V403" s="306"/>
      <c r="W403" s="306"/>
      <c r="X403" s="306"/>
      <c r="Y403" s="306"/>
      <c r="Z403" s="306"/>
      <c r="AA403" s="306"/>
      <c r="AB403" s="306"/>
      <c r="AC403" s="306"/>
      <c r="AD403" s="306"/>
      <c r="AE403" s="306"/>
      <c r="AF403" s="306"/>
      <c r="AG403" s="306"/>
      <c r="AH403" s="306"/>
      <c r="AI403" s="306"/>
      <c r="AJ403" s="306"/>
      <c r="AK403" s="306"/>
      <c r="AL403" s="306"/>
      <c r="AM403" s="306"/>
      <c r="AN403" s="306"/>
      <c r="AO403" s="307"/>
      <c r="AP403" s="125"/>
    </row>
    <row r="404" spans="1:42" ht="15.75" x14ac:dyDescent="0.25">
      <c r="A404" s="218" t="s">
        <v>1112</v>
      </c>
      <c r="B404" s="276" t="s">
        <v>527</v>
      </c>
      <c r="C404" s="276" t="s">
        <v>1113</v>
      </c>
      <c r="D404" s="745">
        <f>'5. Önkormányzat'!F395</f>
        <v>0</v>
      </c>
      <c r="E404" s="305">
        <f>SUM(F404:AN404)</f>
        <v>0</v>
      </c>
      <c r="F404" s="306"/>
      <c r="G404" s="306"/>
      <c r="H404" s="306"/>
      <c r="I404" s="306"/>
      <c r="J404" s="306"/>
      <c r="K404" s="306"/>
      <c r="L404" s="306"/>
      <c r="M404" s="306"/>
      <c r="N404" s="306"/>
      <c r="O404" s="306"/>
      <c r="P404" s="306"/>
      <c r="Q404" s="306"/>
      <c r="R404" s="306"/>
      <c r="S404" s="306"/>
      <c r="T404" s="306"/>
      <c r="U404" s="306"/>
      <c r="V404" s="306"/>
      <c r="W404" s="306"/>
      <c r="X404" s="306"/>
      <c r="Y404" s="306"/>
      <c r="Z404" s="306"/>
      <c r="AA404" s="306"/>
      <c r="AB404" s="306"/>
      <c r="AC404" s="306"/>
      <c r="AD404" s="306"/>
      <c r="AE404" s="306"/>
      <c r="AF404" s="306"/>
      <c r="AG404" s="306"/>
      <c r="AH404" s="306"/>
      <c r="AI404" s="306"/>
      <c r="AJ404" s="306"/>
      <c r="AK404" s="306"/>
      <c r="AL404" s="306"/>
      <c r="AM404" s="306"/>
      <c r="AN404" s="306"/>
      <c r="AO404" s="307"/>
      <c r="AP404" s="125"/>
    </row>
    <row r="405" spans="1:42" ht="15.75" x14ac:dyDescent="0.25">
      <c r="A405" s="218" t="s">
        <v>1114</v>
      </c>
      <c r="B405" s="276" t="s">
        <v>528</v>
      </c>
      <c r="C405" s="276" t="s">
        <v>1115</v>
      </c>
      <c r="D405" s="745">
        <f>'5. Önkormányzat'!F396</f>
        <v>0</v>
      </c>
      <c r="E405" s="305">
        <f>SUM(F405:AN405)</f>
        <v>0</v>
      </c>
      <c r="F405" s="306"/>
      <c r="G405" s="306"/>
      <c r="H405" s="306"/>
      <c r="I405" s="306"/>
      <c r="J405" s="306"/>
      <c r="K405" s="306"/>
      <c r="L405" s="306"/>
      <c r="M405" s="306"/>
      <c r="N405" s="306"/>
      <c r="O405" s="306"/>
      <c r="P405" s="306"/>
      <c r="Q405" s="306"/>
      <c r="R405" s="306"/>
      <c r="S405" s="306"/>
      <c r="T405" s="306"/>
      <c r="U405" s="306"/>
      <c r="V405" s="306"/>
      <c r="W405" s="306"/>
      <c r="X405" s="306"/>
      <c r="Y405" s="306"/>
      <c r="Z405" s="306"/>
      <c r="AA405" s="306"/>
      <c r="AB405" s="306"/>
      <c r="AC405" s="306"/>
      <c r="AD405" s="306"/>
      <c r="AE405" s="306"/>
      <c r="AF405" s="306"/>
      <c r="AG405" s="306"/>
      <c r="AH405" s="306"/>
      <c r="AI405" s="306"/>
      <c r="AJ405" s="306"/>
      <c r="AK405" s="306"/>
      <c r="AL405" s="306"/>
      <c r="AM405" s="306"/>
      <c r="AN405" s="306"/>
      <c r="AO405" s="307"/>
      <c r="AP405" s="125"/>
    </row>
    <row r="406" spans="1:42" ht="15.75" x14ac:dyDescent="0.25">
      <c r="A406" s="218" t="s">
        <v>1116</v>
      </c>
      <c r="B406" s="276" t="s">
        <v>529</v>
      </c>
      <c r="C406" s="276" t="s">
        <v>1117</v>
      </c>
      <c r="D406" s="745">
        <f>'5. Önkormányzat'!F397</f>
        <v>0</v>
      </c>
      <c r="E406" s="305">
        <f>SUM(F406:AN406)</f>
        <v>0</v>
      </c>
      <c r="F406" s="306"/>
      <c r="G406" s="306"/>
      <c r="H406" s="306"/>
      <c r="I406" s="306"/>
      <c r="J406" s="306"/>
      <c r="K406" s="306"/>
      <c r="L406" s="306"/>
      <c r="M406" s="306"/>
      <c r="N406" s="306"/>
      <c r="O406" s="306"/>
      <c r="P406" s="306"/>
      <c r="Q406" s="306"/>
      <c r="R406" s="306"/>
      <c r="S406" s="306"/>
      <c r="T406" s="306"/>
      <c r="U406" s="306"/>
      <c r="V406" s="306"/>
      <c r="W406" s="306"/>
      <c r="X406" s="306"/>
      <c r="Y406" s="306"/>
      <c r="Z406" s="306"/>
      <c r="AA406" s="306"/>
      <c r="AB406" s="306"/>
      <c r="AC406" s="306"/>
      <c r="AD406" s="306"/>
      <c r="AE406" s="306"/>
      <c r="AF406" s="306"/>
      <c r="AG406" s="306"/>
      <c r="AH406" s="306"/>
      <c r="AI406" s="306"/>
      <c r="AJ406" s="306"/>
      <c r="AK406" s="306"/>
      <c r="AL406" s="306"/>
      <c r="AM406" s="306"/>
      <c r="AN406" s="306"/>
      <c r="AO406" s="307"/>
      <c r="AP406" s="125"/>
    </row>
    <row r="407" spans="1:42" ht="15.75" x14ac:dyDescent="0.25">
      <c r="A407" s="218" t="s">
        <v>1118</v>
      </c>
      <c r="B407" s="276" t="s">
        <v>530</v>
      </c>
      <c r="C407" s="276" t="s">
        <v>1119</v>
      </c>
      <c r="D407" s="745">
        <f>'5. Önkormányzat'!F398</f>
        <v>11342</v>
      </c>
      <c r="E407" s="305">
        <f>SUM(E408:E415)</f>
        <v>11342</v>
      </c>
      <c r="F407" s="306"/>
      <c r="G407" s="306"/>
      <c r="H407" s="306"/>
      <c r="I407" s="306"/>
      <c r="J407" s="306"/>
      <c r="K407" s="306"/>
      <c r="L407" s="306"/>
      <c r="M407" s="306"/>
      <c r="N407" s="306"/>
      <c r="O407" s="306"/>
      <c r="P407" s="306"/>
      <c r="Q407" s="306"/>
      <c r="R407" s="306"/>
      <c r="S407" s="306"/>
      <c r="T407" s="306"/>
      <c r="U407" s="306"/>
      <c r="V407" s="306"/>
      <c r="W407" s="306"/>
      <c r="X407" s="306"/>
      <c r="Y407" s="306"/>
      <c r="Z407" s="306"/>
      <c r="AA407" s="306"/>
      <c r="AB407" s="306"/>
      <c r="AC407" s="306"/>
      <c r="AD407" s="306"/>
      <c r="AE407" s="306"/>
      <c r="AF407" s="306"/>
      <c r="AG407" s="306"/>
      <c r="AH407" s="306"/>
      <c r="AI407" s="306"/>
      <c r="AJ407" s="306"/>
      <c r="AK407" s="306"/>
      <c r="AL407" s="306"/>
      <c r="AM407" s="306"/>
      <c r="AN407" s="306"/>
      <c r="AO407" s="307"/>
      <c r="AP407" s="125"/>
    </row>
    <row r="408" spans="1:42" ht="15.75" x14ac:dyDescent="0.25">
      <c r="A408" s="228" t="s">
        <v>1619</v>
      </c>
      <c r="B408" s="276"/>
      <c r="C408" s="276"/>
      <c r="D408" s="745">
        <f>'5. Önkormányzat'!F399</f>
        <v>4417</v>
      </c>
      <c r="E408" s="305">
        <f t="shared" ref="E408:E419" si="23">SUM(F408:AN408)</f>
        <v>4417</v>
      </c>
      <c r="F408" s="306"/>
      <c r="G408" s="306"/>
      <c r="H408" s="306"/>
      <c r="I408" s="306"/>
      <c r="J408" s="306"/>
      <c r="K408" s="306"/>
      <c r="L408" s="306"/>
      <c r="M408" s="306"/>
      <c r="N408" s="306"/>
      <c r="O408" s="306"/>
      <c r="P408" s="308">
        <v>4417</v>
      </c>
      <c r="Q408" s="306"/>
      <c r="R408" s="306"/>
      <c r="S408" s="306"/>
      <c r="T408" s="306"/>
      <c r="U408" s="306"/>
      <c r="V408" s="306"/>
      <c r="W408" s="306"/>
      <c r="X408" s="306"/>
      <c r="Y408" s="306"/>
      <c r="Z408" s="306"/>
      <c r="AA408" s="306"/>
      <c r="AB408" s="306"/>
      <c r="AC408" s="306"/>
      <c r="AD408" s="306"/>
      <c r="AE408" s="306"/>
      <c r="AF408" s="306"/>
      <c r="AG408" s="306"/>
      <c r="AH408" s="306"/>
      <c r="AI408" s="306"/>
      <c r="AJ408" s="306"/>
      <c r="AK408" s="306"/>
      <c r="AL408" s="306"/>
      <c r="AM408" s="306"/>
      <c r="AN408" s="306"/>
      <c r="AO408" s="307"/>
      <c r="AP408" s="125"/>
    </row>
    <row r="409" spans="1:42" ht="15.75" x14ac:dyDescent="0.25">
      <c r="A409" s="228" t="s">
        <v>572</v>
      </c>
      <c r="B409" s="276"/>
      <c r="C409" s="276"/>
      <c r="D409" s="745">
        <f>'5. Önkormányzat'!F400</f>
        <v>5102</v>
      </c>
      <c r="E409" s="305">
        <f t="shared" si="23"/>
        <v>5102</v>
      </c>
      <c r="F409" s="306"/>
      <c r="G409" s="306"/>
      <c r="H409" s="306"/>
      <c r="I409" s="306"/>
      <c r="J409" s="306"/>
      <c r="K409" s="306"/>
      <c r="L409" s="306"/>
      <c r="M409" s="306"/>
      <c r="N409" s="306"/>
      <c r="O409" s="306"/>
      <c r="P409" s="308">
        <v>5102</v>
      </c>
      <c r="Q409" s="306"/>
      <c r="R409" s="306"/>
      <c r="S409" s="306"/>
      <c r="T409" s="306"/>
      <c r="U409" s="306"/>
      <c r="V409" s="306"/>
      <c r="W409" s="306"/>
      <c r="X409" s="306"/>
      <c r="Y409" s="306"/>
      <c r="Z409" s="306"/>
      <c r="AA409" s="306"/>
      <c r="AB409" s="306"/>
      <c r="AC409" s="306"/>
      <c r="AD409" s="306"/>
      <c r="AE409" s="306"/>
      <c r="AF409" s="306"/>
      <c r="AG409" s="306"/>
      <c r="AH409" s="306"/>
      <c r="AI409" s="306"/>
      <c r="AJ409" s="306"/>
      <c r="AK409" s="306"/>
      <c r="AL409" s="306"/>
      <c r="AM409" s="306"/>
      <c r="AN409" s="306"/>
      <c r="AO409" s="307"/>
      <c r="AP409" s="125"/>
    </row>
    <row r="410" spans="1:42" ht="15.75" x14ac:dyDescent="0.25">
      <c r="A410" s="228" t="s">
        <v>1620</v>
      </c>
      <c r="B410" s="276"/>
      <c r="C410" s="276"/>
      <c r="D410" s="745">
        <f>'5. Önkormányzat'!F401</f>
        <v>668</v>
      </c>
      <c r="E410" s="305">
        <f t="shared" si="23"/>
        <v>668</v>
      </c>
      <c r="F410" s="306"/>
      <c r="G410" s="306"/>
      <c r="H410" s="306"/>
      <c r="I410" s="306"/>
      <c r="J410" s="306"/>
      <c r="K410" s="306"/>
      <c r="L410" s="306"/>
      <c r="M410" s="306"/>
      <c r="N410" s="306"/>
      <c r="O410" s="306"/>
      <c r="P410" s="308">
        <v>668</v>
      </c>
      <c r="Q410" s="306"/>
      <c r="R410" s="306"/>
      <c r="S410" s="306"/>
      <c r="T410" s="306"/>
      <c r="U410" s="306"/>
      <c r="V410" s="306"/>
      <c r="W410" s="306"/>
      <c r="X410" s="306"/>
      <c r="Y410" s="306"/>
      <c r="Z410" s="306"/>
      <c r="AA410" s="306"/>
      <c r="AB410" s="306"/>
      <c r="AC410" s="306"/>
      <c r="AD410" s="306"/>
      <c r="AE410" s="306"/>
      <c r="AF410" s="306"/>
      <c r="AG410" s="306"/>
      <c r="AH410" s="306"/>
      <c r="AI410" s="306"/>
      <c r="AJ410" s="306"/>
      <c r="AK410" s="306"/>
      <c r="AL410" s="306"/>
      <c r="AM410" s="306"/>
      <c r="AN410" s="306"/>
      <c r="AO410" s="307"/>
      <c r="AP410" s="125"/>
    </row>
    <row r="411" spans="1:42" ht="15.75" x14ac:dyDescent="0.25">
      <c r="A411" s="228" t="s">
        <v>1622</v>
      </c>
      <c r="B411" s="276"/>
      <c r="C411" s="276"/>
      <c r="D411" s="745">
        <f>'5. Önkormányzat'!F402</f>
        <v>278</v>
      </c>
      <c r="E411" s="305">
        <f t="shared" si="23"/>
        <v>278</v>
      </c>
      <c r="F411" s="306"/>
      <c r="G411" s="306"/>
      <c r="H411" s="306"/>
      <c r="I411" s="306"/>
      <c r="J411" s="306"/>
      <c r="K411" s="306"/>
      <c r="L411" s="306"/>
      <c r="M411" s="306"/>
      <c r="N411" s="306"/>
      <c r="O411" s="306"/>
      <c r="P411" s="308">
        <v>278</v>
      </c>
      <c r="Q411" s="306"/>
      <c r="R411" s="306"/>
      <c r="S411" s="306"/>
      <c r="T411" s="306"/>
      <c r="U411" s="306"/>
      <c r="V411" s="306"/>
      <c r="W411" s="306"/>
      <c r="X411" s="306"/>
      <c r="Y411" s="306"/>
      <c r="Z411" s="306"/>
      <c r="AA411" s="306"/>
      <c r="AB411" s="306"/>
      <c r="AC411" s="306"/>
      <c r="AD411" s="306"/>
      <c r="AE411" s="306"/>
      <c r="AF411" s="306"/>
      <c r="AG411" s="306"/>
      <c r="AH411" s="306"/>
      <c r="AI411" s="306"/>
      <c r="AJ411" s="306"/>
      <c r="AK411" s="306"/>
      <c r="AL411" s="306"/>
      <c r="AM411" s="306"/>
      <c r="AN411" s="306"/>
      <c r="AO411" s="307"/>
      <c r="AP411" s="125"/>
    </row>
    <row r="412" spans="1:42" ht="15.75" x14ac:dyDescent="0.25">
      <c r="A412" s="228" t="s">
        <v>1621</v>
      </c>
      <c r="B412" s="276"/>
      <c r="C412" s="276"/>
      <c r="D412" s="745">
        <f>'5. Önkormányzat'!F403</f>
        <v>388</v>
      </c>
      <c r="E412" s="305">
        <f t="shared" si="23"/>
        <v>388</v>
      </c>
      <c r="F412" s="306"/>
      <c r="G412" s="306"/>
      <c r="H412" s="306"/>
      <c r="I412" s="306"/>
      <c r="J412" s="306"/>
      <c r="K412" s="306"/>
      <c r="L412" s="306"/>
      <c r="M412" s="306"/>
      <c r="N412" s="306"/>
      <c r="O412" s="306"/>
      <c r="P412" s="308">
        <v>388</v>
      </c>
      <c r="Q412" s="306"/>
      <c r="R412" s="306"/>
      <c r="S412" s="306"/>
      <c r="T412" s="306"/>
      <c r="U412" s="306"/>
      <c r="V412" s="306"/>
      <c r="W412" s="306"/>
      <c r="X412" s="306"/>
      <c r="Y412" s="306"/>
      <c r="Z412" s="306"/>
      <c r="AA412" s="306"/>
      <c r="AB412" s="306"/>
      <c r="AC412" s="306"/>
      <c r="AD412" s="306"/>
      <c r="AE412" s="306"/>
      <c r="AF412" s="306"/>
      <c r="AG412" s="306"/>
      <c r="AH412" s="306"/>
      <c r="AI412" s="306"/>
      <c r="AJ412" s="306"/>
      <c r="AK412" s="306"/>
      <c r="AL412" s="306"/>
      <c r="AM412" s="306"/>
      <c r="AN412" s="306"/>
      <c r="AO412" s="307"/>
      <c r="AP412" s="125"/>
    </row>
    <row r="413" spans="1:42" ht="15.75" x14ac:dyDescent="0.25">
      <c r="A413" s="116" t="s">
        <v>52</v>
      </c>
      <c r="B413" s="276"/>
      <c r="C413" s="276"/>
      <c r="D413" s="745">
        <f>'5. Önkormányzat'!F404</f>
        <v>142</v>
      </c>
      <c r="E413" s="305">
        <f t="shared" si="23"/>
        <v>142</v>
      </c>
      <c r="F413" s="306"/>
      <c r="G413" s="306"/>
      <c r="H413" s="306"/>
      <c r="I413" s="306"/>
      <c r="J413" s="306"/>
      <c r="K413" s="306"/>
      <c r="L413" s="306"/>
      <c r="M413" s="306"/>
      <c r="N413" s="306"/>
      <c r="O413" s="306"/>
      <c r="P413" s="308">
        <v>142</v>
      </c>
      <c r="Q413" s="306"/>
      <c r="R413" s="306"/>
      <c r="S413" s="306"/>
      <c r="T413" s="306"/>
      <c r="U413" s="306"/>
      <c r="V413" s="306"/>
      <c r="W413" s="306"/>
      <c r="X413" s="306"/>
      <c r="Y413" s="306"/>
      <c r="Z413" s="306"/>
      <c r="AA413" s="306"/>
      <c r="AB413" s="306"/>
      <c r="AC413" s="306"/>
      <c r="AD413" s="306"/>
      <c r="AE413" s="306"/>
      <c r="AF413" s="306"/>
      <c r="AG413" s="306"/>
      <c r="AH413" s="306"/>
      <c r="AI413" s="306"/>
      <c r="AJ413" s="306"/>
      <c r="AK413" s="306"/>
      <c r="AL413" s="306"/>
      <c r="AM413" s="306"/>
      <c r="AN413" s="306"/>
      <c r="AO413" s="307"/>
      <c r="AP413" s="125"/>
    </row>
    <row r="414" spans="1:42" ht="15.75" x14ac:dyDescent="0.25">
      <c r="A414" s="116" t="s">
        <v>53</v>
      </c>
      <c r="B414" s="276"/>
      <c r="C414" s="276"/>
      <c r="D414" s="745">
        <f>'5. Önkormányzat'!F405</f>
        <v>300</v>
      </c>
      <c r="E414" s="305">
        <f t="shared" si="23"/>
        <v>300</v>
      </c>
      <c r="F414" s="306"/>
      <c r="G414" s="306"/>
      <c r="H414" s="306"/>
      <c r="I414" s="306"/>
      <c r="J414" s="306"/>
      <c r="K414" s="306"/>
      <c r="L414" s="306"/>
      <c r="M414" s="306"/>
      <c r="N414" s="306"/>
      <c r="O414" s="306"/>
      <c r="P414" s="308">
        <v>300</v>
      </c>
      <c r="Q414" s="306"/>
      <c r="R414" s="306"/>
      <c r="S414" s="306"/>
      <c r="T414" s="306"/>
      <c r="U414" s="306"/>
      <c r="V414" s="306"/>
      <c r="W414" s="306"/>
      <c r="X414" s="306"/>
      <c r="Y414" s="306"/>
      <c r="Z414" s="306"/>
      <c r="AA414" s="306"/>
      <c r="AB414" s="306"/>
      <c r="AC414" s="306"/>
      <c r="AD414" s="306"/>
      <c r="AE414" s="306"/>
      <c r="AF414" s="306"/>
      <c r="AG414" s="306"/>
      <c r="AH414" s="306"/>
      <c r="AI414" s="306"/>
      <c r="AJ414" s="306"/>
      <c r="AK414" s="306"/>
      <c r="AL414" s="306"/>
      <c r="AM414" s="306"/>
      <c r="AN414" s="306"/>
      <c r="AO414" s="307"/>
      <c r="AP414" s="125"/>
    </row>
    <row r="415" spans="1:42" ht="15.75" x14ac:dyDescent="0.25">
      <c r="A415" s="228" t="s">
        <v>209</v>
      </c>
      <c r="B415" s="276"/>
      <c r="C415" s="276"/>
      <c r="D415" s="745">
        <f>'5. Önkormányzat'!F406</f>
        <v>47</v>
      </c>
      <c r="E415" s="305">
        <f t="shared" si="23"/>
        <v>47</v>
      </c>
      <c r="F415" s="306"/>
      <c r="G415" s="306"/>
      <c r="H415" s="306"/>
      <c r="I415" s="306"/>
      <c r="J415" s="306"/>
      <c r="K415" s="306"/>
      <c r="L415" s="306"/>
      <c r="M415" s="306"/>
      <c r="N415" s="306"/>
      <c r="O415" s="306"/>
      <c r="P415" s="308">
        <v>47</v>
      </c>
      <c r="Q415" s="306"/>
      <c r="R415" s="306"/>
      <c r="S415" s="306"/>
      <c r="T415" s="306"/>
      <c r="U415" s="306"/>
      <c r="V415" s="306"/>
      <c r="W415" s="306"/>
      <c r="X415" s="306"/>
      <c r="Y415" s="306"/>
      <c r="Z415" s="306"/>
      <c r="AA415" s="306"/>
      <c r="AB415" s="306"/>
      <c r="AC415" s="306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7"/>
      <c r="AP415" s="125"/>
    </row>
    <row r="416" spans="1:42" ht="15.75" x14ac:dyDescent="0.25">
      <c r="A416" s="218" t="s">
        <v>1120</v>
      </c>
      <c r="B416" s="276" t="s">
        <v>531</v>
      </c>
      <c r="C416" s="276" t="s">
        <v>1121</v>
      </c>
      <c r="D416" s="745">
        <f>'5. Önkormányzat'!F407</f>
        <v>0</v>
      </c>
      <c r="E416" s="305">
        <f t="shared" si="23"/>
        <v>0</v>
      </c>
      <c r="F416" s="306"/>
      <c r="G416" s="306"/>
      <c r="H416" s="306"/>
      <c r="I416" s="306"/>
      <c r="J416" s="306"/>
      <c r="K416" s="306"/>
      <c r="L416" s="306"/>
      <c r="M416" s="306"/>
      <c r="N416" s="306"/>
      <c r="O416" s="306"/>
      <c r="P416" s="306"/>
      <c r="Q416" s="306"/>
      <c r="R416" s="306"/>
      <c r="S416" s="306"/>
      <c r="T416" s="306"/>
      <c r="U416" s="306"/>
      <c r="V416" s="306"/>
      <c r="W416" s="306"/>
      <c r="X416" s="306"/>
      <c r="Y416" s="306"/>
      <c r="Z416" s="306"/>
      <c r="AA416" s="306"/>
      <c r="AB416" s="306"/>
      <c r="AC416" s="306"/>
      <c r="AD416" s="306"/>
      <c r="AE416" s="306"/>
      <c r="AF416" s="306"/>
      <c r="AG416" s="306"/>
      <c r="AH416" s="306"/>
      <c r="AI416" s="306"/>
      <c r="AJ416" s="306"/>
      <c r="AK416" s="306"/>
      <c r="AL416" s="306"/>
      <c r="AM416" s="306"/>
      <c r="AN416" s="306"/>
      <c r="AO416" s="307"/>
      <c r="AP416" s="125"/>
    </row>
    <row r="417" spans="1:42" ht="15.75" x14ac:dyDescent="0.25">
      <c r="A417" s="218" t="s">
        <v>1122</v>
      </c>
      <c r="B417" s="276" t="s">
        <v>532</v>
      </c>
      <c r="C417" s="276" t="s">
        <v>1123</v>
      </c>
      <c r="D417" s="745">
        <f>'5. Önkormányzat'!F408</f>
        <v>5150</v>
      </c>
      <c r="E417" s="305">
        <f t="shared" si="23"/>
        <v>5150</v>
      </c>
      <c r="F417" s="306"/>
      <c r="G417" s="306"/>
      <c r="H417" s="306"/>
      <c r="I417" s="306"/>
      <c r="J417" s="306"/>
      <c r="K417" s="306"/>
      <c r="L417" s="306"/>
      <c r="M417" s="306"/>
      <c r="N417" s="306"/>
      <c r="O417" s="308">
        <v>5000</v>
      </c>
      <c r="P417" s="306"/>
      <c r="Q417" s="306"/>
      <c r="R417" s="306"/>
      <c r="S417" s="306"/>
      <c r="T417" s="306"/>
      <c r="U417" s="306"/>
      <c r="V417" s="306"/>
      <c r="W417" s="306"/>
      <c r="X417" s="306"/>
      <c r="Y417" s="306"/>
      <c r="Z417" s="306"/>
      <c r="AA417" s="306"/>
      <c r="AB417" s="308">
        <v>150</v>
      </c>
      <c r="AC417" s="306"/>
      <c r="AD417" s="306"/>
      <c r="AE417" s="306"/>
      <c r="AF417" s="306"/>
      <c r="AG417" s="306"/>
      <c r="AH417" s="306"/>
      <c r="AI417" s="306"/>
      <c r="AJ417" s="306"/>
      <c r="AK417" s="306"/>
      <c r="AL417" s="306"/>
      <c r="AM417" s="306"/>
      <c r="AN417" s="306"/>
      <c r="AO417" s="307"/>
      <c r="AP417" s="125"/>
    </row>
    <row r="418" spans="1:42" ht="15.75" x14ac:dyDescent="0.25">
      <c r="A418" s="218" t="s">
        <v>215</v>
      </c>
      <c r="B418" s="276" t="s">
        <v>533</v>
      </c>
      <c r="C418" s="276" t="s">
        <v>216</v>
      </c>
      <c r="D418" s="745">
        <f>'5. Önkormányzat'!F409</f>
        <v>0</v>
      </c>
      <c r="E418" s="305">
        <f t="shared" si="23"/>
        <v>0</v>
      </c>
      <c r="F418" s="306"/>
      <c r="G418" s="306"/>
      <c r="H418" s="306"/>
      <c r="I418" s="306"/>
      <c r="J418" s="306"/>
      <c r="K418" s="306"/>
      <c r="L418" s="306"/>
      <c r="M418" s="306"/>
      <c r="N418" s="306"/>
      <c r="O418" s="306"/>
      <c r="P418" s="306"/>
      <c r="Q418" s="306"/>
      <c r="R418" s="306"/>
      <c r="S418" s="306"/>
      <c r="T418" s="306"/>
      <c r="U418" s="306"/>
      <c r="V418" s="306"/>
      <c r="W418" s="306"/>
      <c r="X418" s="306"/>
      <c r="Y418" s="306"/>
      <c r="Z418" s="306"/>
      <c r="AA418" s="306"/>
      <c r="AB418" s="306"/>
      <c r="AC418" s="306"/>
      <c r="AD418" s="306"/>
      <c r="AE418" s="306"/>
      <c r="AF418" s="306"/>
      <c r="AG418" s="306"/>
      <c r="AH418" s="306"/>
      <c r="AI418" s="306"/>
      <c r="AJ418" s="306"/>
      <c r="AK418" s="306"/>
      <c r="AL418" s="306"/>
      <c r="AM418" s="306"/>
      <c r="AN418" s="306"/>
      <c r="AO418" s="307"/>
      <c r="AP418" s="125"/>
    </row>
    <row r="419" spans="1:42" ht="15.75" x14ac:dyDescent="0.25">
      <c r="A419" s="229" t="s">
        <v>217</v>
      </c>
      <c r="B419" s="276" t="s">
        <v>534</v>
      </c>
      <c r="C419" s="276" t="s">
        <v>218</v>
      </c>
      <c r="D419" s="745">
        <f>'5. Önkormányzat'!F410</f>
        <v>0</v>
      </c>
      <c r="E419" s="305">
        <f t="shared" si="23"/>
        <v>0</v>
      </c>
      <c r="F419" s="306"/>
      <c r="G419" s="306"/>
      <c r="H419" s="306"/>
      <c r="I419" s="306"/>
      <c r="J419" s="306"/>
      <c r="K419" s="306"/>
      <c r="L419" s="306"/>
      <c r="M419" s="306"/>
      <c r="N419" s="306"/>
      <c r="O419" s="306"/>
      <c r="P419" s="306"/>
      <c r="Q419" s="306"/>
      <c r="R419" s="306"/>
      <c r="S419" s="306"/>
      <c r="T419" s="306"/>
      <c r="U419" s="306"/>
      <c r="V419" s="306"/>
      <c r="W419" s="306"/>
      <c r="X419" s="306"/>
      <c r="Y419" s="306"/>
      <c r="Z419" s="306"/>
      <c r="AA419" s="306"/>
      <c r="AB419" s="306"/>
      <c r="AC419" s="306"/>
      <c r="AD419" s="306"/>
      <c r="AE419" s="306"/>
      <c r="AF419" s="306"/>
      <c r="AG419" s="306"/>
      <c r="AH419" s="306"/>
      <c r="AI419" s="306"/>
      <c r="AJ419" s="306"/>
      <c r="AK419" s="306"/>
      <c r="AL419" s="306"/>
      <c r="AM419" s="306"/>
      <c r="AN419" s="306"/>
      <c r="AO419" s="307"/>
      <c r="AP419" s="125"/>
    </row>
    <row r="420" spans="1:42" ht="15.75" x14ac:dyDescent="0.25">
      <c r="A420" s="218" t="s">
        <v>219</v>
      </c>
      <c r="B420" s="276" t="s">
        <v>535</v>
      </c>
      <c r="C420" s="276" t="s">
        <v>220</v>
      </c>
      <c r="D420" s="745">
        <f>'5. Önkormányzat'!F411</f>
        <v>3687</v>
      </c>
      <c r="E420" s="305">
        <f>E421+E432+E435+E436</f>
        <v>3687</v>
      </c>
      <c r="F420" s="306"/>
      <c r="G420" s="306"/>
      <c r="H420" s="306"/>
      <c r="I420" s="306"/>
      <c r="J420" s="306"/>
      <c r="K420" s="306"/>
      <c r="L420" s="306"/>
      <c r="M420" s="306"/>
      <c r="N420" s="306"/>
      <c r="O420" s="306"/>
      <c r="P420" s="306"/>
      <c r="Q420" s="306"/>
      <c r="R420" s="306"/>
      <c r="S420" s="306"/>
      <c r="T420" s="306"/>
      <c r="U420" s="306"/>
      <c r="V420" s="306"/>
      <c r="W420" s="306"/>
      <c r="X420" s="306"/>
      <c r="Y420" s="306"/>
      <c r="Z420" s="306"/>
      <c r="AA420" s="306"/>
      <c r="AB420" s="306"/>
      <c r="AC420" s="306"/>
      <c r="AD420" s="306"/>
      <c r="AE420" s="306"/>
      <c r="AF420" s="306"/>
      <c r="AG420" s="306"/>
      <c r="AH420" s="306"/>
      <c r="AI420" s="306"/>
      <c r="AJ420" s="306"/>
      <c r="AK420" s="306"/>
      <c r="AL420" s="306"/>
      <c r="AM420" s="306"/>
      <c r="AN420" s="306"/>
      <c r="AO420" s="307"/>
      <c r="AP420" s="125"/>
    </row>
    <row r="421" spans="1:42" ht="15.75" x14ac:dyDescent="0.25">
      <c r="A421" s="219" t="s">
        <v>573</v>
      </c>
      <c r="B421" s="276"/>
      <c r="C421" s="276"/>
      <c r="D421" s="745">
        <f>'5. Önkormányzat'!F412</f>
        <v>2923</v>
      </c>
      <c r="E421" s="305">
        <f>SUM(E422:E431)</f>
        <v>2923</v>
      </c>
      <c r="F421" s="306"/>
      <c r="G421" s="306"/>
      <c r="H421" s="306"/>
      <c r="I421" s="306"/>
      <c r="J421" s="306"/>
      <c r="K421" s="306"/>
      <c r="L421" s="306"/>
      <c r="M421" s="306"/>
      <c r="N421" s="306"/>
      <c r="O421" s="306"/>
      <c r="P421" s="306"/>
      <c r="Q421" s="306"/>
      <c r="R421" s="306"/>
      <c r="S421" s="306"/>
      <c r="T421" s="306"/>
      <c r="U421" s="306"/>
      <c r="V421" s="306"/>
      <c r="W421" s="306"/>
      <c r="X421" s="306"/>
      <c r="Y421" s="306"/>
      <c r="Z421" s="306"/>
      <c r="AA421" s="306"/>
      <c r="AB421" s="306"/>
      <c r="AC421" s="306"/>
      <c r="AD421" s="306"/>
      <c r="AE421" s="306"/>
      <c r="AF421" s="306"/>
      <c r="AG421" s="306"/>
      <c r="AH421" s="306"/>
      <c r="AI421" s="306"/>
      <c r="AJ421" s="306"/>
      <c r="AK421" s="306"/>
      <c r="AL421" s="306"/>
      <c r="AM421" s="306"/>
      <c r="AN421" s="306"/>
      <c r="AO421" s="307"/>
      <c r="AP421" s="125"/>
    </row>
    <row r="422" spans="1:42" ht="15.75" x14ac:dyDescent="0.25">
      <c r="A422" s="220" t="s">
        <v>1623</v>
      </c>
      <c r="B422" s="276"/>
      <c r="C422" s="276"/>
      <c r="D422" s="745">
        <f>'5. Önkormányzat'!F413</f>
        <v>1718</v>
      </c>
      <c r="E422" s="305">
        <f t="shared" ref="E422:E431" si="24">SUM(F422:AN422)</f>
        <v>1718</v>
      </c>
      <c r="F422" s="306"/>
      <c r="G422" s="306"/>
      <c r="H422" s="306"/>
      <c r="I422" s="306"/>
      <c r="J422" s="306"/>
      <c r="K422" s="306"/>
      <c r="L422" s="306"/>
      <c r="M422" s="306"/>
      <c r="N422" s="306"/>
      <c r="O422" s="306"/>
      <c r="P422" s="306"/>
      <c r="Q422" s="306"/>
      <c r="R422" s="306"/>
      <c r="S422" s="306"/>
      <c r="T422" s="306"/>
      <c r="U422" s="306"/>
      <c r="V422" s="306"/>
      <c r="W422" s="306"/>
      <c r="X422" s="306"/>
      <c r="Y422" s="306"/>
      <c r="Z422" s="306"/>
      <c r="AA422" s="306"/>
      <c r="AB422" s="306"/>
      <c r="AC422" s="306"/>
      <c r="AD422" s="306"/>
      <c r="AE422" s="306"/>
      <c r="AF422" s="306"/>
      <c r="AG422" s="306"/>
      <c r="AH422" s="309">
        <v>1718</v>
      </c>
      <c r="AI422" s="306"/>
      <c r="AJ422" s="306"/>
      <c r="AK422" s="306"/>
      <c r="AL422" s="306"/>
      <c r="AM422" s="306"/>
      <c r="AN422" s="306"/>
      <c r="AO422" s="307"/>
      <c r="AP422" s="125"/>
    </row>
    <row r="423" spans="1:42" ht="15.75" x14ac:dyDescent="0.25">
      <c r="A423" s="220" t="s">
        <v>1624</v>
      </c>
      <c r="B423" s="276"/>
      <c r="C423" s="276"/>
      <c r="D423" s="745">
        <f>'5. Önkormányzat'!F414</f>
        <v>200</v>
      </c>
      <c r="E423" s="305">
        <f t="shared" si="24"/>
        <v>200</v>
      </c>
      <c r="F423" s="306"/>
      <c r="G423" s="306"/>
      <c r="H423" s="306"/>
      <c r="I423" s="306"/>
      <c r="J423" s="306"/>
      <c r="K423" s="306"/>
      <c r="L423" s="306"/>
      <c r="M423" s="306"/>
      <c r="N423" s="306"/>
      <c r="O423" s="306"/>
      <c r="P423" s="306"/>
      <c r="Q423" s="306"/>
      <c r="R423" s="306"/>
      <c r="S423" s="306"/>
      <c r="T423" s="306"/>
      <c r="U423" s="306"/>
      <c r="V423" s="306"/>
      <c r="W423" s="306"/>
      <c r="X423" s="306"/>
      <c r="Y423" s="306"/>
      <c r="Z423" s="306"/>
      <c r="AA423" s="306"/>
      <c r="AB423" s="306"/>
      <c r="AC423" s="306"/>
      <c r="AD423" s="306"/>
      <c r="AE423" s="306"/>
      <c r="AF423" s="306"/>
      <c r="AG423" s="306"/>
      <c r="AH423" s="309">
        <v>200</v>
      </c>
      <c r="AI423" s="306"/>
      <c r="AJ423" s="306"/>
      <c r="AK423" s="306"/>
      <c r="AL423" s="306"/>
      <c r="AM423" s="306"/>
      <c r="AN423" s="306"/>
      <c r="AO423" s="307"/>
      <c r="AP423" s="125"/>
    </row>
    <row r="424" spans="1:42" ht="15.75" x14ac:dyDescent="0.25">
      <c r="A424" s="220" t="s">
        <v>574</v>
      </c>
      <c r="B424" s="276"/>
      <c r="C424" s="276"/>
      <c r="D424" s="745">
        <f>'5. Önkormányzat'!F415</f>
        <v>100</v>
      </c>
      <c r="E424" s="305">
        <f t="shared" si="24"/>
        <v>100</v>
      </c>
      <c r="F424" s="306"/>
      <c r="G424" s="306"/>
      <c r="H424" s="306"/>
      <c r="I424" s="306"/>
      <c r="J424" s="306"/>
      <c r="K424" s="306"/>
      <c r="L424" s="306"/>
      <c r="M424" s="306"/>
      <c r="N424" s="306"/>
      <c r="O424" s="306"/>
      <c r="P424" s="306"/>
      <c r="Q424" s="306"/>
      <c r="R424" s="306"/>
      <c r="S424" s="306"/>
      <c r="T424" s="306"/>
      <c r="U424" s="306"/>
      <c r="V424" s="306"/>
      <c r="W424" s="306"/>
      <c r="X424" s="306"/>
      <c r="Y424" s="306"/>
      <c r="Z424" s="306"/>
      <c r="AA424" s="306"/>
      <c r="AB424" s="306"/>
      <c r="AC424" s="306"/>
      <c r="AD424" s="306"/>
      <c r="AE424" s="306"/>
      <c r="AF424" s="306"/>
      <c r="AG424" s="306"/>
      <c r="AH424" s="309">
        <v>100</v>
      </c>
      <c r="AI424" s="306"/>
      <c r="AJ424" s="306"/>
      <c r="AK424" s="306"/>
      <c r="AL424" s="306"/>
      <c r="AM424" s="306"/>
      <c r="AN424" s="306"/>
      <c r="AO424" s="307"/>
      <c r="AP424" s="125"/>
    </row>
    <row r="425" spans="1:42" ht="15.75" x14ac:dyDescent="0.25">
      <c r="A425" s="220" t="s">
        <v>575</v>
      </c>
      <c r="B425" s="276"/>
      <c r="C425" s="276"/>
      <c r="D425" s="745">
        <f>'5. Önkormányzat'!F416</f>
        <v>100</v>
      </c>
      <c r="E425" s="305">
        <f t="shared" si="24"/>
        <v>100</v>
      </c>
      <c r="F425" s="306"/>
      <c r="G425" s="306"/>
      <c r="H425" s="306"/>
      <c r="I425" s="306"/>
      <c r="J425" s="306"/>
      <c r="K425" s="306"/>
      <c r="L425" s="306"/>
      <c r="M425" s="306"/>
      <c r="N425" s="306"/>
      <c r="O425" s="306"/>
      <c r="P425" s="306"/>
      <c r="Q425" s="306"/>
      <c r="R425" s="306"/>
      <c r="S425" s="306"/>
      <c r="T425" s="306"/>
      <c r="U425" s="306"/>
      <c r="V425" s="306"/>
      <c r="W425" s="306"/>
      <c r="X425" s="306"/>
      <c r="Y425" s="306"/>
      <c r="Z425" s="306"/>
      <c r="AA425" s="306"/>
      <c r="AB425" s="306"/>
      <c r="AC425" s="306"/>
      <c r="AD425" s="306"/>
      <c r="AE425" s="306"/>
      <c r="AF425" s="306"/>
      <c r="AG425" s="306"/>
      <c r="AH425" s="309">
        <v>100</v>
      </c>
      <c r="AI425" s="306"/>
      <c r="AJ425" s="306"/>
      <c r="AK425" s="306"/>
      <c r="AL425" s="306"/>
      <c r="AM425" s="306"/>
      <c r="AN425" s="306"/>
      <c r="AO425" s="307"/>
      <c r="AP425" s="125"/>
    </row>
    <row r="426" spans="1:42" ht="15.75" x14ac:dyDescent="0.25">
      <c r="A426" s="220" t="s">
        <v>576</v>
      </c>
      <c r="B426" s="276"/>
      <c r="C426" s="276"/>
      <c r="D426" s="745">
        <f>'5. Önkormányzat'!F417</f>
        <v>90</v>
      </c>
      <c r="E426" s="305">
        <f t="shared" si="24"/>
        <v>90</v>
      </c>
      <c r="F426" s="306"/>
      <c r="G426" s="306"/>
      <c r="H426" s="306"/>
      <c r="I426" s="306"/>
      <c r="J426" s="306"/>
      <c r="K426" s="306"/>
      <c r="L426" s="306"/>
      <c r="M426" s="306"/>
      <c r="N426" s="306"/>
      <c r="O426" s="306"/>
      <c r="P426" s="306"/>
      <c r="Q426" s="306"/>
      <c r="R426" s="306"/>
      <c r="S426" s="306"/>
      <c r="T426" s="306"/>
      <c r="U426" s="306"/>
      <c r="V426" s="306"/>
      <c r="W426" s="306"/>
      <c r="X426" s="306"/>
      <c r="Y426" s="306"/>
      <c r="Z426" s="306"/>
      <c r="AA426" s="306"/>
      <c r="AB426" s="306"/>
      <c r="AC426" s="306"/>
      <c r="AD426" s="306"/>
      <c r="AE426" s="306"/>
      <c r="AF426" s="306"/>
      <c r="AG426" s="306"/>
      <c r="AH426" s="309">
        <v>90</v>
      </c>
      <c r="AI426" s="306"/>
      <c r="AJ426" s="306"/>
      <c r="AK426" s="306"/>
      <c r="AL426" s="306"/>
      <c r="AM426" s="306"/>
      <c r="AN426" s="306"/>
      <c r="AO426" s="307"/>
      <c r="AP426" s="125"/>
    </row>
    <row r="427" spans="1:42" ht="15.75" x14ac:dyDescent="0.25">
      <c r="A427" s="220" t="s">
        <v>1625</v>
      </c>
      <c r="B427" s="276"/>
      <c r="C427" s="276"/>
      <c r="D427" s="745">
        <f>'5. Önkormányzat'!F418</f>
        <v>339</v>
      </c>
      <c r="E427" s="305">
        <f t="shared" si="24"/>
        <v>339</v>
      </c>
      <c r="F427" s="306"/>
      <c r="G427" s="306"/>
      <c r="H427" s="306"/>
      <c r="I427" s="306"/>
      <c r="J427" s="306"/>
      <c r="K427" s="306"/>
      <c r="L427" s="306"/>
      <c r="M427" s="306"/>
      <c r="N427" s="306"/>
      <c r="O427" s="306"/>
      <c r="P427" s="306"/>
      <c r="Q427" s="306"/>
      <c r="R427" s="306"/>
      <c r="S427" s="306"/>
      <c r="T427" s="306"/>
      <c r="U427" s="306"/>
      <c r="V427" s="306"/>
      <c r="W427" s="306"/>
      <c r="X427" s="306"/>
      <c r="Y427" s="306"/>
      <c r="Z427" s="306"/>
      <c r="AA427" s="306"/>
      <c r="AB427" s="306"/>
      <c r="AC427" s="306"/>
      <c r="AD427" s="306"/>
      <c r="AE427" s="306"/>
      <c r="AF427" s="306"/>
      <c r="AG427" s="306"/>
      <c r="AH427" s="309">
        <v>339</v>
      </c>
      <c r="AI427" s="306"/>
      <c r="AJ427" s="306"/>
      <c r="AK427" s="306"/>
      <c r="AL427" s="306"/>
      <c r="AM427" s="306"/>
      <c r="AN427" s="306"/>
      <c r="AO427" s="307"/>
      <c r="AP427" s="125"/>
    </row>
    <row r="428" spans="1:42" ht="15.75" x14ac:dyDescent="0.25">
      <c r="A428" s="220" t="s">
        <v>577</v>
      </c>
      <c r="B428" s="276"/>
      <c r="C428" s="276"/>
      <c r="D428" s="745">
        <f>'5. Önkormányzat'!F419</f>
        <v>40</v>
      </c>
      <c r="E428" s="305">
        <f t="shared" si="24"/>
        <v>40</v>
      </c>
      <c r="F428" s="306"/>
      <c r="G428" s="306"/>
      <c r="H428" s="306"/>
      <c r="I428" s="306"/>
      <c r="J428" s="306"/>
      <c r="K428" s="306"/>
      <c r="L428" s="306"/>
      <c r="M428" s="306"/>
      <c r="N428" s="306"/>
      <c r="O428" s="306"/>
      <c r="P428" s="306"/>
      <c r="Q428" s="306"/>
      <c r="R428" s="306"/>
      <c r="S428" s="306"/>
      <c r="T428" s="306"/>
      <c r="U428" s="306"/>
      <c r="V428" s="306"/>
      <c r="W428" s="306"/>
      <c r="X428" s="306"/>
      <c r="Y428" s="306"/>
      <c r="Z428" s="306"/>
      <c r="AA428" s="306"/>
      <c r="AB428" s="306"/>
      <c r="AC428" s="306"/>
      <c r="AD428" s="306"/>
      <c r="AE428" s="306"/>
      <c r="AF428" s="306"/>
      <c r="AG428" s="306"/>
      <c r="AH428" s="309">
        <v>40</v>
      </c>
      <c r="AI428" s="306"/>
      <c r="AJ428" s="306"/>
      <c r="AK428" s="306"/>
      <c r="AL428" s="306"/>
      <c r="AM428" s="306"/>
      <c r="AN428" s="306"/>
      <c r="AO428" s="307"/>
      <c r="AP428" s="125"/>
    </row>
    <row r="429" spans="1:42" ht="15.75" x14ac:dyDescent="0.25">
      <c r="A429" s="220" t="s">
        <v>580</v>
      </c>
      <c r="B429" s="276"/>
      <c r="C429" s="276"/>
      <c r="D429" s="745">
        <f>'5. Önkormányzat'!F420</f>
        <v>0</v>
      </c>
      <c r="E429" s="305">
        <f t="shared" si="24"/>
        <v>0</v>
      </c>
      <c r="F429" s="306"/>
      <c r="G429" s="306"/>
      <c r="H429" s="306"/>
      <c r="I429" s="306"/>
      <c r="J429" s="306"/>
      <c r="K429" s="306"/>
      <c r="L429" s="306"/>
      <c r="M429" s="306"/>
      <c r="N429" s="306"/>
      <c r="O429" s="306"/>
      <c r="P429" s="306"/>
      <c r="Q429" s="306"/>
      <c r="R429" s="306"/>
      <c r="S429" s="306"/>
      <c r="T429" s="306"/>
      <c r="U429" s="306"/>
      <c r="V429" s="306"/>
      <c r="W429" s="306"/>
      <c r="X429" s="306"/>
      <c r="Y429" s="306"/>
      <c r="Z429" s="306"/>
      <c r="AA429" s="306"/>
      <c r="AB429" s="306"/>
      <c r="AC429" s="306"/>
      <c r="AD429" s="306"/>
      <c r="AE429" s="306"/>
      <c r="AF429" s="306"/>
      <c r="AG429" s="306"/>
      <c r="AH429" s="309">
        <v>0</v>
      </c>
      <c r="AI429" s="306"/>
      <c r="AJ429" s="306"/>
      <c r="AK429" s="306"/>
      <c r="AL429" s="306"/>
      <c r="AM429" s="306"/>
      <c r="AN429" s="306"/>
      <c r="AO429" s="307"/>
      <c r="AP429" s="125"/>
    </row>
    <row r="430" spans="1:42" ht="15.75" x14ac:dyDescent="0.25">
      <c r="A430" s="24" t="s">
        <v>49</v>
      </c>
      <c r="B430" s="276"/>
      <c r="C430" s="276"/>
      <c r="D430" s="745">
        <f>'5. Önkormányzat'!F421</f>
        <v>296</v>
      </c>
      <c r="E430" s="305">
        <f t="shared" si="24"/>
        <v>296</v>
      </c>
      <c r="F430" s="306"/>
      <c r="G430" s="306"/>
      <c r="H430" s="306"/>
      <c r="I430" s="306"/>
      <c r="J430" s="306"/>
      <c r="K430" s="306"/>
      <c r="L430" s="306"/>
      <c r="M430" s="306"/>
      <c r="N430" s="306"/>
      <c r="O430" s="306"/>
      <c r="P430" s="306"/>
      <c r="Q430" s="306"/>
      <c r="R430" s="306"/>
      <c r="S430" s="306"/>
      <c r="T430" s="306"/>
      <c r="U430" s="306"/>
      <c r="V430" s="306"/>
      <c r="W430" s="306"/>
      <c r="X430" s="306"/>
      <c r="Y430" s="306"/>
      <c r="Z430" s="306"/>
      <c r="AA430" s="306"/>
      <c r="AB430" s="306"/>
      <c r="AC430" s="306"/>
      <c r="AD430" s="306"/>
      <c r="AE430" s="306"/>
      <c r="AF430" s="306"/>
      <c r="AG430" s="306"/>
      <c r="AH430" s="309">
        <v>296</v>
      </c>
      <c r="AI430" s="306"/>
      <c r="AJ430" s="306"/>
      <c r="AK430" s="306"/>
      <c r="AL430" s="306"/>
      <c r="AM430" s="306"/>
      <c r="AN430" s="306"/>
      <c r="AO430" s="307"/>
      <c r="AP430" s="125"/>
    </row>
    <row r="431" spans="1:42" ht="15.75" x14ac:dyDescent="0.25">
      <c r="A431" s="24" t="s">
        <v>50</v>
      </c>
      <c r="B431" s="276"/>
      <c r="C431" s="276"/>
      <c r="D431" s="745">
        <f>'5. Önkormányzat'!F422</f>
        <v>40</v>
      </c>
      <c r="E431" s="305">
        <f t="shared" si="24"/>
        <v>40</v>
      </c>
      <c r="F431" s="306"/>
      <c r="G431" s="306"/>
      <c r="H431" s="306"/>
      <c r="I431" s="306"/>
      <c r="J431" s="306"/>
      <c r="K431" s="306"/>
      <c r="L431" s="306"/>
      <c r="M431" s="306"/>
      <c r="N431" s="306"/>
      <c r="O431" s="306"/>
      <c r="P431" s="306"/>
      <c r="Q431" s="306"/>
      <c r="R431" s="306"/>
      <c r="S431" s="306"/>
      <c r="T431" s="306"/>
      <c r="U431" s="306"/>
      <c r="V431" s="306"/>
      <c r="W431" s="306"/>
      <c r="X431" s="306"/>
      <c r="Y431" s="306"/>
      <c r="Z431" s="306"/>
      <c r="AA431" s="306"/>
      <c r="AB431" s="306"/>
      <c r="AC431" s="306"/>
      <c r="AD431" s="306"/>
      <c r="AE431" s="306"/>
      <c r="AF431" s="306"/>
      <c r="AG431" s="306"/>
      <c r="AH431" s="309">
        <v>40</v>
      </c>
      <c r="AI431" s="306"/>
      <c r="AJ431" s="306"/>
      <c r="AK431" s="306"/>
      <c r="AL431" s="306"/>
      <c r="AM431" s="306"/>
      <c r="AN431" s="306"/>
      <c r="AO431" s="307"/>
      <c r="AP431" s="125"/>
    </row>
    <row r="432" spans="1:42" ht="15.75" x14ac:dyDescent="0.25">
      <c r="A432" s="228" t="s">
        <v>578</v>
      </c>
      <c r="B432" s="276"/>
      <c r="C432" s="276"/>
      <c r="D432" s="745">
        <f>'5. Önkormányzat'!F423</f>
        <v>425</v>
      </c>
      <c r="E432" s="305">
        <f>SUM(E433:E434)</f>
        <v>425</v>
      </c>
      <c r="F432" s="306"/>
      <c r="G432" s="306"/>
      <c r="H432" s="306"/>
      <c r="I432" s="306"/>
      <c r="J432" s="306"/>
      <c r="K432" s="306"/>
      <c r="L432" s="306"/>
      <c r="M432" s="306"/>
      <c r="N432" s="306"/>
      <c r="O432" s="306"/>
      <c r="P432" s="306"/>
      <c r="Q432" s="306"/>
      <c r="R432" s="306"/>
      <c r="S432" s="306"/>
      <c r="T432" s="306"/>
      <c r="U432" s="306"/>
      <c r="V432" s="306"/>
      <c r="W432" s="306"/>
      <c r="X432" s="306"/>
      <c r="Y432" s="306"/>
      <c r="Z432" s="306"/>
      <c r="AA432" s="306"/>
      <c r="AB432" s="306"/>
      <c r="AC432" s="306"/>
      <c r="AD432" s="306"/>
      <c r="AE432" s="306"/>
      <c r="AF432" s="306"/>
      <c r="AG432" s="306"/>
      <c r="AH432" s="306"/>
      <c r="AI432" s="306"/>
      <c r="AJ432" s="306"/>
      <c r="AK432" s="306"/>
      <c r="AL432" s="306"/>
      <c r="AM432" s="306"/>
      <c r="AN432" s="306"/>
      <c r="AO432" s="307"/>
      <c r="AP432" s="125"/>
    </row>
    <row r="433" spans="1:42" ht="15.75" x14ac:dyDescent="0.25">
      <c r="A433" s="230" t="s">
        <v>1626</v>
      </c>
      <c r="B433" s="276"/>
      <c r="C433" s="276"/>
      <c r="D433" s="745">
        <f>'5. Önkormányzat'!F424</f>
        <v>225</v>
      </c>
      <c r="E433" s="305">
        <f>SUM(F433:AN433)</f>
        <v>225</v>
      </c>
      <c r="F433" s="306"/>
      <c r="G433" s="306"/>
      <c r="H433" s="306"/>
      <c r="I433" s="306"/>
      <c r="J433" s="306"/>
      <c r="K433" s="306"/>
      <c r="L433" s="306"/>
      <c r="M433" s="306"/>
      <c r="N433" s="306"/>
      <c r="O433" s="306"/>
      <c r="P433" s="306"/>
      <c r="Q433" s="306"/>
      <c r="R433" s="306"/>
      <c r="S433" s="306"/>
      <c r="T433" s="306"/>
      <c r="U433" s="306"/>
      <c r="V433" s="306"/>
      <c r="W433" s="306"/>
      <c r="X433" s="306"/>
      <c r="Y433" s="306"/>
      <c r="Z433" s="306"/>
      <c r="AA433" s="306"/>
      <c r="AB433" s="306"/>
      <c r="AC433" s="306"/>
      <c r="AD433" s="306"/>
      <c r="AE433" s="306"/>
      <c r="AF433" s="306"/>
      <c r="AG433" s="306"/>
      <c r="AH433" s="306"/>
      <c r="AI433" s="309">
        <v>225</v>
      </c>
      <c r="AJ433" s="306"/>
      <c r="AK433" s="306"/>
      <c r="AL433" s="306"/>
      <c r="AM433" s="306"/>
      <c r="AN433" s="306"/>
      <c r="AO433" s="307"/>
      <c r="AP433" s="125"/>
    </row>
    <row r="434" spans="1:42" ht="15.75" x14ac:dyDescent="0.25">
      <c r="A434" s="230" t="s">
        <v>579</v>
      </c>
      <c r="B434" s="276"/>
      <c r="C434" s="276"/>
      <c r="D434" s="745">
        <f>'5. Önkormányzat'!F425</f>
        <v>200</v>
      </c>
      <c r="E434" s="305">
        <f>SUM(F434:AN434)</f>
        <v>200</v>
      </c>
      <c r="F434" s="306"/>
      <c r="G434" s="306"/>
      <c r="H434" s="306"/>
      <c r="I434" s="306"/>
      <c r="J434" s="306"/>
      <c r="K434" s="306"/>
      <c r="L434" s="306"/>
      <c r="M434" s="306"/>
      <c r="N434" s="306"/>
      <c r="O434" s="306"/>
      <c r="P434" s="306"/>
      <c r="Q434" s="306"/>
      <c r="R434" s="306"/>
      <c r="S434" s="306"/>
      <c r="T434" s="306"/>
      <c r="U434" s="306"/>
      <c r="V434" s="306"/>
      <c r="W434" s="306"/>
      <c r="X434" s="306"/>
      <c r="Y434" s="306"/>
      <c r="Z434" s="306"/>
      <c r="AA434" s="306"/>
      <c r="AB434" s="306"/>
      <c r="AC434" s="306"/>
      <c r="AD434" s="306"/>
      <c r="AE434" s="306"/>
      <c r="AF434" s="306"/>
      <c r="AG434" s="306"/>
      <c r="AH434" s="306"/>
      <c r="AI434" s="309">
        <v>200</v>
      </c>
      <c r="AJ434" s="306"/>
      <c r="AK434" s="306"/>
      <c r="AL434" s="306"/>
      <c r="AM434" s="306"/>
      <c r="AN434" s="306"/>
      <c r="AO434" s="307"/>
      <c r="AP434" s="125"/>
    </row>
    <row r="435" spans="1:42" ht="15.75" x14ac:dyDescent="0.25">
      <c r="A435" s="116" t="s">
        <v>51</v>
      </c>
      <c r="B435" s="276"/>
      <c r="C435" s="276"/>
      <c r="D435" s="745">
        <f>'5. Önkormányzat'!F426</f>
        <v>328</v>
      </c>
      <c r="E435" s="305">
        <f>SUM(F435:AN435)</f>
        <v>339</v>
      </c>
      <c r="F435" s="306"/>
      <c r="G435" s="306"/>
      <c r="H435" s="306"/>
      <c r="I435" s="306"/>
      <c r="J435" s="306"/>
      <c r="K435" s="306"/>
      <c r="L435" s="306"/>
      <c r="M435" s="306"/>
      <c r="N435" s="306"/>
      <c r="O435" s="308">
        <v>328</v>
      </c>
      <c r="P435" s="306"/>
      <c r="Q435" s="306"/>
      <c r="R435" s="306"/>
      <c r="S435" s="306"/>
      <c r="T435" s="306"/>
      <c r="U435" s="306"/>
      <c r="V435" s="306"/>
      <c r="W435" s="306"/>
      <c r="X435" s="306"/>
      <c r="Y435" s="306"/>
      <c r="Z435" s="306"/>
      <c r="AA435" s="306"/>
      <c r="AB435" s="306"/>
      <c r="AC435" s="306"/>
      <c r="AD435" s="306"/>
      <c r="AE435" s="306"/>
      <c r="AF435" s="306"/>
      <c r="AG435" s="306"/>
      <c r="AH435" s="306">
        <v>11</v>
      </c>
      <c r="AI435" s="311"/>
      <c r="AJ435" s="306"/>
      <c r="AK435" s="306"/>
      <c r="AL435" s="306"/>
      <c r="AM435" s="306"/>
      <c r="AN435" s="306"/>
      <c r="AO435" s="307"/>
      <c r="AP435" s="125"/>
    </row>
    <row r="436" spans="1:42" ht="15.75" x14ac:dyDescent="0.25">
      <c r="A436" s="228" t="s">
        <v>207</v>
      </c>
      <c r="B436" s="276"/>
      <c r="C436" s="276"/>
      <c r="D436" s="745">
        <f>'5. Önkormányzat'!F427</f>
        <v>11</v>
      </c>
      <c r="E436" s="305">
        <f>SUM(F436:AN436)</f>
        <v>0</v>
      </c>
      <c r="F436" s="306"/>
      <c r="G436" s="306"/>
      <c r="H436" s="306"/>
      <c r="I436" s="306"/>
      <c r="J436" s="306"/>
      <c r="K436" s="306"/>
      <c r="L436" s="306"/>
      <c r="M436" s="306"/>
      <c r="N436" s="306"/>
      <c r="O436" s="308"/>
      <c r="P436" s="306"/>
      <c r="Q436" s="306"/>
      <c r="R436" s="306"/>
      <c r="S436" s="306"/>
      <c r="T436" s="306"/>
      <c r="U436" s="306"/>
      <c r="V436" s="306"/>
      <c r="W436" s="306"/>
      <c r="X436" s="306"/>
      <c r="Y436" s="306"/>
      <c r="Z436" s="306"/>
      <c r="AA436" s="306"/>
      <c r="AB436" s="306"/>
      <c r="AC436" s="306"/>
      <c r="AD436" s="306"/>
      <c r="AE436" s="306"/>
      <c r="AF436" s="306"/>
      <c r="AG436" s="306"/>
      <c r="AH436" s="306"/>
      <c r="AI436" s="311"/>
      <c r="AJ436" s="306"/>
      <c r="AK436" s="306"/>
      <c r="AL436" s="306"/>
      <c r="AM436" s="306"/>
      <c r="AN436" s="306"/>
      <c r="AO436" s="307"/>
      <c r="AP436" s="125"/>
    </row>
    <row r="437" spans="1:42" ht="15.75" x14ac:dyDescent="0.25">
      <c r="A437" s="218" t="s">
        <v>221</v>
      </c>
      <c r="B437" s="276" t="s">
        <v>536</v>
      </c>
      <c r="C437" s="276" t="s">
        <v>222</v>
      </c>
      <c r="D437" s="745">
        <f>'5. Önkormányzat'!F428</f>
        <v>1</v>
      </c>
      <c r="E437" s="305">
        <f>SUM(E438:E439)</f>
        <v>1</v>
      </c>
      <c r="F437" s="306"/>
      <c r="G437" s="306"/>
      <c r="H437" s="306"/>
      <c r="I437" s="306"/>
      <c r="J437" s="306"/>
      <c r="K437" s="306"/>
      <c r="L437" s="306"/>
      <c r="M437" s="306"/>
      <c r="N437" s="306"/>
      <c r="O437" s="306"/>
      <c r="P437" s="306"/>
      <c r="Q437" s="306"/>
      <c r="R437" s="306"/>
      <c r="S437" s="306"/>
      <c r="T437" s="306"/>
      <c r="U437" s="306"/>
      <c r="V437" s="306"/>
      <c r="W437" s="306"/>
      <c r="X437" s="306"/>
      <c r="Y437" s="306"/>
      <c r="Z437" s="306"/>
      <c r="AA437" s="306"/>
      <c r="AB437" s="306"/>
      <c r="AC437" s="306"/>
      <c r="AD437" s="306"/>
      <c r="AE437" s="306"/>
      <c r="AF437" s="306"/>
      <c r="AG437" s="306"/>
      <c r="AH437" s="306"/>
      <c r="AI437" s="306"/>
      <c r="AJ437" s="306"/>
      <c r="AK437" s="306"/>
      <c r="AL437" s="306"/>
      <c r="AM437" s="306"/>
      <c r="AN437" s="306"/>
      <c r="AO437" s="307"/>
      <c r="AP437" s="125"/>
    </row>
    <row r="438" spans="1:42" ht="15.75" x14ac:dyDescent="0.25">
      <c r="A438" s="228" t="s">
        <v>581</v>
      </c>
      <c r="B438" s="276"/>
      <c r="C438" s="276"/>
      <c r="D438" s="745">
        <f>'5. Önkormányzat'!F429</f>
        <v>1</v>
      </c>
      <c r="E438" s="305">
        <f>SUM(F438:AN438)</f>
        <v>1</v>
      </c>
      <c r="F438" s="306"/>
      <c r="G438" s="306"/>
      <c r="H438" s="306"/>
      <c r="I438" s="306"/>
      <c r="J438" s="306"/>
      <c r="K438" s="306"/>
      <c r="L438" s="306"/>
      <c r="M438" s="306"/>
      <c r="N438" s="306"/>
      <c r="O438" s="308">
        <v>1</v>
      </c>
      <c r="P438" s="306"/>
      <c r="Q438" s="306"/>
      <c r="R438" s="306"/>
      <c r="S438" s="306"/>
      <c r="T438" s="306"/>
      <c r="U438" s="306"/>
      <c r="V438" s="306"/>
      <c r="W438" s="306"/>
      <c r="X438" s="306"/>
      <c r="Y438" s="306"/>
      <c r="Z438" s="306"/>
      <c r="AA438" s="306"/>
      <c r="AB438" s="306"/>
      <c r="AC438" s="306"/>
      <c r="AD438" s="306"/>
      <c r="AE438" s="306"/>
      <c r="AF438" s="306"/>
      <c r="AG438" s="306"/>
      <c r="AH438" s="306"/>
      <c r="AI438" s="306"/>
      <c r="AJ438" s="306"/>
      <c r="AK438" s="306"/>
      <c r="AL438" s="306"/>
      <c r="AM438" s="306"/>
      <c r="AN438" s="306"/>
      <c r="AO438" s="307"/>
      <c r="AP438" s="125"/>
    </row>
    <row r="439" spans="1:42" ht="15.75" x14ac:dyDescent="0.25">
      <c r="A439" s="228" t="s">
        <v>582</v>
      </c>
      <c r="B439" s="276"/>
      <c r="C439" s="276"/>
      <c r="D439" s="745">
        <f>'5. Önkormányzat'!F430</f>
        <v>0</v>
      </c>
      <c r="E439" s="305">
        <f>SUM(F439:AN439)</f>
        <v>0</v>
      </c>
      <c r="F439" s="306"/>
      <c r="G439" s="306"/>
      <c r="H439" s="306"/>
      <c r="I439" s="306"/>
      <c r="J439" s="306"/>
      <c r="K439" s="306"/>
      <c r="L439" s="306"/>
      <c r="M439" s="306"/>
      <c r="N439" s="306"/>
      <c r="O439" s="306"/>
      <c r="P439" s="306"/>
      <c r="Q439" s="306"/>
      <c r="R439" s="306"/>
      <c r="S439" s="306"/>
      <c r="T439" s="306"/>
      <c r="U439" s="306"/>
      <c r="V439" s="306"/>
      <c r="W439" s="306"/>
      <c r="X439" s="306"/>
      <c r="Y439" s="306"/>
      <c r="Z439" s="306"/>
      <c r="AA439" s="306"/>
      <c r="AB439" s="306"/>
      <c r="AC439" s="306"/>
      <c r="AD439" s="306"/>
      <c r="AE439" s="306"/>
      <c r="AF439" s="306"/>
      <c r="AG439" s="306"/>
      <c r="AH439" s="306"/>
      <c r="AI439" s="306"/>
      <c r="AJ439" s="306"/>
      <c r="AK439" s="306"/>
      <c r="AL439" s="306"/>
      <c r="AM439" s="306"/>
      <c r="AN439" s="306"/>
      <c r="AO439" s="307"/>
      <c r="AP439" s="125"/>
    </row>
    <row r="440" spans="1:42" ht="15.75" x14ac:dyDescent="0.25">
      <c r="A440" s="222" t="s">
        <v>223</v>
      </c>
      <c r="B440" s="277" t="s">
        <v>537</v>
      </c>
      <c r="C440" s="277" t="s">
        <v>224</v>
      </c>
      <c r="D440" s="745">
        <f>'5. Önkormányzat'!F431</f>
        <v>187582.58</v>
      </c>
      <c r="E440" s="305">
        <f>E441+E444+E450+E451+E452+E453+E454</f>
        <v>187583</v>
      </c>
      <c r="F440" s="306"/>
      <c r="G440" s="306"/>
      <c r="H440" s="306"/>
      <c r="I440" s="306"/>
      <c r="J440" s="306"/>
      <c r="K440" s="306"/>
      <c r="L440" s="306"/>
      <c r="M440" s="306"/>
      <c r="N440" s="306"/>
      <c r="O440" s="306"/>
      <c r="P440" s="306"/>
      <c r="Q440" s="306"/>
      <c r="R440" s="306"/>
      <c r="S440" s="306"/>
      <c r="T440" s="306"/>
      <c r="U440" s="306"/>
      <c r="V440" s="306"/>
      <c r="W440" s="306"/>
      <c r="X440" s="306"/>
      <c r="Y440" s="306"/>
      <c r="Z440" s="306"/>
      <c r="AA440" s="306"/>
      <c r="AB440" s="306"/>
      <c r="AC440" s="306"/>
      <c r="AD440" s="306"/>
      <c r="AE440" s="306"/>
      <c r="AF440" s="306"/>
      <c r="AG440" s="306"/>
      <c r="AH440" s="306"/>
      <c r="AI440" s="306"/>
      <c r="AJ440" s="306"/>
      <c r="AK440" s="306"/>
      <c r="AL440" s="306"/>
      <c r="AM440" s="306"/>
      <c r="AN440" s="306"/>
      <c r="AO440" s="307"/>
      <c r="AP440" s="125"/>
    </row>
    <row r="441" spans="1:42" ht="15.75" x14ac:dyDescent="0.25">
      <c r="A441" s="218" t="s">
        <v>225</v>
      </c>
      <c r="B441" s="276" t="s">
        <v>538</v>
      </c>
      <c r="C441" s="276" t="s">
        <v>226</v>
      </c>
      <c r="D441" s="745">
        <f>'5. Önkormányzat'!F432</f>
        <v>354</v>
      </c>
      <c r="E441" s="305">
        <f>SUM(E442:E443)</f>
        <v>354</v>
      </c>
      <c r="F441" s="306"/>
      <c r="G441" s="306"/>
      <c r="H441" s="306"/>
      <c r="I441" s="306"/>
      <c r="J441" s="306"/>
      <c r="K441" s="306"/>
      <c r="L441" s="306"/>
      <c r="M441" s="306"/>
      <c r="N441" s="306"/>
      <c r="O441" s="306"/>
      <c r="P441" s="306"/>
      <c r="Q441" s="306"/>
      <c r="R441" s="306"/>
      <c r="S441" s="306"/>
      <c r="T441" s="306"/>
      <c r="U441" s="306"/>
      <c r="V441" s="306"/>
      <c r="W441" s="306"/>
      <c r="X441" s="306"/>
      <c r="Y441" s="306"/>
      <c r="Z441" s="306"/>
      <c r="AA441" s="306"/>
      <c r="AB441" s="306"/>
      <c r="AC441" s="306"/>
      <c r="AD441" s="306"/>
      <c r="AE441" s="306"/>
      <c r="AF441" s="306"/>
      <c r="AG441" s="306"/>
      <c r="AH441" s="306"/>
      <c r="AI441" s="306"/>
      <c r="AJ441" s="306"/>
      <c r="AK441" s="306"/>
      <c r="AL441" s="306"/>
      <c r="AM441" s="306"/>
      <c r="AN441" s="306"/>
      <c r="AO441" s="307"/>
      <c r="AP441" s="125"/>
    </row>
    <row r="442" spans="1:42" ht="15.75" x14ac:dyDescent="0.25">
      <c r="A442" s="219" t="s">
        <v>1627</v>
      </c>
      <c r="B442" s="276"/>
      <c r="C442" s="276" t="s">
        <v>228</v>
      </c>
      <c r="D442" s="745">
        <f>'5. Önkormányzat'!F433</f>
        <v>0</v>
      </c>
      <c r="E442" s="305">
        <f>SUM(F442:AN442)</f>
        <v>0</v>
      </c>
      <c r="F442" s="306"/>
      <c r="G442" s="306"/>
      <c r="H442" s="306"/>
      <c r="I442" s="306"/>
      <c r="J442" s="306"/>
      <c r="K442" s="306"/>
      <c r="L442" s="306"/>
      <c r="M442" s="306"/>
      <c r="N442" s="306"/>
      <c r="O442" s="306"/>
      <c r="P442" s="306"/>
      <c r="Q442" s="306"/>
      <c r="R442" s="306"/>
      <c r="S442" s="306"/>
      <c r="T442" s="306"/>
      <c r="U442" s="306"/>
      <c r="V442" s="306"/>
      <c r="W442" s="306"/>
      <c r="X442" s="306"/>
      <c r="Y442" s="306"/>
      <c r="Z442" s="306"/>
      <c r="AA442" s="306"/>
      <c r="AB442" s="306"/>
      <c r="AC442" s="306"/>
      <c r="AD442" s="306"/>
      <c r="AE442" s="306"/>
      <c r="AF442" s="306"/>
      <c r="AG442" s="306"/>
      <c r="AH442" s="306"/>
      <c r="AI442" s="306"/>
      <c r="AJ442" s="306"/>
      <c r="AK442" s="306"/>
      <c r="AL442" s="306"/>
      <c r="AM442" s="306"/>
      <c r="AN442" s="306"/>
      <c r="AO442" s="307"/>
      <c r="AP442" s="125"/>
    </row>
    <row r="443" spans="1:42" ht="15.75" x14ac:dyDescent="0.25">
      <c r="A443" s="219" t="s">
        <v>229</v>
      </c>
      <c r="B443" s="276"/>
      <c r="C443" s="276" t="s">
        <v>230</v>
      </c>
      <c r="D443" s="745">
        <f>'5. Önkormányzat'!F434</f>
        <v>354</v>
      </c>
      <c r="E443" s="305">
        <f>SUM(F443:AN443)</f>
        <v>354</v>
      </c>
      <c r="F443" s="306"/>
      <c r="G443" s="306"/>
      <c r="H443" s="306"/>
      <c r="I443" s="306"/>
      <c r="J443" s="306"/>
      <c r="K443" s="306"/>
      <c r="L443" s="306"/>
      <c r="M443" s="306"/>
      <c r="N443" s="306"/>
      <c r="O443" s="308">
        <v>354</v>
      </c>
      <c r="P443" s="306"/>
      <c r="Q443" s="306"/>
      <c r="R443" s="306"/>
      <c r="S443" s="306"/>
      <c r="T443" s="306"/>
      <c r="U443" s="306"/>
      <c r="V443" s="306"/>
      <c r="W443" s="306"/>
      <c r="X443" s="306"/>
      <c r="Y443" s="306"/>
      <c r="Z443" s="306"/>
      <c r="AA443" s="306"/>
      <c r="AB443" s="306"/>
      <c r="AC443" s="306"/>
      <c r="AD443" s="306"/>
      <c r="AE443" s="306"/>
      <c r="AF443" s="306"/>
      <c r="AG443" s="306"/>
      <c r="AH443" s="306"/>
      <c r="AI443" s="306"/>
      <c r="AJ443" s="306"/>
      <c r="AK443" s="306"/>
      <c r="AL443" s="306"/>
      <c r="AM443" s="306"/>
      <c r="AN443" s="306"/>
      <c r="AO443" s="307"/>
      <c r="AP443" s="125"/>
    </row>
    <row r="444" spans="1:42" ht="15.75" x14ac:dyDescent="0.25">
      <c r="A444" s="218" t="s">
        <v>231</v>
      </c>
      <c r="B444" s="276" t="s">
        <v>539</v>
      </c>
      <c r="C444" s="276" t="s">
        <v>232</v>
      </c>
      <c r="D444" s="745">
        <f>'5. Önkormányzat'!F435</f>
        <v>181585</v>
      </c>
      <c r="E444" s="305">
        <f>SUM(E445:E449)</f>
        <v>181585</v>
      </c>
      <c r="F444" s="306"/>
      <c r="G444" s="306"/>
      <c r="H444" s="306"/>
      <c r="I444" s="306"/>
      <c r="J444" s="306"/>
      <c r="K444" s="306"/>
      <c r="L444" s="306"/>
      <c r="M444" s="306"/>
      <c r="N444" s="306"/>
      <c r="O444" s="306"/>
      <c r="P444" s="306"/>
      <c r="Q444" s="306"/>
      <c r="R444" s="306"/>
      <c r="S444" s="306"/>
      <c r="T444" s="306"/>
      <c r="U444" s="306"/>
      <c r="V444" s="306"/>
      <c r="W444" s="306"/>
      <c r="X444" s="306"/>
      <c r="Y444" s="306"/>
      <c r="Z444" s="306"/>
      <c r="AA444" s="306"/>
      <c r="AB444" s="306"/>
      <c r="AC444" s="306"/>
      <c r="AD444" s="306"/>
      <c r="AE444" s="306"/>
      <c r="AF444" s="306"/>
      <c r="AG444" s="306"/>
      <c r="AH444" s="306"/>
      <c r="AI444" s="306"/>
      <c r="AJ444" s="306"/>
      <c r="AK444" s="306"/>
      <c r="AL444" s="306"/>
      <c r="AM444" s="306"/>
      <c r="AN444" s="306"/>
      <c r="AO444" s="307"/>
      <c r="AP444" s="125"/>
    </row>
    <row r="445" spans="1:42" ht="15.75" x14ac:dyDescent="0.25">
      <c r="A445" s="228" t="s">
        <v>1713</v>
      </c>
      <c r="B445" s="276"/>
      <c r="C445" s="276"/>
      <c r="D445" s="745">
        <f>'5. Önkormányzat'!F436</f>
        <v>149026</v>
      </c>
      <c r="E445" s="305">
        <f t="shared" ref="E445:E454" si="25">SUM(F445:AN445)</f>
        <v>149026</v>
      </c>
      <c r="F445" s="306"/>
      <c r="G445" s="308">
        <v>149026</v>
      </c>
      <c r="H445" s="306"/>
      <c r="I445" s="306"/>
      <c r="J445" s="306"/>
      <c r="K445" s="306"/>
      <c r="L445" s="306"/>
      <c r="M445" s="306"/>
      <c r="N445" s="306"/>
      <c r="O445" s="306"/>
      <c r="P445" s="306"/>
      <c r="Q445" s="306"/>
      <c r="R445" s="306"/>
      <c r="S445" s="306"/>
      <c r="T445" s="306"/>
      <c r="U445" s="306"/>
      <c r="V445" s="306"/>
      <c r="W445" s="306"/>
      <c r="X445" s="306"/>
      <c r="Y445" s="306"/>
      <c r="Z445" s="306"/>
      <c r="AA445" s="306"/>
      <c r="AB445" s="306"/>
      <c r="AC445" s="306"/>
      <c r="AD445" s="306"/>
      <c r="AE445" s="306"/>
      <c r="AF445" s="306"/>
      <c r="AG445" s="306"/>
      <c r="AH445" s="306"/>
      <c r="AI445" s="306"/>
      <c r="AJ445" s="306"/>
      <c r="AK445" s="306"/>
      <c r="AL445" s="306"/>
      <c r="AM445" s="306"/>
      <c r="AN445" s="306"/>
      <c r="AO445" s="307"/>
      <c r="AP445" s="125"/>
    </row>
    <row r="446" spans="1:42" ht="15.75" x14ac:dyDescent="0.25">
      <c r="A446" s="228" t="s">
        <v>1029</v>
      </c>
      <c r="B446" s="276"/>
      <c r="C446" s="276"/>
      <c r="D446" s="745">
        <f>'5. Önkormányzat'!F437</f>
        <v>30181</v>
      </c>
      <c r="E446" s="305">
        <f t="shared" si="25"/>
        <v>30181</v>
      </c>
      <c r="F446" s="309">
        <v>30181</v>
      </c>
      <c r="G446" s="306"/>
      <c r="H446" s="306"/>
      <c r="I446" s="306"/>
      <c r="J446" s="306"/>
      <c r="K446" s="306"/>
      <c r="L446" s="306"/>
      <c r="M446" s="306"/>
      <c r="N446" s="306"/>
      <c r="O446" s="306"/>
      <c r="P446" s="306"/>
      <c r="Q446" s="306"/>
      <c r="R446" s="306"/>
      <c r="S446" s="306"/>
      <c r="T446" s="306"/>
      <c r="U446" s="306"/>
      <c r="V446" s="306"/>
      <c r="W446" s="306"/>
      <c r="X446" s="306"/>
      <c r="Y446" s="306"/>
      <c r="Z446" s="306"/>
      <c r="AA446" s="306"/>
      <c r="AB446" s="306"/>
      <c r="AC446" s="306"/>
      <c r="AD446" s="306"/>
      <c r="AE446" s="306"/>
      <c r="AF446" s="306"/>
      <c r="AG446" s="306"/>
      <c r="AH446" s="306"/>
      <c r="AI446" s="306"/>
      <c r="AJ446" s="306"/>
      <c r="AK446" s="306"/>
      <c r="AL446" s="306"/>
      <c r="AM446" s="306"/>
      <c r="AN446" s="306"/>
      <c r="AO446" s="307"/>
      <c r="AP446" s="125"/>
    </row>
    <row r="447" spans="1:42" ht="15.75" x14ac:dyDescent="0.25">
      <c r="A447" s="228" t="s">
        <v>1714</v>
      </c>
      <c r="B447" s="276"/>
      <c r="C447" s="276"/>
      <c r="D447" s="745">
        <f>'5. Önkormányzat'!F438</f>
        <v>118</v>
      </c>
      <c r="E447" s="305">
        <f t="shared" si="25"/>
        <v>118</v>
      </c>
      <c r="F447" s="306"/>
      <c r="G447" s="306"/>
      <c r="H447" s="306"/>
      <c r="I447" s="306"/>
      <c r="J447" s="306"/>
      <c r="K447" s="306"/>
      <c r="L447" s="306"/>
      <c r="M447" s="306"/>
      <c r="N447" s="306"/>
      <c r="O447" s="306"/>
      <c r="P447" s="306"/>
      <c r="Q447" s="306"/>
      <c r="R447" s="306"/>
      <c r="S447" s="306"/>
      <c r="T447" s="306"/>
      <c r="U447" s="306"/>
      <c r="V447" s="306"/>
      <c r="W447" s="306"/>
      <c r="X447" s="306"/>
      <c r="Y447" s="306"/>
      <c r="Z447" s="306"/>
      <c r="AA447" s="306"/>
      <c r="AB447" s="306"/>
      <c r="AC447" s="306"/>
      <c r="AD447" s="306"/>
      <c r="AE447" s="306"/>
      <c r="AF447" s="306"/>
      <c r="AG447" s="306"/>
      <c r="AH447" s="306"/>
      <c r="AI447" s="306"/>
      <c r="AJ447" s="306"/>
      <c r="AK447" s="306"/>
      <c r="AL447" s="306"/>
      <c r="AM447" s="308">
        <v>118</v>
      </c>
      <c r="AN447" s="306"/>
      <c r="AO447" s="307"/>
      <c r="AP447" s="125"/>
    </row>
    <row r="448" spans="1:42" ht="15.75" x14ac:dyDescent="0.25">
      <c r="A448" s="228" t="s">
        <v>208</v>
      </c>
      <c r="B448" s="276"/>
      <c r="C448" s="276"/>
      <c r="D448" s="745">
        <f>'5. Önkormányzat'!F439</f>
        <v>160</v>
      </c>
      <c r="E448" s="305">
        <f t="shared" si="25"/>
        <v>160</v>
      </c>
      <c r="F448" s="306"/>
      <c r="G448" s="306"/>
      <c r="H448" s="306"/>
      <c r="I448" s="306"/>
      <c r="J448" s="306"/>
      <c r="K448" s="306"/>
      <c r="L448" s="306"/>
      <c r="M448" s="306"/>
      <c r="N448" s="306"/>
      <c r="O448" s="306">
        <v>160</v>
      </c>
      <c r="P448" s="306"/>
      <c r="Q448" s="306"/>
      <c r="R448" s="306"/>
      <c r="S448" s="306"/>
      <c r="T448" s="306"/>
      <c r="U448" s="306"/>
      <c r="V448" s="306"/>
      <c r="W448" s="306"/>
      <c r="X448" s="306"/>
      <c r="Y448" s="306"/>
      <c r="Z448" s="306"/>
      <c r="AA448" s="306"/>
      <c r="AB448" s="306"/>
      <c r="AC448" s="306"/>
      <c r="AD448" s="306"/>
      <c r="AE448" s="306"/>
      <c r="AF448" s="306"/>
      <c r="AG448" s="306"/>
      <c r="AH448" s="306"/>
      <c r="AI448" s="306"/>
      <c r="AJ448" s="306"/>
      <c r="AK448" s="306"/>
      <c r="AL448" s="306"/>
      <c r="AM448" s="308"/>
      <c r="AN448" s="306"/>
      <c r="AO448" s="307"/>
      <c r="AP448" s="125"/>
    </row>
    <row r="449" spans="1:42" ht="15.75" x14ac:dyDescent="0.25">
      <c r="A449" s="228" t="s">
        <v>205</v>
      </c>
      <c r="B449" s="276"/>
      <c r="C449" s="276"/>
      <c r="D449" s="745">
        <f>'5. Önkormányzat'!F440</f>
        <v>2100</v>
      </c>
      <c r="E449" s="305">
        <f t="shared" si="25"/>
        <v>2100</v>
      </c>
      <c r="F449" s="306"/>
      <c r="G449" s="306"/>
      <c r="H449" s="306"/>
      <c r="I449" s="306"/>
      <c r="J449" s="306"/>
      <c r="K449" s="306"/>
      <c r="L449" s="306"/>
      <c r="M449" s="306"/>
      <c r="N449" s="306"/>
      <c r="O449" s="306">
        <v>2100</v>
      </c>
      <c r="P449" s="306"/>
      <c r="Q449" s="306"/>
      <c r="R449" s="306"/>
      <c r="S449" s="306"/>
      <c r="T449" s="306"/>
      <c r="U449" s="306"/>
      <c r="V449" s="306"/>
      <c r="W449" s="306"/>
      <c r="X449" s="306"/>
      <c r="Y449" s="306"/>
      <c r="Z449" s="306"/>
      <c r="AA449" s="306"/>
      <c r="AB449" s="306"/>
      <c r="AC449" s="306"/>
      <c r="AD449" s="306"/>
      <c r="AE449" s="306"/>
      <c r="AF449" s="306"/>
      <c r="AG449" s="306"/>
      <c r="AH449" s="306"/>
      <c r="AI449" s="306"/>
      <c r="AJ449" s="306"/>
      <c r="AK449" s="306"/>
      <c r="AL449" s="306"/>
      <c r="AM449" s="308"/>
      <c r="AN449" s="306"/>
      <c r="AO449" s="307"/>
      <c r="AP449" s="125"/>
    </row>
    <row r="450" spans="1:42" ht="15.75" x14ac:dyDescent="0.25">
      <c r="A450" s="218" t="s">
        <v>233</v>
      </c>
      <c r="B450" s="276" t="s">
        <v>540</v>
      </c>
      <c r="C450" s="276" t="s">
        <v>234</v>
      </c>
      <c r="D450" s="745">
        <f>'5. Önkormányzat'!F441</f>
        <v>126</v>
      </c>
      <c r="E450" s="305">
        <f t="shared" si="25"/>
        <v>126</v>
      </c>
      <c r="F450" s="306"/>
      <c r="G450" s="306"/>
      <c r="H450" s="306"/>
      <c r="I450" s="306"/>
      <c r="J450" s="306"/>
      <c r="K450" s="306"/>
      <c r="L450" s="306"/>
      <c r="M450" s="306"/>
      <c r="N450" s="306"/>
      <c r="O450" s="308">
        <v>126</v>
      </c>
      <c r="P450" s="306"/>
      <c r="Q450" s="306"/>
      <c r="R450" s="306"/>
      <c r="S450" s="306"/>
      <c r="T450" s="306"/>
      <c r="U450" s="306"/>
      <c r="V450" s="306"/>
      <c r="W450" s="306"/>
      <c r="X450" s="306"/>
      <c r="Y450" s="306"/>
      <c r="Z450" s="306"/>
      <c r="AA450" s="306"/>
      <c r="AB450" s="306"/>
      <c r="AC450" s="306"/>
      <c r="AD450" s="306"/>
      <c r="AE450" s="306"/>
      <c r="AF450" s="306"/>
      <c r="AG450" s="306"/>
      <c r="AH450" s="306"/>
      <c r="AI450" s="306"/>
      <c r="AJ450" s="306"/>
      <c r="AK450" s="306"/>
      <c r="AL450" s="306"/>
      <c r="AM450" s="306"/>
      <c r="AN450" s="306"/>
      <c r="AO450" s="307"/>
      <c r="AP450" s="125"/>
    </row>
    <row r="451" spans="1:42" ht="15.75" x14ac:dyDescent="0.25">
      <c r="A451" s="218" t="s">
        <v>235</v>
      </c>
      <c r="B451" s="276" t="s">
        <v>541</v>
      </c>
      <c r="C451" s="276" t="s">
        <v>236</v>
      </c>
      <c r="D451" s="745">
        <f>'5. Önkormányzat'!F442</f>
        <v>448</v>
      </c>
      <c r="E451" s="305">
        <f t="shared" si="25"/>
        <v>448</v>
      </c>
      <c r="F451" s="306"/>
      <c r="G451" s="306"/>
      <c r="H451" s="306"/>
      <c r="I451" s="306"/>
      <c r="J451" s="306"/>
      <c r="K451" s="306"/>
      <c r="L451" s="306"/>
      <c r="M451" s="306"/>
      <c r="N451" s="306"/>
      <c r="O451" s="308">
        <v>448</v>
      </c>
      <c r="P451" s="306"/>
      <c r="Q451" s="306"/>
      <c r="R451" s="306"/>
      <c r="S451" s="306"/>
      <c r="T451" s="306"/>
      <c r="U451" s="306"/>
      <c r="V451" s="306"/>
      <c r="W451" s="306"/>
      <c r="X451" s="306"/>
      <c r="Y451" s="306"/>
      <c r="Z451" s="306"/>
      <c r="AA451" s="306"/>
      <c r="AB451" s="306"/>
      <c r="AC451" s="306"/>
      <c r="AD451" s="306"/>
      <c r="AE451" s="306"/>
      <c r="AF451" s="306"/>
      <c r="AG451" s="306"/>
      <c r="AH451" s="306"/>
      <c r="AI451" s="306"/>
      <c r="AJ451" s="306"/>
      <c r="AK451" s="306"/>
      <c r="AL451" s="306"/>
      <c r="AM451" s="306"/>
      <c r="AN451" s="306"/>
      <c r="AO451" s="307"/>
      <c r="AP451" s="125"/>
    </row>
    <row r="452" spans="1:42" ht="15.75" x14ac:dyDescent="0.25">
      <c r="A452" s="218" t="s">
        <v>237</v>
      </c>
      <c r="B452" s="276" t="s">
        <v>542</v>
      </c>
      <c r="C452" s="276" t="s">
        <v>238</v>
      </c>
      <c r="D452" s="745">
        <f>'5. Önkormányzat'!F443</f>
        <v>0</v>
      </c>
      <c r="E452" s="305">
        <f t="shared" si="25"/>
        <v>0</v>
      </c>
      <c r="F452" s="306"/>
      <c r="G452" s="306"/>
      <c r="H452" s="306"/>
      <c r="I452" s="306"/>
      <c r="J452" s="306"/>
      <c r="K452" s="306"/>
      <c r="L452" s="306"/>
      <c r="M452" s="306"/>
      <c r="N452" s="306"/>
      <c r="O452" s="306"/>
      <c r="P452" s="306"/>
      <c r="Q452" s="306"/>
      <c r="R452" s="306"/>
      <c r="S452" s="306"/>
      <c r="T452" s="306"/>
      <c r="U452" s="306"/>
      <c r="V452" s="306"/>
      <c r="W452" s="306"/>
      <c r="X452" s="306"/>
      <c r="Y452" s="306"/>
      <c r="Z452" s="306"/>
      <c r="AA452" s="306"/>
      <c r="AB452" s="306"/>
      <c r="AC452" s="306"/>
      <c r="AD452" s="306"/>
      <c r="AE452" s="306"/>
      <c r="AF452" s="306"/>
      <c r="AG452" s="306"/>
      <c r="AH452" s="306"/>
      <c r="AI452" s="306"/>
      <c r="AJ452" s="306"/>
      <c r="AK452" s="306"/>
      <c r="AL452" s="306"/>
      <c r="AM452" s="306"/>
      <c r="AN452" s="306"/>
      <c r="AO452" s="307"/>
      <c r="AP452" s="125"/>
    </row>
    <row r="453" spans="1:42" ht="15.75" x14ac:dyDescent="0.25">
      <c r="A453" s="218" t="s">
        <v>239</v>
      </c>
      <c r="B453" s="276" t="s">
        <v>543</v>
      </c>
      <c r="C453" s="276" t="s">
        <v>240</v>
      </c>
      <c r="D453" s="745">
        <f>'5. Önkormányzat'!F444</f>
        <v>0</v>
      </c>
      <c r="E453" s="305">
        <f t="shared" si="25"/>
        <v>0</v>
      </c>
      <c r="F453" s="306"/>
      <c r="G453" s="306"/>
      <c r="H453" s="306"/>
      <c r="I453" s="306"/>
      <c r="J453" s="306"/>
      <c r="K453" s="306"/>
      <c r="L453" s="306"/>
      <c r="M453" s="306"/>
      <c r="N453" s="306"/>
      <c r="O453" s="306"/>
      <c r="P453" s="306"/>
      <c r="Q453" s="306"/>
      <c r="R453" s="306"/>
      <c r="S453" s="306"/>
      <c r="T453" s="306"/>
      <c r="U453" s="306"/>
      <c r="V453" s="306"/>
      <c r="W453" s="306"/>
      <c r="X453" s="306"/>
      <c r="Y453" s="306"/>
      <c r="Z453" s="306"/>
      <c r="AA453" s="306"/>
      <c r="AB453" s="306"/>
      <c r="AC453" s="306"/>
      <c r="AD453" s="306"/>
      <c r="AE453" s="306"/>
      <c r="AF453" s="306"/>
      <c r="AG453" s="306"/>
      <c r="AH453" s="306"/>
      <c r="AI453" s="306"/>
      <c r="AJ453" s="306"/>
      <c r="AK453" s="306"/>
      <c r="AL453" s="306"/>
      <c r="AM453" s="306"/>
      <c r="AN453" s="306"/>
      <c r="AO453" s="307"/>
      <c r="AP453" s="125"/>
    </row>
    <row r="454" spans="1:42" ht="15.75" x14ac:dyDescent="0.25">
      <c r="A454" s="218" t="s">
        <v>241</v>
      </c>
      <c r="B454" s="276" t="s">
        <v>544</v>
      </c>
      <c r="C454" s="276" t="s">
        <v>242</v>
      </c>
      <c r="D454" s="745">
        <f>'5. Önkormányzat'!F445</f>
        <v>5070</v>
      </c>
      <c r="E454" s="305">
        <f t="shared" si="25"/>
        <v>5070</v>
      </c>
      <c r="F454" s="310">
        <v>207</v>
      </c>
      <c r="G454" s="308">
        <v>4612</v>
      </c>
      <c r="H454" s="306"/>
      <c r="I454" s="306"/>
      <c r="J454" s="306"/>
      <c r="K454" s="306"/>
      <c r="L454" s="306"/>
      <c r="M454" s="306"/>
      <c r="N454" s="306"/>
      <c r="O454" s="308">
        <v>219</v>
      </c>
      <c r="P454" s="306"/>
      <c r="Q454" s="306"/>
      <c r="R454" s="306"/>
      <c r="S454" s="306"/>
      <c r="T454" s="306"/>
      <c r="U454" s="306"/>
      <c r="V454" s="306"/>
      <c r="W454" s="306"/>
      <c r="X454" s="306"/>
      <c r="Y454" s="306"/>
      <c r="Z454" s="306"/>
      <c r="AA454" s="306"/>
      <c r="AB454" s="306"/>
      <c r="AC454" s="306"/>
      <c r="AD454" s="306"/>
      <c r="AE454" s="306"/>
      <c r="AF454" s="306"/>
      <c r="AG454" s="306"/>
      <c r="AH454" s="306"/>
      <c r="AI454" s="306"/>
      <c r="AJ454" s="306"/>
      <c r="AK454" s="306"/>
      <c r="AL454" s="306"/>
      <c r="AM454" s="308">
        <v>32</v>
      </c>
      <c r="AN454" s="306"/>
      <c r="AO454" s="307"/>
      <c r="AP454" s="125"/>
    </row>
    <row r="455" spans="1:42" ht="15.75" x14ac:dyDescent="0.25">
      <c r="A455" s="222" t="s">
        <v>243</v>
      </c>
      <c r="B455" s="277" t="s">
        <v>545</v>
      </c>
      <c r="C455" s="277" t="s">
        <v>244</v>
      </c>
      <c r="D455" s="745">
        <f>'5. Önkormányzat'!F446</f>
        <v>157720</v>
      </c>
      <c r="E455" s="305">
        <f>SUM(E456:E459)</f>
        <v>157720</v>
      </c>
      <c r="F455" s="306"/>
      <c r="G455" s="306"/>
      <c r="H455" s="306"/>
      <c r="I455" s="306"/>
      <c r="J455" s="306"/>
      <c r="K455" s="306"/>
      <c r="L455" s="306"/>
      <c r="M455" s="306"/>
      <c r="N455" s="306"/>
      <c r="O455" s="306"/>
      <c r="P455" s="306"/>
      <c r="Q455" s="306"/>
      <c r="R455" s="306"/>
      <c r="S455" s="306"/>
      <c r="T455" s="306"/>
      <c r="U455" s="306"/>
      <c r="V455" s="306"/>
      <c r="W455" s="306"/>
      <c r="X455" s="306"/>
      <c r="Y455" s="306"/>
      <c r="Z455" s="306"/>
      <c r="AA455" s="306"/>
      <c r="AB455" s="306"/>
      <c r="AC455" s="306"/>
      <c r="AD455" s="306"/>
      <c r="AE455" s="306"/>
      <c r="AF455" s="306"/>
      <c r="AG455" s="306"/>
      <c r="AH455" s="306"/>
      <c r="AI455" s="306"/>
      <c r="AJ455" s="306"/>
      <c r="AK455" s="306"/>
      <c r="AL455" s="306"/>
      <c r="AM455" s="306"/>
      <c r="AN455" s="306"/>
      <c r="AO455" s="307"/>
      <c r="AP455" s="125"/>
    </row>
    <row r="456" spans="1:42" ht="15.75" x14ac:dyDescent="0.25">
      <c r="A456" s="218" t="s">
        <v>245</v>
      </c>
      <c r="B456" s="276" t="s">
        <v>546</v>
      </c>
      <c r="C456" s="276" t="s">
        <v>246</v>
      </c>
      <c r="D456" s="745">
        <f>'5. Önkormányzat'!F447</f>
        <v>124189</v>
      </c>
      <c r="E456" s="305">
        <f>SUM(F456:AN456)</f>
        <v>124189</v>
      </c>
      <c r="F456" s="308">
        <v>107959</v>
      </c>
      <c r="G456" s="306"/>
      <c r="H456" s="306"/>
      <c r="I456" s="306"/>
      <c r="J456" s="306"/>
      <c r="K456" s="308">
        <v>3467</v>
      </c>
      <c r="L456" s="306"/>
      <c r="M456" s="306"/>
      <c r="N456" s="306"/>
      <c r="O456" s="308">
        <v>11483</v>
      </c>
      <c r="P456" s="306"/>
      <c r="Q456" s="306"/>
      <c r="R456" s="306"/>
      <c r="S456" s="306"/>
      <c r="T456" s="306"/>
      <c r="U456" s="306"/>
      <c r="V456" s="306"/>
      <c r="W456" s="306"/>
      <c r="X456" s="306"/>
      <c r="Y456" s="306"/>
      <c r="Z456" s="306"/>
      <c r="AA456" s="306"/>
      <c r="AB456" s="306"/>
      <c r="AC456" s="306"/>
      <c r="AD456" s="306"/>
      <c r="AE456" s="306"/>
      <c r="AF456" s="306"/>
      <c r="AG456" s="306"/>
      <c r="AH456" s="306"/>
      <c r="AI456" s="306"/>
      <c r="AJ456" s="306"/>
      <c r="AK456" s="309">
        <v>1280</v>
      </c>
      <c r="AL456" s="306"/>
      <c r="AM456" s="306"/>
      <c r="AN456" s="306"/>
      <c r="AO456" s="307"/>
      <c r="AP456" s="125"/>
    </row>
    <row r="457" spans="1:42" ht="15.75" x14ac:dyDescent="0.25">
      <c r="A457" s="218" t="s">
        <v>247</v>
      </c>
      <c r="B457" s="276" t="s">
        <v>547</v>
      </c>
      <c r="C457" s="276" t="s">
        <v>248</v>
      </c>
      <c r="D457" s="745">
        <f>'5. Önkormányzat'!F448</f>
        <v>0</v>
      </c>
      <c r="E457" s="305">
        <f>SUM(F457:AN457)</f>
        <v>0</v>
      </c>
      <c r="F457" s="311"/>
      <c r="G457" s="306"/>
      <c r="H457" s="306"/>
      <c r="I457" s="306"/>
      <c r="J457" s="306"/>
      <c r="K457" s="306"/>
      <c r="L457" s="306"/>
      <c r="M457" s="306"/>
      <c r="N457" s="306"/>
      <c r="O457" s="306"/>
      <c r="P457" s="306"/>
      <c r="Q457" s="306"/>
      <c r="R457" s="306"/>
      <c r="S457" s="306"/>
      <c r="T457" s="306"/>
      <c r="U457" s="306"/>
      <c r="V457" s="306"/>
      <c r="W457" s="306"/>
      <c r="X457" s="306"/>
      <c r="Y457" s="306"/>
      <c r="Z457" s="306"/>
      <c r="AA457" s="306"/>
      <c r="AB457" s="306"/>
      <c r="AC457" s="306"/>
      <c r="AD457" s="306"/>
      <c r="AE457" s="306"/>
      <c r="AF457" s="306"/>
      <c r="AG457" s="306"/>
      <c r="AH457" s="306"/>
      <c r="AI457" s="306"/>
      <c r="AJ457" s="306"/>
      <c r="AK457" s="306"/>
      <c r="AL457" s="306"/>
      <c r="AM457" s="306"/>
      <c r="AN457" s="306"/>
      <c r="AO457" s="307"/>
      <c r="AP457" s="125"/>
    </row>
    <row r="458" spans="1:42" ht="15.75" x14ac:dyDescent="0.25">
      <c r="A458" s="218" t="s">
        <v>249</v>
      </c>
      <c r="B458" s="276" t="s">
        <v>548</v>
      </c>
      <c r="C458" s="276" t="s">
        <v>250</v>
      </c>
      <c r="D458" s="745">
        <f>'5. Önkormányzat'!F449</f>
        <v>0</v>
      </c>
      <c r="E458" s="305">
        <f>SUM(F458:AN458)</f>
        <v>0</v>
      </c>
      <c r="F458" s="306"/>
      <c r="G458" s="306"/>
      <c r="H458" s="306"/>
      <c r="I458" s="306"/>
      <c r="J458" s="306"/>
      <c r="K458" s="306"/>
      <c r="L458" s="306"/>
      <c r="M458" s="306"/>
      <c r="N458" s="306"/>
      <c r="O458" s="306"/>
      <c r="P458" s="306"/>
      <c r="Q458" s="306"/>
      <c r="R458" s="306"/>
      <c r="S458" s="306"/>
      <c r="T458" s="306"/>
      <c r="U458" s="306"/>
      <c r="V458" s="306"/>
      <c r="W458" s="306"/>
      <c r="X458" s="306"/>
      <c r="Y458" s="306"/>
      <c r="Z458" s="306"/>
      <c r="AA458" s="306"/>
      <c r="AB458" s="306"/>
      <c r="AC458" s="306"/>
      <c r="AD458" s="306"/>
      <c r="AE458" s="306"/>
      <c r="AF458" s="306"/>
      <c r="AG458" s="306"/>
      <c r="AH458" s="306"/>
      <c r="AI458" s="306"/>
      <c r="AJ458" s="306"/>
      <c r="AK458" s="306"/>
      <c r="AL458" s="306"/>
      <c r="AM458" s="306"/>
      <c r="AN458" s="306"/>
      <c r="AO458" s="307"/>
      <c r="AP458" s="125"/>
    </row>
    <row r="459" spans="1:42" ht="15.75" x14ac:dyDescent="0.25">
      <c r="A459" s="218" t="s">
        <v>251</v>
      </c>
      <c r="B459" s="276" t="s">
        <v>1451</v>
      </c>
      <c r="C459" s="276" t="s">
        <v>252</v>
      </c>
      <c r="D459" s="745">
        <f>'5. Önkormányzat'!F450</f>
        <v>33531</v>
      </c>
      <c r="E459" s="305">
        <f>SUM(F459:AN459)</f>
        <v>33531</v>
      </c>
      <c r="F459" s="308">
        <v>29148</v>
      </c>
      <c r="G459" s="306"/>
      <c r="H459" s="306"/>
      <c r="I459" s="306"/>
      <c r="J459" s="306"/>
      <c r="K459" s="308">
        <v>936</v>
      </c>
      <c r="L459" s="306"/>
      <c r="M459" s="306"/>
      <c r="N459" s="306"/>
      <c r="O459" s="308">
        <v>3101</v>
      </c>
      <c r="P459" s="306"/>
      <c r="Q459" s="306"/>
      <c r="R459" s="306"/>
      <c r="S459" s="306"/>
      <c r="T459" s="306"/>
      <c r="U459" s="306"/>
      <c r="V459" s="306"/>
      <c r="W459" s="306"/>
      <c r="X459" s="306"/>
      <c r="Y459" s="306"/>
      <c r="Z459" s="306"/>
      <c r="AA459" s="306"/>
      <c r="AB459" s="306"/>
      <c r="AC459" s="306"/>
      <c r="AD459" s="306"/>
      <c r="AE459" s="306"/>
      <c r="AF459" s="306"/>
      <c r="AG459" s="306"/>
      <c r="AH459" s="306"/>
      <c r="AI459" s="306"/>
      <c r="AJ459" s="306"/>
      <c r="AK459" s="309">
        <v>346</v>
      </c>
      <c r="AL459" s="306"/>
      <c r="AM459" s="306"/>
      <c r="AN459" s="306"/>
      <c r="AO459" s="307"/>
      <c r="AP459" s="125"/>
    </row>
    <row r="460" spans="1:42" ht="15.75" x14ac:dyDescent="0.25">
      <c r="A460" s="222" t="s">
        <v>253</v>
      </c>
      <c r="B460" s="277" t="s">
        <v>1452</v>
      </c>
      <c r="C460" s="277" t="s">
        <v>254</v>
      </c>
      <c r="D460" s="745">
        <f>'5. Önkormányzat'!F451</f>
        <v>12635</v>
      </c>
      <c r="E460" s="305">
        <f>SUM(E461:E468)</f>
        <v>12635</v>
      </c>
      <c r="F460" s="306"/>
      <c r="G460" s="306"/>
      <c r="H460" s="306"/>
      <c r="I460" s="306"/>
      <c r="J460" s="306"/>
      <c r="K460" s="306"/>
      <c r="L460" s="306"/>
      <c r="M460" s="306"/>
      <c r="N460" s="306"/>
      <c r="O460" s="306"/>
      <c r="P460" s="306"/>
      <c r="Q460" s="306"/>
      <c r="R460" s="306"/>
      <c r="S460" s="306"/>
      <c r="T460" s="306"/>
      <c r="U460" s="306"/>
      <c r="V460" s="306"/>
      <c r="W460" s="306"/>
      <c r="X460" s="306"/>
      <c r="Y460" s="306"/>
      <c r="Z460" s="306"/>
      <c r="AA460" s="306"/>
      <c r="AB460" s="306"/>
      <c r="AC460" s="306"/>
      <c r="AD460" s="306"/>
      <c r="AE460" s="306"/>
      <c r="AF460" s="306"/>
      <c r="AG460" s="306"/>
      <c r="AH460" s="306"/>
      <c r="AI460" s="306"/>
      <c r="AJ460" s="306"/>
      <c r="AK460" s="306"/>
      <c r="AL460" s="306"/>
      <c r="AM460" s="306"/>
      <c r="AN460" s="306"/>
      <c r="AO460" s="307"/>
      <c r="AP460" s="125"/>
    </row>
    <row r="461" spans="1:42" ht="15.75" x14ac:dyDescent="0.25">
      <c r="A461" s="218" t="s">
        <v>255</v>
      </c>
      <c r="B461" s="276" t="s">
        <v>1453</v>
      </c>
      <c r="C461" s="276" t="s">
        <v>256</v>
      </c>
      <c r="D461" s="745">
        <f>'5. Önkormányzat'!F452</f>
        <v>0</v>
      </c>
      <c r="E461" s="305">
        <f t="shared" ref="E461:E468" si="26">SUM(F461:AN461)</f>
        <v>0</v>
      </c>
      <c r="F461" s="306"/>
      <c r="G461" s="306"/>
      <c r="H461" s="306"/>
      <c r="I461" s="306"/>
      <c r="J461" s="306"/>
      <c r="K461" s="306"/>
      <c r="L461" s="306"/>
      <c r="M461" s="306"/>
      <c r="N461" s="306"/>
      <c r="O461" s="306"/>
      <c r="P461" s="306"/>
      <c r="Q461" s="306"/>
      <c r="R461" s="306"/>
      <c r="S461" s="306"/>
      <c r="T461" s="306"/>
      <c r="U461" s="306"/>
      <c r="V461" s="306"/>
      <c r="W461" s="306"/>
      <c r="X461" s="306"/>
      <c r="Y461" s="306"/>
      <c r="Z461" s="306"/>
      <c r="AA461" s="306"/>
      <c r="AB461" s="306"/>
      <c r="AC461" s="306"/>
      <c r="AD461" s="306"/>
      <c r="AE461" s="306"/>
      <c r="AF461" s="306"/>
      <c r="AG461" s="306"/>
      <c r="AH461" s="306"/>
      <c r="AI461" s="306"/>
      <c r="AJ461" s="306"/>
      <c r="AK461" s="306"/>
      <c r="AL461" s="306"/>
      <c r="AM461" s="306"/>
      <c r="AN461" s="306"/>
      <c r="AO461" s="307"/>
      <c r="AP461" s="125"/>
    </row>
    <row r="462" spans="1:42" ht="15.75" x14ac:dyDescent="0.25">
      <c r="A462" s="218" t="s">
        <v>257</v>
      </c>
      <c r="B462" s="276" t="s">
        <v>1454</v>
      </c>
      <c r="C462" s="276" t="s">
        <v>258</v>
      </c>
      <c r="D462" s="745">
        <f>'5. Önkormányzat'!F453</f>
        <v>0</v>
      </c>
      <c r="E462" s="305">
        <f t="shared" si="26"/>
        <v>0</v>
      </c>
      <c r="F462" s="306"/>
      <c r="G462" s="306"/>
      <c r="H462" s="306"/>
      <c r="I462" s="306"/>
      <c r="J462" s="306"/>
      <c r="K462" s="306"/>
      <c r="L462" s="306"/>
      <c r="M462" s="306"/>
      <c r="N462" s="306"/>
      <c r="O462" s="306"/>
      <c r="P462" s="306"/>
      <c r="Q462" s="306"/>
      <c r="R462" s="306"/>
      <c r="S462" s="306"/>
      <c r="T462" s="306"/>
      <c r="U462" s="306"/>
      <c r="V462" s="306"/>
      <c r="W462" s="306"/>
      <c r="X462" s="306"/>
      <c r="Y462" s="306"/>
      <c r="Z462" s="306"/>
      <c r="AA462" s="306"/>
      <c r="AB462" s="306"/>
      <c r="AC462" s="306"/>
      <c r="AD462" s="306"/>
      <c r="AE462" s="306"/>
      <c r="AF462" s="306"/>
      <c r="AG462" s="306"/>
      <c r="AH462" s="306"/>
      <c r="AI462" s="306"/>
      <c r="AJ462" s="306"/>
      <c r="AK462" s="306"/>
      <c r="AL462" s="306"/>
      <c r="AM462" s="306"/>
      <c r="AN462" s="306"/>
      <c r="AO462" s="307"/>
      <c r="AP462" s="125"/>
    </row>
    <row r="463" spans="1:42" ht="15.75" x14ac:dyDescent="0.25">
      <c r="A463" s="218" t="s">
        <v>259</v>
      </c>
      <c r="B463" s="276" t="s">
        <v>1455</v>
      </c>
      <c r="C463" s="276" t="s">
        <v>260</v>
      </c>
      <c r="D463" s="745">
        <f>'5. Önkormányzat'!F454</f>
        <v>0</v>
      </c>
      <c r="E463" s="305">
        <f t="shared" si="26"/>
        <v>0</v>
      </c>
      <c r="F463" s="306"/>
      <c r="G463" s="306"/>
      <c r="H463" s="306"/>
      <c r="I463" s="306"/>
      <c r="J463" s="306"/>
      <c r="K463" s="306"/>
      <c r="L463" s="306"/>
      <c r="M463" s="306"/>
      <c r="N463" s="306"/>
      <c r="O463" s="306"/>
      <c r="P463" s="306"/>
      <c r="Q463" s="306"/>
      <c r="R463" s="306"/>
      <c r="S463" s="306"/>
      <c r="T463" s="306"/>
      <c r="U463" s="306"/>
      <c r="V463" s="306"/>
      <c r="W463" s="306"/>
      <c r="X463" s="306"/>
      <c r="Y463" s="306"/>
      <c r="Z463" s="306"/>
      <c r="AA463" s="306"/>
      <c r="AB463" s="306"/>
      <c r="AC463" s="306"/>
      <c r="AD463" s="306"/>
      <c r="AE463" s="306"/>
      <c r="AF463" s="306"/>
      <c r="AG463" s="306"/>
      <c r="AH463" s="306"/>
      <c r="AI463" s="306"/>
      <c r="AJ463" s="306"/>
      <c r="AK463" s="306"/>
      <c r="AL463" s="306"/>
      <c r="AM463" s="306"/>
      <c r="AN463" s="306"/>
      <c r="AO463" s="307"/>
      <c r="AP463" s="125"/>
    </row>
    <row r="464" spans="1:42" ht="15.75" x14ac:dyDescent="0.25">
      <c r="A464" s="218" t="s">
        <v>1057</v>
      </c>
      <c r="B464" s="276" t="s">
        <v>1456</v>
      </c>
      <c r="C464" s="276" t="s">
        <v>262</v>
      </c>
      <c r="D464" s="745">
        <f>'5. Önkormányzat'!F455</f>
        <v>1762</v>
      </c>
      <c r="E464" s="305">
        <f t="shared" si="26"/>
        <v>1762</v>
      </c>
      <c r="F464" s="306"/>
      <c r="G464" s="306"/>
      <c r="H464" s="306"/>
      <c r="I464" s="306"/>
      <c r="J464" s="306"/>
      <c r="K464" s="306"/>
      <c r="L464" s="306"/>
      <c r="M464" s="306"/>
      <c r="N464" s="306"/>
      <c r="O464" s="306"/>
      <c r="P464" s="308">
        <v>1762</v>
      </c>
      <c r="Q464" s="306"/>
      <c r="R464" s="306"/>
      <c r="S464" s="306"/>
      <c r="T464" s="306"/>
      <c r="U464" s="306"/>
      <c r="V464" s="306"/>
      <c r="W464" s="306"/>
      <c r="X464" s="306"/>
      <c r="Y464" s="306"/>
      <c r="Z464" s="306"/>
      <c r="AA464" s="306"/>
      <c r="AB464" s="306"/>
      <c r="AC464" s="306"/>
      <c r="AD464" s="306"/>
      <c r="AE464" s="306"/>
      <c r="AF464" s="306"/>
      <c r="AG464" s="306"/>
      <c r="AH464" s="306"/>
      <c r="AI464" s="306"/>
      <c r="AJ464" s="306"/>
      <c r="AK464" s="306"/>
      <c r="AL464" s="306"/>
      <c r="AM464" s="306"/>
      <c r="AN464" s="306"/>
      <c r="AO464" s="307"/>
      <c r="AP464" s="125"/>
    </row>
    <row r="465" spans="1:42" ht="15.75" x14ac:dyDescent="0.25">
      <c r="A465" s="218" t="s">
        <v>263</v>
      </c>
      <c r="B465" s="276" t="s">
        <v>1457</v>
      </c>
      <c r="C465" s="276" t="s">
        <v>264</v>
      </c>
      <c r="D465" s="745">
        <f>'5. Önkormányzat'!F456</f>
        <v>0</v>
      </c>
      <c r="E465" s="305">
        <f t="shared" si="26"/>
        <v>0</v>
      </c>
      <c r="F465" s="306"/>
      <c r="G465" s="306"/>
      <c r="H465" s="306"/>
      <c r="I465" s="306"/>
      <c r="J465" s="306"/>
      <c r="K465" s="306"/>
      <c r="L465" s="306"/>
      <c r="M465" s="306"/>
      <c r="N465" s="306"/>
      <c r="O465" s="306"/>
      <c r="P465" s="306"/>
      <c r="Q465" s="306"/>
      <c r="R465" s="306"/>
      <c r="S465" s="306"/>
      <c r="T465" s="306"/>
      <c r="U465" s="306"/>
      <c r="V465" s="306"/>
      <c r="W465" s="306"/>
      <c r="X465" s="306"/>
      <c r="Y465" s="306"/>
      <c r="Z465" s="306"/>
      <c r="AA465" s="306"/>
      <c r="AB465" s="306"/>
      <c r="AC465" s="306"/>
      <c r="AD465" s="306"/>
      <c r="AE465" s="306"/>
      <c r="AF465" s="306"/>
      <c r="AG465" s="306"/>
      <c r="AH465" s="306"/>
      <c r="AI465" s="306"/>
      <c r="AJ465" s="306"/>
      <c r="AK465" s="306"/>
      <c r="AL465" s="306"/>
      <c r="AM465" s="306"/>
      <c r="AN465" s="306"/>
      <c r="AO465" s="307"/>
      <c r="AP465" s="125"/>
    </row>
    <row r="466" spans="1:42" ht="15.75" x14ac:dyDescent="0.25">
      <c r="A466" s="218" t="s">
        <v>265</v>
      </c>
      <c r="B466" s="276" t="s">
        <v>1458</v>
      </c>
      <c r="C466" s="276" t="s">
        <v>266</v>
      </c>
      <c r="D466" s="745">
        <f>'5. Önkormányzat'!F457</f>
        <v>6400</v>
      </c>
      <c r="E466" s="305">
        <f t="shared" si="26"/>
        <v>6400</v>
      </c>
      <c r="F466" s="306"/>
      <c r="G466" s="306"/>
      <c r="H466" s="306"/>
      <c r="I466" s="306"/>
      <c r="J466" s="306"/>
      <c r="K466" s="306"/>
      <c r="L466" s="306"/>
      <c r="M466" s="306"/>
      <c r="N466" s="306"/>
      <c r="O466" s="308">
        <v>6400</v>
      </c>
      <c r="P466" s="306"/>
      <c r="Q466" s="306"/>
      <c r="R466" s="306"/>
      <c r="S466" s="306"/>
      <c r="T466" s="306"/>
      <c r="U466" s="306"/>
      <c r="V466" s="306"/>
      <c r="W466" s="306"/>
      <c r="X466" s="306"/>
      <c r="Y466" s="306"/>
      <c r="Z466" s="306"/>
      <c r="AA466" s="306"/>
      <c r="AB466" s="306"/>
      <c r="AC466" s="306"/>
      <c r="AD466" s="306"/>
      <c r="AE466" s="306"/>
      <c r="AF466" s="306"/>
      <c r="AG466" s="306"/>
      <c r="AH466" s="306"/>
      <c r="AI466" s="306"/>
      <c r="AJ466" s="306"/>
      <c r="AK466" s="306"/>
      <c r="AL466" s="306"/>
      <c r="AM466" s="306"/>
      <c r="AN466" s="306"/>
      <c r="AO466" s="307"/>
      <c r="AP466" s="125"/>
    </row>
    <row r="467" spans="1:42" ht="15.75" x14ac:dyDescent="0.25">
      <c r="A467" s="218" t="s">
        <v>267</v>
      </c>
      <c r="B467" s="276" t="s">
        <v>1459</v>
      </c>
      <c r="C467" s="276" t="s">
        <v>268</v>
      </c>
      <c r="D467" s="745">
        <f>'5. Önkormányzat'!F458</f>
        <v>0</v>
      </c>
      <c r="E467" s="305">
        <f t="shared" si="26"/>
        <v>0</v>
      </c>
      <c r="F467" s="306"/>
      <c r="G467" s="306"/>
      <c r="H467" s="306"/>
      <c r="I467" s="306"/>
      <c r="J467" s="306"/>
      <c r="K467" s="306"/>
      <c r="L467" s="306"/>
      <c r="M467" s="306"/>
      <c r="N467" s="306"/>
      <c r="O467" s="306"/>
      <c r="P467" s="306"/>
      <c r="Q467" s="306"/>
      <c r="R467" s="306"/>
      <c r="S467" s="306"/>
      <c r="T467" s="306"/>
      <c r="U467" s="306"/>
      <c r="V467" s="306"/>
      <c r="W467" s="306"/>
      <c r="X467" s="306"/>
      <c r="Y467" s="306"/>
      <c r="Z467" s="306"/>
      <c r="AA467" s="306"/>
      <c r="AB467" s="306"/>
      <c r="AC467" s="306"/>
      <c r="AD467" s="306"/>
      <c r="AE467" s="306"/>
      <c r="AF467" s="306"/>
      <c r="AG467" s="306"/>
      <c r="AH467" s="306"/>
      <c r="AI467" s="306"/>
      <c r="AJ467" s="306"/>
      <c r="AK467" s="306"/>
      <c r="AL467" s="306"/>
      <c r="AM467" s="306"/>
      <c r="AN467" s="306"/>
      <c r="AO467" s="307"/>
      <c r="AP467" s="125"/>
    </row>
    <row r="468" spans="1:42" ht="15.75" x14ac:dyDescent="0.25">
      <c r="A468" s="218" t="s">
        <v>1028</v>
      </c>
      <c r="B468" s="276" t="s">
        <v>1460</v>
      </c>
      <c r="C468" s="276" t="s">
        <v>270</v>
      </c>
      <c r="D468" s="745">
        <f>'5. Önkormányzat'!F459</f>
        <v>4473</v>
      </c>
      <c r="E468" s="305">
        <f t="shared" si="26"/>
        <v>4473</v>
      </c>
      <c r="F468" s="306"/>
      <c r="G468" s="306"/>
      <c r="H468" s="306"/>
      <c r="I468" s="306"/>
      <c r="J468" s="306"/>
      <c r="K468" s="306"/>
      <c r="L468" s="306"/>
      <c r="M468" s="306"/>
      <c r="N468" s="306"/>
      <c r="O468" s="306"/>
      <c r="P468" s="306"/>
      <c r="Q468" s="306"/>
      <c r="R468" s="306"/>
      <c r="S468" s="306"/>
      <c r="T468" s="306"/>
      <c r="U468" s="306"/>
      <c r="V468" s="306"/>
      <c r="W468" s="306"/>
      <c r="X468" s="306"/>
      <c r="Y468" s="306"/>
      <c r="Z468" s="306"/>
      <c r="AA468" s="306"/>
      <c r="AB468" s="306"/>
      <c r="AC468" s="306"/>
      <c r="AD468" s="306"/>
      <c r="AE468" s="306"/>
      <c r="AF468" s="306"/>
      <c r="AG468" s="306"/>
      <c r="AH468" s="306"/>
      <c r="AI468" s="306"/>
      <c r="AJ468" s="306"/>
      <c r="AK468" s="306"/>
      <c r="AL468" s="308">
        <v>4473</v>
      </c>
      <c r="AM468" s="306"/>
      <c r="AN468" s="306"/>
      <c r="AO468" s="307"/>
      <c r="AP468" s="125"/>
    </row>
    <row r="469" spans="1:42" ht="30" customHeight="1" x14ac:dyDescent="0.25">
      <c r="A469" s="231" t="s">
        <v>1187</v>
      </c>
      <c r="B469" s="279" t="s">
        <v>1461</v>
      </c>
      <c r="C469" s="280" t="s">
        <v>1188</v>
      </c>
      <c r="D469" s="810">
        <f>'5. Önkormányzat'!F460</f>
        <v>170403</v>
      </c>
      <c r="E469" s="295">
        <f>E470+E486+E491</f>
        <v>170403</v>
      </c>
      <c r="F469" s="316"/>
      <c r="G469" s="316"/>
      <c r="H469" s="316"/>
      <c r="I469" s="316"/>
      <c r="J469" s="316"/>
      <c r="K469" s="316"/>
      <c r="L469" s="316"/>
      <c r="M469" s="316"/>
      <c r="N469" s="316"/>
      <c r="O469" s="316"/>
      <c r="P469" s="316"/>
      <c r="Q469" s="316"/>
      <c r="R469" s="316"/>
      <c r="S469" s="316"/>
      <c r="T469" s="316"/>
      <c r="U469" s="316"/>
      <c r="V469" s="316"/>
      <c r="W469" s="316"/>
      <c r="X469" s="316"/>
      <c r="Y469" s="306"/>
      <c r="Z469" s="306"/>
      <c r="AA469" s="306"/>
      <c r="AB469" s="306"/>
      <c r="AC469" s="306"/>
      <c r="AD469" s="306"/>
      <c r="AE469" s="306"/>
      <c r="AF469" s="306"/>
      <c r="AG469" s="306"/>
      <c r="AH469" s="306"/>
      <c r="AI469" s="306"/>
      <c r="AJ469" s="306"/>
      <c r="AK469" s="306"/>
      <c r="AL469" s="306"/>
      <c r="AM469" s="306"/>
      <c r="AN469" s="306"/>
      <c r="AO469" s="307"/>
      <c r="AP469" s="125"/>
    </row>
    <row r="470" spans="1:42" ht="15.75" x14ac:dyDescent="0.25">
      <c r="A470" s="229" t="s">
        <v>1189</v>
      </c>
      <c r="B470" s="276" t="s">
        <v>1462</v>
      </c>
      <c r="C470" s="276" t="s">
        <v>1190</v>
      </c>
      <c r="D470" s="745">
        <f>'5. Önkormányzat'!F461</f>
        <v>170403</v>
      </c>
      <c r="E470" s="295">
        <f>E471+E475+E480+E481+E482+E483+E484+E485</f>
        <v>170403</v>
      </c>
      <c r="F470" s="306"/>
      <c r="G470" s="306"/>
      <c r="H470" s="306"/>
      <c r="I470" s="306"/>
      <c r="J470" s="306"/>
      <c r="K470" s="306"/>
      <c r="L470" s="306"/>
      <c r="M470" s="306"/>
      <c r="N470" s="306"/>
      <c r="O470" s="306"/>
      <c r="P470" s="306"/>
      <c r="Q470" s="306"/>
      <c r="R470" s="306"/>
      <c r="S470" s="306"/>
      <c r="T470" s="306"/>
      <c r="U470" s="306"/>
      <c r="V470" s="306"/>
      <c r="W470" s="306"/>
      <c r="X470" s="306"/>
      <c r="Y470" s="306"/>
      <c r="Z470" s="306"/>
      <c r="AA470" s="306"/>
      <c r="AB470" s="306"/>
      <c r="AC470" s="306"/>
      <c r="AD470" s="306"/>
      <c r="AE470" s="306"/>
      <c r="AF470" s="306"/>
      <c r="AG470" s="306"/>
      <c r="AH470" s="306"/>
      <c r="AI470" s="306"/>
      <c r="AJ470" s="306"/>
      <c r="AK470" s="306"/>
      <c r="AL470" s="306"/>
      <c r="AM470" s="306"/>
      <c r="AN470" s="306"/>
      <c r="AO470" s="307"/>
      <c r="AP470" s="125"/>
    </row>
    <row r="471" spans="1:42" ht="15.75" x14ac:dyDescent="0.25">
      <c r="A471" s="219" t="s">
        <v>1191</v>
      </c>
      <c r="B471" s="276" t="s">
        <v>1463</v>
      </c>
      <c r="C471" s="276" t="s">
        <v>1192</v>
      </c>
      <c r="D471" s="745">
        <f>'5. Önkormányzat'!F462</f>
        <v>135999</v>
      </c>
      <c r="E471" s="305">
        <f>E472+E473+E474</f>
        <v>135999</v>
      </c>
      <c r="F471" s="306"/>
      <c r="G471" s="306"/>
      <c r="H471" s="306"/>
      <c r="I471" s="306"/>
      <c r="J471" s="306"/>
      <c r="K471" s="306"/>
      <c r="L471" s="306"/>
      <c r="M471" s="306"/>
      <c r="N471" s="306"/>
      <c r="O471" s="306"/>
      <c r="P471" s="306"/>
      <c r="Q471" s="306"/>
      <c r="R471" s="306"/>
      <c r="S471" s="306"/>
      <c r="T471" s="306"/>
      <c r="U471" s="306"/>
      <c r="V471" s="306"/>
      <c r="W471" s="306"/>
      <c r="X471" s="306"/>
      <c r="Y471" s="306"/>
      <c r="Z471" s="306"/>
      <c r="AA471" s="306"/>
      <c r="AB471" s="306"/>
      <c r="AC471" s="306"/>
      <c r="AD471" s="306"/>
      <c r="AE471" s="306"/>
      <c r="AF471" s="306"/>
      <c r="AG471" s="306"/>
      <c r="AH471" s="306"/>
      <c r="AI471" s="306"/>
      <c r="AJ471" s="306"/>
      <c r="AK471" s="306"/>
      <c r="AL471" s="306"/>
      <c r="AM471" s="306"/>
      <c r="AN471" s="306"/>
      <c r="AO471" s="307"/>
      <c r="AP471" s="125"/>
    </row>
    <row r="472" spans="1:42" ht="15.75" x14ac:dyDescent="0.25">
      <c r="A472" s="220" t="s">
        <v>1193</v>
      </c>
      <c r="B472" s="276" t="s">
        <v>1464</v>
      </c>
      <c r="C472" s="276" t="s">
        <v>1194</v>
      </c>
      <c r="D472" s="745">
        <f>'5. Önkormányzat'!F463</f>
        <v>0</v>
      </c>
      <c r="E472" s="305">
        <f t="shared" ref="E472:E491" si="27">SUM(F472:AN472)</f>
        <v>0</v>
      </c>
      <c r="F472" s="306"/>
      <c r="G472" s="306"/>
      <c r="H472" s="306"/>
      <c r="I472" s="306"/>
      <c r="J472" s="306"/>
      <c r="K472" s="306"/>
      <c r="L472" s="306"/>
      <c r="M472" s="306"/>
      <c r="N472" s="306"/>
      <c r="O472" s="306"/>
      <c r="P472" s="306"/>
      <c r="Q472" s="306"/>
      <c r="R472" s="306"/>
      <c r="S472" s="306"/>
      <c r="T472" s="306"/>
      <c r="U472" s="306"/>
      <c r="V472" s="306"/>
      <c r="W472" s="306"/>
      <c r="X472" s="306"/>
      <c r="Y472" s="306"/>
      <c r="Z472" s="306"/>
      <c r="AA472" s="306"/>
      <c r="AB472" s="306"/>
      <c r="AC472" s="306"/>
      <c r="AD472" s="306"/>
      <c r="AE472" s="306"/>
      <c r="AF472" s="306"/>
      <c r="AG472" s="306"/>
      <c r="AH472" s="306"/>
      <c r="AI472" s="306"/>
      <c r="AJ472" s="306"/>
      <c r="AK472" s="306"/>
      <c r="AL472" s="306"/>
      <c r="AM472" s="306"/>
      <c r="AN472" s="306"/>
      <c r="AO472" s="307"/>
      <c r="AP472" s="125"/>
    </row>
    <row r="473" spans="1:42" ht="15.75" x14ac:dyDescent="0.25">
      <c r="A473" s="220" t="s">
        <v>1195</v>
      </c>
      <c r="B473" s="276" t="s">
        <v>1465</v>
      </c>
      <c r="C473" s="276" t="s">
        <v>1196</v>
      </c>
      <c r="D473" s="745">
        <f>'5. Önkormányzat'!F464</f>
        <v>124954</v>
      </c>
      <c r="E473" s="305">
        <f t="shared" si="27"/>
        <v>124954</v>
      </c>
      <c r="F473" s="306"/>
      <c r="G473" s="306"/>
      <c r="H473" s="306"/>
      <c r="I473" s="306"/>
      <c r="J473" s="306"/>
      <c r="K473" s="306"/>
      <c r="L473" s="306"/>
      <c r="M473" s="306"/>
      <c r="N473" s="306"/>
      <c r="O473" s="308">
        <v>124954</v>
      </c>
      <c r="P473" s="306"/>
      <c r="Q473" s="306"/>
      <c r="R473" s="306"/>
      <c r="S473" s="306"/>
      <c r="T473" s="306"/>
      <c r="U473" s="306"/>
      <c r="V473" s="306"/>
      <c r="W473" s="306"/>
      <c r="X473" s="306"/>
      <c r="Y473" s="306"/>
      <c r="Z473" s="306"/>
      <c r="AA473" s="306"/>
      <c r="AB473" s="306"/>
      <c r="AC473" s="306"/>
      <c r="AD473" s="306"/>
      <c r="AE473" s="306"/>
      <c r="AF473" s="306"/>
      <c r="AG473" s="306"/>
      <c r="AH473" s="306"/>
      <c r="AI473" s="306"/>
      <c r="AJ473" s="306"/>
      <c r="AK473" s="306"/>
      <c r="AL473" s="306"/>
      <c r="AM473" s="306"/>
      <c r="AN473" s="306"/>
      <c r="AO473" s="307"/>
      <c r="AP473" s="125"/>
    </row>
    <row r="474" spans="1:42" ht="15.75" x14ac:dyDescent="0.25">
      <c r="A474" s="220" t="s">
        <v>1197</v>
      </c>
      <c r="B474" s="276" t="s">
        <v>1466</v>
      </c>
      <c r="C474" s="276" t="s">
        <v>1198</v>
      </c>
      <c r="D474" s="745">
        <f>'5. Önkormányzat'!F465</f>
        <v>11045</v>
      </c>
      <c r="E474" s="305">
        <f t="shared" si="27"/>
        <v>11045</v>
      </c>
      <c r="F474" s="306"/>
      <c r="G474" s="306"/>
      <c r="H474" s="306"/>
      <c r="I474" s="306"/>
      <c r="J474" s="306"/>
      <c r="K474" s="306"/>
      <c r="L474" s="306"/>
      <c r="M474" s="306"/>
      <c r="N474" s="306"/>
      <c r="O474" s="308">
        <v>11045</v>
      </c>
      <c r="P474" s="311"/>
      <c r="Q474" s="306"/>
      <c r="R474" s="306"/>
      <c r="S474" s="306"/>
      <c r="T474" s="306"/>
      <c r="U474" s="306"/>
      <c r="V474" s="306"/>
      <c r="W474" s="306"/>
      <c r="X474" s="306"/>
      <c r="Y474" s="306"/>
      <c r="Z474" s="306"/>
      <c r="AA474" s="306"/>
      <c r="AB474" s="306"/>
      <c r="AC474" s="306"/>
      <c r="AD474" s="306"/>
      <c r="AE474" s="306"/>
      <c r="AF474" s="306"/>
      <c r="AG474" s="306"/>
      <c r="AH474" s="306"/>
      <c r="AI474" s="306"/>
      <c r="AJ474" s="306"/>
      <c r="AK474" s="306"/>
      <c r="AL474" s="306"/>
      <c r="AM474" s="306"/>
      <c r="AN474" s="306"/>
      <c r="AO474" s="307"/>
      <c r="AP474" s="125"/>
    </row>
    <row r="475" spans="1:42" ht="15.75" x14ac:dyDescent="0.25">
      <c r="A475" s="219" t="s">
        <v>1199</v>
      </c>
      <c r="B475" s="276" t="s">
        <v>1467</v>
      </c>
      <c r="C475" s="276" t="s">
        <v>1200</v>
      </c>
      <c r="D475" s="745">
        <f>'5. Önkormányzat'!F466</f>
        <v>0</v>
      </c>
      <c r="E475" s="305">
        <f t="shared" si="27"/>
        <v>0</v>
      </c>
      <c r="F475" s="306"/>
      <c r="G475" s="306"/>
      <c r="H475" s="306"/>
      <c r="I475" s="306"/>
      <c r="J475" s="306"/>
      <c r="K475" s="306"/>
      <c r="L475" s="306"/>
      <c r="M475" s="306"/>
      <c r="N475" s="306"/>
      <c r="O475" s="306"/>
      <c r="P475" s="306"/>
      <c r="Q475" s="306"/>
      <c r="R475" s="306"/>
      <c r="S475" s="306"/>
      <c r="T475" s="306"/>
      <c r="U475" s="306"/>
      <c r="V475" s="306"/>
      <c r="W475" s="306"/>
      <c r="X475" s="306"/>
      <c r="Y475" s="306"/>
      <c r="Z475" s="306"/>
      <c r="AA475" s="306"/>
      <c r="AB475" s="306"/>
      <c r="AC475" s="306"/>
      <c r="AD475" s="306"/>
      <c r="AE475" s="306"/>
      <c r="AF475" s="306"/>
      <c r="AG475" s="306"/>
      <c r="AH475" s="306"/>
      <c r="AI475" s="306"/>
      <c r="AJ475" s="306"/>
      <c r="AK475" s="306"/>
      <c r="AL475" s="306"/>
      <c r="AM475" s="306"/>
      <c r="AN475" s="306"/>
      <c r="AO475" s="307"/>
      <c r="AP475" s="125"/>
    </row>
    <row r="476" spans="1:42" ht="15.75" x14ac:dyDescent="0.25">
      <c r="A476" s="220" t="s">
        <v>1201</v>
      </c>
      <c r="B476" s="276" t="s">
        <v>1468</v>
      </c>
      <c r="C476" s="276" t="s">
        <v>1202</v>
      </c>
      <c r="D476" s="745">
        <f>'5. Önkormányzat'!F467</f>
        <v>0</v>
      </c>
      <c r="E476" s="305">
        <f t="shared" si="27"/>
        <v>0</v>
      </c>
      <c r="F476" s="306"/>
      <c r="G476" s="306"/>
      <c r="H476" s="306"/>
      <c r="I476" s="306"/>
      <c r="J476" s="306"/>
      <c r="K476" s="306"/>
      <c r="L476" s="306"/>
      <c r="M476" s="306"/>
      <c r="N476" s="306"/>
      <c r="O476" s="306"/>
      <c r="P476" s="306"/>
      <c r="Q476" s="306"/>
      <c r="R476" s="306"/>
      <c r="S476" s="306"/>
      <c r="T476" s="306"/>
      <c r="U476" s="306"/>
      <c r="V476" s="306"/>
      <c r="W476" s="306"/>
      <c r="X476" s="306"/>
      <c r="Y476" s="306"/>
      <c r="Z476" s="306"/>
      <c r="AA476" s="306"/>
      <c r="AB476" s="306"/>
      <c r="AC476" s="306"/>
      <c r="AD476" s="306"/>
      <c r="AE476" s="306"/>
      <c r="AF476" s="306"/>
      <c r="AG476" s="306"/>
      <c r="AH476" s="306"/>
      <c r="AI476" s="306"/>
      <c r="AJ476" s="306"/>
      <c r="AK476" s="306"/>
      <c r="AL476" s="306"/>
      <c r="AM476" s="306"/>
      <c r="AN476" s="306"/>
      <c r="AO476" s="307"/>
      <c r="AP476" s="125"/>
    </row>
    <row r="477" spans="1:42" ht="15.75" x14ac:dyDescent="0.25">
      <c r="A477" s="220" t="s">
        <v>1203</v>
      </c>
      <c r="B477" s="276" t="s">
        <v>1469</v>
      </c>
      <c r="C477" s="276" t="s">
        <v>1204</v>
      </c>
      <c r="D477" s="745">
        <f>'5. Önkormányzat'!F468</f>
        <v>0</v>
      </c>
      <c r="E477" s="305">
        <f t="shared" si="27"/>
        <v>0</v>
      </c>
      <c r="F477" s="306"/>
      <c r="G477" s="306"/>
      <c r="H477" s="306"/>
      <c r="I477" s="306"/>
      <c r="J477" s="306"/>
      <c r="K477" s="306"/>
      <c r="L477" s="306"/>
      <c r="M477" s="306"/>
      <c r="N477" s="306"/>
      <c r="O477" s="306"/>
      <c r="P477" s="306"/>
      <c r="Q477" s="306"/>
      <c r="R477" s="306"/>
      <c r="S477" s="306"/>
      <c r="T477" s="306"/>
      <c r="U477" s="306"/>
      <c r="V477" s="306"/>
      <c r="W477" s="306"/>
      <c r="X477" s="306"/>
      <c r="Y477" s="306"/>
      <c r="Z477" s="306"/>
      <c r="AA477" s="306"/>
      <c r="AB477" s="306"/>
      <c r="AC477" s="306"/>
      <c r="AD477" s="306"/>
      <c r="AE477" s="306"/>
      <c r="AF477" s="306"/>
      <c r="AG477" s="306"/>
      <c r="AH477" s="306"/>
      <c r="AI477" s="306"/>
      <c r="AJ477" s="306"/>
      <c r="AK477" s="306"/>
      <c r="AL477" s="306"/>
      <c r="AM477" s="306"/>
      <c r="AN477" s="306"/>
      <c r="AO477" s="307"/>
      <c r="AP477" s="125"/>
    </row>
    <row r="478" spans="1:42" ht="15.75" x14ac:dyDescent="0.25">
      <c r="A478" s="220" t="s">
        <v>1205</v>
      </c>
      <c r="B478" s="276" t="s">
        <v>1470</v>
      </c>
      <c r="C478" s="276" t="s">
        <v>1206</v>
      </c>
      <c r="D478" s="745">
        <f>'5. Önkormányzat'!F469</f>
        <v>0</v>
      </c>
      <c r="E478" s="305">
        <f t="shared" si="27"/>
        <v>0</v>
      </c>
      <c r="F478" s="306"/>
      <c r="G478" s="306"/>
      <c r="H478" s="306"/>
      <c r="I478" s="306"/>
      <c r="J478" s="306"/>
      <c r="K478" s="306"/>
      <c r="L478" s="306"/>
      <c r="M478" s="306"/>
      <c r="N478" s="306"/>
      <c r="O478" s="306"/>
      <c r="P478" s="306"/>
      <c r="Q478" s="306"/>
      <c r="R478" s="306"/>
      <c r="S478" s="306"/>
      <c r="T478" s="306"/>
      <c r="U478" s="306"/>
      <c r="V478" s="306"/>
      <c r="W478" s="306"/>
      <c r="X478" s="306"/>
      <c r="Y478" s="306"/>
      <c r="Z478" s="306"/>
      <c r="AA478" s="306"/>
      <c r="AB478" s="306"/>
      <c r="AC478" s="306"/>
      <c r="AD478" s="306"/>
      <c r="AE478" s="306"/>
      <c r="AF478" s="306"/>
      <c r="AG478" s="306"/>
      <c r="AH478" s="306"/>
      <c r="AI478" s="306"/>
      <c r="AJ478" s="306"/>
      <c r="AK478" s="306"/>
      <c r="AL478" s="306"/>
      <c r="AM478" s="306"/>
      <c r="AN478" s="306"/>
      <c r="AO478" s="307"/>
      <c r="AP478" s="125"/>
    </row>
    <row r="479" spans="1:42" ht="15.75" x14ac:dyDescent="0.25">
      <c r="A479" s="220" t="s">
        <v>1207</v>
      </c>
      <c r="B479" s="276" t="s">
        <v>1471</v>
      </c>
      <c r="C479" s="276" t="s">
        <v>1208</v>
      </c>
      <c r="D479" s="745">
        <f>'5. Önkormányzat'!F470</f>
        <v>0</v>
      </c>
      <c r="E479" s="305">
        <f t="shared" si="27"/>
        <v>0</v>
      </c>
      <c r="F479" s="306"/>
      <c r="G479" s="306"/>
      <c r="H479" s="306"/>
      <c r="I479" s="306"/>
      <c r="J479" s="306"/>
      <c r="K479" s="306"/>
      <c r="L479" s="306"/>
      <c r="M479" s="306"/>
      <c r="N479" s="306"/>
      <c r="O479" s="306"/>
      <c r="P479" s="306"/>
      <c r="Q479" s="306"/>
      <c r="R479" s="306"/>
      <c r="S479" s="306"/>
      <c r="T479" s="306"/>
      <c r="U479" s="306"/>
      <c r="V479" s="306"/>
      <c r="W479" s="306"/>
      <c r="X479" s="306"/>
      <c r="Y479" s="306"/>
      <c r="Z479" s="306"/>
      <c r="AA479" s="306"/>
      <c r="AB479" s="306"/>
      <c r="AC479" s="306"/>
      <c r="AD479" s="306"/>
      <c r="AE479" s="306"/>
      <c r="AF479" s="306"/>
      <c r="AG479" s="306"/>
      <c r="AH479" s="306"/>
      <c r="AI479" s="306"/>
      <c r="AJ479" s="306"/>
      <c r="AK479" s="306"/>
      <c r="AL479" s="306"/>
      <c r="AM479" s="306"/>
      <c r="AN479" s="306"/>
      <c r="AO479" s="307"/>
      <c r="AP479" s="125"/>
    </row>
    <row r="480" spans="1:42" ht="15.75" x14ac:dyDescent="0.25">
      <c r="A480" s="219" t="s">
        <v>1209</v>
      </c>
      <c r="B480" s="276" t="s">
        <v>1472</v>
      </c>
      <c r="C480" s="276" t="s">
        <v>1210</v>
      </c>
      <c r="D480" s="745">
        <f>'5. Önkormányzat'!F471</f>
        <v>0</v>
      </c>
      <c r="E480" s="305">
        <f t="shared" si="27"/>
        <v>0</v>
      </c>
      <c r="F480" s="306"/>
      <c r="G480" s="306"/>
      <c r="H480" s="306"/>
      <c r="I480" s="306"/>
      <c r="J480" s="306"/>
      <c r="K480" s="306"/>
      <c r="L480" s="306"/>
      <c r="M480" s="306"/>
      <c r="N480" s="306"/>
      <c r="O480" s="306"/>
      <c r="P480" s="306"/>
      <c r="Q480" s="306"/>
      <c r="R480" s="306"/>
      <c r="S480" s="306"/>
      <c r="T480" s="306"/>
      <c r="U480" s="306"/>
      <c r="V480" s="306"/>
      <c r="W480" s="306"/>
      <c r="X480" s="306"/>
      <c r="Y480" s="306"/>
      <c r="Z480" s="306"/>
      <c r="AA480" s="306"/>
      <c r="AB480" s="306"/>
      <c r="AC480" s="306"/>
      <c r="AD480" s="306"/>
      <c r="AE480" s="306"/>
      <c r="AF480" s="306"/>
      <c r="AG480" s="306"/>
      <c r="AH480" s="306"/>
      <c r="AI480" s="306"/>
      <c r="AJ480" s="306"/>
      <c r="AK480" s="306"/>
      <c r="AL480" s="306"/>
      <c r="AM480" s="306"/>
      <c r="AN480" s="306"/>
      <c r="AO480" s="307"/>
      <c r="AP480" s="125"/>
    </row>
    <row r="481" spans="1:42" ht="15.75" x14ac:dyDescent="0.25">
      <c r="A481" s="219" t="s">
        <v>1211</v>
      </c>
      <c r="B481" s="276" t="s">
        <v>1473</v>
      </c>
      <c r="C481" s="276" t="s">
        <v>1212</v>
      </c>
      <c r="D481" s="745">
        <f>'5. Önkormányzat'!F472</f>
        <v>0</v>
      </c>
      <c r="E481" s="305">
        <f t="shared" si="27"/>
        <v>0</v>
      </c>
      <c r="F481" s="306"/>
      <c r="G481" s="306"/>
      <c r="H481" s="306"/>
      <c r="I481" s="306"/>
      <c r="J481" s="306"/>
      <c r="K481" s="306"/>
      <c r="L481" s="306"/>
      <c r="M481" s="306"/>
      <c r="N481" s="306"/>
      <c r="O481" s="306"/>
      <c r="P481" s="306"/>
      <c r="Q481" s="306"/>
      <c r="R481" s="306"/>
      <c r="S481" s="306"/>
      <c r="T481" s="306"/>
      <c r="U481" s="306"/>
      <c r="V481" s="306"/>
      <c r="W481" s="306"/>
      <c r="X481" s="306"/>
      <c r="Y481" s="306"/>
      <c r="Z481" s="306"/>
      <c r="AA481" s="306"/>
      <c r="AB481" s="306"/>
      <c r="AC481" s="306"/>
      <c r="AD481" s="306"/>
      <c r="AE481" s="306"/>
      <c r="AF481" s="306"/>
      <c r="AG481" s="306"/>
      <c r="AH481" s="306"/>
      <c r="AI481" s="306"/>
      <c r="AJ481" s="306"/>
      <c r="AK481" s="306"/>
      <c r="AL481" s="306"/>
      <c r="AM481" s="306"/>
      <c r="AN481" s="306"/>
      <c r="AO481" s="307"/>
      <c r="AP481" s="125"/>
    </row>
    <row r="482" spans="1:42" ht="15.75" x14ac:dyDescent="0.25">
      <c r="A482" s="219" t="s">
        <v>584</v>
      </c>
      <c r="B482" s="276" t="s">
        <v>1474</v>
      </c>
      <c r="C482" s="276" t="s">
        <v>1214</v>
      </c>
      <c r="D482" s="745">
        <f>'5. Önkormányzat'!F473</f>
        <v>34404</v>
      </c>
      <c r="E482" s="305">
        <f t="shared" si="27"/>
        <v>34404</v>
      </c>
      <c r="F482" s="306"/>
      <c r="G482" s="306"/>
      <c r="H482" s="306"/>
      <c r="I482" s="306"/>
      <c r="J482" s="306"/>
      <c r="K482" s="306"/>
      <c r="L482" s="306"/>
      <c r="M482" s="306"/>
      <c r="N482" s="306"/>
      <c r="O482" s="306"/>
      <c r="P482" s="308">
        <v>34404</v>
      </c>
      <c r="Q482" s="306"/>
      <c r="R482" s="306"/>
      <c r="S482" s="306"/>
      <c r="T482" s="306"/>
      <c r="U482" s="306"/>
      <c r="V482" s="306"/>
      <c r="W482" s="306"/>
      <c r="X482" s="306"/>
      <c r="Y482" s="306"/>
      <c r="Z482" s="306"/>
      <c r="AA482" s="306"/>
      <c r="AB482" s="306"/>
      <c r="AC482" s="306"/>
      <c r="AD482" s="306"/>
      <c r="AE482" s="306"/>
      <c r="AF482" s="306"/>
      <c r="AG482" s="306"/>
      <c r="AH482" s="306"/>
      <c r="AI482" s="306"/>
      <c r="AJ482" s="306"/>
      <c r="AK482" s="306"/>
      <c r="AL482" s="306"/>
      <c r="AM482" s="306"/>
      <c r="AN482" s="306"/>
      <c r="AO482" s="307"/>
      <c r="AP482" s="125"/>
    </row>
    <row r="483" spans="1:42" ht="15.75" x14ac:dyDescent="0.25">
      <c r="A483" s="219" t="s">
        <v>1215</v>
      </c>
      <c r="B483" s="276" t="s">
        <v>1475</v>
      </c>
      <c r="C483" s="276" t="s">
        <v>1216</v>
      </c>
      <c r="D483" s="745">
        <f>'5. Önkormányzat'!F474</f>
        <v>0</v>
      </c>
      <c r="E483" s="305">
        <f t="shared" si="27"/>
        <v>0</v>
      </c>
      <c r="F483" s="306"/>
      <c r="G483" s="306"/>
      <c r="H483" s="306"/>
      <c r="I483" s="306"/>
      <c r="J483" s="306"/>
      <c r="K483" s="306"/>
      <c r="L483" s="306"/>
      <c r="M483" s="306"/>
      <c r="N483" s="306"/>
      <c r="O483" s="306"/>
      <c r="P483" s="306"/>
      <c r="Q483" s="306"/>
      <c r="R483" s="306"/>
      <c r="S483" s="306"/>
      <c r="T483" s="306"/>
      <c r="U483" s="306"/>
      <c r="V483" s="306"/>
      <c r="W483" s="306"/>
      <c r="X483" s="306"/>
      <c r="Y483" s="306"/>
      <c r="Z483" s="306"/>
      <c r="AA483" s="306"/>
      <c r="AB483" s="306"/>
      <c r="AC483" s="306"/>
      <c r="AD483" s="306"/>
      <c r="AE483" s="306"/>
      <c r="AF483" s="306"/>
      <c r="AG483" s="306"/>
      <c r="AH483" s="306"/>
      <c r="AI483" s="306"/>
      <c r="AJ483" s="306"/>
      <c r="AK483" s="306"/>
      <c r="AL483" s="306"/>
      <c r="AM483" s="306"/>
      <c r="AN483" s="306"/>
      <c r="AO483" s="307"/>
      <c r="AP483" s="125"/>
    </row>
    <row r="484" spans="1:42" ht="15.75" x14ac:dyDescent="0.25">
      <c r="A484" s="219" t="s">
        <v>1217</v>
      </c>
      <c r="B484" s="276" t="s">
        <v>1476</v>
      </c>
      <c r="C484" s="276" t="s">
        <v>1218</v>
      </c>
      <c r="D484" s="745">
        <f>'5. Önkormányzat'!F475</f>
        <v>0</v>
      </c>
      <c r="E484" s="305">
        <f t="shared" si="27"/>
        <v>0</v>
      </c>
      <c r="F484" s="306"/>
      <c r="G484" s="306"/>
      <c r="H484" s="306"/>
      <c r="I484" s="306"/>
      <c r="J484" s="306"/>
      <c r="K484" s="306"/>
      <c r="L484" s="306"/>
      <c r="M484" s="306"/>
      <c r="N484" s="306"/>
      <c r="O484" s="306"/>
      <c r="P484" s="306"/>
      <c r="Q484" s="306"/>
      <c r="R484" s="306"/>
      <c r="S484" s="306"/>
      <c r="T484" s="306"/>
      <c r="U484" s="306"/>
      <c r="V484" s="306"/>
      <c r="W484" s="306"/>
      <c r="X484" s="306"/>
      <c r="Y484" s="306"/>
      <c r="Z484" s="306"/>
      <c r="AA484" s="306"/>
      <c r="AB484" s="306"/>
      <c r="AC484" s="306"/>
      <c r="AD484" s="306"/>
      <c r="AE484" s="306"/>
      <c r="AF484" s="306"/>
      <c r="AG484" s="306"/>
      <c r="AH484" s="306"/>
      <c r="AI484" s="306"/>
      <c r="AJ484" s="306"/>
      <c r="AK484" s="306"/>
      <c r="AL484" s="306"/>
      <c r="AM484" s="306"/>
      <c r="AN484" s="306"/>
      <c r="AO484" s="307"/>
      <c r="AP484" s="125"/>
    </row>
    <row r="485" spans="1:42" ht="15.75" x14ac:dyDescent="0.25">
      <c r="A485" s="219" t="s">
        <v>1219</v>
      </c>
      <c r="B485" s="276" t="s">
        <v>1477</v>
      </c>
      <c r="C485" s="276" t="s">
        <v>1220</v>
      </c>
      <c r="D485" s="745">
        <f>'5. Önkormányzat'!F476</f>
        <v>0</v>
      </c>
      <c r="E485" s="305">
        <f t="shared" si="27"/>
        <v>0</v>
      </c>
      <c r="F485" s="306"/>
      <c r="G485" s="306"/>
      <c r="H485" s="306"/>
      <c r="I485" s="306"/>
      <c r="J485" s="306"/>
      <c r="K485" s="306"/>
      <c r="L485" s="306"/>
      <c r="M485" s="306"/>
      <c r="N485" s="306"/>
      <c r="O485" s="306"/>
      <c r="P485" s="306"/>
      <c r="Q485" s="306"/>
      <c r="R485" s="306"/>
      <c r="S485" s="306"/>
      <c r="T485" s="306"/>
      <c r="U485" s="306"/>
      <c r="V485" s="306"/>
      <c r="W485" s="306"/>
      <c r="X485" s="306"/>
      <c r="Y485" s="306"/>
      <c r="Z485" s="306"/>
      <c r="AA485" s="306"/>
      <c r="AB485" s="306"/>
      <c r="AC485" s="306"/>
      <c r="AD485" s="306"/>
      <c r="AE485" s="306"/>
      <c r="AF485" s="306"/>
      <c r="AG485" s="306"/>
      <c r="AH485" s="306"/>
      <c r="AI485" s="306"/>
      <c r="AJ485" s="306"/>
      <c r="AK485" s="306"/>
      <c r="AL485" s="306"/>
      <c r="AM485" s="306"/>
      <c r="AN485" s="306"/>
      <c r="AO485" s="307"/>
      <c r="AP485" s="125"/>
    </row>
    <row r="486" spans="1:42" ht="15.75" x14ac:dyDescent="0.25">
      <c r="A486" s="218" t="s">
        <v>1221</v>
      </c>
      <c r="B486" s="276" t="s">
        <v>1478</v>
      </c>
      <c r="C486" s="276" t="s">
        <v>1222</v>
      </c>
      <c r="D486" s="745">
        <f>'5. Önkormányzat'!F477</f>
        <v>0</v>
      </c>
      <c r="E486" s="305">
        <f t="shared" si="27"/>
        <v>0</v>
      </c>
      <c r="F486" s="306"/>
      <c r="G486" s="306"/>
      <c r="H486" s="306"/>
      <c r="I486" s="306"/>
      <c r="J486" s="306"/>
      <c r="K486" s="306"/>
      <c r="L486" s="306"/>
      <c r="M486" s="306"/>
      <c r="N486" s="306"/>
      <c r="O486" s="306"/>
      <c r="P486" s="306"/>
      <c r="Q486" s="306"/>
      <c r="R486" s="306"/>
      <c r="S486" s="306"/>
      <c r="T486" s="306"/>
      <c r="U486" s="306"/>
      <c r="V486" s="306"/>
      <c r="W486" s="306"/>
      <c r="X486" s="306"/>
      <c r="Y486" s="306"/>
      <c r="Z486" s="306"/>
      <c r="AA486" s="306"/>
      <c r="AB486" s="306"/>
      <c r="AC486" s="306"/>
      <c r="AD486" s="306"/>
      <c r="AE486" s="306"/>
      <c r="AF486" s="306"/>
      <c r="AG486" s="306"/>
      <c r="AH486" s="306"/>
      <c r="AI486" s="306"/>
      <c r="AJ486" s="306"/>
      <c r="AK486" s="306"/>
      <c r="AL486" s="306"/>
      <c r="AM486" s="306"/>
      <c r="AN486" s="306"/>
      <c r="AO486" s="307"/>
      <c r="AP486" s="125"/>
    </row>
    <row r="487" spans="1:42" ht="15.75" x14ac:dyDescent="0.25">
      <c r="A487" s="219" t="s">
        <v>1223</v>
      </c>
      <c r="B487" s="276" t="s">
        <v>1479</v>
      </c>
      <c r="C487" s="276" t="s">
        <v>1224</v>
      </c>
      <c r="D487" s="745">
        <f>'5. Önkormányzat'!F478</f>
        <v>0</v>
      </c>
      <c r="E487" s="305">
        <f t="shared" si="27"/>
        <v>0</v>
      </c>
      <c r="F487" s="306"/>
      <c r="G487" s="306"/>
      <c r="H487" s="306"/>
      <c r="I487" s="306"/>
      <c r="J487" s="306"/>
      <c r="K487" s="306"/>
      <c r="L487" s="306"/>
      <c r="M487" s="306"/>
      <c r="N487" s="306"/>
      <c r="O487" s="306"/>
      <c r="P487" s="306"/>
      <c r="Q487" s="306"/>
      <c r="R487" s="306"/>
      <c r="S487" s="306"/>
      <c r="T487" s="306"/>
      <c r="U487" s="306"/>
      <c r="V487" s="306"/>
      <c r="W487" s="306"/>
      <c r="X487" s="306"/>
      <c r="Y487" s="306"/>
      <c r="Z487" s="306"/>
      <c r="AA487" s="306"/>
      <c r="AB487" s="306"/>
      <c r="AC487" s="306"/>
      <c r="AD487" s="306"/>
      <c r="AE487" s="306"/>
      <c r="AF487" s="306"/>
      <c r="AG487" s="306"/>
      <c r="AH487" s="306"/>
      <c r="AI487" s="306"/>
      <c r="AJ487" s="306"/>
      <c r="AK487" s="306"/>
      <c r="AL487" s="306"/>
      <c r="AM487" s="306"/>
      <c r="AN487" s="306"/>
      <c r="AO487" s="307"/>
      <c r="AP487" s="125"/>
    </row>
    <row r="488" spans="1:42" ht="15.75" x14ac:dyDescent="0.25">
      <c r="A488" s="219" t="s">
        <v>1225</v>
      </c>
      <c r="B488" s="276" t="s">
        <v>1480</v>
      </c>
      <c r="C488" s="276" t="s">
        <v>1226</v>
      </c>
      <c r="D488" s="745">
        <f>'5. Önkormányzat'!F479</f>
        <v>0</v>
      </c>
      <c r="E488" s="305">
        <f t="shared" si="27"/>
        <v>0</v>
      </c>
      <c r="F488" s="306"/>
      <c r="G488" s="306"/>
      <c r="H488" s="306"/>
      <c r="I488" s="306"/>
      <c r="J488" s="306"/>
      <c r="K488" s="306"/>
      <c r="L488" s="306"/>
      <c r="M488" s="306"/>
      <c r="N488" s="306"/>
      <c r="O488" s="306"/>
      <c r="P488" s="306"/>
      <c r="Q488" s="306"/>
      <c r="R488" s="306"/>
      <c r="S488" s="306"/>
      <c r="T488" s="306"/>
      <c r="U488" s="306"/>
      <c r="V488" s="306"/>
      <c r="W488" s="306"/>
      <c r="X488" s="306"/>
      <c r="Y488" s="306"/>
      <c r="Z488" s="306"/>
      <c r="AA488" s="306"/>
      <c r="AB488" s="306"/>
      <c r="AC488" s="306"/>
      <c r="AD488" s="306"/>
      <c r="AE488" s="306"/>
      <c r="AF488" s="306"/>
      <c r="AG488" s="306"/>
      <c r="AH488" s="306"/>
      <c r="AI488" s="306"/>
      <c r="AJ488" s="306"/>
      <c r="AK488" s="306"/>
      <c r="AL488" s="306"/>
      <c r="AM488" s="306"/>
      <c r="AN488" s="306"/>
      <c r="AO488" s="307"/>
      <c r="AP488" s="125"/>
    </row>
    <row r="489" spans="1:42" ht="15.75" x14ac:dyDescent="0.25">
      <c r="A489" s="219" t="s">
        <v>1227</v>
      </c>
      <c r="B489" s="276" t="s">
        <v>1481</v>
      </c>
      <c r="C489" s="276" t="s">
        <v>1228</v>
      </c>
      <c r="D489" s="745">
        <f>'5. Önkormányzat'!F480</f>
        <v>0</v>
      </c>
      <c r="E489" s="305">
        <f t="shared" si="27"/>
        <v>0</v>
      </c>
      <c r="F489" s="306"/>
      <c r="G489" s="306"/>
      <c r="H489" s="306"/>
      <c r="I489" s="306"/>
      <c r="J489" s="306"/>
      <c r="K489" s="306"/>
      <c r="L489" s="306"/>
      <c r="M489" s="306"/>
      <c r="N489" s="306"/>
      <c r="O489" s="306"/>
      <c r="P489" s="306"/>
      <c r="Q489" s="306"/>
      <c r="R489" s="306"/>
      <c r="S489" s="306"/>
      <c r="T489" s="306"/>
      <c r="U489" s="306"/>
      <c r="V489" s="306"/>
      <c r="W489" s="306"/>
      <c r="X489" s="306"/>
      <c r="Y489" s="306"/>
      <c r="Z489" s="306"/>
      <c r="AA489" s="306"/>
      <c r="AB489" s="306"/>
      <c r="AC489" s="306"/>
      <c r="AD489" s="306"/>
      <c r="AE489" s="306"/>
      <c r="AF489" s="306"/>
      <c r="AG489" s="306"/>
      <c r="AH489" s="306"/>
      <c r="AI489" s="306"/>
      <c r="AJ489" s="306"/>
      <c r="AK489" s="306"/>
      <c r="AL489" s="306"/>
      <c r="AM489" s="306"/>
      <c r="AN489" s="306"/>
      <c r="AO489" s="307"/>
      <c r="AP489" s="125"/>
    </row>
    <row r="490" spans="1:42" ht="15.75" x14ac:dyDescent="0.25">
      <c r="A490" s="219" t="s">
        <v>1229</v>
      </c>
      <c r="B490" s="276" t="s">
        <v>1482</v>
      </c>
      <c r="C490" s="276" t="s">
        <v>1230</v>
      </c>
      <c r="D490" s="745">
        <f>'5. Önkormányzat'!F481</f>
        <v>0</v>
      </c>
      <c r="E490" s="305">
        <f t="shared" si="27"/>
        <v>0</v>
      </c>
      <c r="F490" s="306"/>
      <c r="G490" s="306"/>
      <c r="H490" s="306"/>
      <c r="I490" s="306"/>
      <c r="J490" s="306"/>
      <c r="K490" s="306"/>
      <c r="L490" s="306"/>
      <c r="M490" s="306"/>
      <c r="N490" s="306"/>
      <c r="O490" s="306"/>
      <c r="P490" s="306"/>
      <c r="Q490" s="306"/>
      <c r="R490" s="306"/>
      <c r="S490" s="306"/>
      <c r="T490" s="306"/>
      <c r="U490" s="306"/>
      <c r="V490" s="306"/>
      <c r="W490" s="306"/>
      <c r="X490" s="306"/>
      <c r="Y490" s="306"/>
      <c r="Z490" s="306"/>
      <c r="AA490" s="306"/>
      <c r="AB490" s="306"/>
      <c r="AC490" s="306"/>
      <c r="AD490" s="306"/>
      <c r="AE490" s="306"/>
      <c r="AF490" s="306"/>
      <c r="AG490" s="306"/>
      <c r="AH490" s="306"/>
      <c r="AI490" s="306"/>
      <c r="AJ490" s="306"/>
      <c r="AK490" s="306"/>
      <c r="AL490" s="306"/>
      <c r="AM490" s="306"/>
      <c r="AN490" s="306"/>
      <c r="AO490" s="307"/>
      <c r="AP490" s="125"/>
    </row>
    <row r="491" spans="1:42" ht="15.75" x14ac:dyDescent="0.25">
      <c r="A491" s="218" t="s">
        <v>1231</v>
      </c>
      <c r="B491" s="276" t="s">
        <v>1483</v>
      </c>
      <c r="C491" s="276" t="s">
        <v>1232</v>
      </c>
      <c r="D491" s="745">
        <f>'5. Önkormányzat'!F482</f>
        <v>0</v>
      </c>
      <c r="E491" s="305">
        <f t="shared" si="27"/>
        <v>0</v>
      </c>
      <c r="F491" s="306"/>
      <c r="G491" s="306"/>
      <c r="H491" s="306"/>
      <c r="I491" s="306"/>
      <c r="J491" s="306"/>
      <c r="K491" s="306"/>
      <c r="L491" s="306"/>
      <c r="M491" s="306"/>
      <c r="N491" s="306"/>
      <c r="O491" s="306"/>
      <c r="P491" s="306"/>
      <c r="Q491" s="306"/>
      <c r="R491" s="306"/>
      <c r="S491" s="306"/>
      <c r="T491" s="306"/>
      <c r="U491" s="306"/>
      <c r="V491" s="306"/>
      <c r="W491" s="306"/>
      <c r="X491" s="306"/>
      <c r="Y491" s="306"/>
      <c r="Z491" s="306"/>
      <c r="AA491" s="306"/>
      <c r="AB491" s="306"/>
      <c r="AC491" s="306"/>
      <c r="AD491" s="306"/>
      <c r="AE491" s="306"/>
      <c r="AF491" s="306"/>
      <c r="AG491" s="306"/>
      <c r="AH491" s="306"/>
      <c r="AI491" s="306"/>
      <c r="AJ491" s="306"/>
      <c r="AK491" s="306"/>
      <c r="AL491" s="306"/>
      <c r="AM491" s="306"/>
      <c r="AN491" s="306"/>
      <c r="AO491" s="307"/>
      <c r="AP491" s="125"/>
    </row>
    <row r="492" spans="1:42" ht="16.5" thickBot="1" x14ac:dyDescent="0.3">
      <c r="A492" s="232"/>
      <c r="B492" s="276"/>
      <c r="C492" s="276"/>
      <c r="D492" s="745"/>
      <c r="E492" s="305"/>
      <c r="F492" s="317"/>
      <c r="G492" s="317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7"/>
      <c r="S492" s="317"/>
      <c r="T492" s="317"/>
      <c r="U492" s="317"/>
      <c r="V492" s="317"/>
      <c r="W492" s="317"/>
      <c r="X492" s="317"/>
      <c r="Y492" s="317"/>
      <c r="Z492" s="317"/>
      <c r="AA492" s="317"/>
      <c r="AB492" s="317"/>
      <c r="AC492" s="317"/>
      <c r="AD492" s="317"/>
      <c r="AE492" s="317"/>
      <c r="AF492" s="317"/>
      <c r="AG492" s="317"/>
      <c r="AH492" s="317"/>
      <c r="AI492" s="317"/>
      <c r="AJ492" s="317"/>
      <c r="AK492" s="317"/>
      <c r="AL492" s="317"/>
      <c r="AM492" s="317"/>
      <c r="AN492" s="317"/>
      <c r="AO492" s="318"/>
      <c r="AP492" s="126"/>
    </row>
    <row r="493" spans="1:42" ht="30" customHeight="1" thickBot="1" x14ac:dyDescent="0.35">
      <c r="A493" s="233" t="s">
        <v>1233</v>
      </c>
      <c r="B493" s="280"/>
      <c r="C493" s="280"/>
      <c r="D493" s="810">
        <f>'5. Önkormányzat'!F483</f>
        <v>680913.42999999993</v>
      </c>
      <c r="E493" s="319"/>
      <c r="F493" s="296">
        <f>SUM(F225:F492)</f>
        <v>167495</v>
      </c>
      <c r="G493" s="297">
        <f t="shared" ref="G493:AN493" si="28">SUM(G225:G492)</f>
        <v>153638</v>
      </c>
      <c r="H493" s="297">
        <f>SUM(H225:H492)</f>
        <v>18596.12</v>
      </c>
      <c r="I493" s="298">
        <f t="shared" si="28"/>
        <v>10181.27</v>
      </c>
      <c r="J493" s="298">
        <f t="shared" si="28"/>
        <v>317</v>
      </c>
      <c r="K493" s="297">
        <f t="shared" si="28"/>
        <v>5130</v>
      </c>
      <c r="L493" s="299">
        <f t="shared" si="28"/>
        <v>0</v>
      </c>
      <c r="M493" s="300">
        <f>SUM(M225:M492)</f>
        <v>11435</v>
      </c>
      <c r="N493" s="297">
        <f t="shared" si="28"/>
        <v>2000</v>
      </c>
      <c r="O493" s="297">
        <f t="shared" si="28"/>
        <v>199603</v>
      </c>
      <c r="P493" s="297">
        <f t="shared" si="28"/>
        <v>47508</v>
      </c>
      <c r="Q493" s="299">
        <f t="shared" si="28"/>
        <v>0</v>
      </c>
      <c r="R493" s="297">
        <f t="shared" si="28"/>
        <v>244</v>
      </c>
      <c r="S493" s="297">
        <f t="shared" si="28"/>
        <v>7191</v>
      </c>
      <c r="T493" s="301">
        <f t="shared" si="28"/>
        <v>13987</v>
      </c>
      <c r="U493" s="302">
        <f>SUM(U225:U492)</f>
        <v>9517</v>
      </c>
      <c r="V493" s="302">
        <f>SUM(V225:V492)</f>
        <v>5075</v>
      </c>
      <c r="W493" s="302">
        <f>SUM(W225:W492)</f>
        <v>657</v>
      </c>
      <c r="X493" s="301">
        <f t="shared" si="28"/>
        <v>7587</v>
      </c>
      <c r="Y493" s="299">
        <f t="shared" si="28"/>
        <v>0</v>
      </c>
      <c r="Z493" s="299"/>
      <c r="AA493" s="301">
        <f t="shared" si="28"/>
        <v>1182</v>
      </c>
      <c r="AB493" s="297">
        <f t="shared" si="28"/>
        <v>848</v>
      </c>
      <c r="AC493" s="297">
        <f t="shared" si="28"/>
        <v>312</v>
      </c>
      <c r="AD493" s="299">
        <f t="shared" si="28"/>
        <v>0</v>
      </c>
      <c r="AE493" s="297">
        <f t="shared" si="28"/>
        <v>42</v>
      </c>
      <c r="AF493" s="297">
        <f t="shared" si="28"/>
        <v>1834</v>
      </c>
      <c r="AG493" s="298">
        <f t="shared" si="28"/>
        <v>4808</v>
      </c>
      <c r="AH493" s="298">
        <f t="shared" si="28"/>
        <v>2934</v>
      </c>
      <c r="AI493" s="298">
        <f t="shared" si="28"/>
        <v>425</v>
      </c>
      <c r="AJ493" s="297">
        <f t="shared" si="28"/>
        <v>229</v>
      </c>
      <c r="AK493" s="298">
        <f t="shared" si="28"/>
        <v>2427</v>
      </c>
      <c r="AL493" s="297">
        <f t="shared" si="28"/>
        <v>4911</v>
      </c>
      <c r="AM493" s="297">
        <f t="shared" si="28"/>
        <v>453</v>
      </c>
      <c r="AN493" s="297">
        <f t="shared" si="28"/>
        <v>347</v>
      </c>
      <c r="AO493" s="297">
        <f>SUM(AO225:AO492)</f>
        <v>0</v>
      </c>
      <c r="AP493" s="320">
        <f>SUM(F493:AO493)</f>
        <v>680913.39</v>
      </c>
    </row>
    <row r="494" spans="1:42" ht="18.75" x14ac:dyDescent="0.3">
      <c r="A494" s="2"/>
      <c r="B494" s="957" t="s">
        <v>1944</v>
      </c>
      <c r="C494" s="957"/>
      <c r="D494" s="957"/>
      <c r="E494" s="957"/>
      <c r="F494" s="281">
        <v>412000</v>
      </c>
      <c r="G494" s="282">
        <v>422100</v>
      </c>
      <c r="H494" s="282">
        <v>562913</v>
      </c>
      <c r="I494" s="281">
        <v>562917</v>
      </c>
      <c r="J494" s="281">
        <v>602000</v>
      </c>
      <c r="K494" s="282">
        <v>680001</v>
      </c>
      <c r="L494" s="283">
        <v>813000</v>
      </c>
      <c r="M494" s="284">
        <v>841112</v>
      </c>
      <c r="N494" s="282">
        <v>841402</v>
      </c>
      <c r="O494" s="282">
        <v>841403</v>
      </c>
      <c r="P494" s="282">
        <v>841901</v>
      </c>
      <c r="Q494" s="283">
        <v>841907</v>
      </c>
      <c r="R494" s="282">
        <v>862101</v>
      </c>
      <c r="S494" s="282">
        <v>869041</v>
      </c>
      <c r="T494" s="748">
        <v>882111</v>
      </c>
      <c r="U494" s="751">
        <v>890441</v>
      </c>
      <c r="V494" s="751">
        <v>890442</v>
      </c>
      <c r="W494" s="751">
        <v>890443</v>
      </c>
      <c r="X494" s="749">
        <v>882113</v>
      </c>
      <c r="Y494" s="283">
        <v>882116</v>
      </c>
      <c r="Z494" s="283"/>
      <c r="AA494" s="285">
        <v>882118</v>
      </c>
      <c r="AB494" s="282">
        <v>882122</v>
      </c>
      <c r="AC494" s="282">
        <v>882123</v>
      </c>
      <c r="AD494" s="283">
        <v>882202</v>
      </c>
      <c r="AE494" s="282">
        <v>882203</v>
      </c>
      <c r="AF494" s="282">
        <v>889921</v>
      </c>
      <c r="AG494" s="281">
        <v>889928</v>
      </c>
      <c r="AH494" s="281">
        <v>890301</v>
      </c>
      <c r="AI494" s="281">
        <v>890506</v>
      </c>
      <c r="AJ494" s="282">
        <v>910123</v>
      </c>
      <c r="AK494" s="281">
        <v>910502</v>
      </c>
      <c r="AL494" s="282">
        <v>931102</v>
      </c>
      <c r="AM494" s="282">
        <v>960302</v>
      </c>
      <c r="AN494" s="282">
        <v>522001</v>
      </c>
      <c r="AO494" s="286">
        <v>680002</v>
      </c>
      <c r="AP494" s="287"/>
    </row>
    <row r="495" spans="1:42" ht="18.75" x14ac:dyDescent="0.3">
      <c r="A495" s="2"/>
      <c r="B495" s="945" t="s">
        <v>1945</v>
      </c>
      <c r="C495" s="945"/>
      <c r="D495" s="945"/>
      <c r="E495" s="945"/>
      <c r="F495" s="305"/>
      <c r="G495" s="305"/>
      <c r="H495" s="305"/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21">
        <f>SUM(T225:T492)</f>
        <v>13987</v>
      </c>
      <c r="U495" s="750"/>
      <c r="V495" s="750"/>
      <c r="W495" s="750"/>
      <c r="X495" s="321">
        <f>SUM(X225:X492)-X384</f>
        <v>6162</v>
      </c>
      <c r="Y495" s="305"/>
      <c r="Z495" s="305"/>
      <c r="AA495" s="321">
        <f>SUM(AA225:AA492)</f>
        <v>1182</v>
      </c>
      <c r="AB495" s="305"/>
      <c r="AC495" s="305"/>
      <c r="AD495" s="305"/>
      <c r="AE495" s="305"/>
      <c r="AF495" s="305"/>
      <c r="AG495" s="305"/>
      <c r="AH495" s="305"/>
      <c r="AI495" s="305"/>
      <c r="AJ495" s="305"/>
      <c r="AK495" s="305"/>
      <c r="AL495" s="305"/>
      <c r="AM495" s="305"/>
      <c r="AN495" s="305"/>
      <c r="AO495" s="322"/>
      <c r="AP495" s="323">
        <f>SUM(F495:AO495)</f>
        <v>21331</v>
      </c>
    </row>
    <row r="496" spans="1:42" ht="18.75" x14ac:dyDescent="0.3">
      <c r="A496" s="2"/>
      <c r="B496" s="946" t="s">
        <v>1946</v>
      </c>
      <c r="C496" s="946"/>
      <c r="D496" s="946"/>
      <c r="E496" s="946"/>
      <c r="F496" s="324">
        <f>F456+F459</f>
        <v>137107</v>
      </c>
      <c r="G496" s="324">
        <f>SUM(G225:G492)</f>
        <v>153638</v>
      </c>
      <c r="H496" s="324">
        <f>SUM(H225:H492)</f>
        <v>18596.12</v>
      </c>
      <c r="I496" s="305"/>
      <c r="J496" s="305"/>
      <c r="K496" s="324">
        <f>SUM(K225:K492)</f>
        <v>5130</v>
      </c>
      <c r="L496" s="305"/>
      <c r="M496" s="324">
        <v>8128</v>
      </c>
      <c r="N496" s="324">
        <f>SUM(N225:N492)</f>
        <v>2000</v>
      </c>
      <c r="O496" s="324">
        <f>SUM(O225:O492)-420</f>
        <v>199183</v>
      </c>
      <c r="P496" s="324">
        <f>SUM(P225:P492)</f>
        <v>47508</v>
      </c>
      <c r="Q496" s="305"/>
      <c r="R496" s="324">
        <f>SUM(R225:R492)</f>
        <v>244</v>
      </c>
      <c r="S496" s="324">
        <f>SUM(S225:S492)</f>
        <v>7191</v>
      </c>
      <c r="T496" s="305"/>
      <c r="U496" s="305"/>
      <c r="V496" s="305"/>
      <c r="W496" s="305"/>
      <c r="X496" s="324">
        <f>X384</f>
        <v>1425</v>
      </c>
      <c r="Y496" s="305"/>
      <c r="Z496" s="305"/>
      <c r="AA496" s="305"/>
      <c r="AB496" s="324">
        <f>SUM(AB225:AB492)</f>
        <v>848</v>
      </c>
      <c r="AC496" s="324">
        <f>SUM(AC225:AC492)</f>
        <v>312</v>
      </c>
      <c r="AD496" s="305"/>
      <c r="AE496" s="324">
        <f>SUM(AE225:AE492)</f>
        <v>42</v>
      </c>
      <c r="AF496" s="324">
        <f>SUM(AF225:AF492)</f>
        <v>1834</v>
      </c>
      <c r="AG496" s="305"/>
      <c r="AH496" s="305"/>
      <c r="AI496" s="305"/>
      <c r="AJ496" s="324">
        <f>SUM(AJ225:AJ492)</f>
        <v>229</v>
      </c>
      <c r="AK496" s="305"/>
      <c r="AL496" s="324">
        <f>SUM(AL225:AL492)</f>
        <v>4911</v>
      </c>
      <c r="AM496" s="324">
        <f>SUM(AM225:AM492)</f>
        <v>453</v>
      </c>
      <c r="AN496" s="324">
        <f>SUM(AN225:AN492)</f>
        <v>347</v>
      </c>
      <c r="AO496" s="324">
        <f>SUM(AO225:AO492)</f>
        <v>0</v>
      </c>
      <c r="AP496" s="325">
        <f>SUM(F496:AO496)</f>
        <v>589126.12</v>
      </c>
    </row>
    <row r="497" spans="1:42" ht="18.75" x14ac:dyDescent="0.3">
      <c r="A497" s="2"/>
      <c r="B497" s="951" t="s">
        <v>1947</v>
      </c>
      <c r="C497" s="951"/>
      <c r="D497" s="951"/>
      <c r="E497" s="951"/>
      <c r="F497" s="326">
        <f>F454+F348+F327+F446</f>
        <v>30388</v>
      </c>
      <c r="G497" s="305"/>
      <c r="H497" s="305"/>
      <c r="I497" s="326">
        <f>SUM(I225:I492)</f>
        <v>10181.27</v>
      </c>
      <c r="J497" s="326">
        <f>SUM(J225:J492)</f>
        <v>317</v>
      </c>
      <c r="K497" s="305"/>
      <c r="L497" s="305"/>
      <c r="M497" s="326">
        <v>3307</v>
      </c>
      <c r="N497" s="305"/>
      <c r="O497" s="327">
        <v>420</v>
      </c>
      <c r="P497" s="305"/>
      <c r="Q497" s="305"/>
      <c r="R497" s="305"/>
      <c r="S497" s="305"/>
      <c r="T497" s="305"/>
      <c r="U497" s="327">
        <f>U493</f>
        <v>9517</v>
      </c>
      <c r="V497" s="327">
        <f>V493</f>
        <v>5075</v>
      </c>
      <c r="W497" s="327">
        <f>W493</f>
        <v>657</v>
      </c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26">
        <f>SUM(AG225:AG492)</f>
        <v>4808</v>
      </c>
      <c r="AH497" s="326">
        <f>SUM(AH225:AH492)</f>
        <v>2934</v>
      </c>
      <c r="AI497" s="326">
        <f>SUM(AI225:AI492)</f>
        <v>425</v>
      </c>
      <c r="AJ497" s="305"/>
      <c r="AK497" s="326">
        <f>SUM(AK225:AK492)</f>
        <v>2427</v>
      </c>
      <c r="AL497" s="305"/>
      <c r="AM497" s="305"/>
      <c r="AN497" s="305"/>
      <c r="AO497" s="322"/>
      <c r="AP497" s="328">
        <f>SUM(F497:AO497)</f>
        <v>70456.27</v>
      </c>
    </row>
    <row r="498" spans="1:42" ht="18.75" x14ac:dyDescent="0.3">
      <c r="A498" s="2"/>
      <c r="B498" s="288"/>
      <c r="C498" s="288"/>
      <c r="D498" s="289"/>
      <c r="E498" s="289"/>
      <c r="F498" s="329"/>
      <c r="G498" s="330"/>
      <c r="H498" s="330"/>
      <c r="I498" s="330"/>
      <c r="J498" s="330"/>
      <c r="K498" s="330"/>
      <c r="L498" s="331"/>
      <c r="M498" s="331"/>
      <c r="N498" s="331"/>
      <c r="O498" s="331"/>
      <c r="P498" s="331"/>
      <c r="Q498" s="331"/>
      <c r="R498" s="331"/>
      <c r="S498" s="331"/>
      <c r="T498" s="331"/>
      <c r="U498" s="331"/>
      <c r="V498" s="331"/>
      <c r="W498" s="331"/>
      <c r="X498" s="331"/>
      <c r="Y498" s="331"/>
      <c r="Z498" s="331"/>
      <c r="AA498" s="331"/>
      <c r="AB498" s="331"/>
      <c r="AC498" s="331"/>
      <c r="AD498" s="331"/>
      <c r="AE498" s="331"/>
      <c r="AF498" s="331"/>
      <c r="AG498" s="331"/>
      <c r="AH498" s="331"/>
      <c r="AI498" s="331"/>
      <c r="AJ498" s="331"/>
      <c r="AK498" s="331"/>
      <c r="AL498" s="331"/>
      <c r="AM498" s="331"/>
      <c r="AN498" s="331"/>
      <c r="AO498" s="103"/>
      <c r="AP498" s="332">
        <f>SUM(AP495:AP497)</f>
        <v>680913.39</v>
      </c>
    </row>
    <row r="499" spans="1:42" ht="15.75" x14ac:dyDescent="0.25">
      <c r="A499" s="2"/>
      <c r="B499" s="291"/>
      <c r="C499" s="291"/>
      <c r="D499" s="292"/>
      <c r="E499" s="292"/>
      <c r="F499" s="292"/>
      <c r="G499" s="291"/>
      <c r="H499" s="291"/>
      <c r="I499" s="291"/>
      <c r="J499" s="291"/>
      <c r="K499" s="291"/>
      <c r="L499" s="290"/>
      <c r="M499" s="290"/>
      <c r="N499" s="290"/>
      <c r="O499" s="290"/>
      <c r="P499" s="290"/>
      <c r="Q499" s="290"/>
      <c r="R499" s="290"/>
      <c r="S499" s="290"/>
      <c r="T499" s="290"/>
      <c r="U499" s="290"/>
      <c r="V499" s="290"/>
      <c r="W499" s="290"/>
      <c r="X499" s="290"/>
      <c r="Y499" s="290"/>
      <c r="Z499" s="290"/>
      <c r="AA499" s="290"/>
      <c r="AB499" s="290"/>
      <c r="AC499" s="290"/>
      <c r="AD499" s="290"/>
      <c r="AE499" s="290"/>
      <c r="AF499" s="290"/>
      <c r="AG499" s="290"/>
      <c r="AH499" s="290"/>
      <c r="AI499" s="290"/>
      <c r="AJ499" s="290"/>
      <c r="AK499" s="290"/>
      <c r="AL499" s="290"/>
      <c r="AM499" s="290"/>
      <c r="AN499" s="290"/>
      <c r="AO499" s="290"/>
      <c r="AP499" s="290"/>
    </row>
    <row r="500" spans="1:42" ht="15.75" x14ac:dyDescent="0.25">
      <c r="A500" s="2"/>
      <c r="B500" s="291"/>
      <c r="C500" s="291"/>
      <c r="D500" s="292"/>
      <c r="E500" s="292"/>
      <c r="F500" s="292"/>
      <c r="G500" s="291"/>
      <c r="H500" s="291"/>
      <c r="I500" s="291"/>
      <c r="J500" s="291"/>
      <c r="K500" s="291"/>
      <c r="L500" s="290"/>
      <c r="M500" s="290"/>
      <c r="N500" s="290"/>
      <c r="O500" s="290"/>
      <c r="P500" s="290"/>
      <c r="Q500" s="290"/>
      <c r="R500" s="290"/>
      <c r="S500" s="290"/>
      <c r="T500" s="290"/>
      <c r="U500" s="290"/>
      <c r="V500" s="290"/>
      <c r="W500" s="290"/>
      <c r="X500" s="290"/>
      <c r="Y500" s="290"/>
      <c r="Z500" s="290"/>
      <c r="AA500" s="290"/>
      <c r="AB500" s="290"/>
      <c r="AC500" s="290"/>
      <c r="AD500" s="290"/>
      <c r="AE500" s="290"/>
      <c r="AF500" s="290"/>
      <c r="AG500" s="290"/>
      <c r="AH500" s="290"/>
      <c r="AI500" s="290"/>
      <c r="AJ500" s="290"/>
      <c r="AK500" s="290"/>
      <c r="AL500" s="290"/>
      <c r="AM500" s="290"/>
      <c r="AN500" s="290"/>
      <c r="AO500" s="290"/>
      <c r="AP500" s="290"/>
    </row>
    <row r="501" spans="1:42" ht="15.75" x14ac:dyDescent="0.25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</row>
    <row r="502" spans="1:42" ht="15.75" x14ac:dyDescent="0.25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</row>
    <row r="503" spans="1:42" ht="15.75" x14ac:dyDescent="0.25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</row>
    <row r="504" spans="1:42" ht="15.75" x14ac:dyDescent="0.25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</row>
    <row r="505" spans="1:42" ht="15.75" x14ac:dyDescent="0.25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</row>
    <row r="506" spans="1:42" ht="15.75" x14ac:dyDescent="0.25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</row>
    <row r="507" spans="1:42" ht="15.75" x14ac:dyDescent="0.25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</row>
    <row r="508" spans="1:42" ht="15.75" x14ac:dyDescent="0.25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</row>
    <row r="509" spans="1:42" ht="15.75" x14ac:dyDescent="0.25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</row>
    <row r="510" spans="1:42" ht="15.75" x14ac:dyDescent="0.25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</row>
    <row r="511" spans="1:42" ht="15.75" x14ac:dyDescent="0.25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</row>
    <row r="512" spans="1:42" ht="15.75" x14ac:dyDescent="0.25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</row>
    <row r="513" spans="1:11" ht="15.75" x14ac:dyDescent="0.25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</row>
    <row r="514" spans="1:11" ht="15.75" x14ac:dyDescent="0.25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</row>
    <row r="515" spans="1:11" ht="15.75" x14ac:dyDescent="0.25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</row>
    <row r="516" spans="1:11" ht="15.75" x14ac:dyDescent="0.25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</row>
    <row r="517" spans="1:11" ht="15.75" x14ac:dyDescent="0.25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</row>
    <row r="518" spans="1:11" ht="15.75" x14ac:dyDescent="0.25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</row>
    <row r="519" spans="1:11" ht="15.75" x14ac:dyDescent="0.25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</row>
    <row r="520" spans="1:11" ht="15.75" x14ac:dyDescent="0.25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</row>
    <row r="521" spans="1:11" ht="15.75" x14ac:dyDescent="0.25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</row>
    <row r="522" spans="1:11" ht="15.75" x14ac:dyDescent="0.25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</row>
    <row r="523" spans="1:11" ht="15.75" x14ac:dyDescent="0.25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</row>
    <row r="524" spans="1:11" x14ac:dyDescent="0.25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</row>
    <row r="525" spans="1:11" x14ac:dyDescent="0.25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</row>
    <row r="526" spans="1:11" x14ac:dyDescent="0.25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</row>
    <row r="527" spans="1:11" x14ac:dyDescent="0.25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</row>
    <row r="528" spans="1:11" x14ac:dyDescent="0.25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</row>
    <row r="529" spans="1:11" x14ac:dyDescent="0.25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</row>
    <row r="530" spans="1:11" x14ac:dyDescent="0.25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</row>
    <row r="531" spans="1:11" x14ac:dyDescent="0.25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</row>
    <row r="532" spans="1:11" x14ac:dyDescent="0.25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</row>
    <row r="533" spans="1:11" x14ac:dyDescent="0.25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</row>
    <row r="534" spans="1:11" x14ac:dyDescent="0.25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</row>
    <row r="535" spans="1:11" x14ac:dyDescent="0.25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</row>
    <row r="536" spans="1:11" x14ac:dyDescent="0.25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</row>
    <row r="537" spans="1:11" x14ac:dyDescent="0.25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</row>
    <row r="538" spans="1:11" x14ac:dyDescent="0.25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</row>
    <row r="539" spans="1:11" x14ac:dyDescent="0.25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</row>
    <row r="540" spans="1:11" x14ac:dyDescent="0.25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</row>
    <row r="541" spans="1:11" x14ac:dyDescent="0.25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</row>
    <row r="542" spans="1:11" x14ac:dyDescent="0.25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</row>
    <row r="543" spans="1:11" x14ac:dyDescent="0.25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</row>
    <row r="544" spans="1:11" x14ac:dyDescent="0.25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</row>
    <row r="545" spans="1:11" x14ac:dyDescent="0.25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</row>
    <row r="546" spans="1:11" x14ac:dyDescent="0.25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</row>
    <row r="547" spans="1:11" x14ac:dyDescent="0.25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</row>
    <row r="548" spans="1:11" x14ac:dyDescent="0.25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</row>
    <row r="549" spans="1:11" x14ac:dyDescent="0.25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</row>
    <row r="550" spans="1:11" x14ac:dyDescent="0.25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</row>
    <row r="551" spans="1:11" x14ac:dyDescent="0.25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</row>
    <row r="552" spans="1:11" x14ac:dyDescent="0.25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</row>
    <row r="553" spans="1:11" x14ac:dyDescent="0.25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</row>
    <row r="554" spans="1:11" x14ac:dyDescent="0.25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</row>
    <row r="555" spans="1:11" x14ac:dyDescent="0.25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</row>
    <row r="556" spans="1:11" x14ac:dyDescent="0.25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</row>
    <row r="557" spans="1:11" x14ac:dyDescent="0.25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</row>
    <row r="558" spans="1:11" x14ac:dyDescent="0.25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</row>
    <row r="559" spans="1:11" x14ac:dyDescent="0.25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</row>
    <row r="560" spans="1:11" x14ac:dyDescent="0.25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</row>
    <row r="561" spans="1:11" x14ac:dyDescent="0.25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</row>
    <row r="562" spans="1:11" x14ac:dyDescent="0.25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</row>
    <row r="563" spans="1:11" x14ac:dyDescent="0.25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</row>
    <row r="564" spans="1:11" x14ac:dyDescent="0.25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</row>
    <row r="565" spans="1:11" x14ac:dyDescent="0.25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</row>
    <row r="566" spans="1:11" x14ac:dyDescent="0.25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</row>
    <row r="567" spans="1:11" x14ac:dyDescent="0.25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</row>
    <row r="568" spans="1:11" x14ac:dyDescent="0.25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</row>
    <row r="569" spans="1:11" x14ac:dyDescent="0.25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</row>
    <row r="570" spans="1:11" x14ac:dyDescent="0.25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</row>
    <row r="571" spans="1:11" x14ac:dyDescent="0.25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</row>
    <row r="572" spans="1:11" x14ac:dyDescent="0.25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</row>
    <row r="573" spans="1:11" x14ac:dyDescent="0.25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</row>
    <row r="574" spans="1:1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</sheetData>
  <mergeCells count="11">
    <mergeCell ref="B497:E497"/>
    <mergeCell ref="B215:E215"/>
    <mergeCell ref="B216:E216"/>
    <mergeCell ref="E221:AP221"/>
    <mergeCell ref="B494:E494"/>
    <mergeCell ref="B495:E495"/>
    <mergeCell ref="B496:E496"/>
    <mergeCell ref="A1:AA1"/>
    <mergeCell ref="F2:AA2"/>
    <mergeCell ref="B213:E213"/>
    <mergeCell ref="B214:E214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31"/>
  <sheetViews>
    <sheetView topLeftCell="A399" zoomScale="70" workbookViewId="0">
      <selection activeCell="F231" sqref="F231"/>
    </sheetView>
  </sheetViews>
  <sheetFormatPr defaultRowHeight="15" x14ac:dyDescent="0.25"/>
  <cols>
    <col min="1" max="1" width="98.7109375" bestFit="1" customWidth="1"/>
    <col min="3" max="3" width="11.28515625" bestFit="1" customWidth="1"/>
    <col min="4" max="4" width="13.42578125" customWidth="1"/>
    <col min="5" max="5" width="12.5703125" bestFit="1" customWidth="1"/>
    <col min="6" max="6" width="22" customWidth="1"/>
  </cols>
  <sheetData>
    <row r="1" spans="1:6" ht="25.5" x14ac:dyDescent="0.25">
      <c r="A1" s="958" t="s">
        <v>1950</v>
      </c>
      <c r="B1" s="958"/>
      <c r="C1" s="958"/>
      <c r="D1" s="958"/>
      <c r="E1" s="958"/>
      <c r="F1" s="958"/>
    </row>
    <row r="2" spans="1:6" ht="31.5" x14ac:dyDescent="0.25">
      <c r="A2" s="16" t="s">
        <v>346</v>
      </c>
      <c r="B2" s="16" t="s">
        <v>347</v>
      </c>
      <c r="C2" s="16" t="s">
        <v>812</v>
      </c>
      <c r="D2" s="235" t="s">
        <v>813</v>
      </c>
      <c r="E2" s="16" t="s">
        <v>1941</v>
      </c>
      <c r="F2" s="238" t="s">
        <v>970</v>
      </c>
    </row>
    <row r="3" spans="1:6" ht="63" x14ac:dyDescent="0.25">
      <c r="A3" s="17" t="s">
        <v>1942</v>
      </c>
      <c r="B3" s="18"/>
      <c r="C3" s="18"/>
      <c r="D3" s="236"/>
      <c r="E3" s="90"/>
      <c r="F3" s="239" t="s">
        <v>1013</v>
      </c>
    </row>
    <row r="4" spans="1:6" ht="15.75" x14ac:dyDescent="0.25">
      <c r="A4" s="17" t="s">
        <v>1944</v>
      </c>
      <c r="B4" s="18"/>
      <c r="C4" s="18"/>
      <c r="D4" s="236"/>
      <c r="E4" s="90"/>
      <c r="F4" s="195">
        <v>841126</v>
      </c>
    </row>
    <row r="5" spans="1:6" ht="18.75" x14ac:dyDescent="0.25">
      <c r="A5" s="19" t="s">
        <v>814</v>
      </c>
      <c r="B5" s="19" t="s">
        <v>1384</v>
      </c>
      <c r="C5" s="20"/>
      <c r="D5" s="237">
        <f>'mód 3 PH'!F8</f>
        <v>0</v>
      </c>
      <c r="E5" s="42">
        <f>SUM(E6,E70,E76,E113,E150,E156,E160)</f>
        <v>0</v>
      </c>
      <c r="F5" s="42"/>
    </row>
    <row r="6" spans="1:6" ht="15.75" x14ac:dyDescent="0.25">
      <c r="A6" s="21" t="s">
        <v>815</v>
      </c>
      <c r="B6" s="3" t="s">
        <v>360</v>
      </c>
      <c r="C6" s="22" t="s">
        <v>816</v>
      </c>
      <c r="D6" s="161">
        <f>SUM(D7,D65,D66,D67,D68,D69)</f>
        <v>0</v>
      </c>
      <c r="E6" s="43">
        <f>SUM(E7,E65,E66,E67,E68,E69)</f>
        <v>0</v>
      </c>
      <c r="F6" s="43"/>
    </row>
    <row r="7" spans="1:6" ht="15.75" x14ac:dyDescent="0.25">
      <c r="A7" s="5" t="s">
        <v>817</v>
      </c>
      <c r="B7" s="3" t="s">
        <v>348</v>
      </c>
      <c r="C7" s="22" t="s">
        <v>818</v>
      </c>
      <c r="D7" s="165">
        <f>SUM(D8,D34,D35,D50,D52,D61)+D64</f>
        <v>0</v>
      </c>
      <c r="E7" s="44">
        <f>SUM(E8,E34,E35,E50,E52,E61)+E64</f>
        <v>0</v>
      </c>
      <c r="F7" s="44"/>
    </row>
    <row r="8" spans="1:6" ht="15.75" x14ac:dyDescent="0.25">
      <c r="A8" s="23" t="s">
        <v>819</v>
      </c>
      <c r="B8" s="3" t="s">
        <v>349</v>
      </c>
      <c r="C8" s="22" t="s">
        <v>820</v>
      </c>
      <c r="D8" s="165">
        <f>D9+D13+D30</f>
        <v>0</v>
      </c>
      <c r="E8" s="44">
        <f>E9+E13+E30</f>
        <v>0</v>
      </c>
      <c r="F8" s="44"/>
    </row>
    <row r="9" spans="1:6" ht="15.75" x14ac:dyDescent="0.25">
      <c r="A9" s="24" t="s">
        <v>821</v>
      </c>
      <c r="B9" s="3"/>
      <c r="C9" s="22"/>
      <c r="D9" s="165">
        <f>D10</f>
        <v>0</v>
      </c>
      <c r="E9" s="44">
        <f>E10</f>
        <v>0</v>
      </c>
      <c r="F9" s="44"/>
    </row>
    <row r="10" spans="1:6" ht="15.75" x14ac:dyDescent="0.25">
      <c r="A10" s="25" t="s">
        <v>1824</v>
      </c>
      <c r="B10" s="3"/>
      <c r="C10" s="22"/>
      <c r="D10" s="165"/>
      <c r="E10" s="44"/>
      <c r="F10" s="44"/>
    </row>
    <row r="11" spans="1:6" ht="15.75" x14ac:dyDescent="0.25">
      <c r="A11" s="25" t="s">
        <v>1825</v>
      </c>
      <c r="B11" s="3"/>
      <c r="C11" s="22"/>
      <c r="D11" s="165"/>
      <c r="E11" s="44"/>
      <c r="F11" s="44"/>
    </row>
    <row r="12" spans="1:6" ht="15.75" x14ac:dyDescent="0.25">
      <c r="A12" s="25" t="s">
        <v>1826</v>
      </c>
      <c r="B12" s="3"/>
      <c r="C12" s="22"/>
      <c r="D12" s="165">
        <f>D11-D10</f>
        <v>0</v>
      </c>
      <c r="E12" s="44">
        <f>E11-E10</f>
        <v>0</v>
      </c>
      <c r="F12" s="44"/>
    </row>
    <row r="13" spans="1:6" ht="15.75" x14ac:dyDescent="0.25">
      <c r="A13" s="24" t="s">
        <v>822</v>
      </c>
      <c r="B13" s="3"/>
      <c r="C13" s="22"/>
      <c r="D13" s="165">
        <f>D14+D18+D22+D26</f>
        <v>0</v>
      </c>
      <c r="E13" s="44">
        <f>E14+E18+E22+E26</f>
        <v>0</v>
      </c>
      <c r="F13" s="44"/>
    </row>
    <row r="14" spans="1:6" ht="15.75" x14ac:dyDescent="0.25">
      <c r="A14" s="25" t="s">
        <v>823</v>
      </c>
      <c r="B14" s="3"/>
      <c r="C14" s="22"/>
      <c r="D14" s="165">
        <f>D15</f>
        <v>0</v>
      </c>
      <c r="E14" s="44">
        <f>E15</f>
        <v>0</v>
      </c>
      <c r="F14" s="44"/>
    </row>
    <row r="15" spans="1:6" ht="15.75" x14ac:dyDescent="0.25">
      <c r="A15" s="41" t="s">
        <v>1828</v>
      </c>
      <c r="B15" s="3"/>
      <c r="C15" s="22"/>
      <c r="D15" s="165"/>
      <c r="E15" s="44"/>
      <c r="F15" s="44"/>
    </row>
    <row r="16" spans="1:6" ht="15.75" x14ac:dyDescent="0.25">
      <c r="A16" s="41" t="s">
        <v>1829</v>
      </c>
      <c r="B16" s="3"/>
      <c r="C16" s="22"/>
      <c r="D16" s="165"/>
      <c r="E16" s="44"/>
      <c r="F16" s="44"/>
    </row>
    <row r="17" spans="1:6" ht="15.75" x14ac:dyDescent="0.25">
      <c r="A17" s="41" t="s">
        <v>1830</v>
      </c>
      <c r="B17" s="3"/>
      <c r="C17" s="22"/>
      <c r="D17" s="165">
        <f>D16-D15</f>
        <v>0</v>
      </c>
      <c r="E17" s="44">
        <f>E16-E15</f>
        <v>0</v>
      </c>
      <c r="F17" s="44"/>
    </row>
    <row r="18" spans="1:6" ht="15.75" x14ac:dyDescent="0.25">
      <c r="A18" s="25" t="s">
        <v>824</v>
      </c>
      <c r="B18" s="3"/>
      <c r="C18" s="22"/>
      <c r="D18" s="165">
        <f>D19</f>
        <v>0</v>
      </c>
      <c r="E18" s="44">
        <f>E19</f>
        <v>0</v>
      </c>
      <c r="F18" s="44"/>
    </row>
    <row r="19" spans="1:6" ht="15.75" x14ac:dyDescent="0.25">
      <c r="A19" s="41" t="s">
        <v>1831</v>
      </c>
      <c r="B19" s="3"/>
      <c r="C19" s="22"/>
      <c r="D19" s="165"/>
      <c r="E19" s="44"/>
      <c r="F19" s="44"/>
    </row>
    <row r="20" spans="1:6" ht="15.75" x14ac:dyDescent="0.25">
      <c r="A20" s="41" t="s">
        <v>1832</v>
      </c>
      <c r="B20" s="3"/>
      <c r="C20" s="22"/>
      <c r="D20" s="165"/>
      <c r="E20" s="44"/>
      <c r="F20" s="44"/>
    </row>
    <row r="21" spans="1:6" ht="15.75" x14ac:dyDescent="0.25">
      <c r="A21" s="41" t="s">
        <v>1833</v>
      </c>
      <c r="B21" s="3"/>
      <c r="C21" s="22"/>
      <c r="D21" s="165">
        <f>D20-D19</f>
        <v>0</v>
      </c>
      <c r="E21" s="44">
        <f>E20-E19</f>
        <v>0</v>
      </c>
      <c r="F21" s="44"/>
    </row>
    <row r="22" spans="1:6" ht="15.75" x14ac:dyDescent="0.25">
      <c r="A22" s="25" t="s">
        <v>825</v>
      </c>
      <c r="B22" s="3"/>
      <c r="C22" s="22"/>
      <c r="D22" s="165">
        <f>D23</f>
        <v>0</v>
      </c>
      <c r="E22" s="44">
        <f>E23</f>
        <v>0</v>
      </c>
      <c r="F22" s="44"/>
    </row>
    <row r="23" spans="1:6" ht="15.75" x14ac:dyDescent="0.25">
      <c r="A23" s="41" t="s">
        <v>1834</v>
      </c>
      <c r="B23" s="3"/>
      <c r="C23" s="22"/>
      <c r="D23" s="165"/>
      <c r="E23" s="44"/>
      <c r="F23" s="44"/>
    </row>
    <row r="24" spans="1:6" ht="15.75" x14ac:dyDescent="0.25">
      <c r="A24" s="41" t="s">
        <v>1835</v>
      </c>
      <c r="B24" s="3"/>
      <c r="C24" s="22"/>
      <c r="D24" s="165"/>
      <c r="E24" s="44"/>
      <c r="F24" s="44"/>
    </row>
    <row r="25" spans="1:6" ht="15.75" x14ac:dyDescent="0.25">
      <c r="A25" s="41" t="s">
        <v>1836</v>
      </c>
      <c r="B25" s="3"/>
      <c r="C25" s="22"/>
      <c r="D25" s="165">
        <f>D24-D23</f>
        <v>0</v>
      </c>
      <c r="E25" s="44">
        <f>E24-E23</f>
        <v>0</v>
      </c>
      <c r="F25" s="44"/>
    </row>
    <row r="26" spans="1:6" ht="15.75" x14ac:dyDescent="0.25">
      <c r="A26" s="25" t="s">
        <v>826</v>
      </c>
      <c r="B26" s="3"/>
      <c r="C26" s="22"/>
      <c r="D26" s="165">
        <f>D27</f>
        <v>0</v>
      </c>
      <c r="E26" s="44">
        <f>E27</f>
        <v>0</v>
      </c>
      <c r="F26" s="44"/>
    </row>
    <row r="27" spans="1:6" ht="15.75" x14ac:dyDescent="0.25">
      <c r="A27" s="41" t="s">
        <v>1846</v>
      </c>
      <c r="B27" s="3"/>
      <c r="C27" s="22"/>
      <c r="D27" s="165"/>
      <c r="E27" s="44"/>
      <c r="F27" s="44"/>
    </row>
    <row r="28" spans="1:6" ht="15.75" x14ac:dyDescent="0.25">
      <c r="A28" s="41" t="s">
        <v>1847</v>
      </c>
      <c r="B28" s="3"/>
      <c r="C28" s="22"/>
      <c r="D28" s="165"/>
      <c r="E28" s="44"/>
      <c r="F28" s="44"/>
    </row>
    <row r="29" spans="1:6" ht="15.75" x14ac:dyDescent="0.25">
      <c r="A29" s="41" t="s">
        <v>1837</v>
      </c>
      <c r="B29" s="3"/>
      <c r="C29" s="22"/>
      <c r="D29" s="165">
        <f>D28-D27</f>
        <v>0</v>
      </c>
      <c r="E29" s="44">
        <f>E28-E27</f>
        <v>0</v>
      </c>
      <c r="F29" s="44"/>
    </row>
    <row r="30" spans="1:6" ht="15.75" x14ac:dyDescent="0.25">
      <c r="A30" s="24" t="s">
        <v>1827</v>
      </c>
      <c r="B30" s="3"/>
      <c r="C30" s="22"/>
      <c r="D30" s="165">
        <f>D31</f>
        <v>0</v>
      </c>
      <c r="E30" s="44">
        <f>E31</f>
        <v>0</v>
      </c>
      <c r="F30" s="44"/>
    </row>
    <row r="31" spans="1:6" ht="15.75" x14ac:dyDescent="0.25">
      <c r="A31" s="25" t="s">
        <v>1845</v>
      </c>
      <c r="B31" s="3"/>
      <c r="C31" s="22"/>
      <c r="D31" s="165"/>
      <c r="E31" s="44"/>
      <c r="F31" s="44"/>
    </row>
    <row r="32" spans="1:6" ht="15.75" x14ac:dyDescent="0.25">
      <c r="A32" s="25" t="s">
        <v>1838</v>
      </c>
      <c r="B32" s="3"/>
      <c r="C32" s="22"/>
      <c r="D32" s="165"/>
      <c r="E32" s="44"/>
      <c r="F32" s="44"/>
    </row>
    <row r="33" spans="1:6" ht="15.75" x14ac:dyDescent="0.25">
      <c r="A33" s="25" t="s">
        <v>1839</v>
      </c>
      <c r="B33" s="3"/>
      <c r="C33" s="22"/>
      <c r="D33" s="165">
        <f>D32-D31</f>
        <v>0</v>
      </c>
      <c r="E33" s="44">
        <f>E32-E31</f>
        <v>0</v>
      </c>
      <c r="F33" s="44"/>
    </row>
    <row r="34" spans="1:6" ht="15.75" x14ac:dyDescent="0.25">
      <c r="A34" s="23" t="s">
        <v>827</v>
      </c>
      <c r="B34" s="3" t="s">
        <v>350</v>
      </c>
      <c r="C34" s="22" t="s">
        <v>828</v>
      </c>
      <c r="D34" s="165"/>
      <c r="E34" s="44"/>
      <c r="F34" s="44"/>
    </row>
    <row r="35" spans="1:6" ht="15.75" x14ac:dyDescent="0.25">
      <c r="A35" s="23" t="s">
        <v>829</v>
      </c>
      <c r="B35" s="3" t="s">
        <v>351</v>
      </c>
      <c r="C35" s="22" t="s">
        <v>830</v>
      </c>
      <c r="D35" s="165">
        <f>D36+D40+D44</f>
        <v>0</v>
      </c>
      <c r="E35" s="44">
        <f>E36+E40+E44</f>
        <v>0</v>
      </c>
      <c r="F35" s="44"/>
    </row>
    <row r="36" spans="1:6" ht="15.75" x14ac:dyDescent="0.25">
      <c r="A36" s="24" t="s">
        <v>831</v>
      </c>
      <c r="B36" s="3"/>
      <c r="C36" s="22"/>
      <c r="D36" s="165">
        <f>SUM(D37:D39)</f>
        <v>0</v>
      </c>
      <c r="E36" s="44">
        <f>SUM(E37:E39)</f>
        <v>0</v>
      </c>
      <c r="F36" s="44"/>
    </row>
    <row r="37" spans="1:6" ht="15.75" x14ac:dyDescent="0.25">
      <c r="A37" s="25" t="s">
        <v>1821</v>
      </c>
      <c r="B37" s="3"/>
      <c r="C37" s="22"/>
      <c r="D37" s="165"/>
      <c r="E37" s="44"/>
      <c r="F37" s="44"/>
    </row>
    <row r="38" spans="1:6" ht="15.75" x14ac:dyDescent="0.25">
      <c r="A38" s="25" t="s">
        <v>1822</v>
      </c>
      <c r="B38" s="3"/>
      <c r="C38" s="22"/>
      <c r="D38" s="165"/>
      <c r="E38" s="44"/>
      <c r="F38" s="44"/>
    </row>
    <row r="39" spans="1:6" ht="15.75" x14ac:dyDescent="0.25">
      <c r="A39" s="25" t="s">
        <v>1823</v>
      </c>
      <c r="B39" s="3"/>
      <c r="C39" s="22"/>
      <c r="D39" s="165"/>
      <c r="E39" s="44"/>
      <c r="F39" s="44"/>
    </row>
    <row r="40" spans="1:6" ht="15.75" x14ac:dyDescent="0.25">
      <c r="A40" s="24" t="s">
        <v>1840</v>
      </c>
      <c r="B40" s="3"/>
      <c r="C40" s="22"/>
      <c r="D40" s="165">
        <f>D41</f>
        <v>0</v>
      </c>
      <c r="E40" s="44">
        <f>E41</f>
        <v>0</v>
      </c>
      <c r="F40" s="44"/>
    </row>
    <row r="41" spans="1:6" ht="15.75" x14ac:dyDescent="0.25">
      <c r="A41" s="25" t="s">
        <v>1841</v>
      </c>
      <c r="B41" s="3"/>
      <c r="C41" s="22"/>
      <c r="D41" s="165"/>
      <c r="E41" s="44"/>
      <c r="F41" s="44"/>
    </row>
    <row r="42" spans="1:6" ht="15.75" x14ac:dyDescent="0.25">
      <c r="A42" s="25" t="s">
        <v>1842</v>
      </c>
      <c r="B42" s="3"/>
      <c r="C42" s="22"/>
      <c r="D42" s="165"/>
      <c r="E42" s="44"/>
      <c r="F42" s="44"/>
    </row>
    <row r="43" spans="1:6" ht="15.75" x14ac:dyDescent="0.25">
      <c r="A43" s="25" t="s">
        <v>1843</v>
      </c>
      <c r="B43" s="3"/>
      <c r="C43" s="22"/>
      <c r="D43" s="165">
        <f>D42-D41</f>
        <v>0</v>
      </c>
      <c r="E43" s="44">
        <f>E42-E41</f>
        <v>0</v>
      </c>
      <c r="F43" s="44"/>
    </row>
    <row r="44" spans="1:6" ht="15.75" x14ac:dyDescent="0.25">
      <c r="A44" s="24" t="s">
        <v>832</v>
      </c>
      <c r="B44" s="3"/>
      <c r="C44" s="22"/>
      <c r="D44" s="165">
        <f>SUM(D45:D49)</f>
        <v>0</v>
      </c>
      <c r="E44" s="44">
        <f>SUM(E45:E49)</f>
        <v>0</v>
      </c>
      <c r="F44" s="44"/>
    </row>
    <row r="45" spans="1:6" ht="15.75" x14ac:dyDescent="0.25">
      <c r="A45" s="25" t="s">
        <v>833</v>
      </c>
      <c r="B45" s="3"/>
      <c r="C45" s="22"/>
      <c r="D45" s="165"/>
      <c r="E45" s="44"/>
      <c r="F45" s="44"/>
    </row>
    <row r="46" spans="1:6" ht="15.75" x14ac:dyDescent="0.25">
      <c r="A46" s="25" t="s">
        <v>834</v>
      </c>
      <c r="B46" s="3"/>
      <c r="C46" s="22"/>
      <c r="D46" s="165"/>
      <c r="E46" s="44"/>
      <c r="F46" s="44"/>
    </row>
    <row r="47" spans="1:6" ht="15.75" x14ac:dyDescent="0.25">
      <c r="A47" s="25" t="s">
        <v>835</v>
      </c>
      <c r="B47" s="3"/>
      <c r="C47" s="22"/>
      <c r="D47" s="165"/>
      <c r="E47" s="44"/>
      <c r="F47" s="44"/>
    </row>
    <row r="48" spans="1:6" ht="15.75" x14ac:dyDescent="0.25">
      <c r="A48" s="25" t="s">
        <v>836</v>
      </c>
      <c r="B48" s="3"/>
      <c r="C48" s="22"/>
      <c r="D48" s="165"/>
      <c r="E48" s="44"/>
      <c r="F48" s="44"/>
    </row>
    <row r="49" spans="1:6" ht="15.75" x14ac:dyDescent="0.25">
      <c r="A49" s="25" t="s">
        <v>837</v>
      </c>
      <c r="B49" s="3"/>
      <c r="C49" s="22"/>
      <c r="D49" s="165"/>
      <c r="E49" s="44"/>
      <c r="F49" s="44"/>
    </row>
    <row r="50" spans="1:6" ht="15.75" x14ac:dyDescent="0.25">
      <c r="A50" s="23" t="s">
        <v>838</v>
      </c>
      <c r="B50" s="3" t="s">
        <v>352</v>
      </c>
      <c r="C50" s="22" t="s">
        <v>839</v>
      </c>
      <c r="D50" s="165">
        <f>SUM(D51)</f>
        <v>0</v>
      </c>
      <c r="E50" s="44">
        <f>SUM(E51)</f>
        <v>0</v>
      </c>
      <c r="F50" s="44"/>
    </row>
    <row r="51" spans="1:6" ht="15.75" x14ac:dyDescent="0.25">
      <c r="A51" s="24" t="s">
        <v>840</v>
      </c>
      <c r="B51" s="3"/>
      <c r="C51" s="22"/>
      <c r="D51" s="165"/>
      <c r="E51" s="44"/>
      <c r="F51" s="44"/>
    </row>
    <row r="52" spans="1:6" ht="15.75" x14ac:dyDescent="0.25">
      <c r="A52" s="23" t="s">
        <v>841</v>
      </c>
      <c r="B52" s="3" t="s">
        <v>353</v>
      </c>
      <c r="C52" s="22" t="s">
        <v>842</v>
      </c>
      <c r="D52" s="165">
        <f>SUM(D53:D60)</f>
        <v>0</v>
      </c>
      <c r="E52" s="44">
        <f>SUM(E53:E60)</f>
        <v>0</v>
      </c>
      <c r="F52" s="44"/>
    </row>
    <row r="53" spans="1:6" ht="15.75" x14ac:dyDescent="0.25">
      <c r="A53" s="24" t="s">
        <v>843</v>
      </c>
      <c r="B53" s="3"/>
      <c r="C53" s="22"/>
      <c r="D53" s="165"/>
      <c r="E53" s="44"/>
      <c r="F53" s="44"/>
    </row>
    <row r="54" spans="1:6" ht="31.5" x14ac:dyDescent="0.25">
      <c r="A54" s="26" t="s">
        <v>844</v>
      </c>
      <c r="B54" s="3"/>
      <c r="C54" s="22"/>
      <c r="D54" s="165"/>
      <c r="E54" s="44"/>
      <c r="F54" s="44"/>
    </row>
    <row r="55" spans="1:6" ht="15.75" x14ac:dyDescent="0.25">
      <c r="A55" s="24" t="s">
        <v>845</v>
      </c>
      <c r="B55" s="3"/>
      <c r="C55" s="22"/>
      <c r="D55" s="165"/>
      <c r="E55" s="44"/>
      <c r="F55" s="44"/>
    </row>
    <row r="56" spans="1:6" ht="31.5" x14ac:dyDescent="0.25">
      <c r="A56" s="26" t="s">
        <v>846</v>
      </c>
      <c r="B56" s="3"/>
      <c r="C56" s="22"/>
      <c r="D56" s="165"/>
      <c r="E56" s="44"/>
      <c r="F56" s="44"/>
    </row>
    <row r="57" spans="1:6" ht="15.75" x14ac:dyDescent="0.25">
      <c r="A57" s="24" t="s">
        <v>1712</v>
      </c>
      <c r="B57" s="3"/>
      <c r="C57" s="22"/>
      <c r="D57" s="165"/>
      <c r="E57" s="44"/>
      <c r="F57" s="44"/>
    </row>
    <row r="58" spans="1:6" ht="31.5" x14ac:dyDescent="0.25">
      <c r="A58" s="26" t="s">
        <v>1717</v>
      </c>
      <c r="B58" s="3"/>
      <c r="C58" s="22"/>
      <c r="D58" s="165"/>
      <c r="E58" s="44"/>
      <c r="F58" s="44"/>
    </row>
    <row r="59" spans="1:6" ht="15.75" x14ac:dyDescent="0.25">
      <c r="A59" s="24" t="s">
        <v>1718</v>
      </c>
      <c r="B59" s="3"/>
      <c r="C59" s="22"/>
      <c r="D59" s="165"/>
      <c r="E59" s="44"/>
      <c r="F59" s="44"/>
    </row>
    <row r="60" spans="1:6" ht="15.75" x14ac:dyDescent="0.25">
      <c r="A60" s="24" t="s">
        <v>1719</v>
      </c>
      <c r="B60" s="3"/>
      <c r="C60" s="22"/>
      <c r="D60" s="165"/>
      <c r="E60" s="44"/>
      <c r="F60" s="44"/>
    </row>
    <row r="61" spans="1:6" ht="15.75" x14ac:dyDescent="0.25">
      <c r="A61" s="23" t="s">
        <v>1720</v>
      </c>
      <c r="B61" s="3" t="s">
        <v>354</v>
      </c>
      <c r="C61" s="22" t="s">
        <v>1721</v>
      </c>
      <c r="D61" s="165">
        <f>SUM(D62:D63)</f>
        <v>0</v>
      </c>
      <c r="E61" s="44">
        <f>SUM(E62:E63)</f>
        <v>0</v>
      </c>
      <c r="F61" s="44"/>
    </row>
    <row r="62" spans="1:6" ht="15.75" x14ac:dyDescent="0.25">
      <c r="A62" s="24" t="s">
        <v>1722</v>
      </c>
      <c r="B62" s="3"/>
      <c r="C62" s="22"/>
      <c r="D62" s="165"/>
      <c r="E62" s="44"/>
      <c r="F62" s="44"/>
    </row>
    <row r="63" spans="1:6" ht="15.75" x14ac:dyDescent="0.25">
      <c r="A63" s="24" t="s">
        <v>1723</v>
      </c>
      <c r="B63" s="3"/>
      <c r="C63" s="22"/>
      <c r="D63" s="165"/>
      <c r="E63" s="44"/>
      <c r="F63" s="44"/>
    </row>
    <row r="64" spans="1:6" ht="15.75" x14ac:dyDescent="0.25">
      <c r="A64" s="23" t="s">
        <v>1844</v>
      </c>
      <c r="B64" s="3"/>
      <c r="C64" s="22"/>
      <c r="D64" s="165">
        <f>SUM(D12,D17,D21,D25,D29,D33,D43)</f>
        <v>0</v>
      </c>
      <c r="E64" s="44">
        <f>SUM(E12,E17,E21,E25,E29,E33,E43)</f>
        <v>0</v>
      </c>
      <c r="F64" s="44"/>
    </row>
    <row r="65" spans="1:6" ht="15.75" x14ac:dyDescent="0.25">
      <c r="A65" s="5" t="s">
        <v>1724</v>
      </c>
      <c r="B65" s="3" t="s">
        <v>355</v>
      </c>
      <c r="C65" s="22" t="s">
        <v>1725</v>
      </c>
      <c r="D65" s="165"/>
      <c r="E65" s="44"/>
      <c r="F65" s="44"/>
    </row>
    <row r="66" spans="1:6" ht="15.75" x14ac:dyDescent="0.25">
      <c r="A66" s="3" t="s">
        <v>1726</v>
      </c>
      <c r="B66" s="3" t="s">
        <v>356</v>
      </c>
      <c r="C66" s="22" t="s">
        <v>1727</v>
      </c>
      <c r="D66" s="165"/>
      <c r="E66" s="44"/>
      <c r="F66" s="44"/>
    </row>
    <row r="67" spans="1:6" ht="15.75" x14ac:dyDescent="0.25">
      <c r="A67" s="3" t="s">
        <v>1728</v>
      </c>
      <c r="B67" s="3" t="s">
        <v>357</v>
      </c>
      <c r="C67" s="22" t="s">
        <v>1729</v>
      </c>
      <c r="D67" s="165"/>
      <c r="E67" s="44"/>
      <c r="F67" s="44"/>
    </row>
    <row r="68" spans="1:6" ht="15.75" x14ac:dyDescent="0.25">
      <c r="A68" s="3" t="s">
        <v>1730</v>
      </c>
      <c r="B68" s="3" t="s">
        <v>358</v>
      </c>
      <c r="C68" s="22" t="s">
        <v>1731</v>
      </c>
      <c r="D68" s="165"/>
      <c r="E68" s="44"/>
      <c r="F68" s="44"/>
    </row>
    <row r="69" spans="1:6" ht="15.75" x14ac:dyDescent="0.25">
      <c r="A69" s="27" t="s">
        <v>1732</v>
      </c>
      <c r="B69" s="3" t="s">
        <v>359</v>
      </c>
      <c r="C69" s="22" t="s">
        <v>1733</v>
      </c>
      <c r="D69" s="165"/>
      <c r="E69" s="44"/>
      <c r="F69" s="44"/>
    </row>
    <row r="70" spans="1:6" ht="15.75" x14ac:dyDescent="0.25">
      <c r="A70" s="21" t="s">
        <v>1734</v>
      </c>
      <c r="B70" s="3" t="s">
        <v>361</v>
      </c>
      <c r="C70" s="22" t="s">
        <v>1735</v>
      </c>
      <c r="D70" s="161">
        <f>SUM(D71:D75)</f>
        <v>0</v>
      </c>
      <c r="E70" s="43">
        <f>SUM(E71:E75)</f>
        <v>0</v>
      </c>
      <c r="F70" s="43"/>
    </row>
    <row r="71" spans="1:6" ht="15.75" x14ac:dyDescent="0.25">
      <c r="A71" s="3" t="s">
        <v>1736</v>
      </c>
      <c r="B71" s="3" t="s">
        <v>362</v>
      </c>
      <c r="C71" s="22" t="s">
        <v>1737</v>
      </c>
      <c r="D71" s="165"/>
      <c r="E71" s="44"/>
      <c r="F71" s="44"/>
    </row>
    <row r="72" spans="1:6" ht="15.75" x14ac:dyDescent="0.25">
      <c r="A72" s="3" t="s">
        <v>1738</v>
      </c>
      <c r="B72" s="3" t="s">
        <v>363</v>
      </c>
      <c r="C72" s="22" t="s">
        <v>1739</v>
      </c>
      <c r="D72" s="165"/>
      <c r="E72" s="44"/>
      <c r="F72" s="44"/>
    </row>
    <row r="73" spans="1:6" ht="15.75" x14ac:dyDescent="0.25">
      <c r="A73" s="3" t="s">
        <v>1740</v>
      </c>
      <c r="B73" s="3" t="s">
        <v>364</v>
      </c>
      <c r="C73" s="22" t="s">
        <v>1741</v>
      </c>
      <c r="D73" s="165"/>
      <c r="E73" s="44"/>
      <c r="F73" s="44"/>
    </row>
    <row r="74" spans="1:6" ht="15.75" x14ac:dyDescent="0.25">
      <c r="A74" s="3" t="s">
        <v>1742</v>
      </c>
      <c r="B74" s="3" t="s">
        <v>365</v>
      </c>
      <c r="C74" s="22" t="s">
        <v>1743</v>
      </c>
      <c r="D74" s="165"/>
      <c r="E74" s="44"/>
      <c r="F74" s="44"/>
    </row>
    <row r="75" spans="1:6" ht="15.75" x14ac:dyDescent="0.25">
      <c r="A75" s="3" t="s">
        <v>1744</v>
      </c>
      <c r="B75" s="3" t="s">
        <v>366</v>
      </c>
      <c r="C75" s="22" t="s">
        <v>1745</v>
      </c>
      <c r="D75" s="165"/>
      <c r="E75" s="44"/>
      <c r="F75" s="44"/>
    </row>
    <row r="76" spans="1:6" ht="15.75" x14ac:dyDescent="0.25">
      <c r="A76" s="21" t="s">
        <v>1746</v>
      </c>
      <c r="B76" s="3" t="s">
        <v>378</v>
      </c>
      <c r="C76" s="22" t="s">
        <v>1747</v>
      </c>
      <c r="D76" s="161">
        <f>SUM(D77,D80,D81,D82,D86,D101)</f>
        <v>0</v>
      </c>
      <c r="E76" s="43">
        <f>SUM(E77,E80,E81,E82,E86,E101)</f>
        <v>0</v>
      </c>
      <c r="F76" s="43"/>
    </row>
    <row r="77" spans="1:6" ht="15.75" x14ac:dyDescent="0.25">
      <c r="A77" s="3" t="s">
        <v>1748</v>
      </c>
      <c r="B77" s="3" t="s">
        <v>379</v>
      </c>
      <c r="C77" s="22" t="s">
        <v>1749</v>
      </c>
      <c r="D77" s="165">
        <f>SUM(D78:D79)</f>
        <v>0</v>
      </c>
      <c r="E77" s="44">
        <f>SUM(E78:E79)</f>
        <v>0</v>
      </c>
      <c r="F77" s="44"/>
    </row>
    <row r="78" spans="1:6" ht="15.75" x14ac:dyDescent="0.25">
      <c r="A78" s="23" t="s">
        <v>1750</v>
      </c>
      <c r="B78" s="3" t="s">
        <v>380</v>
      </c>
      <c r="C78" s="22" t="s">
        <v>1751</v>
      </c>
      <c r="D78" s="165"/>
      <c r="E78" s="44"/>
      <c r="F78" s="44"/>
    </row>
    <row r="79" spans="1:6" ht="15.75" x14ac:dyDescent="0.25">
      <c r="A79" s="23" t="s">
        <v>1752</v>
      </c>
      <c r="B79" s="3" t="s">
        <v>381</v>
      </c>
      <c r="C79" s="22" t="s">
        <v>1753</v>
      </c>
      <c r="D79" s="165"/>
      <c r="E79" s="44"/>
      <c r="F79" s="44"/>
    </row>
    <row r="80" spans="1:6" ht="15.75" x14ac:dyDescent="0.25">
      <c r="A80" s="3" t="s">
        <v>1754</v>
      </c>
      <c r="B80" s="3" t="s">
        <v>382</v>
      </c>
      <c r="C80" s="22" t="s">
        <v>1755</v>
      </c>
      <c r="D80" s="165"/>
      <c r="E80" s="44"/>
      <c r="F80" s="44"/>
    </row>
    <row r="81" spans="1:6" ht="15.75" x14ac:dyDescent="0.25">
      <c r="A81" s="3" t="s">
        <v>1756</v>
      </c>
      <c r="B81" s="3" t="s">
        <v>383</v>
      </c>
      <c r="C81" s="22" t="s">
        <v>1757</v>
      </c>
      <c r="D81" s="165"/>
      <c r="E81" s="44"/>
      <c r="F81" s="44"/>
    </row>
    <row r="82" spans="1:6" ht="15.75" x14ac:dyDescent="0.25">
      <c r="A82" s="3" t="s">
        <v>1758</v>
      </c>
      <c r="B82" s="3" t="s">
        <v>384</v>
      </c>
      <c r="C82" s="22" t="s">
        <v>1759</v>
      </c>
      <c r="D82" s="165">
        <f>SUM(D83)</f>
        <v>0</v>
      </c>
      <c r="E82" s="44">
        <f>SUM(E83)</f>
        <v>0</v>
      </c>
      <c r="F82" s="44"/>
    </row>
    <row r="83" spans="1:6" ht="15.75" x14ac:dyDescent="0.25">
      <c r="A83" s="23" t="s">
        <v>1760</v>
      </c>
      <c r="B83" s="3"/>
      <c r="C83" s="22" t="s">
        <v>1761</v>
      </c>
      <c r="D83" s="165">
        <f>SUM(D84:D85)</f>
        <v>0</v>
      </c>
      <c r="E83" s="44">
        <f>SUM(E84:E85)</f>
        <v>0</v>
      </c>
      <c r="F83" s="44"/>
    </row>
    <row r="84" spans="1:6" ht="15.75" x14ac:dyDescent="0.25">
      <c r="A84" s="24" t="s">
        <v>1762</v>
      </c>
      <c r="B84" s="3"/>
      <c r="C84" s="22"/>
      <c r="D84" s="165"/>
      <c r="E84" s="44"/>
      <c r="F84" s="44"/>
    </row>
    <row r="85" spans="1:6" ht="15.75" x14ac:dyDescent="0.25">
      <c r="A85" s="24" t="s">
        <v>1763</v>
      </c>
      <c r="B85" s="3"/>
      <c r="C85" s="22"/>
      <c r="D85" s="165"/>
      <c r="E85" s="44"/>
      <c r="F85" s="44"/>
    </row>
    <row r="86" spans="1:6" ht="15.75" x14ac:dyDescent="0.25">
      <c r="A86" s="3" t="s">
        <v>1764</v>
      </c>
      <c r="B86" s="3" t="s">
        <v>385</v>
      </c>
      <c r="C86" s="22" t="s">
        <v>1765</v>
      </c>
      <c r="D86" s="165">
        <f>SUM(D87,D94,D95,D96,D100)</f>
        <v>0</v>
      </c>
      <c r="E86" s="44">
        <f>SUM(E87,E94,E95,E96,E100)</f>
        <v>0</v>
      </c>
      <c r="F86" s="44"/>
    </row>
    <row r="87" spans="1:6" ht="15.75" x14ac:dyDescent="0.25">
      <c r="A87" s="23" t="s">
        <v>1766</v>
      </c>
      <c r="B87" s="3" t="s">
        <v>386</v>
      </c>
      <c r="C87" s="22" t="s">
        <v>1767</v>
      </c>
      <c r="D87" s="165">
        <f>SUM(D88,D89,D92,D93)</f>
        <v>0</v>
      </c>
      <c r="E87" s="44">
        <f>SUM(E88,E89,E92,E93)</f>
        <v>0</v>
      </c>
      <c r="F87" s="44"/>
    </row>
    <row r="88" spans="1:6" ht="15.75" x14ac:dyDescent="0.25">
      <c r="A88" s="24" t="s">
        <v>1768</v>
      </c>
      <c r="B88" s="3"/>
      <c r="C88" s="22" t="s">
        <v>1769</v>
      </c>
      <c r="D88" s="165"/>
      <c r="E88" s="44"/>
      <c r="F88" s="44"/>
    </row>
    <row r="89" spans="1:6" ht="15.75" x14ac:dyDescent="0.25">
      <c r="A89" s="24" t="s">
        <v>1770</v>
      </c>
      <c r="B89" s="3"/>
      <c r="C89" s="22" t="s">
        <v>1771</v>
      </c>
      <c r="D89" s="165">
        <f>SUM(D90:D91)</f>
        <v>0</v>
      </c>
      <c r="E89" s="44">
        <f>SUM(E90:E91)</f>
        <v>0</v>
      </c>
      <c r="F89" s="44"/>
    </row>
    <row r="90" spans="1:6" ht="15.75" x14ac:dyDescent="0.25">
      <c r="A90" s="25" t="s">
        <v>1772</v>
      </c>
      <c r="B90" s="3"/>
      <c r="C90" s="22" t="s">
        <v>1773</v>
      </c>
      <c r="D90" s="165"/>
      <c r="E90" s="44"/>
      <c r="F90" s="44"/>
    </row>
    <row r="91" spans="1:6" ht="15.75" x14ac:dyDescent="0.25">
      <c r="A91" s="25" t="s">
        <v>1774</v>
      </c>
      <c r="B91" s="3"/>
      <c r="C91" s="22" t="s">
        <v>1775</v>
      </c>
      <c r="D91" s="165"/>
      <c r="E91" s="44"/>
      <c r="F91" s="44"/>
    </row>
    <row r="92" spans="1:6" ht="15.75" x14ac:dyDescent="0.25">
      <c r="A92" s="24" t="s">
        <v>1776</v>
      </c>
      <c r="B92" s="3"/>
      <c r="C92" s="22" t="s">
        <v>1777</v>
      </c>
      <c r="D92" s="165"/>
      <c r="E92" s="44"/>
      <c r="F92" s="44"/>
    </row>
    <row r="93" spans="1:6" ht="15.75" x14ac:dyDescent="0.25">
      <c r="A93" s="24" t="s">
        <v>1778</v>
      </c>
      <c r="B93" s="3"/>
      <c r="C93" s="22" t="s">
        <v>1779</v>
      </c>
      <c r="D93" s="165"/>
      <c r="E93" s="44"/>
      <c r="F93" s="44"/>
    </row>
    <row r="94" spans="1:6" ht="15.75" x14ac:dyDescent="0.25">
      <c r="A94" s="23" t="s">
        <v>1780</v>
      </c>
      <c r="B94" s="3" t="s">
        <v>387</v>
      </c>
      <c r="C94" s="22" t="s">
        <v>1781</v>
      </c>
      <c r="D94" s="165"/>
      <c r="E94" s="44"/>
      <c r="F94" s="44"/>
    </row>
    <row r="95" spans="1:6" ht="15.75" x14ac:dyDescent="0.25">
      <c r="A95" s="23" t="s">
        <v>1782</v>
      </c>
      <c r="B95" s="3" t="s">
        <v>388</v>
      </c>
      <c r="C95" s="22" t="s">
        <v>1783</v>
      </c>
      <c r="D95" s="165"/>
      <c r="E95" s="44"/>
      <c r="F95" s="44"/>
    </row>
    <row r="96" spans="1:6" ht="15.75" x14ac:dyDescent="0.25">
      <c r="A96" s="23" t="s">
        <v>1784</v>
      </c>
      <c r="B96" s="3" t="s">
        <v>389</v>
      </c>
      <c r="C96" s="22" t="s">
        <v>1785</v>
      </c>
      <c r="D96" s="165">
        <f>SUM(D97:D97)</f>
        <v>0</v>
      </c>
      <c r="E96" s="44">
        <f>SUM(E97:E97)</f>
        <v>0</v>
      </c>
      <c r="F96" s="44"/>
    </row>
    <row r="97" spans="1:6" ht="15.75" x14ac:dyDescent="0.25">
      <c r="A97" s="24" t="s">
        <v>1786</v>
      </c>
      <c r="B97" s="3"/>
      <c r="C97" s="22" t="s">
        <v>1787</v>
      </c>
      <c r="D97" s="165">
        <f>SUM(D98:D99)</f>
        <v>0</v>
      </c>
      <c r="E97" s="44">
        <f>SUM(E98:E99)</f>
        <v>0</v>
      </c>
      <c r="F97" s="44"/>
    </row>
    <row r="98" spans="1:6" ht="15.75" x14ac:dyDescent="0.25">
      <c r="A98" s="25" t="s">
        <v>1788</v>
      </c>
      <c r="B98" s="3"/>
      <c r="C98" s="22" t="s">
        <v>1789</v>
      </c>
      <c r="D98" s="165"/>
      <c r="E98" s="44"/>
      <c r="F98" s="44"/>
    </row>
    <row r="99" spans="1:6" ht="15.75" x14ac:dyDescent="0.25">
      <c r="A99" s="25" t="s">
        <v>1790</v>
      </c>
      <c r="B99" s="3"/>
      <c r="C99" s="22" t="s">
        <v>1791</v>
      </c>
      <c r="D99" s="165"/>
      <c r="E99" s="44"/>
      <c r="F99" s="44"/>
    </row>
    <row r="100" spans="1:6" ht="15.75" x14ac:dyDescent="0.25">
      <c r="A100" s="23" t="s">
        <v>1792</v>
      </c>
      <c r="B100" s="3" t="s">
        <v>390</v>
      </c>
      <c r="C100" s="22" t="s">
        <v>1793</v>
      </c>
      <c r="D100" s="165"/>
      <c r="E100" s="44"/>
      <c r="F100" s="44"/>
    </row>
    <row r="101" spans="1:6" ht="15.75" x14ac:dyDescent="0.25">
      <c r="A101" s="3" t="s">
        <v>1794</v>
      </c>
      <c r="B101" s="3" t="s">
        <v>391</v>
      </c>
      <c r="C101" s="22" t="s">
        <v>1795</v>
      </c>
      <c r="D101" s="165">
        <f>SUM(D102:D103)</f>
        <v>0</v>
      </c>
      <c r="E101" s="44">
        <f>SUM(E102:E103)</f>
        <v>0</v>
      </c>
      <c r="F101" s="44"/>
    </row>
    <row r="102" spans="1:6" ht="15.75" x14ac:dyDescent="0.25">
      <c r="A102" s="23" t="s">
        <v>1796</v>
      </c>
      <c r="B102" s="3"/>
      <c r="C102" s="22" t="s">
        <v>1797</v>
      </c>
      <c r="D102" s="165"/>
      <c r="E102" s="44"/>
      <c r="F102" s="44"/>
    </row>
    <row r="103" spans="1:6" ht="15.75" x14ac:dyDescent="0.25">
      <c r="A103" s="23" t="s">
        <v>1798</v>
      </c>
      <c r="B103" s="3"/>
      <c r="C103" s="22" t="s">
        <v>1799</v>
      </c>
      <c r="D103" s="165">
        <f>SUM(D104:D112)</f>
        <v>0</v>
      </c>
      <c r="E103" s="44">
        <f>SUM(E104:E112)</f>
        <v>0</v>
      </c>
      <c r="F103" s="44"/>
    </row>
    <row r="104" spans="1:6" ht="15.75" x14ac:dyDescent="0.25">
      <c r="A104" s="24" t="s">
        <v>1800</v>
      </c>
      <c r="B104" s="3"/>
      <c r="C104" s="22" t="s">
        <v>1801</v>
      </c>
      <c r="D104" s="165"/>
      <c r="E104" s="44"/>
      <c r="F104" s="44"/>
    </row>
    <row r="105" spans="1:6" ht="15.75" x14ac:dyDescent="0.25">
      <c r="A105" s="24" t="s">
        <v>1802</v>
      </c>
      <c r="B105" s="3"/>
      <c r="C105" s="22" t="s">
        <v>1803</v>
      </c>
      <c r="D105" s="165"/>
      <c r="E105" s="44"/>
      <c r="F105" s="44"/>
    </row>
    <row r="106" spans="1:6" ht="15.75" x14ac:dyDescent="0.25">
      <c r="A106" s="24" t="s">
        <v>1804</v>
      </c>
      <c r="B106" s="3"/>
      <c r="C106" s="22" t="s">
        <v>1805</v>
      </c>
      <c r="D106" s="165"/>
      <c r="E106" s="44"/>
      <c r="F106" s="44"/>
    </row>
    <row r="107" spans="1:6" ht="15.75" x14ac:dyDescent="0.25">
      <c r="A107" s="24" t="s">
        <v>1806</v>
      </c>
      <c r="B107" s="3"/>
      <c r="C107" s="22" t="s">
        <v>944</v>
      </c>
      <c r="D107" s="165"/>
      <c r="E107" s="44"/>
      <c r="F107" s="44"/>
    </row>
    <row r="108" spans="1:6" ht="15.75" x14ac:dyDescent="0.25">
      <c r="A108" s="24" t="s">
        <v>945</v>
      </c>
      <c r="B108" s="3"/>
      <c r="C108" s="22" t="s">
        <v>946</v>
      </c>
      <c r="D108" s="165"/>
      <c r="E108" s="44"/>
      <c r="F108" s="44"/>
    </row>
    <row r="109" spans="1:6" ht="15.75" x14ac:dyDescent="0.25">
      <c r="A109" s="24" t="s">
        <v>947</v>
      </c>
      <c r="B109" s="3"/>
      <c r="C109" s="22" t="s">
        <v>948</v>
      </c>
      <c r="D109" s="165"/>
      <c r="E109" s="44"/>
      <c r="F109" s="44"/>
    </row>
    <row r="110" spans="1:6" ht="15.75" x14ac:dyDescent="0.25">
      <c r="A110" s="24" t="s">
        <v>949</v>
      </c>
      <c r="B110" s="3"/>
      <c r="C110" s="22" t="s">
        <v>950</v>
      </c>
      <c r="D110" s="165"/>
      <c r="E110" s="44"/>
      <c r="F110" s="44"/>
    </row>
    <row r="111" spans="1:6" ht="15.75" x14ac:dyDescent="0.25">
      <c r="A111" s="24" t="s">
        <v>951</v>
      </c>
      <c r="B111" s="3"/>
      <c r="C111" s="22" t="s">
        <v>952</v>
      </c>
      <c r="D111" s="165"/>
      <c r="E111" s="44"/>
      <c r="F111" s="44"/>
    </row>
    <row r="112" spans="1:6" ht="15.75" x14ac:dyDescent="0.25">
      <c r="A112" s="24" t="s">
        <v>953</v>
      </c>
      <c r="B112" s="3"/>
      <c r="C112" s="22" t="s">
        <v>954</v>
      </c>
      <c r="D112" s="165"/>
      <c r="E112" s="44"/>
      <c r="F112" s="44"/>
    </row>
    <row r="113" spans="1:6" ht="15.75" x14ac:dyDescent="0.25">
      <c r="A113" s="21" t="s">
        <v>955</v>
      </c>
      <c r="B113" s="3" t="s">
        <v>1310</v>
      </c>
      <c r="C113" s="22" t="s">
        <v>956</v>
      </c>
      <c r="D113" s="161">
        <f>SUM(D114,D115,D132,D135,D136,D141,D144,D145,D148,D149)</f>
        <v>0</v>
      </c>
      <c r="E113" s="43">
        <f>SUM(E114,E115,E132,E135,E136,E141,E144,E145,E148,E149)</f>
        <v>0</v>
      </c>
      <c r="F113" s="43"/>
    </row>
    <row r="114" spans="1:6" ht="15.75" x14ac:dyDescent="0.25">
      <c r="A114" s="3" t="s">
        <v>957</v>
      </c>
      <c r="B114" s="3" t="s">
        <v>1311</v>
      </c>
      <c r="C114" s="22" t="s">
        <v>958</v>
      </c>
      <c r="D114" s="165"/>
      <c r="E114" s="44"/>
      <c r="F114" s="44"/>
    </row>
    <row r="115" spans="1:6" ht="15.75" x14ac:dyDescent="0.25">
      <c r="A115" s="3" t="s">
        <v>959</v>
      </c>
      <c r="B115" s="3" t="s">
        <v>1312</v>
      </c>
      <c r="C115" s="22" t="s">
        <v>960</v>
      </c>
      <c r="D115" s="165">
        <f>SUM(D116,D117,D127,D128)</f>
        <v>0</v>
      </c>
      <c r="E115" s="44">
        <f>SUM(E116,E117,E127,E128)</f>
        <v>0</v>
      </c>
      <c r="F115" s="44"/>
    </row>
    <row r="116" spans="1:6" ht="15.75" x14ac:dyDescent="0.25">
      <c r="A116" s="23" t="s">
        <v>961</v>
      </c>
      <c r="B116" s="3"/>
      <c r="C116" s="22" t="s">
        <v>962</v>
      </c>
      <c r="D116" s="165"/>
      <c r="E116" s="44"/>
      <c r="F116" s="44"/>
    </row>
    <row r="117" spans="1:6" ht="15.75" x14ac:dyDescent="0.25">
      <c r="A117" s="23" t="s">
        <v>963</v>
      </c>
      <c r="B117" s="3"/>
      <c r="C117" s="22" t="s">
        <v>964</v>
      </c>
      <c r="D117" s="165">
        <f>SUM(D118:D119)</f>
        <v>0</v>
      </c>
      <c r="E117" s="44">
        <f>SUM(E118:E119)</f>
        <v>0</v>
      </c>
      <c r="F117" s="44"/>
    </row>
    <row r="118" spans="1:6" ht="15.75" x14ac:dyDescent="0.25">
      <c r="A118" s="24" t="s">
        <v>965</v>
      </c>
      <c r="B118" s="3"/>
      <c r="C118" s="22" t="s">
        <v>966</v>
      </c>
      <c r="D118" s="165"/>
      <c r="E118" s="44"/>
      <c r="F118" s="44"/>
    </row>
    <row r="119" spans="1:6" ht="15.75" x14ac:dyDescent="0.25">
      <c r="A119" s="24" t="s">
        <v>967</v>
      </c>
      <c r="B119" s="3"/>
      <c r="C119" s="22" t="s">
        <v>968</v>
      </c>
      <c r="D119" s="165">
        <f>SUM(D120:D126)</f>
        <v>0</v>
      </c>
      <c r="E119" s="44">
        <f>SUM(E120:E126)</f>
        <v>0</v>
      </c>
      <c r="F119" s="44"/>
    </row>
    <row r="120" spans="1:6" ht="15.75" x14ac:dyDescent="0.25">
      <c r="A120" s="25" t="s">
        <v>969</v>
      </c>
      <c r="B120" s="3"/>
      <c r="C120" s="22"/>
      <c r="D120" s="165"/>
      <c r="E120" s="44"/>
      <c r="F120" s="44"/>
    </row>
    <row r="121" spans="1:6" ht="15.75" x14ac:dyDescent="0.25">
      <c r="A121" s="25" t="s">
        <v>1901</v>
      </c>
      <c r="B121" s="3"/>
      <c r="C121" s="22"/>
      <c r="D121" s="165"/>
      <c r="E121" s="44"/>
      <c r="F121" s="44"/>
    </row>
    <row r="122" spans="1:6" ht="15.75" x14ac:dyDescent="0.25">
      <c r="A122" s="25" t="s">
        <v>1902</v>
      </c>
      <c r="B122" s="3"/>
      <c r="C122" s="22"/>
      <c r="D122" s="165"/>
      <c r="E122" s="44"/>
      <c r="F122" s="44"/>
    </row>
    <row r="123" spans="1:6" ht="15.75" x14ac:dyDescent="0.25">
      <c r="A123" s="25" t="s">
        <v>1903</v>
      </c>
      <c r="B123" s="3"/>
      <c r="C123" s="22"/>
      <c r="D123" s="165"/>
      <c r="E123" s="44"/>
      <c r="F123" s="44"/>
    </row>
    <row r="124" spans="1:6" ht="15.75" x14ac:dyDescent="0.25">
      <c r="A124" s="25" t="s">
        <v>1904</v>
      </c>
      <c r="B124" s="3"/>
      <c r="C124" s="22"/>
      <c r="D124" s="165"/>
      <c r="E124" s="44"/>
      <c r="F124" s="44"/>
    </row>
    <row r="125" spans="1:6" ht="15.75" x14ac:dyDescent="0.25">
      <c r="A125" s="25" t="s">
        <v>1905</v>
      </c>
      <c r="B125" s="3"/>
      <c r="C125" s="22"/>
      <c r="D125" s="165"/>
      <c r="E125" s="44"/>
      <c r="F125" s="44"/>
    </row>
    <row r="126" spans="1:6" ht="15.75" x14ac:dyDescent="0.25">
      <c r="A126" s="25" t="s">
        <v>1906</v>
      </c>
      <c r="B126" s="3"/>
      <c r="C126" s="22"/>
      <c r="D126" s="165"/>
      <c r="E126" s="44"/>
      <c r="F126" s="44"/>
    </row>
    <row r="127" spans="1:6" ht="15.75" x14ac:dyDescent="0.25">
      <c r="A127" s="23" t="s">
        <v>1907</v>
      </c>
      <c r="B127" s="3"/>
      <c r="C127" s="22" t="s">
        <v>1908</v>
      </c>
      <c r="D127" s="165"/>
      <c r="E127" s="44"/>
      <c r="F127" s="44"/>
    </row>
    <row r="128" spans="1:6" ht="15.75" x14ac:dyDescent="0.25">
      <c r="A128" s="23" t="s">
        <v>1909</v>
      </c>
      <c r="B128" s="3"/>
      <c r="C128" s="22" t="s">
        <v>1910</v>
      </c>
      <c r="D128" s="165">
        <f>SUM(D129:D131)</f>
        <v>0</v>
      </c>
      <c r="E128" s="44">
        <f>SUM(E129:E131)</f>
        <v>0</v>
      </c>
      <c r="F128" s="44"/>
    </row>
    <row r="129" spans="1:6" ht="15.75" x14ac:dyDescent="0.25">
      <c r="A129" s="24" t="s">
        <v>1911</v>
      </c>
      <c r="B129" s="3"/>
      <c r="C129" s="22"/>
      <c r="D129" s="165"/>
      <c r="E129" s="44"/>
      <c r="F129" s="44"/>
    </row>
    <row r="130" spans="1:6" ht="15.75" x14ac:dyDescent="0.25">
      <c r="A130" s="24" t="s">
        <v>1912</v>
      </c>
      <c r="B130" s="3"/>
      <c r="C130" s="22"/>
      <c r="D130" s="165"/>
      <c r="E130" s="44"/>
      <c r="F130" s="44"/>
    </row>
    <row r="131" spans="1:6" ht="15.75" x14ac:dyDescent="0.25">
      <c r="A131" s="24" t="s">
        <v>1913</v>
      </c>
      <c r="B131" s="3"/>
      <c r="C131" s="22"/>
      <c r="D131" s="165"/>
      <c r="E131" s="44"/>
      <c r="F131" s="44"/>
    </row>
    <row r="132" spans="1:6" ht="15.75" x14ac:dyDescent="0.25">
      <c r="A132" s="5" t="s">
        <v>1914</v>
      </c>
      <c r="B132" s="3" t="s">
        <v>1313</v>
      </c>
      <c r="C132" s="22" t="s">
        <v>1915</v>
      </c>
      <c r="D132" s="165">
        <f>SUM(D133:D134)</f>
        <v>0</v>
      </c>
      <c r="E132" s="44">
        <f>SUM(E133:E134)</f>
        <v>0</v>
      </c>
      <c r="F132" s="44"/>
    </row>
    <row r="133" spans="1:6" ht="15.75" x14ac:dyDescent="0.25">
      <c r="A133" s="23" t="s">
        <v>1916</v>
      </c>
      <c r="B133" s="3"/>
      <c r="C133" s="22" t="s">
        <v>1917</v>
      </c>
      <c r="D133" s="165"/>
      <c r="E133" s="44"/>
      <c r="F133" s="44"/>
    </row>
    <row r="134" spans="1:6" ht="15.75" x14ac:dyDescent="0.25">
      <c r="A134" s="23" t="s">
        <v>1918</v>
      </c>
      <c r="B134" s="3"/>
      <c r="C134" s="22" t="s">
        <v>1919</v>
      </c>
      <c r="D134" s="165"/>
      <c r="E134" s="44"/>
      <c r="F134" s="44"/>
    </row>
    <row r="135" spans="1:6" ht="15.75" x14ac:dyDescent="0.25">
      <c r="A135" s="3" t="s">
        <v>1920</v>
      </c>
      <c r="B135" s="3" t="s">
        <v>1314</v>
      </c>
      <c r="C135" s="22" t="s">
        <v>1921</v>
      </c>
      <c r="D135" s="165"/>
      <c r="E135" s="44"/>
      <c r="F135" s="44"/>
    </row>
    <row r="136" spans="1:6" ht="15.75" x14ac:dyDescent="0.25">
      <c r="A136" s="3" t="s">
        <v>1922</v>
      </c>
      <c r="B136" s="3" t="s">
        <v>1315</v>
      </c>
      <c r="C136" s="22" t="s">
        <v>1923</v>
      </c>
      <c r="D136" s="165">
        <f>SUM(D137:D139)</f>
        <v>0</v>
      </c>
      <c r="E136" s="44">
        <f>SUM(E137:E139)</f>
        <v>0</v>
      </c>
      <c r="F136" s="44"/>
    </row>
    <row r="137" spans="1:6" ht="15.75" x14ac:dyDescent="0.25">
      <c r="A137" s="23" t="s">
        <v>1924</v>
      </c>
      <c r="B137" s="3"/>
      <c r="C137" s="22" t="s">
        <v>1925</v>
      </c>
      <c r="D137" s="165"/>
      <c r="E137" s="44"/>
      <c r="F137" s="44"/>
    </row>
    <row r="138" spans="1:6" ht="15.75" x14ac:dyDescent="0.25">
      <c r="A138" s="23" t="s">
        <v>1926</v>
      </c>
      <c r="B138" s="3"/>
      <c r="C138" s="22" t="s">
        <v>1927</v>
      </c>
      <c r="D138" s="165"/>
      <c r="E138" s="44"/>
      <c r="F138" s="44"/>
    </row>
    <row r="139" spans="1:6" ht="15.75" x14ac:dyDescent="0.25">
      <c r="A139" s="23" t="s">
        <v>1928</v>
      </c>
      <c r="B139" s="3"/>
      <c r="C139" s="22" t="s">
        <v>1929</v>
      </c>
      <c r="D139" s="165">
        <f>SUM(D140)</f>
        <v>0</v>
      </c>
      <c r="E139" s="44">
        <f>SUM(E140)</f>
        <v>0</v>
      </c>
      <c r="F139" s="44"/>
    </row>
    <row r="140" spans="1:6" ht="15.75" x14ac:dyDescent="0.25">
      <c r="A140" s="24" t="s">
        <v>1930</v>
      </c>
      <c r="B140" s="24"/>
      <c r="C140" s="28"/>
      <c r="D140" s="165"/>
      <c r="E140" s="44"/>
      <c r="F140" s="44"/>
    </row>
    <row r="141" spans="1:6" ht="15.75" x14ac:dyDescent="0.25">
      <c r="A141" s="4" t="s">
        <v>1931</v>
      </c>
      <c r="B141" s="3" t="s">
        <v>1316</v>
      </c>
      <c r="C141" s="22" t="s">
        <v>1932</v>
      </c>
      <c r="D141" s="165">
        <f>SUM(D142:D143)</f>
        <v>0</v>
      </c>
      <c r="E141" s="44">
        <f>SUM(E142:E143)</f>
        <v>0</v>
      </c>
      <c r="F141" s="44"/>
    </row>
    <row r="142" spans="1:6" ht="15.75" x14ac:dyDescent="0.25">
      <c r="A142" s="23" t="s">
        <v>1953</v>
      </c>
      <c r="B142" s="3"/>
      <c r="C142" s="22" t="s">
        <v>1954</v>
      </c>
      <c r="D142" s="165"/>
      <c r="E142" s="44"/>
      <c r="F142" s="44"/>
    </row>
    <row r="143" spans="1:6" ht="15.75" x14ac:dyDescent="0.25">
      <c r="A143" s="23" t="s">
        <v>1955</v>
      </c>
      <c r="B143" s="3"/>
      <c r="C143" s="22" t="s">
        <v>1956</v>
      </c>
      <c r="D143" s="165"/>
      <c r="E143" s="44"/>
      <c r="F143" s="44"/>
    </row>
    <row r="144" spans="1:6" ht="15.75" x14ac:dyDescent="0.25">
      <c r="A144" s="3" t="s">
        <v>1957</v>
      </c>
      <c r="B144" s="3" t="s">
        <v>1317</v>
      </c>
      <c r="C144" s="22" t="s">
        <v>1958</v>
      </c>
      <c r="D144" s="165"/>
      <c r="E144" s="44"/>
      <c r="F144" s="44"/>
    </row>
    <row r="145" spans="1:6" ht="15.75" x14ac:dyDescent="0.25">
      <c r="A145" s="3" t="s">
        <v>1959</v>
      </c>
      <c r="B145" s="3" t="s">
        <v>1318</v>
      </c>
      <c r="C145" s="22" t="s">
        <v>1960</v>
      </c>
      <c r="D145" s="165">
        <f>SUM(D146:D147)</f>
        <v>0</v>
      </c>
      <c r="E145" s="44">
        <f>SUM(E146:E147)</f>
        <v>0</v>
      </c>
      <c r="F145" s="44"/>
    </row>
    <row r="146" spans="1:6" ht="15.75" x14ac:dyDescent="0.25">
      <c r="A146" s="23" t="s">
        <v>1961</v>
      </c>
      <c r="B146" s="3"/>
      <c r="C146" s="22" t="s">
        <v>1962</v>
      </c>
      <c r="D146" s="165"/>
      <c r="E146" s="44"/>
      <c r="F146" s="44"/>
    </row>
    <row r="147" spans="1:6" ht="15.75" x14ac:dyDescent="0.25">
      <c r="A147" s="23" t="s">
        <v>1963</v>
      </c>
      <c r="B147" s="3"/>
      <c r="C147" s="22" t="s">
        <v>1964</v>
      </c>
      <c r="D147" s="165"/>
      <c r="E147" s="44"/>
      <c r="F147" s="44"/>
    </row>
    <row r="148" spans="1:6" ht="15.75" x14ac:dyDescent="0.25">
      <c r="A148" s="3" t="s">
        <v>1965</v>
      </c>
      <c r="B148" s="3" t="s">
        <v>1319</v>
      </c>
      <c r="C148" s="22" t="s">
        <v>1966</v>
      </c>
      <c r="D148" s="165"/>
      <c r="E148" s="44"/>
      <c r="F148" s="44"/>
    </row>
    <row r="149" spans="1:6" ht="15.75" x14ac:dyDescent="0.25">
      <c r="A149" s="3" t="s">
        <v>1967</v>
      </c>
      <c r="B149" s="3" t="s">
        <v>1320</v>
      </c>
      <c r="C149" s="22" t="s">
        <v>1969</v>
      </c>
      <c r="D149" s="165"/>
      <c r="E149" s="44"/>
      <c r="F149" s="44"/>
    </row>
    <row r="150" spans="1:6" ht="15.75" x14ac:dyDescent="0.25">
      <c r="A150" s="21" t="s">
        <v>1970</v>
      </c>
      <c r="B150" s="3" t="s">
        <v>1321</v>
      </c>
      <c r="C150" s="22" t="s">
        <v>1971</v>
      </c>
      <c r="D150" s="161">
        <f>SUM(D151:D155)</f>
        <v>0</v>
      </c>
      <c r="E150" s="43">
        <f>SUM(E151:E155)</f>
        <v>0</v>
      </c>
      <c r="F150" s="43"/>
    </row>
    <row r="151" spans="1:6" ht="15.75" x14ac:dyDescent="0.25">
      <c r="A151" s="3" t="s">
        <v>1976</v>
      </c>
      <c r="B151" s="3" t="s">
        <v>1322</v>
      </c>
      <c r="C151" s="22" t="s">
        <v>1977</v>
      </c>
      <c r="D151" s="165"/>
      <c r="E151" s="44"/>
      <c r="F151" s="44"/>
    </row>
    <row r="152" spans="1:6" ht="15.75" x14ac:dyDescent="0.25">
      <c r="A152" s="3" t="s">
        <v>1978</v>
      </c>
      <c r="B152" s="3" t="s">
        <v>1323</v>
      </c>
      <c r="C152" s="22" t="s">
        <v>1979</v>
      </c>
      <c r="D152" s="165"/>
      <c r="E152" s="44"/>
      <c r="F152" s="44"/>
    </row>
    <row r="153" spans="1:6" ht="15.75" x14ac:dyDescent="0.25">
      <c r="A153" s="3" t="s">
        <v>1980</v>
      </c>
      <c r="B153" s="3" t="s">
        <v>1324</v>
      </c>
      <c r="C153" s="22" t="s">
        <v>1981</v>
      </c>
      <c r="D153" s="165"/>
      <c r="E153" s="44"/>
      <c r="F153" s="44"/>
    </row>
    <row r="154" spans="1:6" ht="15.75" x14ac:dyDescent="0.25">
      <c r="A154" s="3" t="s">
        <v>1982</v>
      </c>
      <c r="B154" s="3" t="s">
        <v>1325</v>
      </c>
      <c r="C154" s="22" t="s">
        <v>1983</v>
      </c>
      <c r="D154" s="165"/>
      <c r="E154" s="44"/>
      <c r="F154" s="44"/>
    </row>
    <row r="155" spans="1:6" ht="15.75" x14ac:dyDescent="0.25">
      <c r="A155" s="3" t="s">
        <v>1984</v>
      </c>
      <c r="B155" s="3" t="s">
        <v>1326</v>
      </c>
      <c r="C155" s="22" t="s">
        <v>1985</v>
      </c>
      <c r="D155" s="165"/>
      <c r="E155" s="44"/>
      <c r="F155" s="44"/>
    </row>
    <row r="156" spans="1:6" ht="15.75" x14ac:dyDescent="0.25">
      <c r="A156" s="21" t="s">
        <v>1986</v>
      </c>
      <c r="B156" s="3" t="s">
        <v>1327</v>
      </c>
      <c r="C156" s="22" t="s">
        <v>1987</v>
      </c>
      <c r="D156" s="161">
        <f>SUM(D157:D159)</f>
        <v>0</v>
      </c>
      <c r="E156" s="43">
        <f>SUM(E157:E159)</f>
        <v>0</v>
      </c>
      <c r="F156" s="43"/>
    </row>
    <row r="157" spans="1:6" ht="15.75" x14ac:dyDescent="0.25">
      <c r="A157" s="3" t="s">
        <v>67</v>
      </c>
      <c r="B157" s="3" t="s">
        <v>1328</v>
      </c>
      <c r="C157" s="22" t="s">
        <v>68</v>
      </c>
      <c r="D157" s="165"/>
      <c r="E157" s="44"/>
      <c r="F157" s="44"/>
    </row>
    <row r="158" spans="1:6" ht="15.75" x14ac:dyDescent="0.25">
      <c r="A158" s="3" t="s">
        <v>1124</v>
      </c>
      <c r="B158" s="3" t="s">
        <v>1329</v>
      </c>
      <c r="C158" s="22" t="s">
        <v>1125</v>
      </c>
      <c r="D158" s="165"/>
      <c r="E158" s="44"/>
      <c r="F158" s="44"/>
    </row>
    <row r="159" spans="1:6" ht="15.75" x14ac:dyDescent="0.25">
      <c r="A159" s="3" t="s">
        <v>1126</v>
      </c>
      <c r="B159" s="3" t="s">
        <v>1330</v>
      </c>
      <c r="C159" s="22" t="s">
        <v>1127</v>
      </c>
      <c r="D159" s="165"/>
      <c r="E159" s="44"/>
      <c r="F159" s="44"/>
    </row>
    <row r="160" spans="1:6" ht="15.75" x14ac:dyDescent="0.25">
      <c r="A160" s="21" t="s">
        <v>1128</v>
      </c>
      <c r="B160" s="3" t="s">
        <v>1331</v>
      </c>
      <c r="C160" s="22" t="s">
        <v>1129</v>
      </c>
      <c r="D160" s="161">
        <f>SUM(D161:D163)</f>
        <v>0</v>
      </c>
      <c r="E160" s="43">
        <f>SUM(E161:E163)</f>
        <v>0</v>
      </c>
      <c r="F160" s="43"/>
    </row>
    <row r="161" spans="1:6" ht="15.75" x14ac:dyDescent="0.25">
      <c r="A161" s="3" t="s">
        <v>1130</v>
      </c>
      <c r="B161" s="3" t="s">
        <v>1332</v>
      </c>
      <c r="C161" s="22" t="s">
        <v>1131</v>
      </c>
      <c r="D161" s="165"/>
      <c r="E161" s="44"/>
      <c r="F161" s="44"/>
    </row>
    <row r="162" spans="1:6" ht="15.75" x14ac:dyDescent="0.25">
      <c r="A162" s="3" t="s">
        <v>1132</v>
      </c>
      <c r="B162" s="3" t="s">
        <v>1333</v>
      </c>
      <c r="C162" s="22" t="s">
        <v>1133</v>
      </c>
      <c r="D162" s="165"/>
      <c r="E162" s="44"/>
      <c r="F162" s="44"/>
    </row>
    <row r="163" spans="1:6" ht="15.75" x14ac:dyDescent="0.25">
      <c r="A163" s="3" t="s">
        <v>1134</v>
      </c>
      <c r="B163" s="3" t="s">
        <v>1334</v>
      </c>
      <c r="C163" s="22" t="s">
        <v>1135</v>
      </c>
      <c r="D163" s="165"/>
      <c r="E163" s="44"/>
      <c r="F163" s="44"/>
    </row>
    <row r="164" spans="1:6" ht="15.75" x14ac:dyDescent="0.25">
      <c r="A164" s="3"/>
      <c r="B164" s="3"/>
      <c r="C164" s="22"/>
      <c r="D164" s="165"/>
      <c r="E164" s="44"/>
      <c r="F164" s="44"/>
    </row>
    <row r="165" spans="1:6" ht="18.75" x14ac:dyDescent="0.25">
      <c r="A165" s="19" t="s">
        <v>1136</v>
      </c>
      <c r="B165" s="19" t="s">
        <v>467</v>
      </c>
      <c r="C165" s="36" t="s">
        <v>1818</v>
      </c>
      <c r="D165" s="237">
        <f>SUM(D166,D184,D189)</f>
        <v>32469</v>
      </c>
      <c r="E165" s="42">
        <f>SUM(E166,E184,E189)</f>
        <v>32469</v>
      </c>
      <c r="F165" s="42"/>
    </row>
    <row r="166" spans="1:6" ht="15.75" x14ac:dyDescent="0.25">
      <c r="A166" s="3" t="s">
        <v>1137</v>
      </c>
      <c r="B166" s="3" t="s">
        <v>1386</v>
      </c>
      <c r="C166" s="22" t="s">
        <v>1138</v>
      </c>
      <c r="D166" s="165">
        <f>SUM(D167,D171,D176,D179,D180,D181,D182,D183)</f>
        <v>32469</v>
      </c>
      <c r="E166" s="44">
        <f>SUM(E167,E171,E176,E179,E180,E181,E182,E183)</f>
        <v>32469</v>
      </c>
      <c r="F166" s="44"/>
    </row>
    <row r="167" spans="1:6" ht="15.75" x14ac:dyDescent="0.25">
      <c r="A167" s="23" t="s">
        <v>1139</v>
      </c>
      <c r="B167" s="3" t="s">
        <v>1387</v>
      </c>
      <c r="C167" s="22" t="s">
        <v>1140</v>
      </c>
      <c r="D167" s="165">
        <f>SUM(D168:D170)</f>
        <v>0</v>
      </c>
      <c r="E167" s="44">
        <f>SUM(E168:E170)</f>
        <v>0</v>
      </c>
      <c r="F167" s="44"/>
    </row>
    <row r="168" spans="1:6" ht="15.75" x14ac:dyDescent="0.25">
      <c r="A168" s="24" t="s">
        <v>1141</v>
      </c>
      <c r="B168" s="3" t="s">
        <v>1388</v>
      </c>
      <c r="C168" s="22" t="s">
        <v>1142</v>
      </c>
      <c r="D168" s="165"/>
      <c r="E168" s="44"/>
      <c r="F168" s="44"/>
    </row>
    <row r="169" spans="1:6" ht="15.75" x14ac:dyDescent="0.25">
      <c r="A169" s="24" t="s">
        <v>1143</v>
      </c>
      <c r="B169" s="3" t="s">
        <v>1389</v>
      </c>
      <c r="C169" s="22" t="s">
        <v>1144</v>
      </c>
      <c r="D169" s="165"/>
      <c r="E169" s="44"/>
      <c r="F169" s="44"/>
    </row>
    <row r="170" spans="1:6" ht="15.75" x14ac:dyDescent="0.25">
      <c r="A170" s="24" t="s">
        <v>1145</v>
      </c>
      <c r="B170" s="3" t="s">
        <v>1390</v>
      </c>
      <c r="C170" s="22" t="s">
        <v>1146</v>
      </c>
      <c r="D170" s="165"/>
      <c r="E170" s="44"/>
      <c r="F170" s="44"/>
    </row>
    <row r="171" spans="1:6" ht="15.75" x14ac:dyDescent="0.25">
      <c r="A171" s="29" t="s">
        <v>1147</v>
      </c>
      <c r="B171" s="3" t="s">
        <v>1391</v>
      </c>
      <c r="C171" s="22" t="s">
        <v>1148</v>
      </c>
      <c r="D171" s="165">
        <f>SUM(D172:D175)</f>
        <v>0</v>
      </c>
      <c r="E171" s="44">
        <f>SUM(E172:E175)</f>
        <v>0</v>
      </c>
      <c r="F171" s="44"/>
    </row>
    <row r="172" spans="1:6" ht="15.75" x14ac:dyDescent="0.25">
      <c r="A172" s="24" t="s">
        <v>1149</v>
      </c>
      <c r="B172" s="3" t="s">
        <v>1392</v>
      </c>
      <c r="C172" s="22" t="s">
        <v>1150</v>
      </c>
      <c r="D172" s="165"/>
      <c r="E172" s="44"/>
      <c r="F172" s="44"/>
    </row>
    <row r="173" spans="1:6" ht="15.75" x14ac:dyDescent="0.25">
      <c r="A173" s="24" t="s">
        <v>1151</v>
      </c>
      <c r="B173" s="3" t="s">
        <v>1393</v>
      </c>
      <c r="C173" s="22" t="s">
        <v>1152</v>
      </c>
      <c r="D173" s="165"/>
      <c r="E173" s="44"/>
      <c r="F173" s="44"/>
    </row>
    <row r="174" spans="1:6" ht="15.75" x14ac:dyDescent="0.25">
      <c r="A174" s="24" t="s">
        <v>1153</v>
      </c>
      <c r="B174" s="3" t="s">
        <v>1394</v>
      </c>
      <c r="C174" s="22" t="s">
        <v>1154</v>
      </c>
      <c r="D174" s="165"/>
      <c r="E174" s="44"/>
      <c r="F174" s="44"/>
    </row>
    <row r="175" spans="1:6" ht="15.75" x14ac:dyDescent="0.25">
      <c r="A175" s="24" t="s">
        <v>1155</v>
      </c>
      <c r="B175" s="3" t="s">
        <v>1395</v>
      </c>
      <c r="C175" s="22" t="s">
        <v>1156</v>
      </c>
      <c r="D175" s="165"/>
      <c r="E175" s="44"/>
      <c r="F175" s="44"/>
    </row>
    <row r="176" spans="1:6" ht="15.75" x14ac:dyDescent="0.25">
      <c r="A176" s="23" t="s">
        <v>1157</v>
      </c>
      <c r="B176" s="3" t="s">
        <v>1396</v>
      </c>
      <c r="C176" s="22" t="s">
        <v>1158</v>
      </c>
      <c r="D176" s="165">
        <f>SUM(D177:D178)</f>
        <v>0</v>
      </c>
      <c r="E176" s="44">
        <f>SUM(E177:E178)</f>
        <v>0</v>
      </c>
      <c r="F176" s="44"/>
    </row>
    <row r="177" spans="1:6" ht="15.75" x14ac:dyDescent="0.25">
      <c r="A177" s="24" t="s">
        <v>1159</v>
      </c>
      <c r="B177" s="3" t="s">
        <v>1397</v>
      </c>
      <c r="C177" s="22" t="s">
        <v>1160</v>
      </c>
      <c r="D177" s="165"/>
      <c r="E177" s="44"/>
      <c r="F177" s="44"/>
    </row>
    <row r="178" spans="1:6" ht="15.75" x14ac:dyDescent="0.25">
      <c r="A178" s="24" t="s">
        <v>1161</v>
      </c>
      <c r="B178" s="3" t="s">
        <v>1398</v>
      </c>
      <c r="C178" s="22" t="s">
        <v>1162</v>
      </c>
      <c r="D178" s="165"/>
      <c r="E178" s="44"/>
      <c r="F178" s="44"/>
    </row>
    <row r="179" spans="1:6" ht="15.75" x14ac:dyDescent="0.25">
      <c r="A179" s="23" t="s">
        <v>1163</v>
      </c>
      <c r="B179" s="3" t="s">
        <v>1399</v>
      </c>
      <c r="C179" s="22" t="s">
        <v>1164</v>
      </c>
      <c r="D179" s="165"/>
      <c r="E179" s="44"/>
      <c r="F179" s="44"/>
    </row>
    <row r="180" spans="1:6" ht="15.75" x14ac:dyDescent="0.25">
      <c r="A180" s="23" t="s">
        <v>1165</v>
      </c>
      <c r="B180" s="3" t="s">
        <v>1400</v>
      </c>
      <c r="C180" s="22" t="s">
        <v>1166</v>
      </c>
      <c r="D180" s="165"/>
      <c r="E180" s="44"/>
      <c r="F180" s="44"/>
    </row>
    <row r="181" spans="1:6" ht="15.75" x14ac:dyDescent="0.25">
      <c r="A181" s="23" t="s">
        <v>1167</v>
      </c>
      <c r="B181" s="3" t="s">
        <v>1401</v>
      </c>
      <c r="C181" s="22" t="s">
        <v>1168</v>
      </c>
      <c r="D181" s="165">
        <v>32469</v>
      </c>
      <c r="E181" s="44">
        <v>32469</v>
      </c>
      <c r="F181" s="138">
        <v>32469</v>
      </c>
    </row>
    <row r="182" spans="1:6" ht="15.75" x14ac:dyDescent="0.25">
      <c r="A182" s="23" t="s">
        <v>1169</v>
      </c>
      <c r="B182" s="3" t="s">
        <v>1402</v>
      </c>
      <c r="C182" s="22" t="s">
        <v>1170</v>
      </c>
      <c r="D182" s="165"/>
      <c r="E182" s="44"/>
      <c r="F182" s="44"/>
    </row>
    <row r="183" spans="1:6" ht="15.75" x14ac:dyDescent="0.25">
      <c r="A183" s="23" t="s">
        <v>1171</v>
      </c>
      <c r="B183" s="3" t="s">
        <v>1403</v>
      </c>
      <c r="C183" s="22" t="s">
        <v>1172</v>
      </c>
      <c r="D183" s="165"/>
      <c r="E183" s="44"/>
      <c r="F183" s="44"/>
    </row>
    <row r="184" spans="1:6" ht="15.75" x14ac:dyDescent="0.25">
      <c r="A184" s="3" t="s">
        <v>1173</v>
      </c>
      <c r="B184" s="3" t="s">
        <v>1404</v>
      </c>
      <c r="C184" s="22" t="s">
        <v>1174</v>
      </c>
      <c r="D184" s="165">
        <f>SUM(D185:D188)</f>
        <v>0</v>
      </c>
      <c r="E184" s="44">
        <f>SUM(E185:E188)</f>
        <v>0</v>
      </c>
      <c r="F184" s="44"/>
    </row>
    <row r="185" spans="1:6" ht="15.75" x14ac:dyDescent="0.25">
      <c r="A185" s="23" t="s">
        <v>1175</v>
      </c>
      <c r="B185" s="3" t="s">
        <v>1405</v>
      </c>
      <c r="C185" s="22" t="s">
        <v>1176</v>
      </c>
      <c r="D185" s="165"/>
      <c r="E185" s="44"/>
      <c r="F185" s="44"/>
    </row>
    <row r="186" spans="1:6" ht="15.75" x14ac:dyDescent="0.25">
      <c r="A186" s="23" t="s">
        <v>1177</v>
      </c>
      <c r="B186" s="3" t="s">
        <v>1406</v>
      </c>
      <c r="C186" s="22" t="s">
        <v>1178</v>
      </c>
      <c r="D186" s="165"/>
      <c r="E186" s="44"/>
      <c r="F186" s="44"/>
    </row>
    <row r="187" spans="1:6" ht="15.75" x14ac:dyDescent="0.25">
      <c r="A187" s="23" t="s">
        <v>1179</v>
      </c>
      <c r="B187" s="3" t="s">
        <v>1407</v>
      </c>
      <c r="C187" s="22" t="s">
        <v>1180</v>
      </c>
      <c r="D187" s="165"/>
      <c r="E187" s="44"/>
      <c r="F187" s="44"/>
    </row>
    <row r="188" spans="1:6" ht="15.75" x14ac:dyDescent="0.25">
      <c r="A188" s="23" t="s">
        <v>1181</v>
      </c>
      <c r="B188" s="3" t="s">
        <v>1408</v>
      </c>
      <c r="C188" s="22" t="s">
        <v>1182</v>
      </c>
      <c r="D188" s="165"/>
      <c r="E188" s="44"/>
      <c r="F188" s="44"/>
    </row>
    <row r="189" spans="1:6" ht="15.75" x14ac:dyDescent="0.25">
      <c r="A189" s="3" t="s">
        <v>1183</v>
      </c>
      <c r="B189" s="3" t="s">
        <v>1409</v>
      </c>
      <c r="C189" s="22" t="s">
        <v>1184</v>
      </c>
      <c r="D189" s="165"/>
      <c r="E189" s="44"/>
      <c r="F189" s="44"/>
    </row>
    <row r="190" spans="1:6" ht="15.75" x14ac:dyDescent="0.25">
      <c r="A190" s="3"/>
      <c r="B190" s="3"/>
      <c r="C190" s="3"/>
      <c r="D190" s="165"/>
      <c r="E190" s="44"/>
      <c r="F190" s="44"/>
    </row>
    <row r="191" spans="1:6" ht="18.75" x14ac:dyDescent="0.25">
      <c r="A191" s="19" t="s">
        <v>1185</v>
      </c>
      <c r="B191" s="19"/>
      <c r="C191" s="19"/>
      <c r="D191" s="237">
        <f>SUM(D165,D5)</f>
        <v>32469</v>
      </c>
      <c r="E191" s="42">
        <f>SUM(E165,E5)</f>
        <v>32469</v>
      </c>
      <c r="F191" s="241">
        <f>SUM(F5:F190)</f>
        <v>32469</v>
      </c>
    </row>
    <row r="192" spans="1:6" ht="15.75" x14ac:dyDescent="0.25">
      <c r="A192" s="15"/>
      <c r="B192" s="15"/>
      <c r="C192" s="15"/>
      <c r="D192" s="45"/>
      <c r="E192" s="45"/>
      <c r="F192" s="45"/>
    </row>
    <row r="193" spans="1:6" ht="15.75" x14ac:dyDescent="0.25">
      <c r="A193" s="15"/>
      <c r="B193" s="15"/>
      <c r="C193" s="15"/>
      <c r="D193" s="45"/>
      <c r="E193" s="45"/>
      <c r="F193" s="45"/>
    </row>
    <row r="194" spans="1:6" ht="31.5" x14ac:dyDescent="0.25">
      <c r="A194" s="16" t="s">
        <v>346</v>
      </c>
      <c r="B194" s="16" t="s">
        <v>347</v>
      </c>
      <c r="C194" s="16" t="s">
        <v>812</v>
      </c>
      <c r="D194" s="235" t="s">
        <v>813</v>
      </c>
      <c r="E194" s="16" t="s">
        <v>1941</v>
      </c>
      <c r="F194" s="238" t="s">
        <v>970</v>
      </c>
    </row>
    <row r="195" spans="1:6" ht="63" x14ac:dyDescent="0.25">
      <c r="A195" s="17" t="s">
        <v>1942</v>
      </c>
      <c r="B195" s="18"/>
      <c r="C195" s="18"/>
      <c r="D195" s="236"/>
      <c r="E195" s="90"/>
      <c r="F195" s="239" t="s">
        <v>1013</v>
      </c>
    </row>
    <row r="196" spans="1:6" ht="15.75" x14ac:dyDescent="0.25">
      <c r="A196" s="17" t="s">
        <v>1944</v>
      </c>
      <c r="B196" s="18"/>
      <c r="C196" s="18"/>
      <c r="D196" s="236"/>
      <c r="E196" s="90"/>
      <c r="F196" s="195">
        <v>841126</v>
      </c>
    </row>
    <row r="197" spans="1:6" ht="18.75" x14ac:dyDescent="0.25">
      <c r="A197" s="19" t="s">
        <v>1186</v>
      </c>
      <c r="B197" s="19" t="s">
        <v>768</v>
      </c>
      <c r="C197" s="20"/>
      <c r="D197" s="237">
        <f>'mód 3 PH'!F193</f>
        <v>32468.760000000002</v>
      </c>
      <c r="E197" s="42">
        <f>D197</f>
        <v>32468.760000000002</v>
      </c>
      <c r="F197" s="42"/>
    </row>
    <row r="198" spans="1:6" ht="18.75" x14ac:dyDescent="0.25">
      <c r="A198" s="21" t="s">
        <v>141</v>
      </c>
      <c r="B198" s="21" t="s">
        <v>470</v>
      </c>
      <c r="C198" s="32" t="s">
        <v>142</v>
      </c>
      <c r="D198" s="237">
        <f>'mód 3 PH'!F194</f>
        <v>22041</v>
      </c>
      <c r="E198" s="181">
        <f t="shared" ref="E198:E261" si="0">D198</f>
        <v>22041</v>
      </c>
      <c r="F198" s="181"/>
    </row>
    <row r="199" spans="1:6" ht="18.75" x14ac:dyDescent="0.25">
      <c r="A199" s="3" t="s">
        <v>143</v>
      </c>
      <c r="B199" s="3" t="s">
        <v>471</v>
      </c>
      <c r="C199" s="33" t="s">
        <v>144</v>
      </c>
      <c r="D199" s="237">
        <f>'mód 3 PH'!F195</f>
        <v>20813</v>
      </c>
      <c r="E199" s="234">
        <f t="shared" si="0"/>
        <v>20813</v>
      </c>
      <c r="F199" s="234"/>
    </row>
    <row r="200" spans="1:6" ht="18.75" x14ac:dyDescent="0.25">
      <c r="A200" s="23" t="s">
        <v>145</v>
      </c>
      <c r="B200" s="3" t="s">
        <v>472</v>
      </c>
      <c r="C200" s="22" t="s">
        <v>146</v>
      </c>
      <c r="D200" s="237">
        <f>'mód 3 PH'!F196</f>
        <v>18919</v>
      </c>
      <c r="E200" s="234">
        <f t="shared" si="0"/>
        <v>18919</v>
      </c>
      <c r="F200" s="234"/>
    </row>
    <row r="201" spans="1:6" ht="18.75" x14ac:dyDescent="0.25">
      <c r="A201" s="24" t="s">
        <v>147</v>
      </c>
      <c r="B201" s="3"/>
      <c r="C201" s="33" t="s">
        <v>148</v>
      </c>
      <c r="D201" s="237">
        <f>'mód 3 PH'!F197</f>
        <v>17595</v>
      </c>
      <c r="E201" s="234">
        <f t="shared" si="0"/>
        <v>17595</v>
      </c>
      <c r="F201" s="234"/>
    </row>
    <row r="202" spans="1:6" ht="18.75" x14ac:dyDescent="0.25">
      <c r="A202" s="25" t="s">
        <v>149</v>
      </c>
      <c r="B202" s="3"/>
      <c r="C202" s="33" t="s">
        <v>150</v>
      </c>
      <c r="D202" s="237">
        <f>'mód 3 PH'!F198</f>
        <v>17595</v>
      </c>
      <c r="E202" s="234">
        <f t="shared" si="0"/>
        <v>17595</v>
      </c>
      <c r="F202" s="240">
        <f>D202</f>
        <v>17595</v>
      </c>
    </row>
    <row r="203" spans="1:6" ht="18.75" x14ac:dyDescent="0.25">
      <c r="A203" s="25" t="s">
        <v>151</v>
      </c>
      <c r="B203" s="3"/>
      <c r="C203" s="33" t="s">
        <v>152</v>
      </c>
      <c r="D203" s="237">
        <f>'mód 3 PH'!F199</f>
        <v>0</v>
      </c>
      <c r="E203" s="234">
        <f t="shared" si="0"/>
        <v>0</v>
      </c>
      <c r="F203" s="234"/>
    </row>
    <row r="204" spans="1:6" ht="18.75" x14ac:dyDescent="0.25">
      <c r="A204" s="25" t="s">
        <v>153</v>
      </c>
      <c r="B204" s="3"/>
      <c r="C204" s="33" t="s">
        <v>154</v>
      </c>
      <c r="D204" s="237">
        <f>'mód 3 PH'!F200</f>
        <v>0</v>
      </c>
      <c r="E204" s="234">
        <f t="shared" si="0"/>
        <v>0</v>
      </c>
      <c r="F204" s="234"/>
    </row>
    <row r="205" spans="1:6" ht="18.75" x14ac:dyDescent="0.25">
      <c r="A205" s="24" t="s">
        <v>155</v>
      </c>
      <c r="B205" s="3"/>
      <c r="C205" s="22" t="s">
        <v>156</v>
      </c>
      <c r="D205" s="237">
        <f>'mód 3 PH'!F201</f>
        <v>947</v>
      </c>
      <c r="E205" s="234">
        <f t="shared" si="0"/>
        <v>947</v>
      </c>
      <c r="F205" s="234"/>
    </row>
    <row r="206" spans="1:6" ht="18.75" x14ac:dyDescent="0.25">
      <c r="A206" s="25" t="s">
        <v>157</v>
      </c>
      <c r="B206" s="3"/>
      <c r="C206" s="22" t="s">
        <v>158</v>
      </c>
      <c r="D206" s="237">
        <f>'mód 3 PH'!F202</f>
        <v>947</v>
      </c>
      <c r="E206" s="234">
        <f t="shared" si="0"/>
        <v>947</v>
      </c>
      <c r="F206" s="240">
        <f>D206</f>
        <v>947</v>
      </c>
    </row>
    <row r="207" spans="1:6" ht="18.75" x14ac:dyDescent="0.25">
      <c r="A207" s="25" t="s">
        <v>159</v>
      </c>
      <c r="B207" s="3"/>
      <c r="C207" s="22" t="s">
        <v>160</v>
      </c>
      <c r="D207" s="237">
        <f>'mód 3 PH'!F203</f>
        <v>0</v>
      </c>
      <c r="E207" s="234">
        <f t="shared" si="0"/>
        <v>0</v>
      </c>
      <c r="F207" s="234"/>
    </row>
    <row r="208" spans="1:6" ht="18.75" x14ac:dyDescent="0.25">
      <c r="A208" s="24" t="s">
        <v>161</v>
      </c>
      <c r="B208" s="3"/>
      <c r="C208" s="22" t="s">
        <v>162</v>
      </c>
      <c r="D208" s="237">
        <f>'mód 3 PH'!F204</f>
        <v>0</v>
      </c>
      <c r="E208" s="234">
        <f t="shared" si="0"/>
        <v>0</v>
      </c>
      <c r="F208" s="234"/>
    </row>
    <row r="209" spans="1:6" ht="18.75" x14ac:dyDescent="0.25">
      <c r="A209" s="25" t="s">
        <v>163</v>
      </c>
      <c r="B209" s="3"/>
      <c r="C209" s="22" t="s">
        <v>164</v>
      </c>
      <c r="D209" s="237">
        <f>'mód 3 PH'!F205</f>
        <v>0</v>
      </c>
      <c r="E209" s="234">
        <f t="shared" si="0"/>
        <v>0</v>
      </c>
      <c r="F209" s="234"/>
    </row>
    <row r="210" spans="1:6" ht="18.75" x14ac:dyDescent="0.25">
      <c r="A210" s="24" t="s">
        <v>165</v>
      </c>
      <c r="B210" s="3"/>
      <c r="C210" s="22" t="s">
        <v>166</v>
      </c>
      <c r="D210" s="237">
        <f>'mód 3 PH'!F206</f>
        <v>377</v>
      </c>
      <c r="E210" s="234">
        <f t="shared" si="0"/>
        <v>377</v>
      </c>
      <c r="F210" s="234"/>
    </row>
    <row r="211" spans="1:6" ht="18.75" x14ac:dyDescent="0.25">
      <c r="A211" s="25" t="s">
        <v>167</v>
      </c>
      <c r="B211" s="3"/>
      <c r="C211" s="22" t="s">
        <v>168</v>
      </c>
      <c r="D211" s="237">
        <f>'mód 3 PH'!F207</f>
        <v>377</v>
      </c>
      <c r="E211" s="234">
        <f t="shared" si="0"/>
        <v>377</v>
      </c>
      <c r="F211" s="240">
        <f>D211</f>
        <v>377</v>
      </c>
    </row>
    <row r="212" spans="1:6" ht="18.75" x14ac:dyDescent="0.25">
      <c r="A212" s="25" t="s">
        <v>169</v>
      </c>
      <c r="B212" s="3"/>
      <c r="C212" s="22" t="s">
        <v>170</v>
      </c>
      <c r="D212" s="237">
        <f>'mód 3 PH'!F208</f>
        <v>0</v>
      </c>
      <c r="E212" s="234">
        <f t="shared" si="0"/>
        <v>0</v>
      </c>
      <c r="F212" s="234"/>
    </row>
    <row r="213" spans="1:6" ht="18.75" x14ac:dyDescent="0.25">
      <c r="A213" s="25" t="s">
        <v>171</v>
      </c>
      <c r="B213" s="3"/>
      <c r="C213" s="22" t="s">
        <v>172</v>
      </c>
      <c r="D213" s="237">
        <f>'mód 3 PH'!F209</f>
        <v>0</v>
      </c>
      <c r="E213" s="234">
        <f t="shared" si="0"/>
        <v>0</v>
      </c>
      <c r="F213" s="234"/>
    </row>
    <row r="214" spans="1:6" ht="18.75" x14ac:dyDescent="0.25">
      <c r="A214" s="24" t="s">
        <v>173</v>
      </c>
      <c r="B214" s="3"/>
      <c r="C214" s="22" t="s">
        <v>174</v>
      </c>
      <c r="D214" s="237">
        <f>'mód 3 PH'!F210</f>
        <v>0</v>
      </c>
      <c r="E214" s="234">
        <f t="shared" si="0"/>
        <v>0</v>
      </c>
      <c r="F214" s="234"/>
    </row>
    <row r="215" spans="1:6" ht="18.75" x14ac:dyDescent="0.25">
      <c r="A215" s="25" t="s">
        <v>175</v>
      </c>
      <c r="B215" s="3"/>
      <c r="C215" s="22" t="s">
        <v>176</v>
      </c>
      <c r="D215" s="237">
        <f>'mód 3 PH'!F211</f>
        <v>0</v>
      </c>
      <c r="E215" s="234">
        <f t="shared" si="0"/>
        <v>0</v>
      </c>
      <c r="F215" s="234"/>
    </row>
    <row r="216" spans="1:6" ht="18.75" x14ac:dyDescent="0.25">
      <c r="A216" s="24" t="s">
        <v>177</v>
      </c>
      <c r="B216" s="3"/>
      <c r="C216" s="22" t="s">
        <v>178</v>
      </c>
      <c r="D216" s="237">
        <f>'mód 3 PH'!F212</f>
        <v>0</v>
      </c>
      <c r="E216" s="234">
        <f t="shared" si="0"/>
        <v>0</v>
      </c>
      <c r="F216" s="234"/>
    </row>
    <row r="217" spans="1:6" ht="18.75" x14ac:dyDescent="0.25">
      <c r="A217" s="23" t="s">
        <v>179</v>
      </c>
      <c r="B217" s="3" t="s">
        <v>473</v>
      </c>
      <c r="C217" s="22" t="s">
        <v>180</v>
      </c>
      <c r="D217" s="237">
        <f>'mód 3 PH'!F213</f>
        <v>38</v>
      </c>
      <c r="E217" s="234">
        <f t="shared" si="0"/>
        <v>38</v>
      </c>
      <c r="F217" s="240">
        <f>D217</f>
        <v>38</v>
      </c>
    </row>
    <row r="218" spans="1:6" ht="18.75" x14ac:dyDescent="0.25">
      <c r="A218" s="23" t="s">
        <v>181</v>
      </c>
      <c r="B218" s="3" t="s">
        <v>474</v>
      </c>
      <c r="C218" s="22" t="s">
        <v>182</v>
      </c>
      <c r="D218" s="237">
        <f>'mód 3 PH'!F214</f>
        <v>0</v>
      </c>
      <c r="E218" s="234">
        <f t="shared" si="0"/>
        <v>0</v>
      </c>
      <c r="F218" s="234"/>
    </row>
    <row r="219" spans="1:6" ht="18.75" x14ac:dyDescent="0.25">
      <c r="A219" s="23" t="s">
        <v>183</v>
      </c>
      <c r="B219" s="3" t="s">
        <v>475</v>
      </c>
      <c r="C219" s="22" t="s">
        <v>184</v>
      </c>
      <c r="D219" s="237">
        <f>'mód 3 PH'!F215</f>
        <v>0</v>
      </c>
      <c r="E219" s="234">
        <f t="shared" si="0"/>
        <v>0</v>
      </c>
      <c r="F219" s="242"/>
    </row>
    <row r="220" spans="1:6" ht="18.75" x14ac:dyDescent="0.25">
      <c r="A220" s="23" t="s">
        <v>185</v>
      </c>
      <c r="B220" s="3" t="s">
        <v>476</v>
      </c>
      <c r="C220" s="22" t="s">
        <v>186</v>
      </c>
      <c r="D220" s="237">
        <f>'mód 3 PH'!F216</f>
        <v>0</v>
      </c>
      <c r="E220" s="234">
        <f t="shared" si="0"/>
        <v>0</v>
      </c>
      <c r="F220" s="234"/>
    </row>
    <row r="221" spans="1:6" ht="18.75" x14ac:dyDescent="0.25">
      <c r="A221" s="23" t="s">
        <v>187</v>
      </c>
      <c r="B221" s="3" t="s">
        <v>477</v>
      </c>
      <c r="C221" s="22" t="s">
        <v>188</v>
      </c>
      <c r="D221" s="237">
        <f>'mód 3 PH'!F217</f>
        <v>0</v>
      </c>
      <c r="E221" s="234">
        <f t="shared" si="0"/>
        <v>0</v>
      </c>
      <c r="F221" s="234"/>
    </row>
    <row r="222" spans="1:6" ht="18.75" x14ac:dyDescent="0.25">
      <c r="A222" s="23" t="s">
        <v>189</v>
      </c>
      <c r="B222" s="3" t="s">
        <v>478</v>
      </c>
      <c r="C222" s="22" t="s">
        <v>190</v>
      </c>
      <c r="D222" s="237">
        <f>'mód 3 PH'!F218</f>
        <v>1358</v>
      </c>
      <c r="E222" s="234">
        <f t="shared" si="0"/>
        <v>1358</v>
      </c>
      <c r="F222" s="234"/>
    </row>
    <row r="223" spans="1:6" ht="18.75" x14ac:dyDescent="0.25">
      <c r="A223" s="24" t="s">
        <v>191</v>
      </c>
      <c r="B223" s="3"/>
      <c r="C223" s="22" t="s">
        <v>192</v>
      </c>
      <c r="D223" s="237">
        <f>'mód 3 PH'!F219</f>
        <v>0</v>
      </c>
      <c r="E223" s="234">
        <f t="shared" si="0"/>
        <v>0</v>
      </c>
      <c r="F223" s="234"/>
    </row>
    <row r="224" spans="1:6" ht="18.75" x14ac:dyDescent="0.25">
      <c r="A224" s="25" t="s">
        <v>193</v>
      </c>
      <c r="B224" s="3"/>
      <c r="C224" s="22" t="s">
        <v>194</v>
      </c>
      <c r="D224" s="237">
        <f>'mód 3 PH'!F220</f>
        <v>0</v>
      </c>
      <c r="E224" s="234">
        <f t="shared" si="0"/>
        <v>0</v>
      </c>
      <c r="F224" s="242"/>
    </row>
    <row r="225" spans="1:6" ht="18.75" x14ac:dyDescent="0.25">
      <c r="A225" s="25" t="s">
        <v>195</v>
      </c>
      <c r="B225" s="3"/>
      <c r="C225" s="22" t="s">
        <v>196</v>
      </c>
      <c r="D225" s="237">
        <f>'mód 3 PH'!F221</f>
        <v>0</v>
      </c>
      <c r="E225" s="234">
        <f t="shared" si="0"/>
        <v>0</v>
      </c>
      <c r="F225" s="234"/>
    </row>
    <row r="226" spans="1:6" ht="18.75" x14ac:dyDescent="0.25">
      <c r="A226" s="25" t="s">
        <v>197</v>
      </c>
      <c r="B226" s="3"/>
      <c r="C226" s="22" t="s">
        <v>198</v>
      </c>
      <c r="D226" s="237">
        <f>'mód 3 PH'!F222</f>
        <v>0</v>
      </c>
      <c r="E226" s="234">
        <f t="shared" si="0"/>
        <v>0</v>
      </c>
      <c r="F226" s="234"/>
    </row>
    <row r="227" spans="1:6" ht="18.75" x14ac:dyDescent="0.25">
      <c r="A227" s="24" t="s">
        <v>199</v>
      </c>
      <c r="B227" s="3"/>
      <c r="C227" s="22" t="s">
        <v>200</v>
      </c>
      <c r="D227" s="237">
        <f>'mód 3 PH'!F223</f>
        <v>0</v>
      </c>
      <c r="E227" s="234">
        <f t="shared" si="0"/>
        <v>0</v>
      </c>
      <c r="F227" s="234"/>
    </row>
    <row r="228" spans="1:6" ht="18.75" x14ac:dyDescent="0.25">
      <c r="A228" s="25" t="s">
        <v>1244</v>
      </c>
      <c r="B228" s="3"/>
      <c r="C228" s="22" t="s">
        <v>1245</v>
      </c>
      <c r="D228" s="237">
        <f>'mód 3 PH'!F224</f>
        <v>0</v>
      </c>
      <c r="E228" s="234">
        <f t="shared" si="0"/>
        <v>0</v>
      </c>
      <c r="F228" s="234"/>
    </row>
    <row r="229" spans="1:6" ht="18.75" x14ac:dyDescent="0.25">
      <c r="A229" s="25" t="s">
        <v>1246</v>
      </c>
      <c r="B229" s="3"/>
      <c r="C229" s="22" t="s">
        <v>1247</v>
      </c>
      <c r="D229" s="237">
        <f>'mód 3 PH'!F225</f>
        <v>0</v>
      </c>
      <c r="E229" s="234">
        <f t="shared" si="0"/>
        <v>0</v>
      </c>
      <c r="F229" s="234"/>
    </row>
    <row r="230" spans="1:6" ht="18.75" x14ac:dyDescent="0.25">
      <c r="A230" s="25" t="s">
        <v>1248</v>
      </c>
      <c r="B230" s="3"/>
      <c r="C230" s="22" t="s">
        <v>1249</v>
      </c>
      <c r="D230" s="237">
        <f>'mód 3 PH'!F226</f>
        <v>0</v>
      </c>
      <c r="E230" s="234">
        <f t="shared" si="0"/>
        <v>0</v>
      </c>
      <c r="F230" s="234"/>
    </row>
    <row r="231" spans="1:6" ht="18.75" x14ac:dyDescent="0.25">
      <c r="A231" s="24" t="s">
        <v>1250</v>
      </c>
      <c r="B231" s="3"/>
      <c r="C231" s="22" t="s">
        <v>1251</v>
      </c>
      <c r="D231" s="237">
        <f>'mód 3 PH'!F227</f>
        <v>355</v>
      </c>
      <c r="E231" s="234">
        <f t="shared" si="0"/>
        <v>355</v>
      </c>
      <c r="F231" s="240">
        <f>D231</f>
        <v>355</v>
      </c>
    </row>
    <row r="232" spans="1:6" ht="18.75" x14ac:dyDescent="0.25">
      <c r="A232" s="24" t="s">
        <v>1252</v>
      </c>
      <c r="B232" s="3"/>
      <c r="C232" s="22" t="s">
        <v>1253</v>
      </c>
      <c r="D232" s="237">
        <f>'mód 3 PH'!F228</f>
        <v>180</v>
      </c>
      <c r="E232" s="234">
        <f t="shared" si="0"/>
        <v>180</v>
      </c>
      <c r="F232" s="240">
        <f>D232</f>
        <v>180</v>
      </c>
    </row>
    <row r="233" spans="1:6" ht="18.75" x14ac:dyDescent="0.25">
      <c r="A233" s="24" t="s">
        <v>1254</v>
      </c>
      <c r="B233" s="3"/>
      <c r="C233" s="22" t="s">
        <v>1255</v>
      </c>
      <c r="D233" s="237">
        <f>'mód 3 PH'!F229</f>
        <v>141</v>
      </c>
      <c r="E233" s="234">
        <f t="shared" si="0"/>
        <v>141</v>
      </c>
      <c r="F233" s="240">
        <f>D233</f>
        <v>141</v>
      </c>
    </row>
    <row r="234" spans="1:6" ht="18.75" x14ac:dyDescent="0.25">
      <c r="A234" s="24" t="s">
        <v>1256</v>
      </c>
      <c r="B234" s="3"/>
      <c r="C234" s="22" t="s">
        <v>1257</v>
      </c>
      <c r="D234" s="237">
        <f>'mód 3 PH'!F230</f>
        <v>222</v>
      </c>
      <c r="E234" s="234">
        <f t="shared" si="0"/>
        <v>222</v>
      </c>
      <c r="F234" s="240">
        <f>D234</f>
        <v>222</v>
      </c>
    </row>
    <row r="235" spans="1:6" ht="18.75" x14ac:dyDescent="0.25">
      <c r="A235" s="24" t="s">
        <v>1258</v>
      </c>
      <c r="B235" s="3"/>
      <c r="C235" s="22" t="s">
        <v>1259</v>
      </c>
      <c r="D235" s="237">
        <f>'mód 3 PH'!F231</f>
        <v>460</v>
      </c>
      <c r="E235" s="234">
        <f t="shared" si="0"/>
        <v>460</v>
      </c>
      <c r="F235" s="240">
        <f>D235</f>
        <v>460</v>
      </c>
    </row>
    <row r="236" spans="1:6" ht="18.75" x14ac:dyDescent="0.25">
      <c r="A236" s="23" t="s">
        <v>1260</v>
      </c>
      <c r="B236" s="3" t="s">
        <v>479</v>
      </c>
      <c r="C236" s="22" t="s">
        <v>1261</v>
      </c>
      <c r="D236" s="237">
        <f>'mód 3 PH'!F232</f>
        <v>0</v>
      </c>
      <c r="E236" s="234">
        <f t="shared" si="0"/>
        <v>0</v>
      </c>
      <c r="F236" s="234"/>
    </row>
    <row r="237" spans="1:6" ht="18.75" x14ac:dyDescent="0.25">
      <c r="A237" s="23" t="s">
        <v>1262</v>
      </c>
      <c r="B237" s="3" t="s">
        <v>480</v>
      </c>
      <c r="C237" s="22" t="s">
        <v>1263</v>
      </c>
      <c r="D237" s="237">
        <f>'mód 3 PH'!F233</f>
        <v>168</v>
      </c>
      <c r="E237" s="234">
        <f t="shared" si="0"/>
        <v>168</v>
      </c>
      <c r="F237" s="234"/>
    </row>
    <row r="238" spans="1:6" ht="18.75" x14ac:dyDescent="0.25">
      <c r="A238" s="24" t="s">
        <v>1264</v>
      </c>
      <c r="B238" s="3"/>
      <c r="C238" s="22" t="s">
        <v>1265</v>
      </c>
      <c r="D238" s="237">
        <f>'mód 3 PH'!F234</f>
        <v>168</v>
      </c>
      <c r="E238" s="234">
        <f t="shared" si="0"/>
        <v>168</v>
      </c>
      <c r="F238" s="240">
        <f>D238</f>
        <v>168</v>
      </c>
    </row>
    <row r="239" spans="1:6" ht="18.75" x14ac:dyDescent="0.25">
      <c r="A239" s="24" t="s">
        <v>1266</v>
      </c>
      <c r="B239" s="3"/>
      <c r="C239" s="22" t="s">
        <v>1267</v>
      </c>
      <c r="D239" s="237">
        <f>'mód 3 PH'!F235</f>
        <v>0</v>
      </c>
      <c r="E239" s="234">
        <f t="shared" si="0"/>
        <v>0</v>
      </c>
      <c r="F239" s="234"/>
    </row>
    <row r="240" spans="1:6" ht="18.75" x14ac:dyDescent="0.25">
      <c r="A240" s="24" t="s">
        <v>585</v>
      </c>
      <c r="B240" s="3"/>
      <c r="C240" s="22" t="s">
        <v>586</v>
      </c>
      <c r="D240" s="237">
        <f>'mód 3 PH'!F236</f>
        <v>0</v>
      </c>
      <c r="E240" s="234">
        <f t="shared" si="0"/>
        <v>0</v>
      </c>
      <c r="F240" s="234"/>
    </row>
    <row r="241" spans="1:6" ht="18.75" x14ac:dyDescent="0.25">
      <c r="A241" s="23" t="s">
        <v>587</v>
      </c>
      <c r="B241" s="3" t="s">
        <v>481</v>
      </c>
      <c r="C241" s="22" t="s">
        <v>588</v>
      </c>
      <c r="D241" s="237">
        <f>'mód 3 PH'!F237</f>
        <v>0</v>
      </c>
      <c r="E241" s="234">
        <f t="shared" si="0"/>
        <v>0</v>
      </c>
      <c r="F241" s="234"/>
    </row>
    <row r="242" spans="1:6" ht="18.75" x14ac:dyDescent="0.25">
      <c r="A242" s="24" t="s">
        <v>589</v>
      </c>
      <c r="B242" s="3"/>
      <c r="C242" s="22" t="s">
        <v>590</v>
      </c>
      <c r="D242" s="237">
        <f>'mód 3 PH'!F238</f>
        <v>0</v>
      </c>
      <c r="E242" s="234">
        <f t="shared" si="0"/>
        <v>0</v>
      </c>
      <c r="F242" s="234"/>
    </row>
    <row r="243" spans="1:6" ht="18.75" x14ac:dyDescent="0.25">
      <c r="A243" s="24" t="s">
        <v>591</v>
      </c>
      <c r="B243" s="3"/>
      <c r="C243" s="22" t="s">
        <v>592</v>
      </c>
      <c r="D243" s="237">
        <f>'mód 3 PH'!F239</f>
        <v>0</v>
      </c>
      <c r="E243" s="234">
        <f t="shared" si="0"/>
        <v>0</v>
      </c>
      <c r="F243" s="234"/>
    </row>
    <row r="244" spans="1:6" ht="18.75" x14ac:dyDescent="0.25">
      <c r="A244" s="24" t="s">
        <v>593</v>
      </c>
      <c r="B244" s="3"/>
      <c r="C244" s="22" t="s">
        <v>594</v>
      </c>
      <c r="D244" s="237">
        <f>'mód 3 PH'!F240</f>
        <v>0</v>
      </c>
      <c r="E244" s="234">
        <f t="shared" si="0"/>
        <v>0</v>
      </c>
      <c r="F244" s="234"/>
    </row>
    <row r="245" spans="1:6" ht="18.75" x14ac:dyDescent="0.25">
      <c r="A245" s="23" t="s">
        <v>595</v>
      </c>
      <c r="B245" s="3" t="s">
        <v>482</v>
      </c>
      <c r="C245" s="22" t="s">
        <v>596</v>
      </c>
      <c r="D245" s="237">
        <f>'mód 3 PH'!F241</f>
        <v>0</v>
      </c>
      <c r="E245" s="234">
        <f t="shared" si="0"/>
        <v>0</v>
      </c>
      <c r="F245" s="234"/>
    </row>
    <row r="246" spans="1:6" ht="18.75" x14ac:dyDescent="0.25">
      <c r="A246" s="23" t="s">
        <v>1644</v>
      </c>
      <c r="B246" s="3" t="s">
        <v>483</v>
      </c>
      <c r="C246" s="22" t="s">
        <v>1645</v>
      </c>
      <c r="D246" s="237">
        <f>'mód 3 PH'!F242</f>
        <v>0</v>
      </c>
      <c r="E246" s="234">
        <f t="shared" si="0"/>
        <v>0</v>
      </c>
      <c r="F246" s="240">
        <f>D246</f>
        <v>0</v>
      </c>
    </row>
    <row r="247" spans="1:6" ht="18.75" x14ac:dyDescent="0.25">
      <c r="A247" s="23" t="s">
        <v>1646</v>
      </c>
      <c r="B247" s="3" t="s">
        <v>484</v>
      </c>
      <c r="C247" s="22" t="s">
        <v>1647</v>
      </c>
      <c r="D247" s="237">
        <f>'mód 3 PH'!F243</f>
        <v>330</v>
      </c>
      <c r="E247" s="234">
        <f t="shared" si="0"/>
        <v>330</v>
      </c>
      <c r="F247" s="240">
        <f>D247</f>
        <v>330</v>
      </c>
    </row>
    <row r="248" spans="1:6" ht="18.75" x14ac:dyDescent="0.25">
      <c r="A248" s="3" t="s">
        <v>1648</v>
      </c>
      <c r="B248" s="3" t="s">
        <v>485</v>
      </c>
      <c r="C248" s="22" t="s">
        <v>1649</v>
      </c>
      <c r="D248" s="237">
        <f>'mód 3 PH'!F244</f>
        <v>1228</v>
      </c>
      <c r="E248" s="234">
        <f t="shared" si="0"/>
        <v>1228</v>
      </c>
      <c r="F248" s="234"/>
    </row>
    <row r="249" spans="1:6" ht="18.75" x14ac:dyDescent="0.25">
      <c r="A249" s="23" t="s">
        <v>1650</v>
      </c>
      <c r="B249" s="3" t="s">
        <v>486</v>
      </c>
      <c r="C249" s="22" t="s">
        <v>1651</v>
      </c>
      <c r="D249" s="237">
        <f>'mód 3 PH'!F245</f>
        <v>0</v>
      </c>
      <c r="E249" s="234">
        <f t="shared" si="0"/>
        <v>0</v>
      </c>
      <c r="F249" s="234"/>
    </row>
    <row r="250" spans="1:6" ht="18.75" x14ac:dyDescent="0.25">
      <c r="A250" s="23" t="s">
        <v>1652</v>
      </c>
      <c r="B250" s="3" t="s">
        <v>487</v>
      </c>
      <c r="C250" s="22" t="s">
        <v>1653</v>
      </c>
      <c r="D250" s="237">
        <f>'mód 3 PH'!F246</f>
        <v>443</v>
      </c>
      <c r="E250" s="234">
        <f t="shared" si="0"/>
        <v>443</v>
      </c>
      <c r="F250" s="240">
        <f>D250</f>
        <v>443</v>
      </c>
    </row>
    <row r="251" spans="1:6" ht="18.75" x14ac:dyDescent="0.25">
      <c r="A251" s="23" t="s">
        <v>1654</v>
      </c>
      <c r="B251" s="3" t="s">
        <v>488</v>
      </c>
      <c r="C251" s="22" t="s">
        <v>1655</v>
      </c>
      <c r="D251" s="237">
        <f>'mód 3 PH'!F247</f>
        <v>785</v>
      </c>
      <c r="E251" s="234">
        <f t="shared" si="0"/>
        <v>785</v>
      </c>
      <c r="F251" s="240">
        <f>D251</f>
        <v>785</v>
      </c>
    </row>
    <row r="252" spans="1:6" ht="18.75" x14ac:dyDescent="0.25">
      <c r="A252" s="21" t="s">
        <v>1656</v>
      </c>
      <c r="B252" s="21" t="s">
        <v>489</v>
      </c>
      <c r="C252" s="32" t="s">
        <v>1657</v>
      </c>
      <c r="D252" s="237">
        <f>'mód 3 PH'!F248</f>
        <v>5707.76</v>
      </c>
      <c r="E252" s="181">
        <f t="shared" si="0"/>
        <v>5707.76</v>
      </c>
      <c r="F252" s="181"/>
    </row>
    <row r="253" spans="1:6" ht="18.75" x14ac:dyDescent="0.25">
      <c r="A253" s="3" t="s">
        <v>1658</v>
      </c>
      <c r="B253" s="3" t="s">
        <v>1659</v>
      </c>
      <c r="C253" s="22" t="s">
        <v>1660</v>
      </c>
      <c r="D253" s="237">
        <f>'mód 3 PH'!F249</f>
        <v>5057.76</v>
      </c>
      <c r="E253" s="234">
        <f t="shared" si="0"/>
        <v>5057.76</v>
      </c>
      <c r="F253" s="240">
        <f>D253</f>
        <v>5057.76</v>
      </c>
    </row>
    <row r="254" spans="1:6" ht="18.75" x14ac:dyDescent="0.25">
      <c r="A254" s="3" t="s">
        <v>1661</v>
      </c>
      <c r="B254" s="3" t="s">
        <v>1662</v>
      </c>
      <c r="C254" s="22" t="s">
        <v>1663</v>
      </c>
      <c r="D254" s="237">
        <f>'mód 3 PH'!F250</f>
        <v>0</v>
      </c>
      <c r="E254" s="234">
        <f t="shared" si="0"/>
        <v>0</v>
      </c>
      <c r="F254" s="234"/>
    </row>
    <row r="255" spans="1:6" ht="18.75" x14ac:dyDescent="0.25">
      <c r="A255" s="3" t="s">
        <v>1664</v>
      </c>
      <c r="B255" s="3" t="s">
        <v>1665</v>
      </c>
      <c r="C255" s="22" t="s">
        <v>1666</v>
      </c>
      <c r="D255" s="237">
        <f>'mód 3 PH'!F251</f>
        <v>346</v>
      </c>
      <c r="E255" s="234">
        <f t="shared" si="0"/>
        <v>346</v>
      </c>
      <c r="F255" s="240">
        <f>D255</f>
        <v>346</v>
      </c>
    </row>
    <row r="256" spans="1:6" ht="18.75" x14ac:dyDescent="0.25">
      <c r="A256" s="3" t="s">
        <v>1667</v>
      </c>
      <c r="B256" s="3" t="s">
        <v>1668</v>
      </c>
      <c r="C256" s="22" t="s">
        <v>1669</v>
      </c>
      <c r="D256" s="237">
        <f>'mód 3 PH'!F252</f>
        <v>0</v>
      </c>
      <c r="E256" s="234">
        <f t="shared" si="0"/>
        <v>0</v>
      </c>
      <c r="F256" s="234"/>
    </row>
    <row r="257" spans="1:6" ht="18.75" x14ac:dyDescent="0.25">
      <c r="A257" s="3" t="s">
        <v>1670</v>
      </c>
      <c r="B257" s="3" t="s">
        <v>1671</v>
      </c>
      <c r="C257" s="22" t="s">
        <v>1672</v>
      </c>
      <c r="D257" s="237">
        <f>'mód 3 PH'!F253</f>
        <v>0</v>
      </c>
      <c r="E257" s="234">
        <f t="shared" si="0"/>
        <v>0</v>
      </c>
      <c r="F257" s="234"/>
    </row>
    <row r="258" spans="1:6" ht="18.75" x14ac:dyDescent="0.25">
      <c r="A258" s="3" t="s">
        <v>1673</v>
      </c>
      <c r="B258" s="3" t="s">
        <v>1674</v>
      </c>
      <c r="C258" s="22" t="s">
        <v>1675</v>
      </c>
      <c r="D258" s="237">
        <f>'mód 3 PH'!F254</f>
        <v>0</v>
      </c>
      <c r="E258" s="234">
        <f t="shared" si="0"/>
        <v>0</v>
      </c>
      <c r="F258" s="234"/>
    </row>
    <row r="259" spans="1:6" ht="18.75" x14ac:dyDescent="0.25">
      <c r="A259" s="3" t="s">
        <v>1676</v>
      </c>
      <c r="B259" s="3" t="s">
        <v>1677</v>
      </c>
      <c r="C259" s="22" t="s">
        <v>1678</v>
      </c>
      <c r="D259" s="237">
        <f>'mód 3 PH'!F255</f>
        <v>304</v>
      </c>
      <c r="E259" s="234">
        <f t="shared" si="0"/>
        <v>304</v>
      </c>
      <c r="F259" s="240">
        <f>D259</f>
        <v>304</v>
      </c>
    </row>
    <row r="260" spans="1:6" ht="18.75" x14ac:dyDescent="0.25">
      <c r="A260" s="3" t="s">
        <v>1679</v>
      </c>
      <c r="B260" s="3" t="s">
        <v>1680</v>
      </c>
      <c r="C260" s="22" t="s">
        <v>1681</v>
      </c>
      <c r="D260" s="237">
        <f>'mód 3 PH'!F256</f>
        <v>0</v>
      </c>
      <c r="E260" s="234">
        <f t="shared" si="0"/>
        <v>0</v>
      </c>
      <c r="F260" s="234"/>
    </row>
    <row r="261" spans="1:6" ht="18.75" x14ac:dyDescent="0.25">
      <c r="A261" s="21" t="s">
        <v>1682</v>
      </c>
      <c r="B261" s="21" t="s">
        <v>490</v>
      </c>
      <c r="C261" s="32" t="s">
        <v>1683</v>
      </c>
      <c r="D261" s="237">
        <f>'mód 3 PH'!F257</f>
        <v>3827</v>
      </c>
      <c r="E261" s="181">
        <f t="shared" si="0"/>
        <v>3827</v>
      </c>
      <c r="F261" s="181"/>
    </row>
    <row r="262" spans="1:6" ht="18.75" x14ac:dyDescent="0.25">
      <c r="A262" s="3" t="s">
        <v>1684</v>
      </c>
      <c r="B262" s="3" t="s">
        <v>491</v>
      </c>
      <c r="C262" s="22" t="s">
        <v>1685</v>
      </c>
      <c r="D262" s="237">
        <f>'mód 3 PH'!F258</f>
        <v>762</v>
      </c>
      <c r="E262" s="234">
        <f t="shared" ref="E262:E320" si="1">D262</f>
        <v>762</v>
      </c>
      <c r="F262" s="234"/>
    </row>
    <row r="263" spans="1:6" ht="18.75" x14ac:dyDescent="0.25">
      <c r="A263" s="23" t="s">
        <v>1686</v>
      </c>
      <c r="B263" s="3" t="s">
        <v>492</v>
      </c>
      <c r="C263" s="22" t="s">
        <v>1687</v>
      </c>
      <c r="D263" s="237">
        <f>'mód 3 PH'!F259</f>
        <v>220</v>
      </c>
      <c r="E263" s="234">
        <f t="shared" si="1"/>
        <v>220</v>
      </c>
      <c r="F263" s="234"/>
    </row>
    <row r="264" spans="1:6" ht="18.75" x14ac:dyDescent="0.25">
      <c r="A264" s="24" t="s">
        <v>1688</v>
      </c>
      <c r="B264" s="3"/>
      <c r="C264" s="22" t="s">
        <v>1689</v>
      </c>
      <c r="D264" s="237">
        <f>'mód 3 PH'!F260</f>
        <v>0</v>
      </c>
      <c r="E264" s="234">
        <f t="shared" si="1"/>
        <v>0</v>
      </c>
      <c r="F264" s="234"/>
    </row>
    <row r="265" spans="1:6" ht="18.75" x14ac:dyDescent="0.25">
      <c r="A265" s="24" t="s">
        <v>1690</v>
      </c>
      <c r="B265" s="3"/>
      <c r="C265" s="22" t="s">
        <v>1691</v>
      </c>
      <c r="D265" s="237">
        <f>'mód 3 PH'!F261</f>
        <v>0</v>
      </c>
      <c r="E265" s="234">
        <f t="shared" si="1"/>
        <v>0</v>
      </c>
      <c r="F265" s="234"/>
    </row>
    <row r="266" spans="1:6" ht="18.75" x14ac:dyDescent="0.25">
      <c r="A266" s="24" t="s">
        <v>1692</v>
      </c>
      <c r="B266" s="3"/>
      <c r="C266" s="22" t="s">
        <v>1693</v>
      </c>
      <c r="D266" s="237">
        <f>'mód 3 PH'!F262</f>
        <v>15</v>
      </c>
      <c r="E266" s="234">
        <f t="shared" si="1"/>
        <v>15</v>
      </c>
      <c r="F266" s="240">
        <f>D266</f>
        <v>15</v>
      </c>
    </row>
    <row r="267" spans="1:6" ht="18.75" x14ac:dyDescent="0.25">
      <c r="A267" s="24" t="s">
        <v>1694</v>
      </c>
      <c r="B267" s="3"/>
      <c r="C267" s="22" t="s">
        <v>1695</v>
      </c>
      <c r="D267" s="237">
        <f>'mód 3 PH'!F263</f>
        <v>180</v>
      </c>
      <c r="E267" s="234">
        <f t="shared" si="1"/>
        <v>180</v>
      </c>
      <c r="F267" s="240">
        <f>D267</f>
        <v>180</v>
      </c>
    </row>
    <row r="268" spans="1:6" ht="18.75" x14ac:dyDescent="0.25">
      <c r="A268" s="24" t="s">
        <v>1696</v>
      </c>
      <c r="B268" s="3"/>
      <c r="C268" s="22" t="s">
        <v>1697</v>
      </c>
      <c r="D268" s="237">
        <f>'mód 3 PH'!F264</f>
        <v>25</v>
      </c>
      <c r="E268" s="234">
        <f t="shared" si="1"/>
        <v>25</v>
      </c>
      <c r="F268" s="240">
        <f>D268</f>
        <v>25</v>
      </c>
    </row>
    <row r="269" spans="1:6" ht="18.75" x14ac:dyDescent="0.25">
      <c r="A269" s="24" t="s">
        <v>1698</v>
      </c>
      <c r="B269" s="3"/>
      <c r="C269" s="22" t="s">
        <v>1699</v>
      </c>
      <c r="D269" s="237">
        <f>'mód 3 PH'!F265</f>
        <v>0</v>
      </c>
      <c r="E269" s="234">
        <f t="shared" si="1"/>
        <v>0</v>
      </c>
      <c r="F269" s="234"/>
    </row>
    <row r="270" spans="1:6" ht="18.75" x14ac:dyDescent="0.25">
      <c r="A270" s="23" t="s">
        <v>1700</v>
      </c>
      <c r="B270" s="3" t="s">
        <v>493</v>
      </c>
      <c r="C270" s="22" t="s">
        <v>1701</v>
      </c>
      <c r="D270" s="237">
        <f>'mód 3 PH'!F266</f>
        <v>542</v>
      </c>
      <c r="E270" s="234">
        <f t="shared" si="1"/>
        <v>542</v>
      </c>
      <c r="F270" s="234"/>
    </row>
    <row r="271" spans="1:6" ht="18.75" x14ac:dyDescent="0.25">
      <c r="A271" s="24" t="s">
        <v>1702</v>
      </c>
      <c r="B271" s="3"/>
      <c r="C271" s="22" t="s">
        <v>1703</v>
      </c>
      <c r="D271" s="237">
        <f>'mód 3 PH'!F267</f>
        <v>0</v>
      </c>
      <c r="E271" s="234">
        <f t="shared" si="1"/>
        <v>0</v>
      </c>
      <c r="F271" s="234"/>
    </row>
    <row r="272" spans="1:6" ht="18.75" x14ac:dyDescent="0.25">
      <c r="A272" s="24" t="s">
        <v>1704</v>
      </c>
      <c r="B272" s="3"/>
      <c r="C272" s="22" t="s">
        <v>1705</v>
      </c>
      <c r="D272" s="237">
        <f>'mód 3 PH'!F268</f>
        <v>492</v>
      </c>
      <c r="E272" s="234">
        <f t="shared" si="1"/>
        <v>492</v>
      </c>
      <c r="F272" s="240">
        <f>D272</f>
        <v>492</v>
      </c>
    </row>
    <row r="273" spans="1:6" ht="18.75" x14ac:dyDescent="0.25">
      <c r="A273" s="24" t="s">
        <v>1706</v>
      </c>
      <c r="B273" s="3"/>
      <c r="C273" s="22" t="s">
        <v>1707</v>
      </c>
      <c r="D273" s="237">
        <f>'mód 3 PH'!F269</f>
        <v>0</v>
      </c>
      <c r="E273" s="234">
        <f t="shared" si="1"/>
        <v>0</v>
      </c>
      <c r="F273" s="234"/>
    </row>
    <row r="274" spans="1:6" ht="18.75" x14ac:dyDescent="0.25">
      <c r="A274" s="24" t="s">
        <v>1708</v>
      </c>
      <c r="B274" s="3"/>
      <c r="C274" s="22" t="s">
        <v>1709</v>
      </c>
      <c r="D274" s="237">
        <f>'mód 3 PH'!F270</f>
        <v>0</v>
      </c>
      <c r="E274" s="234">
        <f t="shared" si="1"/>
        <v>0</v>
      </c>
      <c r="F274" s="234"/>
    </row>
    <row r="275" spans="1:6" ht="18.75" x14ac:dyDescent="0.25">
      <c r="A275" s="24" t="s">
        <v>1710</v>
      </c>
      <c r="B275" s="3"/>
      <c r="C275" s="22" t="s">
        <v>1711</v>
      </c>
      <c r="D275" s="237">
        <f>'mód 3 PH'!F271</f>
        <v>0</v>
      </c>
      <c r="E275" s="234">
        <f t="shared" si="1"/>
        <v>0</v>
      </c>
      <c r="F275" s="234"/>
    </row>
    <row r="276" spans="1:6" ht="18.75" x14ac:dyDescent="0.25">
      <c r="A276" s="24" t="s">
        <v>654</v>
      </c>
      <c r="B276" s="3"/>
      <c r="C276" s="22" t="s">
        <v>655</v>
      </c>
      <c r="D276" s="237">
        <f>'mód 3 PH'!F272</f>
        <v>50</v>
      </c>
      <c r="E276" s="234">
        <f t="shared" si="1"/>
        <v>50</v>
      </c>
      <c r="F276" s="240">
        <f>D276</f>
        <v>50</v>
      </c>
    </row>
    <row r="277" spans="1:6" ht="18.75" x14ac:dyDescent="0.25">
      <c r="A277" s="23" t="s">
        <v>656</v>
      </c>
      <c r="B277" s="3" t="s">
        <v>494</v>
      </c>
      <c r="C277" s="22" t="s">
        <v>657</v>
      </c>
      <c r="D277" s="237">
        <f>'mód 3 PH'!F273</f>
        <v>0</v>
      </c>
      <c r="E277" s="234">
        <f t="shared" si="1"/>
        <v>0</v>
      </c>
      <c r="F277" s="234"/>
    </row>
    <row r="278" spans="1:6" ht="18.75" x14ac:dyDescent="0.25">
      <c r="A278" s="3" t="s">
        <v>658</v>
      </c>
      <c r="B278" s="3" t="s">
        <v>495</v>
      </c>
      <c r="C278" s="22" t="s">
        <v>659</v>
      </c>
      <c r="D278" s="237">
        <f>'mód 3 PH'!F274</f>
        <v>197</v>
      </c>
      <c r="E278" s="234">
        <f t="shared" si="1"/>
        <v>197</v>
      </c>
      <c r="F278" s="234"/>
    </row>
    <row r="279" spans="1:6" ht="18.75" x14ac:dyDescent="0.25">
      <c r="A279" s="23" t="s">
        <v>660</v>
      </c>
      <c r="B279" s="3" t="s">
        <v>496</v>
      </c>
      <c r="C279" s="22" t="s">
        <v>661</v>
      </c>
      <c r="D279" s="237">
        <f>'mód 3 PH'!F275</f>
        <v>37</v>
      </c>
      <c r="E279" s="234">
        <f t="shared" si="1"/>
        <v>37</v>
      </c>
      <c r="F279" s="234"/>
    </row>
    <row r="280" spans="1:6" ht="18.75" x14ac:dyDescent="0.25">
      <c r="A280" s="24" t="s">
        <v>662</v>
      </c>
      <c r="B280" s="3"/>
      <c r="C280" s="22" t="s">
        <v>663</v>
      </c>
      <c r="D280" s="237">
        <f>'mód 3 PH'!F276</f>
        <v>0</v>
      </c>
      <c r="E280" s="234">
        <f t="shared" si="1"/>
        <v>0</v>
      </c>
      <c r="F280" s="234"/>
    </row>
    <row r="281" spans="1:6" ht="18.75" x14ac:dyDescent="0.25">
      <c r="A281" s="24" t="s">
        <v>664</v>
      </c>
      <c r="B281" s="3"/>
      <c r="C281" s="22" t="s">
        <v>665</v>
      </c>
      <c r="D281" s="237">
        <f>'mód 3 PH'!F277</f>
        <v>0</v>
      </c>
      <c r="E281" s="234">
        <f t="shared" si="1"/>
        <v>0</v>
      </c>
      <c r="F281" s="234"/>
    </row>
    <row r="282" spans="1:6" ht="18.75" x14ac:dyDescent="0.25">
      <c r="A282" s="24" t="s">
        <v>666</v>
      </c>
      <c r="B282" s="3"/>
      <c r="C282" s="22" t="s">
        <v>667</v>
      </c>
      <c r="D282" s="237">
        <f>'mód 3 PH'!F278</f>
        <v>0</v>
      </c>
      <c r="E282" s="234">
        <f t="shared" si="1"/>
        <v>0</v>
      </c>
      <c r="F282" s="234"/>
    </row>
    <row r="283" spans="1:6" ht="18.75" x14ac:dyDescent="0.25">
      <c r="A283" s="24" t="s">
        <v>668</v>
      </c>
      <c r="B283" s="3"/>
      <c r="C283" s="22" t="s">
        <v>669</v>
      </c>
      <c r="D283" s="237">
        <f>'mód 3 PH'!F279</f>
        <v>5</v>
      </c>
      <c r="E283" s="234">
        <f t="shared" si="1"/>
        <v>5</v>
      </c>
      <c r="F283" s="240">
        <f>D283</f>
        <v>5</v>
      </c>
    </row>
    <row r="284" spans="1:6" ht="18.75" x14ac:dyDescent="0.25">
      <c r="A284" s="24" t="s">
        <v>670</v>
      </c>
      <c r="B284" s="3"/>
      <c r="C284" s="22" t="s">
        <v>671</v>
      </c>
      <c r="D284" s="237">
        <f>'mód 3 PH'!F280</f>
        <v>32</v>
      </c>
      <c r="E284" s="234">
        <f t="shared" si="1"/>
        <v>32</v>
      </c>
      <c r="F284" s="240">
        <f>D284</f>
        <v>32</v>
      </c>
    </row>
    <row r="285" spans="1:6" ht="18.75" x14ac:dyDescent="0.25">
      <c r="A285" s="24" t="s">
        <v>672</v>
      </c>
      <c r="B285" s="3"/>
      <c r="C285" s="22" t="s">
        <v>673</v>
      </c>
      <c r="D285" s="237">
        <f>'mód 3 PH'!F281</f>
        <v>0</v>
      </c>
      <c r="E285" s="234">
        <f t="shared" si="1"/>
        <v>0</v>
      </c>
      <c r="F285" s="234"/>
    </row>
    <row r="286" spans="1:6" ht="18.75" x14ac:dyDescent="0.25">
      <c r="A286" s="23" t="s">
        <v>674</v>
      </c>
      <c r="B286" s="3" t="s">
        <v>497</v>
      </c>
      <c r="C286" s="22" t="s">
        <v>675</v>
      </c>
      <c r="D286" s="237">
        <f>'mód 3 PH'!F282</f>
        <v>160</v>
      </c>
      <c r="E286" s="234">
        <f t="shared" si="1"/>
        <v>160</v>
      </c>
      <c r="F286" s="234"/>
    </row>
    <row r="287" spans="1:6" ht="18.75" x14ac:dyDescent="0.25">
      <c r="A287" s="24" t="s">
        <v>676</v>
      </c>
      <c r="B287" s="3"/>
      <c r="C287" s="22" t="s">
        <v>677</v>
      </c>
      <c r="D287" s="237">
        <f>'mód 3 PH'!F283</f>
        <v>160</v>
      </c>
      <c r="E287" s="234">
        <f t="shared" si="1"/>
        <v>160</v>
      </c>
      <c r="F287" s="240">
        <f>D287</f>
        <v>160</v>
      </c>
    </row>
    <row r="288" spans="1:6" ht="18.75" x14ac:dyDescent="0.25">
      <c r="A288" s="24" t="s">
        <v>678</v>
      </c>
      <c r="B288" s="3"/>
      <c r="C288" s="22" t="s">
        <v>679</v>
      </c>
      <c r="D288" s="237">
        <f>'mód 3 PH'!F284</f>
        <v>0</v>
      </c>
      <c r="E288" s="234">
        <f t="shared" si="1"/>
        <v>0</v>
      </c>
      <c r="F288" s="234"/>
    </row>
    <row r="289" spans="1:6" ht="18.75" x14ac:dyDescent="0.25">
      <c r="A289" s="3" t="s">
        <v>680</v>
      </c>
      <c r="B289" s="3" t="s">
        <v>498</v>
      </c>
      <c r="C289" s="22" t="s">
        <v>681</v>
      </c>
      <c r="D289" s="237">
        <f>'mód 3 PH'!F285</f>
        <v>1961</v>
      </c>
      <c r="E289" s="234">
        <f t="shared" si="1"/>
        <v>1961</v>
      </c>
      <c r="F289" s="234"/>
    </row>
    <row r="290" spans="1:6" ht="18.75" x14ac:dyDescent="0.25">
      <c r="A290" s="23" t="s">
        <v>682</v>
      </c>
      <c r="B290" s="3" t="s">
        <v>499</v>
      </c>
      <c r="C290" s="22" t="s">
        <v>683</v>
      </c>
      <c r="D290" s="237">
        <f>'mód 3 PH'!F286</f>
        <v>920</v>
      </c>
      <c r="E290" s="234">
        <f t="shared" si="1"/>
        <v>920</v>
      </c>
      <c r="F290" s="234"/>
    </row>
    <row r="291" spans="1:6" ht="18.75" x14ac:dyDescent="0.25">
      <c r="A291" s="24" t="s">
        <v>684</v>
      </c>
      <c r="B291" s="3"/>
      <c r="C291" s="22" t="s">
        <v>685</v>
      </c>
      <c r="D291" s="237">
        <f>'mód 3 PH'!F287</f>
        <v>213</v>
      </c>
      <c r="E291" s="234">
        <f t="shared" si="1"/>
        <v>213</v>
      </c>
      <c r="F291" s="240">
        <f>D291</f>
        <v>213</v>
      </c>
    </row>
    <row r="292" spans="1:6" ht="18.75" x14ac:dyDescent="0.25">
      <c r="A292" s="24" t="s">
        <v>686</v>
      </c>
      <c r="B292" s="3"/>
      <c r="C292" s="22" t="s">
        <v>687</v>
      </c>
      <c r="D292" s="237">
        <f>'mód 3 PH'!F288</f>
        <v>657</v>
      </c>
      <c r="E292" s="234">
        <f t="shared" si="1"/>
        <v>657</v>
      </c>
      <c r="F292" s="240">
        <f>D292</f>
        <v>657</v>
      </c>
    </row>
    <row r="293" spans="1:6" ht="18.75" x14ac:dyDescent="0.25">
      <c r="A293" s="24" t="s">
        <v>688</v>
      </c>
      <c r="B293" s="3"/>
      <c r="C293" s="22" t="s">
        <v>689</v>
      </c>
      <c r="D293" s="237">
        <f>'mód 3 PH'!F289</f>
        <v>0</v>
      </c>
      <c r="E293" s="234">
        <f t="shared" si="1"/>
        <v>0</v>
      </c>
      <c r="F293" s="234"/>
    </row>
    <row r="294" spans="1:6" ht="18.75" x14ac:dyDescent="0.25">
      <c r="A294" s="24" t="s">
        <v>690</v>
      </c>
      <c r="B294" s="3"/>
      <c r="C294" s="22" t="s">
        <v>691</v>
      </c>
      <c r="D294" s="237">
        <f>'mód 3 PH'!F290</f>
        <v>50</v>
      </c>
      <c r="E294" s="234">
        <f t="shared" si="1"/>
        <v>50</v>
      </c>
      <c r="F294" s="240">
        <f>D294</f>
        <v>50</v>
      </c>
    </row>
    <row r="295" spans="1:6" ht="18.75" x14ac:dyDescent="0.25">
      <c r="A295" s="23" t="s">
        <v>692</v>
      </c>
      <c r="B295" s="3" t="s">
        <v>500</v>
      </c>
      <c r="C295" s="22" t="s">
        <v>693</v>
      </c>
      <c r="D295" s="237">
        <f>'mód 3 PH'!F291</f>
        <v>0</v>
      </c>
      <c r="E295" s="234">
        <f t="shared" si="1"/>
        <v>0</v>
      </c>
      <c r="F295" s="234"/>
    </row>
    <row r="296" spans="1:6" ht="18.75" x14ac:dyDescent="0.25">
      <c r="A296" s="23" t="s">
        <v>694</v>
      </c>
      <c r="B296" s="3" t="s">
        <v>501</v>
      </c>
      <c r="C296" s="22" t="s">
        <v>695</v>
      </c>
      <c r="D296" s="237">
        <f>'mód 3 PH'!F292</f>
        <v>0</v>
      </c>
      <c r="E296" s="234">
        <f t="shared" si="1"/>
        <v>0</v>
      </c>
      <c r="F296" s="234"/>
    </row>
    <row r="297" spans="1:6" ht="18.75" x14ac:dyDescent="0.25">
      <c r="A297" s="23" t="s">
        <v>696</v>
      </c>
      <c r="B297" s="3" t="s">
        <v>502</v>
      </c>
      <c r="C297" s="22" t="s">
        <v>697</v>
      </c>
      <c r="D297" s="237">
        <f>'mód 3 PH'!F293</f>
        <v>0</v>
      </c>
      <c r="E297" s="234">
        <f t="shared" si="1"/>
        <v>0</v>
      </c>
      <c r="F297" s="234"/>
    </row>
    <row r="298" spans="1:6" ht="18.75" x14ac:dyDescent="0.25">
      <c r="A298" s="23" t="s">
        <v>698</v>
      </c>
      <c r="B298" s="3" t="s">
        <v>503</v>
      </c>
      <c r="C298" s="22" t="s">
        <v>699</v>
      </c>
      <c r="D298" s="237">
        <f>'mód 3 PH'!F294</f>
        <v>93</v>
      </c>
      <c r="E298" s="234">
        <f t="shared" si="1"/>
        <v>93</v>
      </c>
      <c r="F298" s="234"/>
    </row>
    <row r="299" spans="1:6" ht="18.75" x14ac:dyDescent="0.25">
      <c r="A299" s="24" t="s">
        <v>700</v>
      </c>
      <c r="B299" s="3"/>
      <c r="C299" s="22" t="s">
        <v>701</v>
      </c>
      <c r="D299" s="237">
        <f>'mód 3 PH'!F295</f>
        <v>93</v>
      </c>
      <c r="E299" s="234">
        <f t="shared" si="1"/>
        <v>93</v>
      </c>
      <c r="F299" s="240">
        <f>D299</f>
        <v>93</v>
      </c>
    </row>
    <row r="300" spans="1:6" ht="18.75" x14ac:dyDescent="0.25">
      <c r="A300" s="24" t="s">
        <v>702</v>
      </c>
      <c r="B300" s="3"/>
      <c r="C300" s="22" t="s">
        <v>703</v>
      </c>
      <c r="D300" s="237">
        <f>'mód 3 PH'!F296</f>
        <v>0</v>
      </c>
      <c r="E300" s="234">
        <f t="shared" si="1"/>
        <v>0</v>
      </c>
      <c r="F300" s="234"/>
    </row>
    <row r="301" spans="1:6" ht="18.75" x14ac:dyDescent="0.25">
      <c r="A301" s="23" t="s">
        <v>704</v>
      </c>
      <c r="B301" s="3" t="s">
        <v>504</v>
      </c>
      <c r="C301" s="22" t="s">
        <v>705</v>
      </c>
      <c r="D301" s="237">
        <f>'mód 3 PH'!F297</f>
        <v>348</v>
      </c>
      <c r="E301" s="234">
        <f t="shared" si="1"/>
        <v>348</v>
      </c>
      <c r="F301" s="234"/>
    </row>
    <row r="302" spans="1:6" ht="18.75" x14ac:dyDescent="0.25">
      <c r="A302" s="24" t="s">
        <v>706</v>
      </c>
      <c r="B302" s="3"/>
      <c r="C302" s="22" t="s">
        <v>707</v>
      </c>
      <c r="D302" s="237">
        <f>'mód 3 PH'!F298</f>
        <v>0</v>
      </c>
      <c r="E302" s="234">
        <f t="shared" si="1"/>
        <v>0</v>
      </c>
      <c r="F302" s="234"/>
    </row>
    <row r="303" spans="1:6" ht="18.75" x14ac:dyDescent="0.25">
      <c r="A303" s="24" t="s">
        <v>708</v>
      </c>
      <c r="B303" s="3"/>
      <c r="C303" s="22" t="s">
        <v>709</v>
      </c>
      <c r="D303" s="237">
        <f>'mód 3 PH'!F299</f>
        <v>160</v>
      </c>
      <c r="E303" s="234">
        <f t="shared" si="1"/>
        <v>160</v>
      </c>
      <c r="F303" s="240">
        <f>D303</f>
        <v>160</v>
      </c>
    </row>
    <row r="304" spans="1:6" ht="18.75" x14ac:dyDescent="0.25">
      <c r="A304" s="24" t="s">
        <v>710</v>
      </c>
      <c r="B304" s="3"/>
      <c r="C304" s="22" t="s">
        <v>711</v>
      </c>
      <c r="D304" s="237">
        <f>'mód 3 PH'!F300</f>
        <v>188</v>
      </c>
      <c r="E304" s="234">
        <f t="shared" si="1"/>
        <v>188</v>
      </c>
      <c r="F304" s="240">
        <f>D304</f>
        <v>188</v>
      </c>
    </row>
    <row r="305" spans="1:6" ht="18.75" x14ac:dyDescent="0.25">
      <c r="A305" s="23" t="s">
        <v>712</v>
      </c>
      <c r="B305" s="3" t="s">
        <v>505</v>
      </c>
      <c r="C305" s="22" t="s">
        <v>713</v>
      </c>
      <c r="D305" s="237">
        <f>'mód 3 PH'!F301</f>
        <v>600</v>
      </c>
      <c r="E305" s="234">
        <f t="shared" si="1"/>
        <v>600</v>
      </c>
      <c r="F305" s="234"/>
    </row>
    <row r="306" spans="1:6" ht="18.75" x14ac:dyDescent="0.25">
      <c r="A306" s="24" t="s">
        <v>714</v>
      </c>
      <c r="B306" s="3"/>
      <c r="C306" s="22" t="s">
        <v>715</v>
      </c>
      <c r="D306" s="237">
        <f>'mód 3 PH'!F302</f>
        <v>0</v>
      </c>
      <c r="E306" s="234">
        <f t="shared" si="1"/>
        <v>0</v>
      </c>
      <c r="F306" s="234"/>
    </row>
    <row r="307" spans="1:6" ht="18.75" x14ac:dyDescent="0.25">
      <c r="A307" s="24" t="s">
        <v>716</v>
      </c>
      <c r="B307" s="3"/>
      <c r="C307" s="22" t="s">
        <v>717</v>
      </c>
      <c r="D307" s="237">
        <f>'mód 3 PH'!F303</f>
        <v>100</v>
      </c>
      <c r="E307" s="234">
        <f t="shared" si="1"/>
        <v>100</v>
      </c>
      <c r="F307" s="240">
        <f>D307</f>
        <v>100</v>
      </c>
    </row>
    <row r="308" spans="1:6" ht="18.75" x14ac:dyDescent="0.25">
      <c r="A308" s="24" t="s">
        <v>718</v>
      </c>
      <c r="B308" s="3"/>
      <c r="C308" s="22" t="s">
        <v>719</v>
      </c>
      <c r="D308" s="237">
        <f>'mód 3 PH'!F304</f>
        <v>0</v>
      </c>
      <c r="E308" s="234">
        <f t="shared" si="1"/>
        <v>0</v>
      </c>
      <c r="F308" s="234"/>
    </row>
    <row r="309" spans="1:6" ht="18.75" x14ac:dyDescent="0.25">
      <c r="A309" s="24" t="s">
        <v>720</v>
      </c>
      <c r="B309" s="3"/>
      <c r="C309" s="22" t="s">
        <v>721</v>
      </c>
      <c r="D309" s="237">
        <f>'mód 3 PH'!F305</f>
        <v>500</v>
      </c>
      <c r="E309" s="234">
        <f t="shared" si="1"/>
        <v>500</v>
      </c>
      <c r="F309" s="240">
        <f>D309</f>
        <v>500</v>
      </c>
    </row>
    <row r="310" spans="1:6" ht="18.75" x14ac:dyDescent="0.25">
      <c r="A310" s="3" t="s">
        <v>722</v>
      </c>
      <c r="B310" s="3" t="s">
        <v>506</v>
      </c>
      <c r="C310" s="22" t="s">
        <v>723</v>
      </c>
      <c r="D310" s="237">
        <f>'mód 3 PH'!F306</f>
        <v>218</v>
      </c>
      <c r="E310" s="234">
        <f t="shared" si="1"/>
        <v>218</v>
      </c>
      <c r="F310" s="234"/>
    </row>
    <row r="311" spans="1:6" ht="18.75" x14ac:dyDescent="0.25">
      <c r="A311" s="23" t="s">
        <v>724</v>
      </c>
      <c r="B311" s="3" t="s">
        <v>507</v>
      </c>
      <c r="C311" s="22" t="s">
        <v>725</v>
      </c>
      <c r="D311" s="237">
        <f>'mód 3 PH'!F307</f>
        <v>218</v>
      </c>
      <c r="E311" s="234">
        <f t="shared" si="1"/>
        <v>218</v>
      </c>
      <c r="F311" s="234"/>
    </row>
    <row r="312" spans="1:6" ht="18.75" x14ac:dyDescent="0.25">
      <c r="A312" s="24" t="s">
        <v>726</v>
      </c>
      <c r="B312" s="3"/>
      <c r="C312" s="22" t="s">
        <v>727</v>
      </c>
      <c r="D312" s="237">
        <f>'mód 3 PH'!F308</f>
        <v>218</v>
      </c>
      <c r="E312" s="234">
        <f t="shared" si="1"/>
        <v>218</v>
      </c>
      <c r="F312" s="240">
        <f>D312</f>
        <v>218</v>
      </c>
    </row>
    <row r="313" spans="1:6" ht="18.75" x14ac:dyDescent="0.25">
      <c r="A313" s="24" t="s">
        <v>728</v>
      </c>
      <c r="B313" s="3"/>
      <c r="C313" s="22" t="s">
        <v>729</v>
      </c>
      <c r="D313" s="237">
        <f>'mód 3 PH'!F309</f>
        <v>0</v>
      </c>
      <c r="E313" s="234">
        <f t="shared" si="1"/>
        <v>0</v>
      </c>
      <c r="F313" s="234"/>
    </row>
    <row r="314" spans="1:6" ht="18.75" x14ac:dyDescent="0.25">
      <c r="A314" s="23" t="s">
        <v>730</v>
      </c>
      <c r="B314" s="3" t="s">
        <v>508</v>
      </c>
      <c r="C314" s="22" t="s">
        <v>731</v>
      </c>
      <c r="D314" s="237">
        <f>'mód 3 PH'!F310</f>
        <v>0</v>
      </c>
      <c r="E314" s="234">
        <f t="shared" si="1"/>
        <v>0</v>
      </c>
      <c r="F314" s="234"/>
    </row>
    <row r="315" spans="1:6" ht="18.75" x14ac:dyDescent="0.25">
      <c r="A315" s="3" t="s">
        <v>732</v>
      </c>
      <c r="B315" s="3" t="s">
        <v>509</v>
      </c>
      <c r="C315" s="22" t="s">
        <v>733</v>
      </c>
      <c r="D315" s="237">
        <f>'mód 3 PH'!F311</f>
        <v>689</v>
      </c>
      <c r="E315" s="234">
        <f t="shared" si="1"/>
        <v>689</v>
      </c>
      <c r="F315" s="234"/>
    </row>
    <row r="316" spans="1:6" ht="18.75" x14ac:dyDescent="0.25">
      <c r="A316" s="34" t="s">
        <v>734</v>
      </c>
      <c r="B316" s="3" t="s">
        <v>510</v>
      </c>
      <c r="C316" s="22" t="s">
        <v>735</v>
      </c>
      <c r="D316" s="237">
        <f>'mód 3 PH'!F312</f>
        <v>689</v>
      </c>
      <c r="E316" s="234">
        <f t="shared" si="1"/>
        <v>689</v>
      </c>
      <c r="F316" s="242"/>
    </row>
    <row r="317" spans="1:6" ht="18.75" x14ac:dyDescent="0.25">
      <c r="A317" s="24" t="s">
        <v>736</v>
      </c>
      <c r="B317" s="3"/>
      <c r="C317" s="22" t="s">
        <v>737</v>
      </c>
      <c r="D317" s="237">
        <f>'mód 3 PH'!F313</f>
        <v>0</v>
      </c>
      <c r="E317" s="234">
        <f t="shared" si="1"/>
        <v>0</v>
      </c>
      <c r="F317" s="234"/>
    </row>
    <row r="318" spans="1:6" ht="18.75" x14ac:dyDescent="0.25">
      <c r="A318" s="24" t="s">
        <v>738</v>
      </c>
      <c r="B318" s="3"/>
      <c r="C318" s="22" t="s">
        <v>739</v>
      </c>
      <c r="D318" s="237">
        <f>'mód 3 PH'!F314</f>
        <v>689</v>
      </c>
      <c r="E318" s="234">
        <f t="shared" si="1"/>
        <v>689</v>
      </c>
      <c r="F318" s="240">
        <f>D318</f>
        <v>689</v>
      </c>
    </row>
    <row r="319" spans="1:6" ht="18.75" x14ac:dyDescent="0.25">
      <c r="A319" s="23" t="s">
        <v>740</v>
      </c>
      <c r="B319" s="3" t="s">
        <v>511</v>
      </c>
      <c r="C319" s="22" t="s">
        <v>741</v>
      </c>
      <c r="D319" s="237">
        <f>'mód 3 PH'!F315</f>
        <v>0</v>
      </c>
      <c r="E319" s="234">
        <f t="shared" si="1"/>
        <v>0</v>
      </c>
      <c r="F319" s="234"/>
    </row>
    <row r="320" spans="1:6" ht="18.75" x14ac:dyDescent="0.25">
      <c r="A320" s="24" t="s">
        <v>742</v>
      </c>
      <c r="B320" s="3"/>
      <c r="C320" s="22" t="s">
        <v>743</v>
      </c>
      <c r="D320" s="237">
        <f>'mód 3 PH'!F316</f>
        <v>0</v>
      </c>
      <c r="E320" s="234">
        <f t="shared" si="1"/>
        <v>0</v>
      </c>
      <c r="F320" s="234"/>
    </row>
    <row r="321" spans="1:6" ht="18.75" x14ac:dyDescent="0.25">
      <c r="A321" s="24" t="s">
        <v>744</v>
      </c>
      <c r="B321" s="3"/>
      <c r="C321" s="22" t="s">
        <v>745</v>
      </c>
      <c r="D321" s="237">
        <f>'mód 3 PH'!F317</f>
        <v>0</v>
      </c>
      <c r="E321" s="44"/>
      <c r="F321" s="44"/>
    </row>
    <row r="322" spans="1:6" ht="18.75" x14ac:dyDescent="0.25">
      <c r="A322" s="24" t="s">
        <v>746</v>
      </c>
      <c r="B322" s="3"/>
      <c r="C322" s="22" t="s">
        <v>747</v>
      </c>
      <c r="D322" s="237">
        <f>'mód 3 PH'!F318</f>
        <v>0</v>
      </c>
      <c r="E322" s="44"/>
      <c r="F322" s="44"/>
    </row>
    <row r="323" spans="1:6" ht="18.75" x14ac:dyDescent="0.25">
      <c r="A323" s="23" t="s">
        <v>748</v>
      </c>
      <c r="B323" s="3" t="s">
        <v>512</v>
      </c>
      <c r="C323" s="22" t="s">
        <v>749</v>
      </c>
      <c r="D323" s="237">
        <f>'mód 3 PH'!F319</f>
        <v>0</v>
      </c>
      <c r="E323" s="44">
        <f>SUM(E324:E325)</f>
        <v>0</v>
      </c>
      <c r="F323" s="44"/>
    </row>
    <row r="324" spans="1:6" ht="18.75" x14ac:dyDescent="0.25">
      <c r="A324" s="24" t="s">
        <v>750</v>
      </c>
      <c r="B324" s="3"/>
      <c r="C324" s="22" t="s">
        <v>751</v>
      </c>
      <c r="D324" s="237">
        <f>'mód 3 PH'!F320</f>
        <v>0</v>
      </c>
      <c r="E324" s="44"/>
      <c r="F324" s="44"/>
    </row>
    <row r="325" spans="1:6" ht="18.75" x14ac:dyDescent="0.25">
      <c r="A325" s="24" t="s">
        <v>752</v>
      </c>
      <c r="B325" s="3"/>
      <c r="C325" s="22" t="s">
        <v>753</v>
      </c>
      <c r="D325" s="237">
        <f>'mód 3 PH'!F321</f>
        <v>0</v>
      </c>
      <c r="E325" s="44"/>
      <c r="F325" s="44"/>
    </row>
    <row r="326" spans="1:6" ht="18.75" x14ac:dyDescent="0.25">
      <c r="A326" s="23" t="s">
        <v>754</v>
      </c>
      <c r="B326" s="3" t="s">
        <v>513</v>
      </c>
      <c r="C326" s="22" t="s">
        <v>755</v>
      </c>
      <c r="D326" s="237">
        <f>'mód 3 PH'!F322</f>
        <v>0</v>
      </c>
      <c r="E326" s="44"/>
      <c r="F326" s="44"/>
    </row>
    <row r="327" spans="1:6" ht="18.75" x14ac:dyDescent="0.25">
      <c r="A327" s="23" t="s">
        <v>756</v>
      </c>
      <c r="B327" s="3" t="s">
        <v>514</v>
      </c>
      <c r="C327" s="22" t="s">
        <v>757</v>
      </c>
      <c r="D327" s="237">
        <f>'mód 3 PH'!F323</f>
        <v>0</v>
      </c>
      <c r="E327" s="44">
        <f>SUM(E328:E335)</f>
        <v>0</v>
      </c>
      <c r="F327" s="44"/>
    </row>
    <row r="328" spans="1:6" ht="18.75" x14ac:dyDescent="0.25">
      <c r="A328" s="24" t="s">
        <v>758</v>
      </c>
      <c r="B328" s="3"/>
      <c r="C328" s="22" t="s">
        <v>759</v>
      </c>
      <c r="D328" s="237">
        <f>'mód 3 PH'!F324</f>
        <v>0</v>
      </c>
      <c r="E328" s="44"/>
      <c r="F328" s="44"/>
    </row>
    <row r="329" spans="1:6" ht="18.75" x14ac:dyDescent="0.25">
      <c r="A329" s="24" t="s">
        <v>760</v>
      </c>
      <c r="B329" s="3"/>
      <c r="C329" s="22" t="s">
        <v>761</v>
      </c>
      <c r="D329" s="237">
        <f>'mód 3 PH'!F325</f>
        <v>0</v>
      </c>
      <c r="E329" s="44"/>
      <c r="F329" s="44"/>
    </row>
    <row r="330" spans="1:6" ht="18.75" x14ac:dyDescent="0.25">
      <c r="A330" s="24" t="s">
        <v>1812</v>
      </c>
      <c r="B330" s="3"/>
      <c r="C330" s="22" t="s">
        <v>1813</v>
      </c>
      <c r="D330" s="237">
        <f>'mód 3 PH'!F326</f>
        <v>0</v>
      </c>
      <c r="E330" s="44"/>
      <c r="F330" s="44"/>
    </row>
    <row r="331" spans="1:6" ht="18.75" x14ac:dyDescent="0.25">
      <c r="A331" s="24" t="s">
        <v>1814</v>
      </c>
      <c r="B331" s="3"/>
      <c r="C331" s="22" t="s">
        <v>1815</v>
      </c>
      <c r="D331" s="237">
        <f>'mód 3 PH'!F327</f>
        <v>0</v>
      </c>
      <c r="E331" s="44"/>
      <c r="F331" s="44"/>
    </row>
    <row r="332" spans="1:6" ht="18.75" x14ac:dyDescent="0.25">
      <c r="A332" s="24" t="s">
        <v>1816</v>
      </c>
      <c r="B332" s="3"/>
      <c r="C332" s="22" t="s">
        <v>1817</v>
      </c>
      <c r="D332" s="237">
        <f>'mód 3 PH'!F328</f>
        <v>0</v>
      </c>
      <c r="E332" s="44"/>
      <c r="F332" s="44"/>
    </row>
    <row r="333" spans="1:6" ht="18.75" x14ac:dyDescent="0.25">
      <c r="A333" s="24" t="s">
        <v>105</v>
      </c>
      <c r="B333" s="3"/>
      <c r="C333" s="22" t="s">
        <v>106</v>
      </c>
      <c r="D333" s="237">
        <f>'mód 3 PH'!F329</f>
        <v>0</v>
      </c>
      <c r="E333" s="44"/>
      <c r="F333" s="44"/>
    </row>
    <row r="334" spans="1:6" ht="18.75" x14ac:dyDescent="0.25">
      <c r="A334" s="24" t="s">
        <v>107</v>
      </c>
      <c r="B334" s="3"/>
      <c r="C334" s="22" t="s">
        <v>108</v>
      </c>
      <c r="D334" s="237">
        <f>'mód 3 PH'!F330</f>
        <v>0</v>
      </c>
      <c r="E334" s="44"/>
      <c r="F334" s="44"/>
    </row>
    <row r="335" spans="1:6" ht="18.75" x14ac:dyDescent="0.25">
      <c r="A335" s="24" t="s">
        <v>109</v>
      </c>
      <c r="B335" s="3"/>
      <c r="C335" s="22" t="s">
        <v>110</v>
      </c>
      <c r="D335" s="237">
        <f>'mód 3 PH'!F331</f>
        <v>0</v>
      </c>
      <c r="E335" s="44"/>
      <c r="F335" s="44"/>
    </row>
    <row r="336" spans="1:6" ht="18.75" x14ac:dyDescent="0.25">
      <c r="A336" s="21" t="s">
        <v>111</v>
      </c>
      <c r="B336" s="21" t="s">
        <v>515</v>
      </c>
      <c r="C336" s="32" t="s">
        <v>112</v>
      </c>
      <c r="D336" s="237">
        <f>'mód 3 PH'!F332</f>
        <v>0</v>
      </c>
      <c r="E336" s="43">
        <f>SUM(E337,E338,E339,E340,E344,E349,E355,E356)</f>
        <v>0</v>
      </c>
      <c r="F336" s="43"/>
    </row>
    <row r="337" spans="1:6" ht="18.75" x14ac:dyDescent="0.25">
      <c r="A337" s="3" t="s">
        <v>113</v>
      </c>
      <c r="B337" s="3" t="s">
        <v>516</v>
      </c>
      <c r="C337" s="22" t="s">
        <v>114</v>
      </c>
      <c r="D337" s="237">
        <f>'mód 3 PH'!F333</f>
        <v>0</v>
      </c>
      <c r="E337" s="44"/>
      <c r="F337" s="44"/>
    </row>
    <row r="338" spans="1:6" ht="18.75" x14ac:dyDescent="0.25">
      <c r="A338" s="3" t="s">
        <v>115</v>
      </c>
      <c r="B338" s="3" t="s">
        <v>517</v>
      </c>
      <c r="C338" s="22" t="s">
        <v>116</v>
      </c>
      <c r="D338" s="237">
        <f>'mód 3 PH'!F334</f>
        <v>0</v>
      </c>
      <c r="E338" s="44"/>
      <c r="F338" s="44"/>
    </row>
    <row r="339" spans="1:6" ht="18.75" x14ac:dyDescent="0.25">
      <c r="A339" s="3" t="s">
        <v>117</v>
      </c>
      <c r="B339" s="3" t="s">
        <v>518</v>
      </c>
      <c r="C339" s="22" t="s">
        <v>118</v>
      </c>
      <c r="D339" s="237">
        <f>'mód 3 PH'!F335</f>
        <v>0</v>
      </c>
      <c r="E339" s="44"/>
      <c r="F339" s="44"/>
    </row>
    <row r="340" spans="1:6" ht="18.75" x14ac:dyDescent="0.25">
      <c r="A340" s="3" t="s">
        <v>119</v>
      </c>
      <c r="B340" s="3" t="s">
        <v>519</v>
      </c>
      <c r="C340" s="22" t="s">
        <v>120</v>
      </c>
      <c r="D340" s="237">
        <f>'mód 3 PH'!F336</f>
        <v>0</v>
      </c>
      <c r="E340" s="44">
        <f>SUM(E341:E342)</f>
        <v>0</v>
      </c>
      <c r="F340" s="44"/>
    </row>
    <row r="341" spans="1:6" ht="18.75" x14ac:dyDescent="0.25">
      <c r="A341" s="23" t="s">
        <v>121</v>
      </c>
      <c r="B341" s="3"/>
      <c r="C341" s="22" t="s">
        <v>122</v>
      </c>
      <c r="D341" s="237">
        <f>'mód 3 PH'!F337</f>
        <v>0</v>
      </c>
      <c r="E341" s="44"/>
      <c r="F341" s="44"/>
    </row>
    <row r="342" spans="1:6" ht="18.75" x14ac:dyDescent="0.25">
      <c r="A342" s="23" t="s">
        <v>123</v>
      </c>
      <c r="B342" s="3"/>
      <c r="C342" s="22" t="s">
        <v>124</v>
      </c>
      <c r="D342" s="237">
        <f>'mód 3 PH'!F338</f>
        <v>0</v>
      </c>
      <c r="E342" s="44">
        <f>SUM(E343)</f>
        <v>0</v>
      </c>
      <c r="F342" s="44"/>
    </row>
    <row r="343" spans="1:6" ht="18.75" x14ac:dyDescent="0.25">
      <c r="A343" s="24" t="s">
        <v>125</v>
      </c>
      <c r="B343" s="3"/>
      <c r="C343" s="22" t="s">
        <v>126</v>
      </c>
      <c r="D343" s="237">
        <f>'mód 3 PH'!F339</f>
        <v>0</v>
      </c>
      <c r="E343" s="44"/>
      <c r="F343" s="44"/>
    </row>
    <row r="344" spans="1:6" ht="18.75" x14ac:dyDescent="0.25">
      <c r="A344" s="3" t="s">
        <v>127</v>
      </c>
      <c r="B344" s="3" t="s">
        <v>520</v>
      </c>
      <c r="C344" s="22" t="s">
        <v>128</v>
      </c>
      <c r="D344" s="237">
        <f>'mód 3 PH'!F340</f>
        <v>0</v>
      </c>
      <c r="E344" s="44">
        <f>SUM(E345:E346)</f>
        <v>0</v>
      </c>
      <c r="F344" s="44"/>
    </row>
    <row r="345" spans="1:6" ht="18.75" x14ac:dyDescent="0.25">
      <c r="A345" s="23" t="s">
        <v>129</v>
      </c>
      <c r="B345" s="3"/>
      <c r="C345" s="22" t="s">
        <v>130</v>
      </c>
      <c r="D345" s="237">
        <f>'mód 3 PH'!F341</f>
        <v>0</v>
      </c>
      <c r="E345" s="44"/>
      <c r="F345" s="44"/>
    </row>
    <row r="346" spans="1:6" ht="18.75" x14ac:dyDescent="0.25">
      <c r="A346" s="23" t="s">
        <v>131</v>
      </c>
      <c r="B346" s="3"/>
      <c r="C346" s="22" t="s">
        <v>132</v>
      </c>
      <c r="D346" s="237">
        <f>'mód 3 PH'!F342</f>
        <v>0</v>
      </c>
      <c r="E346" s="44">
        <f>SUM(E347:E348)</f>
        <v>0</v>
      </c>
      <c r="F346" s="44"/>
    </row>
    <row r="347" spans="1:6" ht="18.75" x14ac:dyDescent="0.25">
      <c r="A347" s="24" t="s">
        <v>133</v>
      </c>
      <c r="B347" s="3"/>
      <c r="C347" s="22" t="s">
        <v>134</v>
      </c>
      <c r="D347" s="237">
        <f>'mód 3 PH'!F343</f>
        <v>0</v>
      </c>
      <c r="E347" s="44"/>
      <c r="F347" s="44"/>
    </row>
    <row r="348" spans="1:6" ht="18.75" x14ac:dyDescent="0.25">
      <c r="A348" s="24" t="s">
        <v>135</v>
      </c>
      <c r="B348" s="3"/>
      <c r="C348" s="22" t="s">
        <v>136</v>
      </c>
      <c r="D348" s="237">
        <f>'mód 3 PH'!F344</f>
        <v>0</v>
      </c>
      <c r="E348" s="44"/>
      <c r="F348" s="44"/>
    </row>
    <row r="349" spans="1:6" ht="18.75" x14ac:dyDescent="0.25">
      <c r="A349" s="3" t="s">
        <v>137</v>
      </c>
      <c r="B349" s="3" t="s">
        <v>521</v>
      </c>
      <c r="C349" s="22" t="s">
        <v>138</v>
      </c>
      <c r="D349" s="237">
        <f>'mód 3 PH'!F345</f>
        <v>0</v>
      </c>
      <c r="E349" s="44">
        <f>SUM(E350,E351,E354)</f>
        <v>0</v>
      </c>
      <c r="F349" s="44"/>
    </row>
    <row r="350" spans="1:6" ht="18.75" x14ac:dyDescent="0.25">
      <c r="A350" s="23" t="s">
        <v>139</v>
      </c>
      <c r="B350" s="3"/>
      <c r="C350" s="22" t="s">
        <v>140</v>
      </c>
      <c r="D350" s="237">
        <f>'mód 3 PH'!F346</f>
        <v>0</v>
      </c>
      <c r="E350" s="44"/>
      <c r="F350" s="44"/>
    </row>
    <row r="351" spans="1:6" ht="18.75" x14ac:dyDescent="0.25">
      <c r="A351" s="23" t="s">
        <v>1066</v>
      </c>
      <c r="B351" s="3"/>
      <c r="C351" s="22" t="s">
        <v>1067</v>
      </c>
      <c r="D351" s="237">
        <f>'mód 3 PH'!F347</f>
        <v>0</v>
      </c>
      <c r="E351" s="44">
        <f>SUM(E352:E353)</f>
        <v>0</v>
      </c>
      <c r="F351" s="44"/>
    </row>
    <row r="352" spans="1:6" ht="18.75" x14ac:dyDescent="0.25">
      <c r="A352" s="24" t="s">
        <v>1068</v>
      </c>
      <c r="B352" s="3"/>
      <c r="C352" s="22" t="s">
        <v>1069</v>
      </c>
      <c r="D352" s="237">
        <f>'mód 3 PH'!F348</f>
        <v>0</v>
      </c>
      <c r="E352" s="44"/>
      <c r="F352" s="44"/>
    </row>
    <row r="353" spans="1:6" ht="18.75" x14ac:dyDescent="0.25">
      <c r="A353" s="24" t="s">
        <v>1070</v>
      </c>
      <c r="B353" s="3"/>
      <c r="C353" s="22" t="s">
        <v>1071</v>
      </c>
      <c r="D353" s="237">
        <f>'mód 3 PH'!F349</f>
        <v>0</v>
      </c>
      <c r="E353" s="44"/>
      <c r="F353" s="44"/>
    </row>
    <row r="354" spans="1:6" ht="18.75" x14ac:dyDescent="0.25">
      <c r="A354" s="23" t="s">
        <v>1072</v>
      </c>
      <c r="B354" s="3"/>
      <c r="C354" s="22" t="s">
        <v>1073</v>
      </c>
      <c r="D354" s="237">
        <f>'mód 3 PH'!F350</f>
        <v>0</v>
      </c>
      <c r="E354" s="44"/>
      <c r="F354" s="44"/>
    </row>
    <row r="355" spans="1:6" ht="18.75" x14ac:dyDescent="0.25">
      <c r="A355" s="3" t="s">
        <v>1074</v>
      </c>
      <c r="B355" s="3" t="s">
        <v>522</v>
      </c>
      <c r="C355" s="22" t="s">
        <v>1075</v>
      </c>
      <c r="D355" s="237">
        <f>'mód 3 PH'!F351</f>
        <v>0</v>
      </c>
      <c r="E355" s="44"/>
      <c r="F355" s="44"/>
    </row>
    <row r="356" spans="1:6" ht="18.75" x14ac:dyDescent="0.25">
      <c r="A356" s="3" t="s">
        <v>1076</v>
      </c>
      <c r="B356" s="3" t="s">
        <v>523</v>
      </c>
      <c r="C356" s="22" t="s">
        <v>1077</v>
      </c>
      <c r="D356" s="237">
        <f>'mód 3 PH'!F352</f>
        <v>0</v>
      </c>
      <c r="E356" s="44">
        <f>SUM(E357,E358,E364)</f>
        <v>0</v>
      </c>
      <c r="F356" s="44"/>
    </row>
    <row r="357" spans="1:6" ht="18.75" x14ac:dyDescent="0.25">
      <c r="A357" s="23" t="s">
        <v>1078</v>
      </c>
      <c r="B357" s="3"/>
      <c r="C357" s="22" t="s">
        <v>1079</v>
      </c>
      <c r="D357" s="237">
        <f>'mód 3 PH'!F353</f>
        <v>0</v>
      </c>
      <c r="E357" s="44"/>
      <c r="F357" s="44"/>
    </row>
    <row r="358" spans="1:6" ht="18.75" x14ac:dyDescent="0.25">
      <c r="A358" s="23" t="s">
        <v>1080</v>
      </c>
      <c r="B358" s="3"/>
      <c r="C358" s="22" t="s">
        <v>1081</v>
      </c>
      <c r="D358" s="237">
        <f>'mód 3 PH'!F354</f>
        <v>0</v>
      </c>
      <c r="E358" s="44">
        <f>SUM(E359:E363)</f>
        <v>0</v>
      </c>
      <c r="F358" s="44"/>
    </row>
    <row r="359" spans="1:6" ht="18.75" x14ac:dyDescent="0.25">
      <c r="A359" s="24" t="s">
        <v>1082</v>
      </c>
      <c r="B359" s="3"/>
      <c r="C359" s="22" t="s">
        <v>1083</v>
      </c>
      <c r="D359" s="237">
        <f>'mód 3 PH'!F355</f>
        <v>0</v>
      </c>
      <c r="E359" s="44"/>
      <c r="F359" s="44"/>
    </row>
    <row r="360" spans="1:6" ht="18.75" x14ac:dyDescent="0.25">
      <c r="A360" s="24" t="s">
        <v>1084</v>
      </c>
      <c r="B360" s="3"/>
      <c r="C360" s="22" t="s">
        <v>1085</v>
      </c>
      <c r="D360" s="237">
        <f>'mód 3 PH'!F356</f>
        <v>0</v>
      </c>
      <c r="E360" s="44"/>
      <c r="F360" s="44"/>
    </row>
    <row r="361" spans="1:6" ht="18.75" x14ac:dyDescent="0.25">
      <c r="A361" s="24" t="s">
        <v>1086</v>
      </c>
      <c r="B361" s="3"/>
      <c r="C361" s="22" t="s">
        <v>1087</v>
      </c>
      <c r="D361" s="237">
        <f>'mód 3 PH'!F357</f>
        <v>0</v>
      </c>
      <c r="E361" s="44"/>
      <c r="F361" s="44"/>
    </row>
    <row r="362" spans="1:6" ht="18.75" x14ac:dyDescent="0.25">
      <c r="A362" s="24" t="s">
        <v>1088</v>
      </c>
      <c r="B362" s="3"/>
      <c r="C362" s="22" t="s">
        <v>1089</v>
      </c>
      <c r="D362" s="237">
        <f>'mód 3 PH'!F358</f>
        <v>0</v>
      </c>
      <c r="E362" s="44"/>
      <c r="F362" s="44"/>
    </row>
    <row r="363" spans="1:6" ht="18.75" x14ac:dyDescent="0.25">
      <c r="A363" s="24" t="s">
        <v>1090</v>
      </c>
      <c r="B363" s="3"/>
      <c r="C363" s="22" t="s">
        <v>1091</v>
      </c>
      <c r="D363" s="237">
        <f>'mód 3 PH'!F359</f>
        <v>0</v>
      </c>
      <c r="E363" s="44"/>
      <c r="F363" s="44"/>
    </row>
    <row r="364" spans="1:6" ht="18.75" x14ac:dyDescent="0.25">
      <c r="A364" s="34" t="s">
        <v>1092</v>
      </c>
      <c r="B364" s="3"/>
      <c r="C364" s="22" t="s">
        <v>1093</v>
      </c>
      <c r="D364" s="237">
        <f>'mód 3 PH'!F360</f>
        <v>0</v>
      </c>
      <c r="E364" s="44">
        <f>SUM(E365:E370)</f>
        <v>0</v>
      </c>
      <c r="F364" s="44"/>
    </row>
    <row r="365" spans="1:6" ht="18.75" x14ac:dyDescent="0.25">
      <c r="A365" s="24" t="s">
        <v>1094</v>
      </c>
      <c r="B365" s="3"/>
      <c r="C365" s="22" t="s">
        <v>1095</v>
      </c>
      <c r="D365" s="237">
        <f>'mód 3 PH'!F361</f>
        <v>0</v>
      </c>
      <c r="E365" s="44"/>
      <c r="F365" s="44"/>
    </row>
    <row r="366" spans="1:6" ht="18.75" x14ac:dyDescent="0.25">
      <c r="A366" s="24" t="s">
        <v>1096</v>
      </c>
      <c r="B366" s="3"/>
      <c r="C366" s="22" t="s">
        <v>1097</v>
      </c>
      <c r="D366" s="237">
        <f>'mód 3 PH'!F362</f>
        <v>0</v>
      </c>
      <c r="E366" s="44"/>
      <c r="F366" s="44"/>
    </row>
    <row r="367" spans="1:6" ht="18.75" x14ac:dyDescent="0.25">
      <c r="A367" s="24" t="s">
        <v>1098</v>
      </c>
      <c r="B367" s="3"/>
      <c r="C367" s="22" t="s">
        <v>1099</v>
      </c>
      <c r="D367" s="237">
        <f>'mód 3 PH'!F363</f>
        <v>0</v>
      </c>
      <c r="E367" s="44"/>
      <c r="F367" s="44"/>
    </row>
    <row r="368" spans="1:6" ht="18.75" x14ac:dyDescent="0.25">
      <c r="A368" s="24" t="s">
        <v>1100</v>
      </c>
      <c r="B368" s="3"/>
      <c r="C368" s="22" t="s">
        <v>1101</v>
      </c>
      <c r="D368" s="237">
        <f>'mód 3 PH'!F364</f>
        <v>0</v>
      </c>
      <c r="E368" s="44"/>
      <c r="F368" s="44"/>
    </row>
    <row r="369" spans="1:6" ht="18.75" x14ac:dyDescent="0.25">
      <c r="A369" s="24" t="s">
        <v>1102</v>
      </c>
      <c r="B369" s="3"/>
      <c r="C369" s="22" t="s">
        <v>1103</v>
      </c>
      <c r="D369" s="237">
        <f>'mód 3 PH'!F365</f>
        <v>0</v>
      </c>
      <c r="E369" s="44"/>
      <c r="F369" s="44"/>
    </row>
    <row r="370" spans="1:6" ht="18.75" x14ac:dyDescent="0.25">
      <c r="A370" s="24" t="s">
        <v>1104</v>
      </c>
      <c r="B370" s="3"/>
      <c r="C370" s="22" t="s">
        <v>1105</v>
      </c>
      <c r="D370" s="237">
        <f>'mód 3 PH'!F366</f>
        <v>0</v>
      </c>
      <c r="E370" s="44"/>
      <c r="F370" s="44"/>
    </row>
    <row r="371" spans="1:6" ht="18.75" x14ac:dyDescent="0.25">
      <c r="A371" s="21" t="s">
        <v>1106</v>
      </c>
      <c r="B371" s="21" t="s">
        <v>524</v>
      </c>
      <c r="C371" s="32" t="s">
        <v>1107</v>
      </c>
      <c r="D371" s="237">
        <f>'mód 3 PH'!F367</f>
        <v>223</v>
      </c>
      <c r="E371" s="43">
        <f>SUM(E372:E383)</f>
        <v>0</v>
      </c>
      <c r="F371" s="43"/>
    </row>
    <row r="372" spans="1:6" ht="18.75" x14ac:dyDescent="0.25">
      <c r="A372" s="3" t="s">
        <v>1108</v>
      </c>
      <c r="B372" s="3" t="s">
        <v>525</v>
      </c>
      <c r="C372" s="22" t="s">
        <v>1109</v>
      </c>
      <c r="D372" s="237">
        <f>'mód 3 PH'!F368</f>
        <v>0</v>
      </c>
      <c r="E372" s="44"/>
      <c r="F372" s="44"/>
    </row>
    <row r="373" spans="1:6" ht="18.75" x14ac:dyDescent="0.25">
      <c r="A373" s="3" t="s">
        <v>1110</v>
      </c>
      <c r="B373" s="3" t="s">
        <v>526</v>
      </c>
      <c r="C373" s="22" t="s">
        <v>1111</v>
      </c>
      <c r="D373" s="237">
        <f>'mód 3 PH'!F369</f>
        <v>175</v>
      </c>
      <c r="E373" s="44"/>
      <c r="F373" s="240">
        <f>D373</f>
        <v>175</v>
      </c>
    </row>
    <row r="374" spans="1:6" ht="18.75" x14ac:dyDescent="0.25">
      <c r="A374" s="3" t="s">
        <v>1112</v>
      </c>
      <c r="B374" s="3" t="s">
        <v>527</v>
      </c>
      <c r="C374" s="22" t="s">
        <v>1113</v>
      </c>
      <c r="D374" s="237">
        <f>'mód 3 PH'!F370</f>
        <v>0</v>
      </c>
      <c r="E374" s="44"/>
      <c r="F374" s="44"/>
    </row>
    <row r="375" spans="1:6" ht="18.75" x14ac:dyDescent="0.25">
      <c r="A375" s="3" t="s">
        <v>1114</v>
      </c>
      <c r="B375" s="3" t="s">
        <v>528</v>
      </c>
      <c r="C375" s="22" t="s">
        <v>1115</v>
      </c>
      <c r="D375" s="237">
        <f>'mód 3 PH'!F371</f>
        <v>0</v>
      </c>
      <c r="E375" s="44"/>
      <c r="F375" s="44"/>
    </row>
    <row r="376" spans="1:6" ht="18.75" x14ac:dyDescent="0.25">
      <c r="A376" s="3" t="s">
        <v>1116</v>
      </c>
      <c r="B376" s="3" t="s">
        <v>529</v>
      </c>
      <c r="C376" s="22" t="s">
        <v>1117</v>
      </c>
      <c r="D376" s="237">
        <f>'mód 3 PH'!F372</f>
        <v>0</v>
      </c>
      <c r="E376" s="44"/>
      <c r="F376" s="44"/>
    </row>
    <row r="377" spans="1:6" ht="18.75" x14ac:dyDescent="0.25">
      <c r="A377" s="3" t="s">
        <v>1118</v>
      </c>
      <c r="B377" s="3" t="s">
        <v>530</v>
      </c>
      <c r="C377" s="22" t="s">
        <v>1119</v>
      </c>
      <c r="D377" s="237">
        <f>'mód 3 PH'!F373</f>
        <v>20</v>
      </c>
      <c r="E377" s="44"/>
      <c r="F377" s="240">
        <f>D377</f>
        <v>20</v>
      </c>
    </row>
    <row r="378" spans="1:6" ht="18.75" x14ac:dyDescent="0.25">
      <c r="A378" s="3" t="s">
        <v>1120</v>
      </c>
      <c r="B378" s="3" t="s">
        <v>531</v>
      </c>
      <c r="C378" s="22" t="s">
        <v>1121</v>
      </c>
      <c r="D378" s="237">
        <f>'mód 3 PH'!F374</f>
        <v>0</v>
      </c>
      <c r="E378" s="44"/>
      <c r="F378" s="44"/>
    </row>
    <row r="379" spans="1:6" ht="18.75" x14ac:dyDescent="0.25">
      <c r="A379" s="3" t="s">
        <v>1122</v>
      </c>
      <c r="B379" s="3" t="s">
        <v>532</v>
      </c>
      <c r="C379" s="22" t="s">
        <v>1123</v>
      </c>
      <c r="D379" s="237">
        <f>'mód 3 PH'!F375</f>
        <v>0</v>
      </c>
      <c r="E379" s="44"/>
      <c r="F379" s="44"/>
    </row>
    <row r="380" spans="1:6" ht="18.75" x14ac:dyDescent="0.25">
      <c r="A380" s="3" t="s">
        <v>215</v>
      </c>
      <c r="B380" s="3" t="s">
        <v>533</v>
      </c>
      <c r="C380" s="22" t="s">
        <v>216</v>
      </c>
      <c r="D380" s="237">
        <f>'mód 3 PH'!F376</f>
        <v>0</v>
      </c>
      <c r="E380" s="44"/>
      <c r="F380" s="44"/>
    </row>
    <row r="381" spans="1:6" ht="18.75" x14ac:dyDescent="0.25">
      <c r="A381" s="5" t="s">
        <v>217</v>
      </c>
      <c r="B381" s="3" t="s">
        <v>534</v>
      </c>
      <c r="C381" s="22" t="s">
        <v>218</v>
      </c>
      <c r="D381" s="237">
        <f>'mód 3 PH'!F377</f>
        <v>0</v>
      </c>
      <c r="E381" s="44"/>
      <c r="F381" s="44"/>
    </row>
    <row r="382" spans="1:6" ht="18.75" x14ac:dyDescent="0.25">
      <c r="A382" s="3" t="s">
        <v>219</v>
      </c>
      <c r="B382" s="3" t="s">
        <v>535</v>
      </c>
      <c r="C382" s="22" t="s">
        <v>220</v>
      </c>
      <c r="D382" s="237">
        <f>'mód 3 PH'!F378</f>
        <v>28</v>
      </c>
      <c r="E382" s="44"/>
      <c r="F382" s="240">
        <f>D382</f>
        <v>28</v>
      </c>
    </row>
    <row r="383" spans="1:6" ht="18.75" x14ac:dyDescent="0.25">
      <c r="A383" s="3" t="s">
        <v>221</v>
      </c>
      <c r="B383" s="3" t="s">
        <v>536</v>
      </c>
      <c r="C383" s="22" t="s">
        <v>222</v>
      </c>
      <c r="D383" s="237">
        <f>'mód 3 PH'!F379</f>
        <v>0</v>
      </c>
      <c r="E383" s="44"/>
      <c r="F383" s="44"/>
    </row>
    <row r="384" spans="1:6" ht="18.75" x14ac:dyDescent="0.25">
      <c r="A384" s="21" t="s">
        <v>223</v>
      </c>
      <c r="B384" s="21" t="s">
        <v>537</v>
      </c>
      <c r="C384" s="32" t="s">
        <v>224</v>
      </c>
      <c r="D384" s="237">
        <f>'mód 3 PH'!F380</f>
        <v>670</v>
      </c>
      <c r="E384" s="43">
        <f>SUM(E385,E388:E393)</f>
        <v>0</v>
      </c>
      <c r="F384" s="43"/>
    </row>
    <row r="385" spans="1:6" ht="18.75" x14ac:dyDescent="0.25">
      <c r="A385" s="3" t="s">
        <v>225</v>
      </c>
      <c r="B385" s="3" t="s">
        <v>538</v>
      </c>
      <c r="C385" s="22" t="s">
        <v>226</v>
      </c>
      <c r="D385" s="237">
        <f>'mód 3 PH'!F381</f>
        <v>0</v>
      </c>
      <c r="E385" s="44">
        <f>SUM(E386:E387)</f>
        <v>0</v>
      </c>
      <c r="F385" s="44"/>
    </row>
    <row r="386" spans="1:6" ht="18.75" x14ac:dyDescent="0.25">
      <c r="A386" s="23" t="s">
        <v>227</v>
      </c>
      <c r="B386" s="3"/>
      <c r="C386" s="22" t="s">
        <v>228</v>
      </c>
      <c r="D386" s="237">
        <f>'mód 3 PH'!F382</f>
        <v>0</v>
      </c>
      <c r="E386" s="44"/>
      <c r="F386" s="44"/>
    </row>
    <row r="387" spans="1:6" ht="18.75" x14ac:dyDescent="0.25">
      <c r="A387" s="23" t="s">
        <v>229</v>
      </c>
      <c r="B387" s="3"/>
      <c r="C387" s="22" t="s">
        <v>230</v>
      </c>
      <c r="D387" s="237">
        <f>'mód 3 PH'!F383</f>
        <v>0</v>
      </c>
      <c r="E387" s="44"/>
      <c r="F387" s="44"/>
    </row>
    <row r="388" spans="1:6" ht="18.75" x14ac:dyDescent="0.25">
      <c r="A388" s="3" t="s">
        <v>231</v>
      </c>
      <c r="B388" s="3" t="s">
        <v>539</v>
      </c>
      <c r="C388" s="22" t="s">
        <v>232</v>
      </c>
      <c r="D388" s="237">
        <f>'mód 3 PH'!F384</f>
        <v>0</v>
      </c>
      <c r="E388" s="44"/>
      <c r="F388" s="44"/>
    </row>
    <row r="389" spans="1:6" ht="18.75" x14ac:dyDescent="0.25">
      <c r="A389" s="3" t="s">
        <v>233</v>
      </c>
      <c r="B389" s="3" t="s">
        <v>540</v>
      </c>
      <c r="C389" s="22" t="s">
        <v>234</v>
      </c>
      <c r="D389" s="237">
        <f>'mód 3 PH'!F385</f>
        <v>412</v>
      </c>
      <c r="E389" s="44"/>
      <c r="F389" s="240">
        <f>D389</f>
        <v>412</v>
      </c>
    </row>
    <row r="390" spans="1:6" ht="18.75" x14ac:dyDescent="0.25">
      <c r="A390" s="3" t="s">
        <v>235</v>
      </c>
      <c r="B390" s="3" t="s">
        <v>541</v>
      </c>
      <c r="C390" s="22" t="s">
        <v>236</v>
      </c>
      <c r="D390" s="237">
        <f>'mód 3 PH'!F386</f>
        <v>135</v>
      </c>
      <c r="E390" s="44"/>
      <c r="F390" s="240">
        <f>D390</f>
        <v>135</v>
      </c>
    </row>
    <row r="391" spans="1:6" ht="18.75" x14ac:dyDescent="0.25">
      <c r="A391" s="3" t="s">
        <v>237</v>
      </c>
      <c r="B391" s="3" t="s">
        <v>542</v>
      </c>
      <c r="C391" s="22" t="s">
        <v>238</v>
      </c>
      <c r="D391" s="237">
        <f>'mód 3 PH'!F387</f>
        <v>0</v>
      </c>
      <c r="E391" s="44"/>
      <c r="F391" s="160"/>
    </row>
    <row r="392" spans="1:6" ht="18.75" x14ac:dyDescent="0.25">
      <c r="A392" s="3" t="s">
        <v>239</v>
      </c>
      <c r="B392" s="3" t="s">
        <v>543</v>
      </c>
      <c r="C392" s="22" t="s">
        <v>240</v>
      </c>
      <c r="D392" s="237">
        <f>'mód 3 PH'!F388</f>
        <v>0</v>
      </c>
      <c r="E392" s="44"/>
      <c r="F392" s="44"/>
    </row>
    <row r="393" spans="1:6" ht="18.75" x14ac:dyDescent="0.25">
      <c r="A393" s="3" t="s">
        <v>241</v>
      </c>
      <c r="B393" s="3" t="s">
        <v>544</v>
      </c>
      <c r="C393" s="22" t="s">
        <v>242</v>
      </c>
      <c r="D393" s="237">
        <f>'mód 3 PH'!F389</f>
        <v>123</v>
      </c>
      <c r="E393" s="44">
        <f>(E385+E388+E389+E390+E391+E392)*0.27</f>
        <v>0</v>
      </c>
      <c r="F393" s="240">
        <f>D393</f>
        <v>123</v>
      </c>
    </row>
    <row r="394" spans="1:6" ht="18.75" x14ac:dyDescent="0.25">
      <c r="A394" s="21" t="s">
        <v>243</v>
      </c>
      <c r="B394" s="21" t="s">
        <v>545</v>
      </c>
      <c r="C394" s="32" t="s">
        <v>244</v>
      </c>
      <c r="D394" s="237">
        <f>'mód 3 PH'!F390</f>
        <v>0</v>
      </c>
      <c r="E394" s="43">
        <f>SUM(E395:E398)</f>
        <v>0</v>
      </c>
      <c r="F394" s="43"/>
    </row>
    <row r="395" spans="1:6" ht="18.75" x14ac:dyDescent="0.25">
      <c r="A395" s="3" t="s">
        <v>245</v>
      </c>
      <c r="B395" s="3" t="s">
        <v>546</v>
      </c>
      <c r="C395" s="22" t="s">
        <v>246</v>
      </c>
      <c r="D395" s="237">
        <f>'mód 3 PH'!F391</f>
        <v>0</v>
      </c>
      <c r="E395" s="44"/>
      <c r="F395" s="44"/>
    </row>
    <row r="396" spans="1:6" ht="18.75" x14ac:dyDescent="0.25">
      <c r="A396" s="3" t="s">
        <v>247</v>
      </c>
      <c r="B396" s="3" t="s">
        <v>547</v>
      </c>
      <c r="C396" s="22" t="s">
        <v>248</v>
      </c>
      <c r="D396" s="237">
        <f>'mód 3 PH'!F392</f>
        <v>0</v>
      </c>
      <c r="E396" s="44"/>
      <c r="F396" s="44"/>
    </row>
    <row r="397" spans="1:6" ht="18.75" x14ac:dyDescent="0.25">
      <c r="A397" s="3" t="s">
        <v>249</v>
      </c>
      <c r="B397" s="3" t="s">
        <v>548</v>
      </c>
      <c r="C397" s="22" t="s">
        <v>250</v>
      </c>
      <c r="D397" s="237">
        <f>'mód 3 PH'!F393</f>
        <v>0</v>
      </c>
      <c r="E397" s="44"/>
      <c r="F397" s="44"/>
    </row>
    <row r="398" spans="1:6" ht="18.75" x14ac:dyDescent="0.25">
      <c r="A398" s="3" t="s">
        <v>251</v>
      </c>
      <c r="B398" s="3" t="s">
        <v>1451</v>
      </c>
      <c r="C398" s="22" t="s">
        <v>252</v>
      </c>
      <c r="D398" s="237">
        <f>'mód 3 PH'!F394</f>
        <v>0</v>
      </c>
      <c r="E398" s="44"/>
      <c r="F398" s="44"/>
    </row>
    <row r="399" spans="1:6" ht="18.75" x14ac:dyDescent="0.25">
      <c r="A399" s="21" t="s">
        <v>253</v>
      </c>
      <c r="B399" s="21" t="s">
        <v>1452</v>
      </c>
      <c r="C399" s="32" t="s">
        <v>254</v>
      </c>
      <c r="D399" s="237">
        <f>'mód 3 PH'!F395</f>
        <v>0</v>
      </c>
      <c r="E399" s="43">
        <f>SUM(E400:E407)</f>
        <v>0</v>
      </c>
      <c r="F399" s="43"/>
    </row>
    <row r="400" spans="1:6" ht="18.75" x14ac:dyDescent="0.25">
      <c r="A400" s="3" t="s">
        <v>255</v>
      </c>
      <c r="B400" s="3" t="s">
        <v>1453</v>
      </c>
      <c r="C400" s="22" t="s">
        <v>256</v>
      </c>
      <c r="D400" s="237">
        <f>'mód 3 PH'!F396</f>
        <v>0</v>
      </c>
      <c r="E400" s="44"/>
      <c r="F400" s="44"/>
    </row>
    <row r="401" spans="1:6" ht="18.75" x14ac:dyDescent="0.25">
      <c r="A401" s="3" t="s">
        <v>257</v>
      </c>
      <c r="B401" s="3" t="s">
        <v>1454</v>
      </c>
      <c r="C401" s="22" t="s">
        <v>258</v>
      </c>
      <c r="D401" s="237">
        <f>'mód 3 PH'!F397</f>
        <v>0</v>
      </c>
      <c r="E401" s="44"/>
      <c r="F401" s="44"/>
    </row>
    <row r="402" spans="1:6" ht="18.75" x14ac:dyDescent="0.25">
      <c r="A402" s="3" t="s">
        <v>259</v>
      </c>
      <c r="B402" s="3" t="s">
        <v>1455</v>
      </c>
      <c r="C402" s="22" t="s">
        <v>260</v>
      </c>
      <c r="D402" s="237">
        <f>'mód 3 PH'!F398</f>
        <v>0</v>
      </c>
      <c r="E402" s="44"/>
      <c r="F402" s="44"/>
    </row>
    <row r="403" spans="1:6" ht="18.75" x14ac:dyDescent="0.25">
      <c r="A403" s="3" t="s">
        <v>261</v>
      </c>
      <c r="B403" s="3" t="s">
        <v>1456</v>
      </c>
      <c r="C403" s="22" t="s">
        <v>262</v>
      </c>
      <c r="D403" s="237">
        <f>'mód 3 PH'!F399</f>
        <v>0</v>
      </c>
      <c r="E403" s="44"/>
      <c r="F403" s="44"/>
    </row>
    <row r="404" spans="1:6" ht="18.75" x14ac:dyDescent="0.25">
      <c r="A404" s="3" t="s">
        <v>263</v>
      </c>
      <c r="B404" s="3" t="s">
        <v>1457</v>
      </c>
      <c r="C404" s="22" t="s">
        <v>264</v>
      </c>
      <c r="D404" s="237">
        <f>'mód 3 PH'!F400</f>
        <v>0</v>
      </c>
      <c r="E404" s="44"/>
      <c r="F404" s="44"/>
    </row>
    <row r="405" spans="1:6" ht="18.75" x14ac:dyDescent="0.25">
      <c r="A405" s="3" t="s">
        <v>265</v>
      </c>
      <c r="B405" s="3" t="s">
        <v>1458</v>
      </c>
      <c r="C405" s="22" t="s">
        <v>266</v>
      </c>
      <c r="D405" s="237">
        <f>'mód 3 PH'!F401</f>
        <v>0</v>
      </c>
      <c r="E405" s="44"/>
      <c r="F405" s="44"/>
    </row>
    <row r="406" spans="1:6" ht="18.75" x14ac:dyDescent="0.25">
      <c r="A406" s="3" t="s">
        <v>267</v>
      </c>
      <c r="B406" s="3" t="s">
        <v>1459</v>
      </c>
      <c r="C406" s="22" t="s">
        <v>268</v>
      </c>
      <c r="D406" s="237">
        <f>'mód 3 PH'!F402</f>
        <v>0</v>
      </c>
      <c r="E406" s="44"/>
      <c r="F406" s="44"/>
    </row>
    <row r="407" spans="1:6" ht="18.75" x14ac:dyDescent="0.25">
      <c r="A407" s="3" t="s">
        <v>269</v>
      </c>
      <c r="B407" s="3" t="s">
        <v>1460</v>
      </c>
      <c r="C407" s="22" t="s">
        <v>270</v>
      </c>
      <c r="D407" s="237">
        <f>'mód 3 PH'!F403</f>
        <v>0</v>
      </c>
      <c r="E407" s="44"/>
      <c r="F407" s="44"/>
    </row>
    <row r="408" spans="1:6" ht="18.75" x14ac:dyDescent="0.25">
      <c r="A408" s="35" t="s">
        <v>1187</v>
      </c>
      <c r="B408" s="35" t="s">
        <v>1461</v>
      </c>
      <c r="C408" s="36" t="s">
        <v>1188</v>
      </c>
      <c r="D408" s="237">
        <f>'mód 3 PH'!F404</f>
        <v>0</v>
      </c>
      <c r="E408" s="42">
        <f>SUM(E409,E425,E430)</f>
        <v>0</v>
      </c>
      <c r="F408" s="42"/>
    </row>
    <row r="409" spans="1:6" ht="18.75" x14ac:dyDescent="0.25">
      <c r="A409" s="5" t="s">
        <v>1189</v>
      </c>
      <c r="B409" s="3" t="s">
        <v>1462</v>
      </c>
      <c r="C409" s="22" t="s">
        <v>1190</v>
      </c>
      <c r="D409" s="237">
        <f>'mód 3 PH'!F405</f>
        <v>0</v>
      </c>
      <c r="E409" s="44">
        <f>SUM(E410,E414,E419,E420,E421,E422,E423,E424)</f>
        <v>0</v>
      </c>
      <c r="F409" s="44"/>
    </row>
    <row r="410" spans="1:6" ht="18.75" x14ac:dyDescent="0.25">
      <c r="A410" s="23" t="s">
        <v>1191</v>
      </c>
      <c r="B410" s="3" t="s">
        <v>1463</v>
      </c>
      <c r="C410" s="22" t="s">
        <v>1192</v>
      </c>
      <c r="D410" s="237">
        <f>'mód 3 PH'!F406</f>
        <v>0</v>
      </c>
      <c r="E410" s="44">
        <f>SUM(E411:E413)</f>
        <v>0</v>
      </c>
      <c r="F410" s="44"/>
    </row>
    <row r="411" spans="1:6" ht="18.75" x14ac:dyDescent="0.25">
      <c r="A411" s="24" t="s">
        <v>1193</v>
      </c>
      <c r="B411" s="3" t="s">
        <v>1464</v>
      </c>
      <c r="C411" s="22" t="s">
        <v>1194</v>
      </c>
      <c r="D411" s="237">
        <f>'mód 3 PH'!F407</f>
        <v>0</v>
      </c>
      <c r="E411" s="44"/>
      <c r="F411" s="44"/>
    </row>
    <row r="412" spans="1:6" ht="18.75" x14ac:dyDescent="0.25">
      <c r="A412" s="24" t="s">
        <v>1195</v>
      </c>
      <c r="B412" s="3" t="s">
        <v>1465</v>
      </c>
      <c r="C412" s="22" t="s">
        <v>1196</v>
      </c>
      <c r="D412" s="237">
        <f>'mód 3 PH'!F408</f>
        <v>0</v>
      </c>
      <c r="E412" s="44"/>
      <c r="F412" s="44"/>
    </row>
    <row r="413" spans="1:6" ht="18.75" x14ac:dyDescent="0.25">
      <c r="A413" s="24" t="s">
        <v>1197</v>
      </c>
      <c r="B413" s="3" t="s">
        <v>1466</v>
      </c>
      <c r="C413" s="22" t="s">
        <v>1198</v>
      </c>
      <c r="D413" s="237">
        <f>'mód 3 PH'!F409</f>
        <v>0</v>
      </c>
      <c r="E413" s="44"/>
      <c r="F413" s="44"/>
    </row>
    <row r="414" spans="1:6" ht="18.75" x14ac:dyDescent="0.25">
      <c r="A414" s="23" t="s">
        <v>1199</v>
      </c>
      <c r="B414" s="3" t="s">
        <v>1467</v>
      </c>
      <c r="C414" s="22" t="s">
        <v>1200</v>
      </c>
      <c r="D414" s="237">
        <f>'mód 3 PH'!F410</f>
        <v>0</v>
      </c>
      <c r="E414" s="44">
        <f>SUM(E415:E418)</f>
        <v>0</v>
      </c>
      <c r="F414" s="44"/>
    </row>
    <row r="415" spans="1:6" ht="18.75" x14ac:dyDescent="0.25">
      <c r="A415" s="24" t="s">
        <v>1201</v>
      </c>
      <c r="B415" s="3" t="s">
        <v>1468</v>
      </c>
      <c r="C415" s="22" t="s">
        <v>1202</v>
      </c>
      <c r="D415" s="237">
        <f>'mód 3 PH'!F411</f>
        <v>0</v>
      </c>
      <c r="E415" s="44"/>
      <c r="F415" s="44"/>
    </row>
    <row r="416" spans="1:6" ht="18.75" x14ac:dyDescent="0.25">
      <c r="A416" s="24" t="s">
        <v>1203</v>
      </c>
      <c r="B416" s="3" t="s">
        <v>1469</v>
      </c>
      <c r="C416" s="22" t="s">
        <v>1204</v>
      </c>
      <c r="D416" s="237">
        <f>'mód 3 PH'!F412</f>
        <v>0</v>
      </c>
      <c r="E416" s="44"/>
      <c r="F416" s="44"/>
    </row>
    <row r="417" spans="1:6" ht="18.75" x14ac:dyDescent="0.25">
      <c r="A417" s="24" t="s">
        <v>1205</v>
      </c>
      <c r="B417" s="3" t="s">
        <v>1470</v>
      </c>
      <c r="C417" s="22" t="s">
        <v>1206</v>
      </c>
      <c r="D417" s="237">
        <f>'mód 3 PH'!F413</f>
        <v>0</v>
      </c>
      <c r="E417" s="44"/>
      <c r="F417" s="44"/>
    </row>
    <row r="418" spans="1:6" ht="18.75" x14ac:dyDescent="0.25">
      <c r="A418" s="24" t="s">
        <v>1207</v>
      </c>
      <c r="B418" s="3" t="s">
        <v>1471</v>
      </c>
      <c r="C418" s="22" t="s">
        <v>1208</v>
      </c>
      <c r="D418" s="237">
        <f>'mód 3 PH'!F414</f>
        <v>0</v>
      </c>
      <c r="E418" s="44"/>
      <c r="F418" s="44"/>
    </row>
    <row r="419" spans="1:6" ht="18.75" x14ac:dyDescent="0.25">
      <c r="A419" s="23" t="s">
        <v>1209</v>
      </c>
      <c r="B419" s="3" t="s">
        <v>1472</v>
      </c>
      <c r="C419" s="22" t="s">
        <v>1210</v>
      </c>
      <c r="D419" s="237">
        <f>'mód 3 PH'!F415</f>
        <v>0</v>
      </c>
      <c r="E419" s="44"/>
      <c r="F419" s="44"/>
    </row>
    <row r="420" spans="1:6" ht="18.75" x14ac:dyDescent="0.25">
      <c r="A420" s="23" t="s">
        <v>1211</v>
      </c>
      <c r="B420" s="3" t="s">
        <v>1473</v>
      </c>
      <c r="C420" s="22" t="s">
        <v>1212</v>
      </c>
      <c r="D420" s="237">
        <f>'mód 3 PH'!F416</f>
        <v>0</v>
      </c>
      <c r="E420" s="44"/>
      <c r="F420" s="44"/>
    </row>
    <row r="421" spans="1:6" ht="18.75" x14ac:dyDescent="0.25">
      <c r="A421" s="23" t="s">
        <v>1213</v>
      </c>
      <c r="B421" s="3" t="s">
        <v>1474</v>
      </c>
      <c r="C421" s="22" t="s">
        <v>1214</v>
      </c>
      <c r="D421" s="237">
        <f>'mód 3 PH'!F417</f>
        <v>0</v>
      </c>
      <c r="E421" s="44"/>
      <c r="F421" s="44"/>
    </row>
    <row r="422" spans="1:6" ht="18.75" x14ac:dyDescent="0.25">
      <c r="A422" s="23" t="s">
        <v>1215</v>
      </c>
      <c r="B422" s="3" t="s">
        <v>1475</v>
      </c>
      <c r="C422" s="22" t="s">
        <v>1216</v>
      </c>
      <c r="D422" s="237">
        <f>'mód 3 PH'!F418</f>
        <v>0</v>
      </c>
      <c r="E422" s="44"/>
      <c r="F422" s="44"/>
    </row>
    <row r="423" spans="1:6" ht="18.75" x14ac:dyDescent="0.25">
      <c r="A423" s="23" t="s">
        <v>1217</v>
      </c>
      <c r="B423" s="3" t="s">
        <v>1476</v>
      </c>
      <c r="C423" s="22" t="s">
        <v>1218</v>
      </c>
      <c r="D423" s="237">
        <f>'mód 3 PH'!F419</f>
        <v>0</v>
      </c>
      <c r="E423" s="44"/>
      <c r="F423" s="44"/>
    </row>
    <row r="424" spans="1:6" ht="18.75" x14ac:dyDescent="0.25">
      <c r="A424" s="23" t="s">
        <v>1219</v>
      </c>
      <c r="B424" s="3" t="s">
        <v>1477</v>
      </c>
      <c r="C424" s="22" t="s">
        <v>1220</v>
      </c>
      <c r="D424" s="237">
        <f>'mód 3 PH'!F420</f>
        <v>0</v>
      </c>
      <c r="E424" s="44"/>
      <c r="F424" s="44"/>
    </row>
    <row r="425" spans="1:6" ht="18.75" x14ac:dyDescent="0.25">
      <c r="A425" s="3" t="s">
        <v>1221</v>
      </c>
      <c r="B425" s="3" t="s">
        <v>1478</v>
      </c>
      <c r="C425" s="22" t="s">
        <v>1222</v>
      </c>
      <c r="D425" s="237">
        <f>'mód 3 PH'!F421</f>
        <v>0</v>
      </c>
      <c r="E425" s="44">
        <f>SUM(E426:E429)</f>
        <v>0</v>
      </c>
      <c r="F425" s="44"/>
    </row>
    <row r="426" spans="1:6" ht="18.75" x14ac:dyDescent="0.25">
      <c r="A426" s="23" t="s">
        <v>1223</v>
      </c>
      <c r="B426" s="3" t="s">
        <v>1479</v>
      </c>
      <c r="C426" s="22" t="s">
        <v>1224</v>
      </c>
      <c r="D426" s="237">
        <f>'mód 3 PH'!F422</f>
        <v>0</v>
      </c>
      <c r="E426" s="44"/>
      <c r="F426" s="44"/>
    </row>
    <row r="427" spans="1:6" ht="18.75" x14ac:dyDescent="0.25">
      <c r="A427" s="23" t="s">
        <v>1225</v>
      </c>
      <c r="B427" s="3" t="s">
        <v>1480</v>
      </c>
      <c r="C427" s="22" t="s">
        <v>1226</v>
      </c>
      <c r="D427" s="237">
        <f>'mód 3 PH'!F423</f>
        <v>0</v>
      </c>
      <c r="E427" s="44"/>
      <c r="F427" s="44"/>
    </row>
    <row r="428" spans="1:6" ht="18.75" x14ac:dyDescent="0.25">
      <c r="A428" s="23" t="s">
        <v>1227</v>
      </c>
      <c r="B428" s="3" t="s">
        <v>1481</v>
      </c>
      <c r="C428" s="22" t="s">
        <v>1228</v>
      </c>
      <c r="D428" s="237">
        <f>'mód 3 PH'!F424</f>
        <v>0</v>
      </c>
      <c r="E428" s="44"/>
      <c r="F428" s="44"/>
    </row>
    <row r="429" spans="1:6" ht="18.75" x14ac:dyDescent="0.25">
      <c r="A429" s="23" t="s">
        <v>1229</v>
      </c>
      <c r="B429" s="3" t="s">
        <v>1482</v>
      </c>
      <c r="C429" s="22" t="s">
        <v>1230</v>
      </c>
      <c r="D429" s="237">
        <f>'mód 3 PH'!F425</f>
        <v>0</v>
      </c>
      <c r="E429" s="44"/>
      <c r="F429" s="44"/>
    </row>
    <row r="430" spans="1:6" ht="18.75" x14ac:dyDescent="0.25">
      <c r="A430" s="3" t="s">
        <v>1231</v>
      </c>
      <c r="B430" s="3" t="s">
        <v>1483</v>
      </c>
      <c r="C430" s="22" t="s">
        <v>1232</v>
      </c>
      <c r="D430" s="237">
        <f>'mód 3 PH'!F426</f>
        <v>0</v>
      </c>
      <c r="E430" s="44"/>
      <c r="F430" s="44"/>
    </row>
    <row r="431" spans="1:6" ht="18.75" x14ac:dyDescent="0.25">
      <c r="A431" s="19" t="s">
        <v>1233</v>
      </c>
      <c r="B431" s="19"/>
      <c r="C431" s="19"/>
      <c r="D431" s="237">
        <f>'mód 3 PH'!F427</f>
        <v>32468.760000000002</v>
      </c>
      <c r="E431" s="42">
        <f>SUM(E408,E197)</f>
        <v>32468.760000000002</v>
      </c>
      <c r="F431" s="241">
        <f>SUM(F197:F430)</f>
        <v>32468.760000000002</v>
      </c>
    </row>
  </sheetData>
  <mergeCells count="1">
    <mergeCell ref="A1:F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T572"/>
  <sheetViews>
    <sheetView view="pageBreakPreview" topLeftCell="A418" zoomScale="70" zoomScaleNormal="100" zoomScaleSheetLayoutView="100" workbookViewId="0">
      <selection activeCell="D445" sqref="D445"/>
    </sheetView>
  </sheetViews>
  <sheetFormatPr defaultRowHeight="15" x14ac:dyDescent="0.25"/>
  <cols>
    <col min="1" max="1" width="104.140625" customWidth="1"/>
    <col min="2" max="2" width="8.85546875" customWidth="1"/>
    <col min="3" max="3" width="11.28515625" bestFit="1" customWidth="1"/>
    <col min="4" max="6" width="13.7109375" customWidth="1"/>
    <col min="14" max="14" width="10.140625" bestFit="1" customWidth="1"/>
  </cols>
  <sheetData>
    <row r="1" spans="1:15" x14ac:dyDescent="0.25">
      <c r="A1" s="863" t="s">
        <v>42</v>
      </c>
      <c r="B1" s="863"/>
      <c r="C1" s="863"/>
      <c r="D1" s="863"/>
      <c r="E1" s="863"/>
      <c r="F1" s="863"/>
      <c r="G1" s="695"/>
      <c r="H1" s="695"/>
    </row>
    <row r="2" spans="1:15" ht="20.25" customHeight="1" x14ac:dyDescent="0.3">
      <c r="A2" s="876" t="s">
        <v>2062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 x14ac:dyDescent="0.25">
      <c r="A4" s="447"/>
      <c r="B4" s="447"/>
      <c r="C4" s="447"/>
      <c r="D4" s="44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3.25" x14ac:dyDescent="0.35">
      <c r="A5" s="335"/>
      <c r="B5" s="335"/>
      <c r="C5" s="335"/>
      <c r="D5" s="534"/>
      <c r="E5" s="1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17" t="s">
        <v>1873</v>
      </c>
      <c r="F6" s="17" t="s">
        <v>912</v>
      </c>
      <c r="G6" s="15"/>
      <c r="H6" s="15"/>
      <c r="I6" s="15"/>
      <c r="J6" s="15"/>
      <c r="K6" s="15"/>
      <c r="L6" s="15"/>
      <c r="M6" s="15"/>
      <c r="N6" s="15"/>
      <c r="O6" s="15"/>
    </row>
    <row r="7" spans="1:15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</row>
    <row r="8" spans="1:15" ht="30" customHeight="1" x14ac:dyDescent="0.25">
      <c r="A8" s="19" t="s">
        <v>2055</v>
      </c>
      <c r="B8" s="19" t="s">
        <v>1384</v>
      </c>
      <c r="C8" s="20"/>
      <c r="D8" s="42">
        <f>'mód 2 önk'!F8</f>
        <v>540835.80200000003</v>
      </c>
      <c r="E8" s="42">
        <f>E9+E86+E98+E136+E172+E178+E184</f>
        <v>10167</v>
      </c>
      <c r="F8" s="634">
        <f>E8+D8</f>
        <v>551002.80200000003</v>
      </c>
      <c r="G8" s="15"/>
      <c r="H8" s="15"/>
      <c r="I8" s="15"/>
      <c r="J8" s="15"/>
      <c r="K8" s="15"/>
      <c r="L8" s="15"/>
      <c r="M8" s="15"/>
      <c r="N8" s="15"/>
      <c r="O8" s="15"/>
    </row>
    <row r="9" spans="1:15" ht="18.75" x14ac:dyDescent="0.25">
      <c r="A9" s="21" t="s">
        <v>815</v>
      </c>
      <c r="B9" s="3" t="s">
        <v>360</v>
      </c>
      <c r="C9" s="22" t="s">
        <v>816</v>
      </c>
      <c r="D9" s="42">
        <f>'mód 2 önk'!F9</f>
        <v>123373</v>
      </c>
      <c r="E9" s="44">
        <f>E10+E75+E76+E77+E78+E79</f>
        <v>2699</v>
      </c>
      <c r="F9" s="43">
        <f t="shared" ref="F9:F39" si="0">D9+E9</f>
        <v>126072</v>
      </c>
      <c r="G9" s="15"/>
      <c r="H9" s="15"/>
      <c r="I9" s="15"/>
      <c r="J9" s="15"/>
      <c r="K9" s="15"/>
      <c r="L9" s="15"/>
      <c r="M9" s="15"/>
      <c r="N9" s="15"/>
      <c r="O9" s="15"/>
    </row>
    <row r="10" spans="1:15" ht="18.75" x14ac:dyDescent="0.25">
      <c r="A10" s="5" t="s">
        <v>817</v>
      </c>
      <c r="B10" s="3" t="s">
        <v>348</v>
      </c>
      <c r="C10" s="22" t="s">
        <v>818</v>
      </c>
      <c r="D10" s="42">
        <f>'mód 2 önk'!F10</f>
        <v>102543</v>
      </c>
      <c r="E10" s="44">
        <f>E11+E41+E42+E57+E59+E68+E74</f>
        <v>1779</v>
      </c>
      <c r="F10" s="44">
        <f t="shared" si="0"/>
        <v>104322</v>
      </c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8.75" x14ac:dyDescent="0.25">
      <c r="A11" s="23" t="s">
        <v>819</v>
      </c>
      <c r="B11" s="3" t="s">
        <v>349</v>
      </c>
      <c r="C11" s="22" t="s">
        <v>820</v>
      </c>
      <c r="D11" s="42">
        <f>'mód 2 önk'!F11</f>
        <v>51206</v>
      </c>
      <c r="E11" s="44">
        <v>0</v>
      </c>
      <c r="F11" s="44">
        <f t="shared" si="0"/>
        <v>51206</v>
      </c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8.75" x14ac:dyDescent="0.25">
      <c r="A12" s="24" t="s">
        <v>821</v>
      </c>
      <c r="B12" s="3"/>
      <c r="C12" s="22"/>
      <c r="D12" s="42">
        <f>'mód 2 önk'!F12</f>
        <v>30411</v>
      </c>
      <c r="E12" s="44">
        <v>0</v>
      </c>
      <c r="F12" s="44">
        <f t="shared" si="0"/>
        <v>30411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8.75" x14ac:dyDescent="0.25">
      <c r="A13" s="25" t="s">
        <v>1824</v>
      </c>
      <c r="B13" s="3"/>
      <c r="C13" s="22"/>
      <c r="D13" s="42">
        <f>'mód 2 önk'!F13</f>
        <v>30411</v>
      </c>
      <c r="E13" s="44">
        <v>0</v>
      </c>
      <c r="F13" s="44">
        <f t="shared" si="0"/>
        <v>30411</v>
      </c>
      <c r="G13" s="15"/>
      <c r="H13" s="15"/>
      <c r="I13" s="15"/>
      <c r="J13" s="15"/>
      <c r="K13" s="15"/>
      <c r="L13" s="15"/>
      <c r="M13" s="15"/>
      <c r="N13" s="45"/>
      <c r="O13" s="15"/>
    </row>
    <row r="14" spans="1:15" ht="18.75" x14ac:dyDescent="0.25">
      <c r="A14" s="25" t="s">
        <v>1825</v>
      </c>
      <c r="B14" s="3"/>
      <c r="C14" s="22"/>
      <c r="D14" s="42">
        <f>'mód 2 önk'!F14</f>
        <v>30411</v>
      </c>
      <c r="E14" s="44">
        <v>0</v>
      </c>
      <c r="F14" s="44">
        <f t="shared" si="0"/>
        <v>30411</v>
      </c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8.75" x14ac:dyDescent="0.25">
      <c r="A15" s="25" t="s">
        <v>1826</v>
      </c>
      <c r="B15" s="3"/>
      <c r="C15" s="22"/>
      <c r="D15" s="42">
        <f>'mód 2 önk'!F15</f>
        <v>0</v>
      </c>
      <c r="E15" s="44">
        <v>0</v>
      </c>
      <c r="F15" s="44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8.75" x14ac:dyDescent="0.25">
      <c r="A16" s="24" t="s">
        <v>822</v>
      </c>
      <c r="B16" s="3"/>
      <c r="C16" s="22"/>
      <c r="D16" s="42">
        <f>'mód 2 önk'!F16</f>
        <v>12032</v>
      </c>
      <c r="E16" s="44">
        <v>0</v>
      </c>
      <c r="F16" s="44">
        <f t="shared" si="0"/>
        <v>12032</v>
      </c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8.75" x14ac:dyDescent="0.25">
      <c r="A17" s="25" t="s">
        <v>823</v>
      </c>
      <c r="B17" s="3"/>
      <c r="C17" s="22"/>
      <c r="D17" s="42">
        <f>'mód 2 önk'!F17</f>
        <v>4290</v>
      </c>
      <c r="E17" s="44">
        <v>0</v>
      </c>
      <c r="F17" s="44">
        <f t="shared" si="0"/>
        <v>4290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8.75" x14ac:dyDescent="0.25">
      <c r="A18" s="41" t="s">
        <v>1828</v>
      </c>
      <c r="B18" s="3"/>
      <c r="C18" s="22"/>
      <c r="D18" s="42">
        <f>'mód 2 önk'!F18</f>
        <v>4290</v>
      </c>
      <c r="E18" s="44">
        <v>0</v>
      </c>
      <c r="F18" s="44">
        <f t="shared" si="0"/>
        <v>4290</v>
      </c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8.75" x14ac:dyDescent="0.25">
      <c r="A19" s="41" t="s">
        <v>1829</v>
      </c>
      <c r="B19" s="3"/>
      <c r="C19" s="22"/>
      <c r="D19" s="42">
        <f>'mód 2 önk'!F19</f>
        <v>4290</v>
      </c>
      <c r="E19" s="44">
        <v>0</v>
      </c>
      <c r="F19" s="44">
        <f t="shared" si="0"/>
        <v>4290</v>
      </c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8.75" x14ac:dyDescent="0.25">
      <c r="A20" s="41" t="s">
        <v>1830</v>
      </c>
      <c r="B20" s="3"/>
      <c r="C20" s="22"/>
      <c r="D20" s="42">
        <f>'mód 2 önk'!F20</f>
        <v>0</v>
      </c>
      <c r="E20" s="44">
        <v>0</v>
      </c>
      <c r="F20" s="44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8.75" x14ac:dyDescent="0.25">
      <c r="A21" s="25" t="s">
        <v>824</v>
      </c>
      <c r="B21" s="3"/>
      <c r="C21" s="22"/>
      <c r="D21" s="42">
        <f>'mód 2 önk'!F21</f>
        <v>4361</v>
      </c>
      <c r="E21" s="44">
        <v>0</v>
      </c>
      <c r="F21" s="44">
        <f t="shared" si="0"/>
        <v>4361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8.75" x14ac:dyDescent="0.25">
      <c r="A22" s="41" t="s">
        <v>1831</v>
      </c>
      <c r="B22" s="3"/>
      <c r="C22" s="22"/>
      <c r="D22" s="42">
        <f>'mód 2 önk'!F22</f>
        <v>4361</v>
      </c>
      <c r="E22" s="44">
        <v>0</v>
      </c>
      <c r="F22" s="44">
        <f t="shared" si="0"/>
        <v>4361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8.75" x14ac:dyDescent="0.25">
      <c r="A23" s="41" t="s">
        <v>1832</v>
      </c>
      <c r="B23" s="3"/>
      <c r="C23" s="22"/>
      <c r="D23" s="42">
        <f>'mód 2 önk'!F23</f>
        <v>4361</v>
      </c>
      <c r="E23" s="44">
        <v>0</v>
      </c>
      <c r="F23" s="44">
        <f t="shared" si="0"/>
        <v>4361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8.75" x14ac:dyDescent="0.25">
      <c r="A24" s="41" t="s">
        <v>1833</v>
      </c>
      <c r="B24" s="3"/>
      <c r="C24" s="22"/>
      <c r="D24" s="42">
        <f>'mód 2 önk'!F24</f>
        <v>0</v>
      </c>
      <c r="E24" s="44">
        <v>0</v>
      </c>
      <c r="F24" s="44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8.75" x14ac:dyDescent="0.25">
      <c r="A25" s="25" t="s">
        <v>825</v>
      </c>
      <c r="B25" s="3"/>
      <c r="C25" s="22"/>
      <c r="D25" s="42">
        <f>'mód 2 önk'!F25</f>
        <v>962</v>
      </c>
      <c r="E25" s="44">
        <v>0</v>
      </c>
      <c r="F25" s="44">
        <f t="shared" si="0"/>
        <v>962</v>
      </c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8.75" x14ac:dyDescent="0.25">
      <c r="A26" s="41" t="s">
        <v>1834</v>
      </c>
      <c r="B26" s="3"/>
      <c r="C26" s="22"/>
      <c r="D26" s="42">
        <f>'mód 2 önk'!F26</f>
        <v>962</v>
      </c>
      <c r="E26" s="44">
        <v>0</v>
      </c>
      <c r="F26" s="44">
        <f t="shared" si="0"/>
        <v>962</v>
      </c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8.75" x14ac:dyDescent="0.25">
      <c r="A27" s="41" t="s">
        <v>1835</v>
      </c>
      <c r="B27" s="3"/>
      <c r="C27" s="22"/>
      <c r="D27" s="42">
        <f>'mód 2 önk'!F27</f>
        <v>962</v>
      </c>
      <c r="E27" s="44">
        <v>0</v>
      </c>
      <c r="F27" s="44">
        <f t="shared" si="0"/>
        <v>962</v>
      </c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8.75" x14ac:dyDescent="0.25">
      <c r="A28" s="41" t="s">
        <v>1836</v>
      </c>
      <c r="B28" s="3"/>
      <c r="C28" s="22"/>
      <c r="D28" s="42">
        <f>'mód 2 önk'!F28</f>
        <v>0</v>
      </c>
      <c r="E28" s="44">
        <v>0</v>
      </c>
      <c r="F28" s="44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8.75" x14ac:dyDescent="0.25">
      <c r="A29" s="25" t="s">
        <v>826</v>
      </c>
      <c r="B29" s="3"/>
      <c r="C29" s="22"/>
      <c r="D29" s="42">
        <f>'mód 2 önk'!F29</f>
        <v>2419</v>
      </c>
      <c r="E29" s="44">
        <v>0</v>
      </c>
      <c r="F29" s="44">
        <f t="shared" si="0"/>
        <v>2419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8.75" x14ac:dyDescent="0.25">
      <c r="A30" s="41" t="s">
        <v>1846</v>
      </c>
      <c r="B30" s="3"/>
      <c r="C30" s="22"/>
      <c r="D30" s="42">
        <f>'mód 2 önk'!F30</f>
        <v>2419</v>
      </c>
      <c r="E30" s="44">
        <v>0</v>
      </c>
      <c r="F30" s="44">
        <f t="shared" si="0"/>
        <v>2419</v>
      </c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8.75" x14ac:dyDescent="0.25">
      <c r="A31" s="41" t="s">
        <v>1847</v>
      </c>
      <c r="B31" s="3"/>
      <c r="C31" s="22"/>
      <c r="D31" s="42">
        <f>'mód 2 önk'!F31</f>
        <v>2419</v>
      </c>
      <c r="E31" s="44">
        <v>0</v>
      </c>
      <c r="F31" s="44">
        <f t="shared" si="0"/>
        <v>2419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8.75" x14ac:dyDescent="0.25">
      <c r="A32" s="41" t="s">
        <v>1837</v>
      </c>
      <c r="B32" s="3"/>
      <c r="C32" s="22"/>
      <c r="D32" s="42">
        <f>'mód 2 önk'!F32</f>
        <v>0</v>
      </c>
      <c r="E32" s="44">
        <v>0</v>
      </c>
      <c r="F32" s="44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8.75" x14ac:dyDescent="0.25">
      <c r="A33" s="24" t="s">
        <v>1827</v>
      </c>
      <c r="B33" s="3"/>
      <c r="C33" s="22"/>
      <c r="D33" s="42">
        <f>'mód 2 önk'!F33</f>
        <v>3348</v>
      </c>
      <c r="E33" s="44">
        <v>0</v>
      </c>
      <c r="F33" s="44">
        <f t="shared" si="0"/>
        <v>3348</v>
      </c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8.75" x14ac:dyDescent="0.25">
      <c r="A34" s="25" t="s">
        <v>1845</v>
      </c>
      <c r="B34" s="3"/>
      <c r="C34" s="22"/>
      <c r="D34" s="42">
        <f>'mód 2 önk'!F34</f>
        <v>6269</v>
      </c>
      <c r="E34" s="44">
        <v>0</v>
      </c>
      <c r="F34" s="44">
        <f t="shared" si="0"/>
        <v>6269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8.75" x14ac:dyDescent="0.25">
      <c r="A35" s="25" t="s">
        <v>1838</v>
      </c>
      <c r="B35" s="3"/>
      <c r="C35" s="22"/>
      <c r="D35" s="42">
        <f>'mód 2 önk'!F35</f>
        <v>3348</v>
      </c>
      <c r="E35" s="44">
        <v>0</v>
      </c>
      <c r="F35" s="44">
        <f t="shared" si="0"/>
        <v>3348</v>
      </c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8.75" x14ac:dyDescent="0.25">
      <c r="A36" s="25" t="s">
        <v>1839</v>
      </c>
      <c r="B36" s="3"/>
      <c r="C36" s="22"/>
      <c r="D36" s="42">
        <f>'mód 2 önk'!F36</f>
        <v>-2921</v>
      </c>
      <c r="E36" s="44">
        <v>0</v>
      </c>
      <c r="F36" s="44">
        <f t="shared" si="0"/>
        <v>-2921</v>
      </c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8.75" x14ac:dyDescent="0.25">
      <c r="A37" s="24" t="s">
        <v>1972</v>
      </c>
      <c r="B37" s="3"/>
      <c r="C37" s="22"/>
      <c r="D37" s="42">
        <f>'mód 2 önk'!F37</f>
        <v>5415</v>
      </c>
      <c r="E37" s="44">
        <v>0</v>
      </c>
      <c r="F37" s="44">
        <f t="shared" si="0"/>
        <v>5415</v>
      </c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8.75" x14ac:dyDescent="0.25">
      <c r="A38" s="25" t="s">
        <v>1973</v>
      </c>
      <c r="B38" s="3"/>
      <c r="C38" s="22"/>
      <c r="D38" s="42">
        <f>'mód 2 önk'!F38</f>
        <v>10830</v>
      </c>
      <c r="E38" s="44">
        <v>0</v>
      </c>
      <c r="F38" s="44">
        <f t="shared" si="0"/>
        <v>10830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8.75" x14ac:dyDescent="0.25">
      <c r="A39" s="25" t="s">
        <v>1974</v>
      </c>
      <c r="B39" s="3"/>
      <c r="C39" s="22"/>
      <c r="D39" s="42">
        <f>'mód 2 önk'!F39</f>
        <v>5415</v>
      </c>
      <c r="E39" s="44">
        <v>0</v>
      </c>
      <c r="F39" s="44">
        <f t="shared" si="0"/>
        <v>5415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8.75" x14ac:dyDescent="0.25">
      <c r="A40" s="25" t="s">
        <v>1975</v>
      </c>
      <c r="B40" s="3"/>
      <c r="C40" s="22"/>
      <c r="D40" s="42">
        <f>'mód 2 önk'!F40</f>
        <v>-5415</v>
      </c>
      <c r="E40" s="44">
        <v>0</v>
      </c>
      <c r="F40" s="44">
        <f t="shared" ref="F40:F74" si="1">D40+E40</f>
        <v>-5415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8.75" x14ac:dyDescent="0.25">
      <c r="A41" s="23" t="s">
        <v>827</v>
      </c>
      <c r="B41" s="3" t="s">
        <v>350</v>
      </c>
      <c r="C41" s="22" t="s">
        <v>828</v>
      </c>
      <c r="D41" s="42">
        <f>'mód 2 önk'!F41</f>
        <v>0</v>
      </c>
      <c r="E41" s="44">
        <v>0</v>
      </c>
      <c r="F41" s="44">
        <f t="shared" si="1"/>
        <v>0</v>
      </c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18.75" x14ac:dyDescent="0.25">
      <c r="A42" s="23" t="s">
        <v>829</v>
      </c>
      <c r="B42" s="3" t="s">
        <v>351</v>
      </c>
      <c r="C42" s="22" t="s">
        <v>830</v>
      </c>
      <c r="D42" s="42">
        <f>'mód 2 önk'!F42</f>
        <v>35990.49</v>
      </c>
      <c r="E42" s="44">
        <f>E43+E47+E51</f>
        <v>0</v>
      </c>
      <c r="F42" s="44">
        <f t="shared" si="1"/>
        <v>35990.49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8.75" x14ac:dyDescent="0.25">
      <c r="A43" s="24" t="s">
        <v>831</v>
      </c>
      <c r="B43" s="3"/>
      <c r="C43" s="22"/>
      <c r="D43" s="42">
        <f>'mód 2 önk'!F43</f>
        <v>22966.6</v>
      </c>
      <c r="E43" s="44">
        <v>0</v>
      </c>
      <c r="F43" s="44">
        <f t="shared" si="1"/>
        <v>22966.6</v>
      </c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8.75" x14ac:dyDescent="0.25">
      <c r="A44" s="25" t="s">
        <v>1821</v>
      </c>
      <c r="B44" s="3"/>
      <c r="C44" s="22"/>
      <c r="D44" s="42">
        <f>'mód 2 önk'!F44</f>
        <v>1800</v>
      </c>
      <c r="E44" s="44">
        <v>0</v>
      </c>
      <c r="F44" s="44">
        <f t="shared" si="1"/>
        <v>1800</v>
      </c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8.75" x14ac:dyDescent="0.25">
      <c r="A45" s="25" t="s">
        <v>1822</v>
      </c>
      <c r="B45" s="3"/>
      <c r="C45" s="22"/>
      <c r="D45" s="42">
        <f>'mód 2 önk'!F45</f>
        <v>5832</v>
      </c>
      <c r="E45" s="44">
        <v>0</v>
      </c>
      <c r="F45" s="44">
        <f t="shared" si="1"/>
        <v>5832</v>
      </c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8.75" x14ac:dyDescent="0.25">
      <c r="A46" s="25" t="s">
        <v>1823</v>
      </c>
      <c r="B46" s="3"/>
      <c r="C46" s="22"/>
      <c r="D46" s="42">
        <f>'mód 2 önk'!F46</f>
        <v>15334.6</v>
      </c>
      <c r="E46" s="44">
        <v>0</v>
      </c>
      <c r="F46" s="44">
        <f t="shared" si="1"/>
        <v>15334.6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8.75" x14ac:dyDescent="0.25">
      <c r="A47" s="24" t="s">
        <v>1840</v>
      </c>
      <c r="B47" s="3"/>
      <c r="C47" s="22"/>
      <c r="D47" s="42">
        <f>'mód 2 önk'!F47</f>
        <v>0</v>
      </c>
      <c r="E47" s="44">
        <v>0</v>
      </c>
      <c r="F47" s="44">
        <f t="shared" si="1"/>
        <v>0</v>
      </c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8.75" x14ac:dyDescent="0.25">
      <c r="A48" s="25" t="s">
        <v>1841</v>
      </c>
      <c r="B48" s="3"/>
      <c r="C48" s="22"/>
      <c r="D48" s="42">
        <f>'mód 2 önk'!F48</f>
        <v>0</v>
      </c>
      <c r="E48" s="44">
        <v>0</v>
      </c>
      <c r="F48" s="44">
        <f t="shared" si="1"/>
        <v>0</v>
      </c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8.75" x14ac:dyDescent="0.25">
      <c r="A49" s="25" t="s">
        <v>1842</v>
      </c>
      <c r="B49" s="3"/>
      <c r="C49" s="22"/>
      <c r="D49" s="42">
        <f>'mód 2 önk'!F49</f>
        <v>0</v>
      </c>
      <c r="E49" s="44">
        <v>0</v>
      </c>
      <c r="F49" s="44">
        <f t="shared" si="1"/>
        <v>0</v>
      </c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8.75" x14ac:dyDescent="0.25">
      <c r="A50" s="25" t="s">
        <v>1843</v>
      </c>
      <c r="B50" s="3"/>
      <c r="C50" s="22"/>
      <c r="D50" s="42">
        <f>'mód 2 önk'!F50</f>
        <v>0</v>
      </c>
      <c r="E50" s="44">
        <v>0</v>
      </c>
      <c r="F50" s="44">
        <f t="shared" si="1"/>
        <v>0</v>
      </c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8.75" x14ac:dyDescent="0.25">
      <c r="A51" s="24" t="s">
        <v>832</v>
      </c>
      <c r="B51" s="3"/>
      <c r="C51" s="22"/>
      <c r="D51" s="42">
        <f>'mód 2 önk'!F51</f>
        <v>13023.89</v>
      </c>
      <c r="E51" s="44">
        <f>SUM(E52:E56)</f>
        <v>0</v>
      </c>
      <c r="F51" s="44">
        <f t="shared" si="1"/>
        <v>13023.89</v>
      </c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8.75" x14ac:dyDescent="0.25">
      <c r="A52" s="25" t="s">
        <v>833</v>
      </c>
      <c r="B52" s="3"/>
      <c r="C52" s="22"/>
      <c r="D52" s="42">
        <f>'mód 2 önk'!F52</f>
        <v>0</v>
      </c>
      <c r="E52" s="44">
        <v>0</v>
      </c>
      <c r="F52" s="44">
        <f t="shared" si="1"/>
        <v>0</v>
      </c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8.75" x14ac:dyDescent="0.25">
      <c r="A53" s="25" t="s">
        <v>834</v>
      </c>
      <c r="B53" s="3"/>
      <c r="C53" s="22"/>
      <c r="D53" s="42">
        <f>'mód 2 önk'!F53</f>
        <v>0</v>
      </c>
      <c r="E53" s="44">
        <v>0</v>
      </c>
      <c r="F53" s="44">
        <f t="shared" si="1"/>
        <v>0</v>
      </c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8.75" x14ac:dyDescent="0.25">
      <c r="A54" s="25" t="s">
        <v>835</v>
      </c>
      <c r="B54" s="3"/>
      <c r="C54" s="22"/>
      <c r="D54" s="42">
        <f>'mód 2 önk'!F54</f>
        <v>830</v>
      </c>
      <c r="E54" s="44">
        <v>0</v>
      </c>
      <c r="F54" s="44">
        <f t="shared" si="1"/>
        <v>830</v>
      </c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8.75" x14ac:dyDescent="0.25">
      <c r="A55" s="25" t="s">
        <v>836</v>
      </c>
      <c r="B55" s="3"/>
      <c r="C55" s="22"/>
      <c r="D55" s="42">
        <f>'mód 2 önk'!F55</f>
        <v>2499.89</v>
      </c>
      <c r="E55" s="44">
        <v>0</v>
      </c>
      <c r="F55" s="44">
        <f t="shared" si="1"/>
        <v>2499.89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8.75" x14ac:dyDescent="0.25">
      <c r="A56" s="25" t="s">
        <v>837</v>
      </c>
      <c r="B56" s="3"/>
      <c r="C56" s="22"/>
      <c r="D56" s="42">
        <f>'mód 2 önk'!F56</f>
        <v>9694</v>
      </c>
      <c r="E56" s="44">
        <v>0</v>
      </c>
      <c r="F56" s="44">
        <f t="shared" si="1"/>
        <v>9694</v>
      </c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8.75" x14ac:dyDescent="0.25">
      <c r="A57" s="23" t="s">
        <v>838</v>
      </c>
      <c r="B57" s="3" t="s">
        <v>352</v>
      </c>
      <c r="C57" s="22" t="s">
        <v>839</v>
      </c>
      <c r="D57" s="42">
        <f>'mód 2 önk'!F57</f>
        <v>2647</v>
      </c>
      <c r="E57" s="44">
        <v>0</v>
      </c>
      <c r="F57" s="44">
        <f t="shared" si="1"/>
        <v>2647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8.75" x14ac:dyDescent="0.25">
      <c r="A58" s="24" t="s">
        <v>840</v>
      </c>
      <c r="B58" s="3"/>
      <c r="C58" s="22"/>
      <c r="D58" s="42">
        <f>'mód 2 önk'!F58</f>
        <v>2647</v>
      </c>
      <c r="E58" s="44">
        <v>0</v>
      </c>
      <c r="F58" s="44">
        <f t="shared" si="1"/>
        <v>2647</v>
      </c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8.75" x14ac:dyDescent="0.25">
      <c r="A59" s="23" t="s">
        <v>841</v>
      </c>
      <c r="B59" s="3" t="s">
        <v>353</v>
      </c>
      <c r="C59" s="22" t="s">
        <v>842</v>
      </c>
      <c r="D59" s="42">
        <f>'mód 2 önk'!F59</f>
        <v>1550</v>
      </c>
      <c r="E59" s="44">
        <f>SUM(E60:E67)</f>
        <v>-1075</v>
      </c>
      <c r="F59" s="44">
        <f t="shared" si="1"/>
        <v>475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8.75" x14ac:dyDescent="0.25">
      <c r="A60" s="24" t="s">
        <v>843</v>
      </c>
      <c r="B60" s="3"/>
      <c r="C60" s="22"/>
      <c r="D60" s="42">
        <f>'mód 2 önk'!F60</f>
        <v>0</v>
      </c>
      <c r="E60" s="44">
        <v>0</v>
      </c>
      <c r="F60" s="44">
        <f t="shared" si="1"/>
        <v>0</v>
      </c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31.5" x14ac:dyDescent="0.25">
      <c r="A61" s="26" t="s">
        <v>844</v>
      </c>
      <c r="B61" s="3"/>
      <c r="C61" s="22"/>
      <c r="D61" s="42">
        <f>'mód 2 önk'!F61</f>
        <v>0</v>
      </c>
      <c r="E61" s="44">
        <v>0</v>
      </c>
      <c r="F61" s="44">
        <f t="shared" si="1"/>
        <v>0</v>
      </c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8.75" x14ac:dyDescent="0.25">
      <c r="A62" s="24" t="s">
        <v>845</v>
      </c>
      <c r="B62" s="3"/>
      <c r="C62" s="22"/>
      <c r="D62" s="42">
        <f>'mód 2 önk'!F62</f>
        <v>0</v>
      </c>
      <c r="E62" s="44">
        <v>0</v>
      </c>
      <c r="F62" s="44">
        <f t="shared" si="1"/>
        <v>0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31.5" x14ac:dyDescent="0.25">
      <c r="A63" s="26" t="s">
        <v>846</v>
      </c>
      <c r="B63" s="3"/>
      <c r="C63" s="22"/>
      <c r="D63" s="42">
        <f>'mód 2 önk'!F63</f>
        <v>0</v>
      </c>
      <c r="E63" s="44">
        <v>0</v>
      </c>
      <c r="F63" s="44">
        <f t="shared" si="1"/>
        <v>0</v>
      </c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8.75" x14ac:dyDescent="0.25">
      <c r="A64" s="24" t="s">
        <v>1712</v>
      </c>
      <c r="B64" s="3"/>
      <c r="C64" s="22"/>
      <c r="D64" s="42">
        <f>'mód 2 önk'!F64</f>
        <v>0</v>
      </c>
      <c r="E64" s="44">
        <v>0</v>
      </c>
      <c r="F64" s="44">
        <f t="shared" si="1"/>
        <v>0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8.75" x14ac:dyDescent="0.25">
      <c r="A65" s="26" t="s">
        <v>1717</v>
      </c>
      <c r="B65" s="3"/>
      <c r="C65" s="22"/>
      <c r="D65" s="42">
        <f>'mód 2 önk'!F65</f>
        <v>0</v>
      </c>
      <c r="E65" s="44">
        <v>0</v>
      </c>
      <c r="F65" s="44">
        <f t="shared" si="1"/>
        <v>0</v>
      </c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x14ac:dyDescent="0.25">
      <c r="A66" s="24" t="s">
        <v>1718</v>
      </c>
      <c r="B66" s="3"/>
      <c r="C66" s="22"/>
      <c r="D66" s="42">
        <f>'mód 2 önk'!F66</f>
        <v>1177</v>
      </c>
      <c r="E66" s="44">
        <v>-1075</v>
      </c>
      <c r="F66" s="44">
        <f t="shared" si="1"/>
        <v>102</v>
      </c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8.75" x14ac:dyDescent="0.25">
      <c r="A67" s="24" t="s">
        <v>1719</v>
      </c>
      <c r="B67" s="3"/>
      <c r="C67" s="22"/>
      <c r="D67" s="42">
        <f>'mód 2 önk'!F67</f>
        <v>373</v>
      </c>
      <c r="E67" s="44">
        <v>0</v>
      </c>
      <c r="F67" s="44">
        <f t="shared" si="1"/>
        <v>373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8.75" x14ac:dyDescent="0.25">
      <c r="A68" s="23" t="s">
        <v>1720</v>
      </c>
      <c r="B68" s="3" t="s">
        <v>354</v>
      </c>
      <c r="C68" s="22" t="s">
        <v>1721</v>
      </c>
      <c r="D68" s="42">
        <f>'mód 2 önk'!F68</f>
        <v>11150</v>
      </c>
      <c r="E68" s="44">
        <f>SUM(E69:E73)</f>
        <v>2854</v>
      </c>
      <c r="F68" s="44">
        <f>D68+E68</f>
        <v>14004</v>
      </c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8.75" x14ac:dyDescent="0.25">
      <c r="A69" s="24" t="s">
        <v>1722</v>
      </c>
      <c r="B69" s="3"/>
      <c r="C69" s="22"/>
      <c r="D69" s="42">
        <f>'mód 2 önk'!F69</f>
        <v>10465</v>
      </c>
      <c r="E69" s="44">
        <v>0</v>
      </c>
      <c r="F69" s="44">
        <f>D69+E69</f>
        <v>10465</v>
      </c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8.75" x14ac:dyDescent="0.25">
      <c r="A70" s="24" t="s">
        <v>1723</v>
      </c>
      <c r="B70" s="3"/>
      <c r="C70" s="22"/>
      <c r="D70" s="42">
        <f>'mód 2 önk'!F70</f>
        <v>0</v>
      </c>
      <c r="E70" s="44">
        <v>1689</v>
      </c>
      <c r="F70" s="44">
        <f t="shared" si="1"/>
        <v>1689</v>
      </c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8.75" x14ac:dyDescent="0.25">
      <c r="A71" s="24" t="s">
        <v>58</v>
      </c>
      <c r="B71" s="3"/>
      <c r="C71" s="22"/>
      <c r="D71" s="42">
        <f>'mód 2 önk'!F71</f>
        <v>120</v>
      </c>
      <c r="E71" s="44">
        <v>0</v>
      </c>
      <c r="F71" s="44">
        <f>D71+E71</f>
        <v>120</v>
      </c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8.75" x14ac:dyDescent="0.25">
      <c r="A72" s="24" t="s">
        <v>1988</v>
      </c>
      <c r="B72" s="3"/>
      <c r="C72" s="22"/>
      <c r="D72" s="42">
        <f>'mód 2 önk'!F72</f>
        <v>565</v>
      </c>
      <c r="E72" s="44">
        <v>0</v>
      </c>
      <c r="F72" s="44">
        <f>D72+E72</f>
        <v>565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8.75" x14ac:dyDescent="0.25">
      <c r="A73" s="24" t="s">
        <v>1807</v>
      </c>
      <c r="B73" s="3"/>
      <c r="C73" s="22"/>
      <c r="D73" s="42"/>
      <c r="E73" s="44">
        <v>1165</v>
      </c>
      <c r="F73" s="44">
        <f>D73+E73</f>
        <v>1165</v>
      </c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8.75" x14ac:dyDescent="0.25">
      <c r="A74" s="23" t="s">
        <v>1844</v>
      </c>
      <c r="B74" s="3"/>
      <c r="C74" s="22"/>
      <c r="D74" s="42">
        <f>'mód 2 önk'!F73</f>
        <v>-8336</v>
      </c>
      <c r="E74" s="44">
        <v>0</v>
      </c>
      <c r="F74" s="44">
        <f t="shared" si="1"/>
        <v>-8336</v>
      </c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8.75" x14ac:dyDescent="0.25">
      <c r="A75" s="5" t="s">
        <v>1724</v>
      </c>
      <c r="B75" s="3" t="s">
        <v>355</v>
      </c>
      <c r="C75" s="22" t="s">
        <v>1725</v>
      </c>
      <c r="D75" s="42">
        <f>'mód 2 önk'!F74</f>
        <v>0</v>
      </c>
      <c r="E75" s="44">
        <v>0</v>
      </c>
      <c r="F75" s="44">
        <f t="shared" ref="F75:F110" si="2">D75+E75</f>
        <v>0</v>
      </c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8.75" x14ac:dyDescent="0.25">
      <c r="A76" s="3" t="s">
        <v>1726</v>
      </c>
      <c r="B76" s="3" t="s">
        <v>356</v>
      </c>
      <c r="C76" s="22" t="s">
        <v>1727</v>
      </c>
      <c r="D76" s="42">
        <f>'mód 2 önk'!F75</f>
        <v>0</v>
      </c>
      <c r="E76" s="44">
        <v>0</v>
      </c>
      <c r="F76" s="44">
        <f t="shared" si="2"/>
        <v>0</v>
      </c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8.75" x14ac:dyDescent="0.25">
      <c r="A77" s="3" t="s">
        <v>1728</v>
      </c>
      <c r="B77" s="3" t="s">
        <v>357</v>
      </c>
      <c r="C77" s="22" t="s">
        <v>1729</v>
      </c>
      <c r="D77" s="42">
        <f>'mód 2 önk'!F76</f>
        <v>0</v>
      </c>
      <c r="E77" s="44">
        <v>0</v>
      </c>
      <c r="F77" s="44">
        <f t="shared" si="2"/>
        <v>0</v>
      </c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8.75" x14ac:dyDescent="0.25">
      <c r="A78" s="3" t="s">
        <v>1730</v>
      </c>
      <c r="B78" s="3" t="s">
        <v>358</v>
      </c>
      <c r="C78" s="22" t="s">
        <v>1731</v>
      </c>
      <c r="D78" s="42">
        <f>'mód 2 önk'!F77</f>
        <v>0</v>
      </c>
      <c r="E78" s="44">
        <v>0</v>
      </c>
      <c r="F78" s="44">
        <f t="shared" si="2"/>
        <v>0</v>
      </c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18.75" x14ac:dyDescent="0.25">
      <c r="A79" s="27" t="s">
        <v>1732</v>
      </c>
      <c r="B79" s="3" t="s">
        <v>359</v>
      </c>
      <c r="C79" s="22" t="s">
        <v>1733</v>
      </c>
      <c r="D79" s="42">
        <f>'mód 2 önk'!F78</f>
        <v>20830</v>
      </c>
      <c r="E79" s="44">
        <f>SUM(E80:E85)</f>
        <v>920</v>
      </c>
      <c r="F79" s="44">
        <f t="shared" si="2"/>
        <v>21750</v>
      </c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8.75" x14ac:dyDescent="0.25">
      <c r="A80" s="115" t="s">
        <v>563</v>
      </c>
      <c r="B80" s="3"/>
      <c r="C80" s="22"/>
      <c r="D80" s="42">
        <f>'mód 2 önk'!F79</f>
        <v>226</v>
      </c>
      <c r="E80" s="44">
        <v>0</v>
      </c>
      <c r="F80" s="44">
        <f t="shared" si="2"/>
        <v>226</v>
      </c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8.75" x14ac:dyDescent="0.25">
      <c r="A81" s="115" t="s">
        <v>564</v>
      </c>
      <c r="B81" s="3"/>
      <c r="C81" s="22"/>
      <c r="D81" s="42">
        <f>'mód 2 önk'!F80</f>
        <v>5423</v>
      </c>
      <c r="E81" s="44">
        <v>0</v>
      </c>
      <c r="F81" s="44">
        <f t="shared" si="2"/>
        <v>5423</v>
      </c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8.75" x14ac:dyDescent="0.25">
      <c r="A82" s="115" t="s">
        <v>1617</v>
      </c>
      <c r="B82" s="3"/>
      <c r="C82" s="22"/>
      <c r="D82" s="42">
        <f>'mód 2 önk'!F81</f>
        <v>400</v>
      </c>
      <c r="E82" s="44">
        <v>0</v>
      </c>
      <c r="F82" s="44">
        <f t="shared" si="2"/>
        <v>400</v>
      </c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8.75" x14ac:dyDescent="0.25">
      <c r="A83" s="115" t="s">
        <v>1951</v>
      </c>
      <c r="B83" s="3"/>
      <c r="C83" s="22"/>
      <c r="D83" s="42">
        <f>'mód 2 önk'!F82</f>
        <v>13200</v>
      </c>
      <c r="E83" s="44">
        <v>0</v>
      </c>
      <c r="F83" s="44">
        <f t="shared" si="2"/>
        <v>13200</v>
      </c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8.75" x14ac:dyDescent="0.25">
      <c r="A84" s="115" t="s">
        <v>54</v>
      </c>
      <c r="B84" s="3"/>
      <c r="C84" s="22"/>
      <c r="D84" s="42">
        <f>'mód 2 önk'!F83</f>
        <v>1161</v>
      </c>
      <c r="E84" s="44">
        <v>920</v>
      </c>
      <c r="F84" s="44">
        <f t="shared" si="2"/>
        <v>2081</v>
      </c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8.75" x14ac:dyDescent="0.25">
      <c r="A85" s="115" t="s">
        <v>57</v>
      </c>
      <c r="B85" s="3"/>
      <c r="C85" s="22"/>
      <c r="D85" s="42">
        <f>'mód 2 önk'!F84</f>
        <v>420</v>
      </c>
      <c r="E85" s="44">
        <v>0</v>
      </c>
      <c r="F85" s="44">
        <f t="shared" si="2"/>
        <v>420</v>
      </c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18.75" x14ac:dyDescent="0.25">
      <c r="A86" s="21" t="s">
        <v>1734</v>
      </c>
      <c r="B86" s="3" t="s">
        <v>361</v>
      </c>
      <c r="C86" s="22" t="s">
        <v>1735</v>
      </c>
      <c r="D86" s="42">
        <f>'mód 2 önk'!F85</f>
        <v>269510</v>
      </c>
      <c r="E86" s="44">
        <f>E87+E94+E95+E96+E97</f>
        <v>0</v>
      </c>
      <c r="F86" s="43">
        <f t="shared" si="2"/>
        <v>269510</v>
      </c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8.75" x14ac:dyDescent="0.25">
      <c r="A87" s="3" t="s">
        <v>1736</v>
      </c>
      <c r="B87" s="3" t="s">
        <v>362</v>
      </c>
      <c r="C87" s="22" t="s">
        <v>1737</v>
      </c>
      <c r="D87" s="42">
        <f>'mód 2 önk'!F86</f>
        <v>269510</v>
      </c>
      <c r="E87" s="44">
        <f>E88+E91+E92+E93</f>
        <v>0</v>
      </c>
      <c r="F87" s="44">
        <f t="shared" si="2"/>
        <v>269510</v>
      </c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8.75" x14ac:dyDescent="0.25">
      <c r="A88" s="116" t="s">
        <v>2016</v>
      </c>
      <c r="B88" s="3"/>
      <c r="C88" s="22"/>
      <c r="D88" s="42">
        <f>'mód 2 önk'!F87</f>
        <v>119163</v>
      </c>
      <c r="E88" s="44">
        <v>0</v>
      </c>
      <c r="F88" s="44">
        <f t="shared" si="2"/>
        <v>119163</v>
      </c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8.75" x14ac:dyDescent="0.25">
      <c r="A89" s="28" t="s">
        <v>2017</v>
      </c>
      <c r="B89" s="3"/>
      <c r="C89" s="22"/>
      <c r="D89" s="42">
        <f>'mód 2 önk'!F88</f>
        <v>101289</v>
      </c>
      <c r="E89" s="44">
        <v>0</v>
      </c>
      <c r="F89" s="44">
        <f t="shared" si="2"/>
        <v>101289</v>
      </c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18.75" x14ac:dyDescent="0.25">
      <c r="A90" s="28" t="s">
        <v>2018</v>
      </c>
      <c r="B90" s="3"/>
      <c r="C90" s="22"/>
      <c r="D90" s="42">
        <f>'mód 2 önk'!F89</f>
        <v>17874</v>
      </c>
      <c r="E90" s="44">
        <v>0</v>
      </c>
      <c r="F90" s="44">
        <f t="shared" si="2"/>
        <v>17874</v>
      </c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18.75" x14ac:dyDescent="0.25">
      <c r="A91" s="116" t="s">
        <v>1618</v>
      </c>
      <c r="B91" s="3"/>
      <c r="C91" s="22"/>
      <c r="D91" s="42">
        <f>'mód 2 önk'!F90</f>
        <v>13240</v>
      </c>
      <c r="E91" s="44">
        <v>0</v>
      </c>
      <c r="F91" s="44">
        <f t="shared" si="2"/>
        <v>13240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8.75" x14ac:dyDescent="0.25">
      <c r="A92" s="116" t="s">
        <v>55</v>
      </c>
      <c r="B92" s="3"/>
      <c r="C92" s="22"/>
      <c r="D92" s="42">
        <f>'mód 2 önk'!F91</f>
        <v>116541</v>
      </c>
      <c r="E92" s="44">
        <v>0</v>
      </c>
      <c r="F92" s="44">
        <f t="shared" si="2"/>
        <v>116541</v>
      </c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18.75" x14ac:dyDescent="0.25">
      <c r="A93" s="116" t="s">
        <v>56</v>
      </c>
      <c r="B93" s="3"/>
      <c r="C93" s="22"/>
      <c r="D93" s="42">
        <f>'mód 2 önk'!F92</f>
        <v>20566</v>
      </c>
      <c r="E93" s="44">
        <v>0</v>
      </c>
      <c r="F93" s="44">
        <f t="shared" si="2"/>
        <v>20566</v>
      </c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8.75" x14ac:dyDescent="0.25">
      <c r="A94" s="3" t="s">
        <v>1738</v>
      </c>
      <c r="B94" s="3" t="s">
        <v>363</v>
      </c>
      <c r="C94" s="22" t="s">
        <v>1739</v>
      </c>
      <c r="D94" s="42">
        <f>'mód 2 önk'!F93</f>
        <v>0</v>
      </c>
      <c r="E94" s="44">
        <v>0</v>
      </c>
      <c r="F94" s="44">
        <f t="shared" si="2"/>
        <v>0</v>
      </c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18.75" x14ac:dyDescent="0.25">
      <c r="A95" s="3" t="s">
        <v>1740</v>
      </c>
      <c r="B95" s="3" t="s">
        <v>364</v>
      </c>
      <c r="C95" s="22" t="s">
        <v>1741</v>
      </c>
      <c r="D95" s="42">
        <f>'mód 2 önk'!F94</f>
        <v>0</v>
      </c>
      <c r="E95" s="44">
        <v>0</v>
      </c>
      <c r="F95" s="44">
        <f t="shared" si="2"/>
        <v>0</v>
      </c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18.75" x14ac:dyDescent="0.25">
      <c r="A96" s="3" t="s">
        <v>1742</v>
      </c>
      <c r="B96" s="3" t="s">
        <v>365</v>
      </c>
      <c r="C96" s="22" t="s">
        <v>1743</v>
      </c>
      <c r="D96" s="42">
        <f>'mód 2 önk'!F95</f>
        <v>0</v>
      </c>
      <c r="E96" s="44">
        <v>0</v>
      </c>
      <c r="F96" s="44">
        <f t="shared" si="2"/>
        <v>0</v>
      </c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18.75" x14ac:dyDescent="0.25">
      <c r="A97" s="3" t="s">
        <v>1744</v>
      </c>
      <c r="B97" s="3" t="s">
        <v>366</v>
      </c>
      <c r="C97" s="22" t="s">
        <v>1745</v>
      </c>
      <c r="D97" s="42">
        <f>'mód 2 önk'!F96</f>
        <v>0</v>
      </c>
      <c r="E97" s="44">
        <v>0</v>
      </c>
      <c r="F97" s="44">
        <f t="shared" si="2"/>
        <v>0</v>
      </c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18.75" x14ac:dyDescent="0.25">
      <c r="A98" s="21" t="s">
        <v>1746</v>
      </c>
      <c r="B98" s="3" t="s">
        <v>378</v>
      </c>
      <c r="C98" s="22" t="s">
        <v>1747</v>
      </c>
      <c r="D98" s="42">
        <f>'mód 2 önk'!F97</f>
        <v>65393</v>
      </c>
      <c r="E98" s="44">
        <f>E99+E102+E103+E104+E108+E124</f>
        <v>0</v>
      </c>
      <c r="F98" s="43">
        <f t="shared" si="2"/>
        <v>65393</v>
      </c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18.75" x14ac:dyDescent="0.25">
      <c r="A99" s="3" t="s">
        <v>1748</v>
      </c>
      <c r="B99" s="3" t="s">
        <v>379</v>
      </c>
      <c r="C99" s="22" t="s">
        <v>1749</v>
      </c>
      <c r="D99" s="42">
        <f>'mód 2 önk'!F98</f>
        <v>0</v>
      </c>
      <c r="E99" s="44">
        <v>0</v>
      </c>
      <c r="F99" s="44">
        <f t="shared" si="2"/>
        <v>0</v>
      </c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18.75" x14ac:dyDescent="0.25">
      <c r="A100" s="23" t="s">
        <v>1750</v>
      </c>
      <c r="B100" s="3" t="s">
        <v>380</v>
      </c>
      <c r="C100" s="22" t="s">
        <v>1751</v>
      </c>
      <c r="D100" s="42">
        <f>'mód 2 önk'!F99</f>
        <v>0</v>
      </c>
      <c r="E100" s="44">
        <v>0</v>
      </c>
      <c r="F100" s="44">
        <f t="shared" si="2"/>
        <v>0</v>
      </c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18.75" x14ac:dyDescent="0.25">
      <c r="A101" s="23" t="s">
        <v>1752</v>
      </c>
      <c r="B101" s="3" t="s">
        <v>381</v>
      </c>
      <c r="C101" s="22" t="s">
        <v>1753</v>
      </c>
      <c r="D101" s="42">
        <f>'mód 2 önk'!F100</f>
        <v>0</v>
      </c>
      <c r="E101" s="44">
        <v>0</v>
      </c>
      <c r="F101" s="44">
        <f t="shared" si="2"/>
        <v>0</v>
      </c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18.75" x14ac:dyDescent="0.25">
      <c r="A102" s="3" t="s">
        <v>1754</v>
      </c>
      <c r="B102" s="3" t="s">
        <v>382</v>
      </c>
      <c r="C102" s="22" t="s">
        <v>1755</v>
      </c>
      <c r="D102" s="42">
        <f>'mód 2 önk'!F101</f>
        <v>0</v>
      </c>
      <c r="E102" s="44">
        <v>0</v>
      </c>
      <c r="F102" s="44">
        <f t="shared" si="2"/>
        <v>0</v>
      </c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18.75" x14ac:dyDescent="0.25">
      <c r="A103" s="3" t="s">
        <v>1756</v>
      </c>
      <c r="B103" s="3" t="s">
        <v>383</v>
      </c>
      <c r="C103" s="22" t="s">
        <v>1757</v>
      </c>
      <c r="D103" s="42">
        <f>'mód 2 önk'!F102</f>
        <v>0</v>
      </c>
      <c r="E103" s="44">
        <v>0</v>
      </c>
      <c r="F103" s="44">
        <f t="shared" si="2"/>
        <v>0</v>
      </c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18.75" x14ac:dyDescent="0.25">
      <c r="A104" s="3" t="s">
        <v>1758</v>
      </c>
      <c r="B104" s="3" t="s">
        <v>384</v>
      </c>
      <c r="C104" s="22" t="s">
        <v>1759</v>
      </c>
      <c r="D104" s="42">
        <f>'mód 2 önk'!F103</f>
        <v>6310</v>
      </c>
      <c r="E104" s="44">
        <v>0</v>
      </c>
      <c r="F104" s="44">
        <f t="shared" si="2"/>
        <v>6310</v>
      </c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18.75" x14ac:dyDescent="0.25">
      <c r="A105" s="23" t="s">
        <v>1760</v>
      </c>
      <c r="B105" s="3"/>
      <c r="C105" s="22" t="s">
        <v>1761</v>
      </c>
      <c r="D105" s="42">
        <f>'mód 2 önk'!F104</f>
        <v>6310</v>
      </c>
      <c r="E105" s="44">
        <v>0</v>
      </c>
      <c r="F105" s="44">
        <f t="shared" si="2"/>
        <v>6310</v>
      </c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18.75" x14ac:dyDescent="0.25">
      <c r="A106" s="24" t="s">
        <v>2019</v>
      </c>
      <c r="B106" s="3"/>
      <c r="C106" s="22"/>
      <c r="D106" s="42">
        <f>'mód 2 önk'!F105</f>
        <v>6076</v>
      </c>
      <c r="E106" s="44">
        <v>0</v>
      </c>
      <c r="F106" s="44">
        <f t="shared" si="2"/>
        <v>6076</v>
      </c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18.75" x14ac:dyDescent="0.25">
      <c r="A107" s="24" t="s">
        <v>2020</v>
      </c>
      <c r="B107" s="3"/>
      <c r="C107" s="22"/>
      <c r="D107" s="42">
        <f>'mód 2 önk'!F106</f>
        <v>234</v>
      </c>
      <c r="E107" s="44">
        <v>0</v>
      </c>
      <c r="F107" s="44">
        <f t="shared" si="2"/>
        <v>234</v>
      </c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8.75" x14ac:dyDescent="0.25">
      <c r="A108" s="3" t="s">
        <v>1764</v>
      </c>
      <c r="B108" s="3" t="s">
        <v>385</v>
      </c>
      <c r="C108" s="22" t="s">
        <v>1765</v>
      </c>
      <c r="D108" s="42">
        <f>'mód 2 önk'!F107</f>
        <v>52007</v>
      </c>
      <c r="E108" s="44">
        <f>E109+E117+E118+E119+E123</f>
        <v>0</v>
      </c>
      <c r="F108" s="44">
        <f t="shared" si="2"/>
        <v>52007</v>
      </c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18.75" x14ac:dyDescent="0.25">
      <c r="A109" s="23" t="s">
        <v>1766</v>
      </c>
      <c r="B109" s="3" t="s">
        <v>386</v>
      </c>
      <c r="C109" s="22" t="s">
        <v>1767</v>
      </c>
      <c r="D109" s="42">
        <f>'mód 2 önk'!F108</f>
        <v>44965</v>
      </c>
      <c r="E109" s="44"/>
      <c r="F109" s="44">
        <f t="shared" si="2"/>
        <v>44965</v>
      </c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18.75" x14ac:dyDescent="0.25">
      <c r="A110" s="24" t="s">
        <v>1768</v>
      </c>
      <c r="B110" s="3"/>
      <c r="C110" s="22" t="s">
        <v>1769</v>
      </c>
      <c r="D110" s="42">
        <f>'mód 2 önk'!F109</f>
        <v>0</v>
      </c>
      <c r="E110" s="44">
        <v>0</v>
      </c>
      <c r="F110" s="44">
        <f t="shared" si="2"/>
        <v>0</v>
      </c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18.75" x14ac:dyDescent="0.25">
      <c r="A111" s="24" t="s">
        <v>1770</v>
      </c>
      <c r="B111" s="3"/>
      <c r="C111" s="22" t="s">
        <v>1771</v>
      </c>
      <c r="D111" s="42">
        <f>'mód 2 önk'!F110</f>
        <v>44965</v>
      </c>
      <c r="E111" s="44"/>
      <c r="F111" s="44">
        <f t="shared" ref="F111:F142" si="3">D111+E111</f>
        <v>44965</v>
      </c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18.75" x14ac:dyDescent="0.25">
      <c r="A112" s="25" t="s">
        <v>1772</v>
      </c>
      <c r="B112" s="3"/>
      <c r="C112" s="22" t="s">
        <v>1773</v>
      </c>
      <c r="D112" s="42">
        <f>'mód 2 önk'!F111</f>
        <v>47449</v>
      </c>
      <c r="E112" s="44"/>
      <c r="F112" s="44">
        <f t="shared" si="3"/>
        <v>47449</v>
      </c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18.75" x14ac:dyDescent="0.25">
      <c r="A113" s="25" t="s">
        <v>1774</v>
      </c>
      <c r="B113" s="3"/>
      <c r="C113" s="22" t="s">
        <v>1775</v>
      </c>
      <c r="D113" s="42">
        <f>'mód 2 önk'!F112</f>
        <v>0</v>
      </c>
      <c r="E113" s="44">
        <v>0</v>
      </c>
      <c r="F113" s="44">
        <f t="shared" si="3"/>
        <v>0</v>
      </c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18.75" x14ac:dyDescent="0.25">
      <c r="A114" s="25" t="s">
        <v>2005</v>
      </c>
      <c r="B114" s="3"/>
      <c r="C114" s="22"/>
      <c r="D114" s="42">
        <f>'mód 2 önk'!F113</f>
        <v>-2484</v>
      </c>
      <c r="E114" s="44">
        <v>0</v>
      </c>
      <c r="F114" s="44">
        <f t="shared" si="3"/>
        <v>-2484</v>
      </c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18.75" x14ac:dyDescent="0.25">
      <c r="A115" s="24" t="s">
        <v>1776</v>
      </c>
      <c r="B115" s="3"/>
      <c r="C115" s="22" t="s">
        <v>1777</v>
      </c>
      <c r="D115" s="42">
        <f>'mód 2 önk'!F114</f>
        <v>0</v>
      </c>
      <c r="E115" s="44">
        <v>0</v>
      </c>
      <c r="F115" s="44">
        <f t="shared" si="3"/>
        <v>0</v>
      </c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8.75" x14ac:dyDescent="0.25">
      <c r="A116" s="24" t="s">
        <v>1778</v>
      </c>
      <c r="B116" s="3"/>
      <c r="C116" s="22" t="s">
        <v>1779</v>
      </c>
      <c r="D116" s="42">
        <f>'mód 2 önk'!F115</f>
        <v>0</v>
      </c>
      <c r="E116" s="44">
        <v>0</v>
      </c>
      <c r="F116" s="44">
        <f t="shared" si="3"/>
        <v>0</v>
      </c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18.75" x14ac:dyDescent="0.25">
      <c r="A117" s="23" t="s">
        <v>1780</v>
      </c>
      <c r="B117" s="3" t="s">
        <v>387</v>
      </c>
      <c r="C117" s="22" t="s">
        <v>1781</v>
      </c>
      <c r="D117" s="42">
        <f>'mód 2 önk'!F116</f>
        <v>0</v>
      </c>
      <c r="E117" s="44">
        <v>0</v>
      </c>
      <c r="F117" s="44">
        <f t="shared" si="3"/>
        <v>0</v>
      </c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18.75" x14ac:dyDescent="0.25">
      <c r="A118" s="23" t="s">
        <v>1782</v>
      </c>
      <c r="B118" s="3" t="s">
        <v>388</v>
      </c>
      <c r="C118" s="22" t="s">
        <v>1783</v>
      </c>
      <c r="D118" s="42">
        <f>'mód 2 önk'!F117</f>
        <v>0</v>
      </c>
      <c r="E118" s="44">
        <v>0</v>
      </c>
      <c r="F118" s="44">
        <f t="shared" si="3"/>
        <v>0</v>
      </c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8.75" x14ac:dyDescent="0.25">
      <c r="A119" s="23" t="s">
        <v>1784</v>
      </c>
      <c r="B119" s="3" t="s">
        <v>389</v>
      </c>
      <c r="C119" s="22" t="s">
        <v>1785</v>
      </c>
      <c r="D119" s="42">
        <f>'mód 2 önk'!F118</f>
        <v>5185</v>
      </c>
      <c r="E119" s="44">
        <v>0</v>
      </c>
      <c r="F119" s="44">
        <f t="shared" si="3"/>
        <v>5185</v>
      </c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18.75" x14ac:dyDescent="0.25">
      <c r="A120" s="24" t="s">
        <v>1786</v>
      </c>
      <c r="B120" s="3"/>
      <c r="C120" s="22" t="s">
        <v>1787</v>
      </c>
      <c r="D120" s="42">
        <f>'mód 2 önk'!F119</f>
        <v>5185</v>
      </c>
      <c r="E120" s="44">
        <v>0</v>
      </c>
      <c r="F120" s="44">
        <f t="shared" si="3"/>
        <v>5185</v>
      </c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18.75" x14ac:dyDescent="0.25">
      <c r="A121" s="25" t="s">
        <v>1788</v>
      </c>
      <c r="B121" s="3"/>
      <c r="C121" s="22" t="s">
        <v>1789</v>
      </c>
      <c r="D121" s="42">
        <f>'mód 2 önk'!F120</f>
        <v>5185</v>
      </c>
      <c r="E121" s="44">
        <v>0</v>
      </c>
      <c r="F121" s="44">
        <f t="shared" si="3"/>
        <v>5185</v>
      </c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18.75" x14ac:dyDescent="0.25">
      <c r="A122" s="25" t="s">
        <v>1790</v>
      </c>
      <c r="B122" s="3"/>
      <c r="C122" s="22" t="s">
        <v>1791</v>
      </c>
      <c r="D122" s="42">
        <f>'mód 2 önk'!F121</f>
        <v>0</v>
      </c>
      <c r="E122" s="44">
        <v>0</v>
      </c>
      <c r="F122" s="44">
        <f t="shared" si="3"/>
        <v>0</v>
      </c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18.75" x14ac:dyDescent="0.25">
      <c r="A123" s="23" t="s">
        <v>565</v>
      </c>
      <c r="B123" s="3" t="s">
        <v>390</v>
      </c>
      <c r="C123" s="22" t="s">
        <v>1793</v>
      </c>
      <c r="D123" s="42">
        <f>'mód 2 önk'!F122</f>
        <v>1857</v>
      </c>
      <c r="E123" s="44">
        <v>0</v>
      </c>
      <c r="F123" s="44">
        <f t="shared" si="3"/>
        <v>1857</v>
      </c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18.75" x14ac:dyDescent="0.25">
      <c r="A124" s="3" t="s">
        <v>1794</v>
      </c>
      <c r="B124" s="3" t="s">
        <v>391</v>
      </c>
      <c r="C124" s="22" t="s">
        <v>1795</v>
      </c>
      <c r="D124" s="42">
        <f>'mód 2 önk'!F123</f>
        <v>7076</v>
      </c>
      <c r="E124" s="44">
        <f>E125+E126</f>
        <v>0</v>
      </c>
      <c r="F124" s="44">
        <f t="shared" si="3"/>
        <v>7076</v>
      </c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18.75" x14ac:dyDescent="0.25">
      <c r="A125" s="23" t="s">
        <v>1796</v>
      </c>
      <c r="B125" s="3"/>
      <c r="C125" s="22" t="s">
        <v>1797</v>
      </c>
      <c r="D125" s="42">
        <f>'mód 2 önk'!F124</f>
        <v>0</v>
      </c>
      <c r="E125" s="44">
        <v>0</v>
      </c>
      <c r="F125" s="44">
        <f t="shared" si="3"/>
        <v>0</v>
      </c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18.75" x14ac:dyDescent="0.25">
      <c r="A126" s="23" t="s">
        <v>1798</v>
      </c>
      <c r="B126" s="3"/>
      <c r="C126" s="22" t="s">
        <v>1799</v>
      </c>
      <c r="D126" s="42">
        <f>'mód 2 önk'!F125</f>
        <v>7076</v>
      </c>
      <c r="E126" s="44">
        <f>SUM(E127:E135)</f>
        <v>0</v>
      </c>
      <c r="F126" s="44">
        <f t="shared" si="3"/>
        <v>7076</v>
      </c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18.75" x14ac:dyDescent="0.25">
      <c r="A127" s="24" t="s">
        <v>1800</v>
      </c>
      <c r="B127" s="3"/>
      <c r="C127" s="22" t="s">
        <v>1801</v>
      </c>
      <c r="D127" s="42">
        <f>'mód 2 önk'!F126</f>
        <v>0</v>
      </c>
      <c r="E127" s="44">
        <v>0</v>
      </c>
      <c r="F127" s="44">
        <f t="shared" si="3"/>
        <v>0</v>
      </c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18.75" x14ac:dyDescent="0.25">
      <c r="A128" s="24" t="s">
        <v>1802</v>
      </c>
      <c r="B128" s="3"/>
      <c r="C128" s="22" t="s">
        <v>1803</v>
      </c>
      <c r="D128" s="42">
        <f>'mód 2 önk'!F127</f>
        <v>0</v>
      </c>
      <c r="E128" s="44">
        <v>0</v>
      </c>
      <c r="F128" s="44">
        <f t="shared" si="3"/>
        <v>0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18.75" x14ac:dyDescent="0.25">
      <c r="A129" s="24" t="s">
        <v>1804</v>
      </c>
      <c r="B129" s="3"/>
      <c r="C129" s="22" t="s">
        <v>1805</v>
      </c>
      <c r="D129" s="42">
        <f>'mód 2 önk'!F128</f>
        <v>0</v>
      </c>
      <c r="E129" s="44">
        <v>0</v>
      </c>
      <c r="F129" s="44">
        <f t="shared" si="3"/>
        <v>0</v>
      </c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18.75" x14ac:dyDescent="0.25">
      <c r="A130" s="24" t="s">
        <v>1806</v>
      </c>
      <c r="B130" s="3"/>
      <c r="C130" s="22" t="s">
        <v>944</v>
      </c>
      <c r="D130" s="42">
        <f>'mód 2 önk'!F129</f>
        <v>0</v>
      </c>
      <c r="E130" s="44">
        <v>0</v>
      </c>
      <c r="F130" s="44">
        <f t="shared" si="3"/>
        <v>0</v>
      </c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18.75" x14ac:dyDescent="0.25">
      <c r="A131" s="24" t="s">
        <v>945</v>
      </c>
      <c r="B131" s="3"/>
      <c r="C131" s="22" t="s">
        <v>946</v>
      </c>
      <c r="D131" s="42">
        <f>'mód 2 önk'!F130</f>
        <v>0</v>
      </c>
      <c r="E131" s="44">
        <v>0</v>
      </c>
      <c r="F131" s="44">
        <f t="shared" si="3"/>
        <v>0</v>
      </c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18.75" x14ac:dyDescent="0.25">
      <c r="A132" s="24" t="s">
        <v>947</v>
      </c>
      <c r="B132" s="3"/>
      <c r="C132" s="22" t="s">
        <v>948</v>
      </c>
      <c r="D132" s="42">
        <f>'mód 2 önk'!F131</f>
        <v>140</v>
      </c>
      <c r="E132" s="44">
        <v>0</v>
      </c>
      <c r="F132" s="44">
        <f t="shared" si="3"/>
        <v>140</v>
      </c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18.75" x14ac:dyDescent="0.25">
      <c r="A133" s="24" t="s">
        <v>949</v>
      </c>
      <c r="B133" s="3"/>
      <c r="C133" s="22" t="s">
        <v>950</v>
      </c>
      <c r="D133" s="42">
        <f>'mód 2 önk'!F132</f>
        <v>25</v>
      </c>
      <c r="E133" s="44">
        <v>0</v>
      </c>
      <c r="F133" s="44">
        <f t="shared" si="3"/>
        <v>25</v>
      </c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8.75" x14ac:dyDescent="0.25">
      <c r="A134" s="24" t="s">
        <v>951</v>
      </c>
      <c r="B134" s="3"/>
      <c r="C134" s="22" t="s">
        <v>952</v>
      </c>
      <c r="D134" s="42">
        <f>'mód 2 önk'!F133</f>
        <v>6889</v>
      </c>
      <c r="E134" s="44">
        <v>0</v>
      </c>
      <c r="F134" s="44">
        <f t="shared" si="3"/>
        <v>6889</v>
      </c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18.75" x14ac:dyDescent="0.25">
      <c r="A135" s="24" t="s">
        <v>1541</v>
      </c>
      <c r="B135" s="3"/>
      <c r="C135" s="22" t="s">
        <v>954</v>
      </c>
      <c r="D135" s="42">
        <f>'mód 2 önk'!F134</f>
        <v>22</v>
      </c>
      <c r="E135" s="44">
        <v>0</v>
      </c>
      <c r="F135" s="44">
        <f t="shared" si="3"/>
        <v>22</v>
      </c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8.75" x14ac:dyDescent="0.25">
      <c r="A136" s="21" t="s">
        <v>955</v>
      </c>
      <c r="B136" s="3" t="s">
        <v>1310</v>
      </c>
      <c r="C136" s="22" t="s">
        <v>956</v>
      </c>
      <c r="D136" s="42">
        <f>'mód 2 önk'!F135</f>
        <v>68754.802000000011</v>
      </c>
      <c r="E136" s="44">
        <f>E137+E138+E148+E151+E159+E163+E166+E167+E170+E171</f>
        <v>0</v>
      </c>
      <c r="F136" s="43">
        <f t="shared" si="3"/>
        <v>68754.802000000011</v>
      </c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18.75" x14ac:dyDescent="0.25">
      <c r="A137" s="3" t="s">
        <v>957</v>
      </c>
      <c r="B137" s="3" t="s">
        <v>1311</v>
      </c>
      <c r="C137" s="22" t="s">
        <v>958</v>
      </c>
      <c r="D137" s="42">
        <f>'mód 2 önk'!F136</f>
        <v>50</v>
      </c>
      <c r="E137" s="44">
        <v>0</v>
      </c>
      <c r="F137" s="44">
        <f t="shared" si="3"/>
        <v>50</v>
      </c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8.75" x14ac:dyDescent="0.25">
      <c r="A138" s="3" t="s">
        <v>959</v>
      </c>
      <c r="B138" s="3" t="s">
        <v>1312</v>
      </c>
      <c r="C138" s="22" t="s">
        <v>960</v>
      </c>
      <c r="D138" s="42">
        <f>'mód 2 önk'!F137</f>
        <v>9800</v>
      </c>
      <c r="E138" s="44">
        <f>E139+E140+E143+E144</f>
        <v>0</v>
      </c>
      <c r="F138" s="44">
        <f t="shared" si="3"/>
        <v>9800</v>
      </c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8.75" x14ac:dyDescent="0.25">
      <c r="A139" s="23" t="s">
        <v>961</v>
      </c>
      <c r="B139" s="3"/>
      <c r="C139" s="22" t="s">
        <v>962</v>
      </c>
      <c r="D139" s="42">
        <f>'mód 2 önk'!F138</f>
        <v>200</v>
      </c>
      <c r="E139" s="44">
        <v>0</v>
      </c>
      <c r="F139" s="44">
        <f t="shared" si="3"/>
        <v>200</v>
      </c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18.75" x14ac:dyDescent="0.25">
      <c r="A140" s="23" t="s">
        <v>963</v>
      </c>
      <c r="B140" s="3"/>
      <c r="C140" s="22" t="s">
        <v>964</v>
      </c>
      <c r="D140" s="42">
        <f>'mód 2 önk'!F139</f>
        <v>0</v>
      </c>
      <c r="E140" s="44">
        <v>0</v>
      </c>
      <c r="F140" s="44">
        <f t="shared" si="3"/>
        <v>0</v>
      </c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18.75" x14ac:dyDescent="0.25">
      <c r="A141" s="24" t="s">
        <v>965</v>
      </c>
      <c r="B141" s="3"/>
      <c r="C141" s="22" t="s">
        <v>966</v>
      </c>
      <c r="D141" s="42">
        <f>'mód 2 önk'!F140</f>
        <v>0</v>
      </c>
      <c r="E141" s="44">
        <v>0</v>
      </c>
      <c r="F141" s="44">
        <f t="shared" si="3"/>
        <v>0</v>
      </c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18.75" x14ac:dyDescent="0.25">
      <c r="A142" s="24" t="s">
        <v>967</v>
      </c>
      <c r="B142" s="3"/>
      <c r="C142" s="22" t="s">
        <v>968</v>
      </c>
      <c r="D142" s="42">
        <f>'mód 2 önk'!F141</f>
        <v>0</v>
      </c>
      <c r="E142" s="44">
        <v>0</v>
      </c>
      <c r="F142" s="44">
        <f t="shared" si="3"/>
        <v>0</v>
      </c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8.75" x14ac:dyDescent="0.25">
      <c r="A143" s="23" t="s">
        <v>1907</v>
      </c>
      <c r="B143" s="3"/>
      <c r="C143" s="22" t="s">
        <v>1908</v>
      </c>
      <c r="D143" s="42">
        <f>'mód 2 önk'!F142</f>
        <v>0</v>
      </c>
      <c r="E143" s="44">
        <v>0</v>
      </c>
      <c r="F143" s="44">
        <f t="shared" ref="F143:F174" si="4">D143+E143</f>
        <v>0</v>
      </c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18.75" x14ac:dyDescent="0.25">
      <c r="A144" s="23" t="s">
        <v>1909</v>
      </c>
      <c r="B144" s="3"/>
      <c r="C144" s="22" t="s">
        <v>1910</v>
      </c>
      <c r="D144" s="42">
        <f>'mód 2 önk'!F143</f>
        <v>9600</v>
      </c>
      <c r="E144" s="44">
        <f>SUM(E145:E147)</f>
        <v>0</v>
      </c>
      <c r="F144" s="44">
        <f t="shared" si="4"/>
        <v>9600</v>
      </c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18.75" x14ac:dyDescent="0.25">
      <c r="A145" s="24" t="s">
        <v>1911</v>
      </c>
      <c r="B145" s="3"/>
      <c r="C145" s="22"/>
      <c r="D145" s="42">
        <f>'mód 2 önk'!F144</f>
        <v>1200</v>
      </c>
      <c r="E145" s="44">
        <v>0</v>
      </c>
      <c r="F145" s="44">
        <f t="shared" si="4"/>
        <v>1200</v>
      </c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18.75" x14ac:dyDescent="0.25">
      <c r="A146" s="24" t="s">
        <v>1912</v>
      </c>
      <c r="B146" s="3"/>
      <c r="C146" s="22"/>
      <c r="D146" s="42">
        <f>'mód 2 önk'!F145</f>
        <v>8000</v>
      </c>
      <c r="E146" s="44">
        <v>0</v>
      </c>
      <c r="F146" s="44">
        <f t="shared" si="4"/>
        <v>8000</v>
      </c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18.75" x14ac:dyDescent="0.25">
      <c r="A147" s="24" t="s">
        <v>1913</v>
      </c>
      <c r="B147" s="3"/>
      <c r="C147" s="22"/>
      <c r="D147" s="42">
        <f>'mód 2 önk'!F146</f>
        <v>400</v>
      </c>
      <c r="E147" s="44">
        <v>0</v>
      </c>
      <c r="F147" s="44">
        <f t="shared" si="4"/>
        <v>400</v>
      </c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18.75" x14ac:dyDescent="0.25">
      <c r="A148" s="5" t="s">
        <v>1914</v>
      </c>
      <c r="B148" s="3" t="s">
        <v>1313</v>
      </c>
      <c r="C148" s="22" t="s">
        <v>1915</v>
      </c>
      <c r="D148" s="42">
        <f>'mód 2 önk'!F147</f>
        <v>1900</v>
      </c>
      <c r="E148" s="44">
        <f>SUM(E149:E150)</f>
        <v>0</v>
      </c>
      <c r="F148" s="44">
        <f t="shared" si="4"/>
        <v>1900</v>
      </c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18.75" x14ac:dyDescent="0.25">
      <c r="A149" s="23" t="s">
        <v>1916</v>
      </c>
      <c r="B149" s="3"/>
      <c r="C149" s="22" t="s">
        <v>1917</v>
      </c>
      <c r="D149" s="42">
        <f>'mód 2 önk'!F148</f>
        <v>1100</v>
      </c>
      <c r="E149" s="44">
        <v>0</v>
      </c>
      <c r="F149" s="44">
        <f t="shared" si="4"/>
        <v>1100</v>
      </c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18.75" x14ac:dyDescent="0.25">
      <c r="A150" s="23" t="s">
        <v>1918</v>
      </c>
      <c r="B150" s="3"/>
      <c r="C150" s="22" t="s">
        <v>1919</v>
      </c>
      <c r="D150" s="42">
        <f>'mód 2 önk'!F149</f>
        <v>800</v>
      </c>
      <c r="E150" s="44">
        <v>0</v>
      </c>
      <c r="F150" s="44">
        <f t="shared" si="4"/>
        <v>800</v>
      </c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18.75" x14ac:dyDescent="0.25">
      <c r="A151" s="3" t="s">
        <v>1920</v>
      </c>
      <c r="B151" s="3" t="s">
        <v>1314</v>
      </c>
      <c r="C151" s="22" t="s">
        <v>1921</v>
      </c>
      <c r="D151" s="42">
        <f>'mód 2 önk'!F150</f>
        <v>5318</v>
      </c>
      <c r="E151" s="44">
        <f>SUM(E152:E158)</f>
        <v>0</v>
      </c>
      <c r="F151" s="44">
        <f t="shared" si="4"/>
        <v>5318</v>
      </c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18.75" x14ac:dyDescent="0.25">
      <c r="A152" s="23" t="s">
        <v>1933</v>
      </c>
      <c r="B152" s="3"/>
      <c r="C152" s="22"/>
      <c r="D152" s="42">
        <f>'mód 2 önk'!F151</f>
        <v>0</v>
      </c>
      <c r="E152" s="44">
        <v>0</v>
      </c>
      <c r="F152" s="44">
        <f t="shared" si="4"/>
        <v>0</v>
      </c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18.75" x14ac:dyDescent="0.25">
      <c r="A153" s="23" t="s">
        <v>1934</v>
      </c>
      <c r="B153" s="3"/>
      <c r="C153" s="22"/>
      <c r="D153" s="42">
        <f>'mód 2 önk'!F152</f>
        <v>560</v>
      </c>
      <c r="E153" s="44">
        <v>0</v>
      </c>
      <c r="F153" s="44">
        <f t="shared" si="4"/>
        <v>560</v>
      </c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18.75" x14ac:dyDescent="0.25">
      <c r="A154" s="23" t="s">
        <v>1935</v>
      </c>
      <c r="B154" s="3"/>
      <c r="C154" s="22"/>
      <c r="D154" s="42">
        <f>'mód 2 önk'!F153</f>
        <v>500</v>
      </c>
      <c r="E154" s="44">
        <v>0</v>
      </c>
      <c r="F154" s="44">
        <f t="shared" si="4"/>
        <v>500</v>
      </c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18.75" x14ac:dyDescent="0.25">
      <c r="A155" s="23" t="s">
        <v>1936</v>
      </c>
      <c r="B155" s="3"/>
      <c r="C155" s="22"/>
      <c r="D155" s="42">
        <f>'mód 2 önk'!F154</f>
        <v>85</v>
      </c>
      <c r="E155" s="44">
        <v>0</v>
      </c>
      <c r="F155" s="44">
        <f t="shared" si="4"/>
        <v>85</v>
      </c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8.75" x14ac:dyDescent="0.25">
      <c r="A156" s="23" t="s">
        <v>1937</v>
      </c>
      <c r="B156" s="3"/>
      <c r="C156" s="22"/>
      <c r="D156" s="42">
        <f>'mód 2 önk'!F155</f>
        <v>3700</v>
      </c>
      <c r="E156" s="44">
        <v>0</v>
      </c>
      <c r="F156" s="44">
        <f t="shared" si="4"/>
        <v>3700</v>
      </c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18.75" x14ac:dyDescent="0.25">
      <c r="A157" s="23" t="s">
        <v>1938</v>
      </c>
      <c r="B157" s="3"/>
      <c r="C157" s="22"/>
      <c r="D157" s="42">
        <f>'mód 2 önk'!F156</f>
        <v>73</v>
      </c>
      <c r="E157" s="44">
        <v>0</v>
      </c>
      <c r="F157" s="44">
        <f t="shared" si="4"/>
        <v>73</v>
      </c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18.75" x14ac:dyDescent="0.25">
      <c r="A158" s="23" t="s">
        <v>1939</v>
      </c>
      <c r="B158" s="3"/>
      <c r="C158" s="22"/>
      <c r="D158" s="42">
        <f>'mód 2 önk'!F157</f>
        <v>400</v>
      </c>
      <c r="E158" s="44">
        <v>0</v>
      </c>
      <c r="F158" s="44">
        <f t="shared" si="4"/>
        <v>400</v>
      </c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18.75" x14ac:dyDescent="0.25">
      <c r="A159" s="3" t="s">
        <v>1922</v>
      </c>
      <c r="B159" s="3" t="s">
        <v>1315</v>
      </c>
      <c r="C159" s="22" t="s">
        <v>1923</v>
      </c>
      <c r="D159" s="42">
        <f>'mód 2 önk'!F158</f>
        <v>5799.6</v>
      </c>
      <c r="E159" s="44">
        <f>SUM(E160:E162)</f>
        <v>0</v>
      </c>
      <c r="F159" s="44">
        <f t="shared" si="4"/>
        <v>5799.6</v>
      </c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18.75" x14ac:dyDescent="0.25">
      <c r="A160" s="23" t="s">
        <v>1924</v>
      </c>
      <c r="B160" s="3"/>
      <c r="C160" s="22" t="s">
        <v>1925</v>
      </c>
      <c r="D160" s="42">
        <f>'mód 2 önk'!F159</f>
        <v>5799.6</v>
      </c>
      <c r="E160" s="44">
        <v>0</v>
      </c>
      <c r="F160" s="44">
        <f t="shared" si="4"/>
        <v>5799.6</v>
      </c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18.75" x14ac:dyDescent="0.25">
      <c r="A161" s="23" t="s">
        <v>1926</v>
      </c>
      <c r="B161" s="3"/>
      <c r="C161" s="22" t="s">
        <v>1927</v>
      </c>
      <c r="D161" s="42">
        <f>'mód 2 önk'!F160</f>
        <v>0</v>
      </c>
      <c r="E161" s="44">
        <v>0</v>
      </c>
      <c r="F161" s="44">
        <f t="shared" si="4"/>
        <v>0</v>
      </c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18.75" x14ac:dyDescent="0.25">
      <c r="A162" s="23" t="s">
        <v>1928</v>
      </c>
      <c r="B162" s="3"/>
      <c r="C162" s="22" t="s">
        <v>1929</v>
      </c>
      <c r="D162" s="42">
        <f>'mód 2 önk'!F161</f>
        <v>0</v>
      </c>
      <c r="E162" s="44">
        <v>0</v>
      </c>
      <c r="F162" s="44">
        <f t="shared" si="4"/>
        <v>0</v>
      </c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18.75" x14ac:dyDescent="0.25">
      <c r="A163" s="4" t="s">
        <v>1931</v>
      </c>
      <c r="B163" s="3" t="s">
        <v>1316</v>
      </c>
      <c r="C163" s="22" t="s">
        <v>1932</v>
      </c>
      <c r="D163" s="42">
        <f>'mód 2 önk'!F162</f>
        <v>4738.3920000000007</v>
      </c>
      <c r="E163" s="44">
        <f>SUM(E164:E165)</f>
        <v>0</v>
      </c>
      <c r="F163" s="44">
        <f t="shared" si="4"/>
        <v>4738.3920000000007</v>
      </c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18.75" x14ac:dyDescent="0.25">
      <c r="A164" s="23" t="s">
        <v>1953</v>
      </c>
      <c r="B164" s="3"/>
      <c r="C164" s="22" t="s">
        <v>1954</v>
      </c>
      <c r="D164" s="42">
        <f>'mód 2 önk'!F163</f>
        <v>4738.3920000000007</v>
      </c>
      <c r="E164" s="44">
        <f>(E137+E138+E148+E159)*0.27</f>
        <v>0</v>
      </c>
      <c r="F164" s="44">
        <f t="shared" si="4"/>
        <v>4738.3920000000007</v>
      </c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18.75" x14ac:dyDescent="0.25">
      <c r="A165" s="23" t="s">
        <v>1955</v>
      </c>
      <c r="B165" s="3"/>
      <c r="C165" s="22" t="s">
        <v>1956</v>
      </c>
      <c r="D165" s="42">
        <f>'mód 2 önk'!F164</f>
        <v>0</v>
      </c>
      <c r="E165" s="44">
        <v>0</v>
      </c>
      <c r="F165" s="44">
        <f t="shared" si="4"/>
        <v>0</v>
      </c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18.75" x14ac:dyDescent="0.25">
      <c r="A166" s="3" t="s">
        <v>1957</v>
      </c>
      <c r="B166" s="3" t="s">
        <v>1317</v>
      </c>
      <c r="C166" s="22" t="s">
        <v>1958</v>
      </c>
      <c r="D166" s="42">
        <f>'mód 2 önk'!F165</f>
        <v>40148.810000000005</v>
      </c>
      <c r="E166" s="44">
        <v>0</v>
      </c>
      <c r="F166" s="44">
        <f t="shared" si="4"/>
        <v>40148.810000000005</v>
      </c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18.75" x14ac:dyDescent="0.25">
      <c r="A167" s="3" t="s">
        <v>1959</v>
      </c>
      <c r="B167" s="3" t="s">
        <v>1318</v>
      </c>
      <c r="C167" s="22" t="s">
        <v>1960</v>
      </c>
      <c r="D167" s="42">
        <f>'mód 2 önk'!F166</f>
        <v>100</v>
      </c>
      <c r="E167" s="44">
        <v>0</v>
      </c>
      <c r="F167" s="44">
        <f t="shared" si="4"/>
        <v>100</v>
      </c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18.75" x14ac:dyDescent="0.25">
      <c r="A168" s="23" t="s">
        <v>1961</v>
      </c>
      <c r="B168" s="3"/>
      <c r="C168" s="22" t="s">
        <v>1962</v>
      </c>
      <c r="D168" s="42">
        <f>'mód 2 önk'!F167</f>
        <v>0</v>
      </c>
      <c r="E168" s="44">
        <v>0</v>
      </c>
      <c r="F168" s="44">
        <f t="shared" si="4"/>
        <v>0</v>
      </c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18.75" x14ac:dyDescent="0.25">
      <c r="A169" s="23" t="s">
        <v>1963</v>
      </c>
      <c r="B169" s="3"/>
      <c r="C169" s="22" t="s">
        <v>1964</v>
      </c>
      <c r="D169" s="42">
        <f>'mód 2 önk'!F168</f>
        <v>100</v>
      </c>
      <c r="E169" s="44">
        <v>0</v>
      </c>
      <c r="F169" s="44">
        <f t="shared" si="4"/>
        <v>100</v>
      </c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18.75" x14ac:dyDescent="0.25">
      <c r="A170" s="3" t="s">
        <v>1965</v>
      </c>
      <c r="B170" s="3" t="s">
        <v>1319</v>
      </c>
      <c r="C170" s="22" t="s">
        <v>1966</v>
      </c>
      <c r="D170" s="42">
        <f>'mód 2 önk'!F169</f>
        <v>0</v>
      </c>
      <c r="E170" s="44">
        <v>0</v>
      </c>
      <c r="F170" s="44">
        <f t="shared" si="4"/>
        <v>0</v>
      </c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18.75" x14ac:dyDescent="0.25">
      <c r="A171" s="3" t="s">
        <v>1967</v>
      </c>
      <c r="B171" s="3" t="s">
        <v>1320</v>
      </c>
      <c r="C171" s="22" t="s">
        <v>1969</v>
      </c>
      <c r="D171" s="42">
        <f>'mód 2 önk'!F170</f>
        <v>900</v>
      </c>
      <c r="E171" s="44">
        <v>0</v>
      </c>
      <c r="F171" s="44">
        <f t="shared" si="4"/>
        <v>900</v>
      </c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18.75" x14ac:dyDescent="0.25">
      <c r="A172" s="21" t="s">
        <v>1970</v>
      </c>
      <c r="B172" s="3" t="s">
        <v>1321</v>
      </c>
      <c r="C172" s="22" t="s">
        <v>1971</v>
      </c>
      <c r="D172" s="42">
        <f>'mód 2 önk'!F171</f>
        <v>0</v>
      </c>
      <c r="E172" s="44">
        <v>0</v>
      </c>
      <c r="F172" s="43">
        <f t="shared" si="4"/>
        <v>0</v>
      </c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18.75" x14ac:dyDescent="0.25">
      <c r="A173" s="3" t="s">
        <v>1976</v>
      </c>
      <c r="B173" s="3" t="s">
        <v>1322</v>
      </c>
      <c r="C173" s="22" t="s">
        <v>1977</v>
      </c>
      <c r="D173" s="42">
        <f>'mód 2 önk'!F172</f>
        <v>0</v>
      </c>
      <c r="E173" s="44">
        <v>0</v>
      </c>
      <c r="F173" s="44">
        <f t="shared" si="4"/>
        <v>0</v>
      </c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18.75" x14ac:dyDescent="0.25">
      <c r="A174" s="3" t="s">
        <v>1978</v>
      </c>
      <c r="B174" s="3" t="s">
        <v>1323</v>
      </c>
      <c r="C174" s="22" t="s">
        <v>1979</v>
      </c>
      <c r="D174" s="42">
        <f>'mód 2 önk'!F173</f>
        <v>0</v>
      </c>
      <c r="E174" s="44">
        <v>0</v>
      </c>
      <c r="F174" s="44">
        <f t="shared" si="4"/>
        <v>0</v>
      </c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18.75" x14ac:dyDescent="0.25">
      <c r="A175" s="3" t="s">
        <v>1980</v>
      </c>
      <c r="B175" s="3" t="s">
        <v>1324</v>
      </c>
      <c r="C175" s="22" t="s">
        <v>1981</v>
      </c>
      <c r="D175" s="42">
        <f>'mód 2 önk'!F174</f>
        <v>0</v>
      </c>
      <c r="E175" s="44">
        <v>0</v>
      </c>
      <c r="F175" s="44">
        <f t="shared" ref="F175:F205" si="5">D175+E175</f>
        <v>0</v>
      </c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18.75" x14ac:dyDescent="0.25">
      <c r="A176" s="3" t="s">
        <v>1982</v>
      </c>
      <c r="B176" s="3" t="s">
        <v>1325</v>
      </c>
      <c r="C176" s="22" t="s">
        <v>1983</v>
      </c>
      <c r="D176" s="42">
        <f>'mód 2 önk'!F175</f>
        <v>0</v>
      </c>
      <c r="E176" s="44">
        <v>0</v>
      </c>
      <c r="F176" s="44">
        <f t="shared" si="5"/>
        <v>0</v>
      </c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18.75" x14ac:dyDescent="0.25">
      <c r="A177" s="3" t="s">
        <v>1984</v>
      </c>
      <c r="B177" s="3" t="s">
        <v>1326</v>
      </c>
      <c r="C177" s="22" t="s">
        <v>1985</v>
      </c>
      <c r="D177" s="42">
        <f>'mód 2 önk'!F176</f>
        <v>0</v>
      </c>
      <c r="E177" s="44">
        <v>0</v>
      </c>
      <c r="F177" s="44">
        <f t="shared" si="5"/>
        <v>0</v>
      </c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18.75" x14ac:dyDescent="0.25">
      <c r="A178" s="21" t="s">
        <v>1986</v>
      </c>
      <c r="B178" s="3" t="s">
        <v>1327</v>
      </c>
      <c r="C178" s="22" t="s">
        <v>1987</v>
      </c>
      <c r="D178" s="42">
        <f>'mód 2 önk'!F177</f>
        <v>1552</v>
      </c>
      <c r="E178" s="44">
        <f>SUM(E179:E181)</f>
        <v>5168</v>
      </c>
      <c r="F178" s="43">
        <f t="shared" si="5"/>
        <v>6720</v>
      </c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18.75" x14ac:dyDescent="0.25">
      <c r="A179" s="3" t="s">
        <v>67</v>
      </c>
      <c r="B179" s="3" t="s">
        <v>1328</v>
      </c>
      <c r="C179" s="22" t="s">
        <v>68</v>
      </c>
      <c r="D179" s="42">
        <f>'mód 2 önk'!F178</f>
        <v>0</v>
      </c>
      <c r="E179" s="44">
        <v>0</v>
      </c>
      <c r="F179" s="44">
        <f t="shared" si="5"/>
        <v>0</v>
      </c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18.75" x14ac:dyDescent="0.25">
      <c r="A180" s="3" t="s">
        <v>1124</v>
      </c>
      <c r="B180" s="3" t="s">
        <v>1329</v>
      </c>
      <c r="C180" s="22" t="s">
        <v>1125</v>
      </c>
      <c r="D180" s="42">
        <f>'mód 2 önk'!F179</f>
        <v>1090</v>
      </c>
      <c r="E180" s="44">
        <v>5000</v>
      </c>
      <c r="F180" s="44">
        <f t="shared" si="5"/>
        <v>6090</v>
      </c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18.75" x14ac:dyDescent="0.25">
      <c r="A181" s="3" t="s">
        <v>1126</v>
      </c>
      <c r="B181" s="3" t="s">
        <v>1330</v>
      </c>
      <c r="C181" s="22" t="s">
        <v>1127</v>
      </c>
      <c r="D181" s="42">
        <f>'mód 2 önk'!F180</f>
        <v>462</v>
      </c>
      <c r="E181" s="44">
        <f>SUM(E182:E183)</f>
        <v>168</v>
      </c>
      <c r="F181" s="44">
        <f t="shared" si="5"/>
        <v>630</v>
      </c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18.75" x14ac:dyDescent="0.25">
      <c r="A182" s="116" t="s">
        <v>566</v>
      </c>
      <c r="B182" s="3"/>
      <c r="C182" s="22"/>
      <c r="D182" s="42">
        <f>'mód 2 önk'!F181</f>
        <v>12</v>
      </c>
      <c r="E182" s="44">
        <v>0</v>
      </c>
      <c r="F182" s="44">
        <f t="shared" si="5"/>
        <v>12</v>
      </c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18.75" x14ac:dyDescent="0.25">
      <c r="A183" s="116" t="s">
        <v>59</v>
      </c>
      <c r="B183" s="3"/>
      <c r="C183" s="22"/>
      <c r="D183" s="42">
        <f>'mód 2 önk'!F182</f>
        <v>450</v>
      </c>
      <c r="E183" s="44">
        <v>168</v>
      </c>
      <c r="F183" s="44">
        <f t="shared" si="5"/>
        <v>618</v>
      </c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18.75" x14ac:dyDescent="0.25">
      <c r="A184" s="21" t="s">
        <v>1128</v>
      </c>
      <c r="B184" s="3" t="s">
        <v>1331</v>
      </c>
      <c r="C184" s="22" t="s">
        <v>1129</v>
      </c>
      <c r="D184" s="42">
        <f>'mód 2 önk'!F183</f>
        <v>12253</v>
      </c>
      <c r="E184" s="44">
        <f>SUM(E185:E187)</f>
        <v>2300</v>
      </c>
      <c r="F184" s="43">
        <f t="shared" si="5"/>
        <v>14553</v>
      </c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18.75" x14ac:dyDescent="0.25">
      <c r="A185" s="3" t="s">
        <v>1130</v>
      </c>
      <c r="B185" s="3" t="s">
        <v>1332</v>
      </c>
      <c r="C185" s="22" t="s">
        <v>1131</v>
      </c>
      <c r="D185" s="42">
        <f>'mód 2 önk'!F184</f>
        <v>0</v>
      </c>
      <c r="E185" s="44">
        <v>0</v>
      </c>
      <c r="F185" s="44">
        <f t="shared" si="5"/>
        <v>0</v>
      </c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18.75" x14ac:dyDescent="0.25">
      <c r="A186" s="3" t="s">
        <v>1132</v>
      </c>
      <c r="B186" s="3" t="s">
        <v>1333</v>
      </c>
      <c r="C186" s="22" t="s">
        <v>1133</v>
      </c>
      <c r="D186" s="42">
        <f>'mód 2 önk'!F185</f>
        <v>12253</v>
      </c>
      <c r="E186" s="44">
        <v>2300</v>
      </c>
      <c r="F186" s="44">
        <f t="shared" si="5"/>
        <v>14553</v>
      </c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18.75" x14ac:dyDescent="0.25">
      <c r="A187" s="3" t="s">
        <v>1134</v>
      </c>
      <c r="B187" s="3" t="s">
        <v>1334</v>
      </c>
      <c r="C187" s="22" t="s">
        <v>1135</v>
      </c>
      <c r="D187" s="42">
        <f>'mód 2 önk'!F186</f>
        <v>0</v>
      </c>
      <c r="E187" s="44">
        <v>0</v>
      </c>
      <c r="F187" s="44">
        <f t="shared" si="5"/>
        <v>0</v>
      </c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30" customHeight="1" x14ac:dyDescent="0.25">
      <c r="A188" s="19" t="s">
        <v>2056</v>
      </c>
      <c r="B188" s="19" t="s">
        <v>467</v>
      </c>
      <c r="C188" s="36" t="s">
        <v>1818</v>
      </c>
      <c r="D188" s="42">
        <f>'mód 2 önk'!F187</f>
        <v>21556</v>
      </c>
      <c r="E188" s="634">
        <f>E189+E207+E212</f>
        <v>121485</v>
      </c>
      <c r="F188" s="634">
        <f>F189+F207+F212</f>
        <v>143041</v>
      </c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18.75" x14ac:dyDescent="0.25">
      <c r="A189" s="3" t="s">
        <v>1137</v>
      </c>
      <c r="B189" s="3" t="s">
        <v>1386</v>
      </c>
      <c r="C189" s="22" t="s">
        <v>1138</v>
      </c>
      <c r="D189" s="42">
        <f>'mód 2 önk'!F188</f>
        <v>21556</v>
      </c>
      <c r="E189" s="44">
        <f>E190+E194+E199+E202+E203+E204+E205+E206</f>
        <v>121485</v>
      </c>
      <c r="F189" s="44">
        <f>F190+F194+F199+F202+F203+F204+F205+F206</f>
        <v>143041</v>
      </c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18.75" x14ac:dyDescent="0.25">
      <c r="A190" s="23" t="s">
        <v>1139</v>
      </c>
      <c r="B190" s="3" t="s">
        <v>1387</v>
      </c>
      <c r="C190" s="22" t="s">
        <v>1140</v>
      </c>
      <c r="D190" s="42">
        <f>'mód 2 önk'!F189</f>
        <v>11045</v>
      </c>
      <c r="E190" s="44">
        <f>SUM(E191:E193)</f>
        <v>121169</v>
      </c>
      <c r="F190" s="44">
        <f>SUM(F191:F193)</f>
        <v>132214</v>
      </c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18.75" x14ac:dyDescent="0.25">
      <c r="A191" s="24" t="s">
        <v>1141</v>
      </c>
      <c r="B191" s="3" t="s">
        <v>1388</v>
      </c>
      <c r="C191" s="22" t="s">
        <v>1142</v>
      </c>
      <c r="D191" s="42">
        <f>'mód 2 önk'!F190</f>
        <v>0</v>
      </c>
      <c r="E191" s="44">
        <v>0</v>
      </c>
      <c r="F191" s="44">
        <f t="shared" si="5"/>
        <v>0</v>
      </c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18.75" x14ac:dyDescent="0.25">
      <c r="A192" s="24" t="s">
        <v>1143</v>
      </c>
      <c r="B192" s="3" t="s">
        <v>1389</v>
      </c>
      <c r="C192" s="22" t="s">
        <v>1144</v>
      </c>
      <c r="D192" s="42">
        <f>'mód 2 önk'!F191</f>
        <v>0</v>
      </c>
      <c r="E192" s="44">
        <v>121169</v>
      </c>
      <c r="F192" s="44">
        <f t="shared" si="5"/>
        <v>121169</v>
      </c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18.75" x14ac:dyDescent="0.25">
      <c r="A193" s="24" t="s">
        <v>1145</v>
      </c>
      <c r="B193" s="3" t="s">
        <v>1390</v>
      </c>
      <c r="C193" s="22" t="s">
        <v>1146</v>
      </c>
      <c r="D193" s="42">
        <f>'mód 2 önk'!F192</f>
        <v>11045</v>
      </c>
      <c r="E193" s="44">
        <v>0</v>
      </c>
      <c r="F193" s="44">
        <f t="shared" si="5"/>
        <v>11045</v>
      </c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18.75" x14ac:dyDescent="0.25">
      <c r="A194" s="29" t="s">
        <v>1147</v>
      </c>
      <c r="B194" s="3" t="s">
        <v>1391</v>
      </c>
      <c r="C194" s="22" t="s">
        <v>1148</v>
      </c>
      <c r="D194" s="42">
        <f>'mód 2 önk'!F193</f>
        <v>0</v>
      </c>
      <c r="E194" s="44">
        <v>0</v>
      </c>
      <c r="F194" s="44">
        <f t="shared" si="5"/>
        <v>0</v>
      </c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18.75" x14ac:dyDescent="0.25">
      <c r="A195" s="24" t="s">
        <v>1149</v>
      </c>
      <c r="B195" s="3" t="s">
        <v>1392</v>
      </c>
      <c r="C195" s="22" t="s">
        <v>1150</v>
      </c>
      <c r="D195" s="42">
        <f>'mód 2 önk'!F194</f>
        <v>0</v>
      </c>
      <c r="E195" s="44">
        <v>0</v>
      </c>
      <c r="F195" s="44">
        <f t="shared" si="5"/>
        <v>0</v>
      </c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18.75" x14ac:dyDescent="0.25">
      <c r="A196" s="24" t="s">
        <v>1151</v>
      </c>
      <c r="B196" s="3" t="s">
        <v>1393</v>
      </c>
      <c r="C196" s="22" t="s">
        <v>1152</v>
      </c>
      <c r="D196" s="42">
        <f>'mód 2 önk'!F195</f>
        <v>0</v>
      </c>
      <c r="E196" s="44">
        <v>0</v>
      </c>
      <c r="F196" s="44">
        <f t="shared" si="5"/>
        <v>0</v>
      </c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18.75" x14ac:dyDescent="0.25">
      <c r="A197" s="24" t="s">
        <v>1153</v>
      </c>
      <c r="B197" s="3" t="s">
        <v>1394</v>
      </c>
      <c r="C197" s="22" t="s">
        <v>1154</v>
      </c>
      <c r="D197" s="42">
        <f>'mód 2 önk'!F196</f>
        <v>0</v>
      </c>
      <c r="E197" s="44">
        <v>0</v>
      </c>
      <c r="F197" s="44">
        <f t="shared" si="5"/>
        <v>0</v>
      </c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18.75" x14ac:dyDescent="0.25">
      <c r="A198" s="24" t="s">
        <v>1155</v>
      </c>
      <c r="B198" s="3" t="s">
        <v>1395</v>
      </c>
      <c r="C198" s="22" t="s">
        <v>1156</v>
      </c>
      <c r="D198" s="42">
        <f>'mód 2 önk'!F197</f>
        <v>0</v>
      </c>
      <c r="E198" s="44">
        <v>0</v>
      </c>
      <c r="F198" s="44">
        <f t="shared" si="5"/>
        <v>0</v>
      </c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18.75" x14ac:dyDescent="0.25">
      <c r="A199" s="23" t="s">
        <v>1157</v>
      </c>
      <c r="B199" s="3" t="s">
        <v>1396</v>
      </c>
      <c r="C199" s="22" t="s">
        <v>1158</v>
      </c>
      <c r="D199" s="42">
        <f>'mód 2 önk'!F198</f>
        <v>10511</v>
      </c>
      <c r="E199" s="44">
        <v>316</v>
      </c>
      <c r="F199" s="44">
        <f>F200+F201</f>
        <v>10827</v>
      </c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18.75" x14ac:dyDescent="0.25">
      <c r="A200" s="24" t="s">
        <v>1159</v>
      </c>
      <c r="B200" s="3" t="s">
        <v>1397</v>
      </c>
      <c r="C200" s="22" t="s">
        <v>1160</v>
      </c>
      <c r="D200" s="42">
        <f>'mód 2 önk'!F199</f>
        <v>10511</v>
      </c>
      <c r="E200" s="44">
        <v>316</v>
      </c>
      <c r="F200" s="44">
        <f t="shared" si="5"/>
        <v>10827</v>
      </c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18.75" x14ac:dyDescent="0.25">
      <c r="A201" s="24" t="s">
        <v>1161</v>
      </c>
      <c r="B201" s="3" t="s">
        <v>1398</v>
      </c>
      <c r="C201" s="22" t="s">
        <v>1162</v>
      </c>
      <c r="D201" s="42">
        <f>'mód 2 önk'!F200</f>
        <v>0</v>
      </c>
      <c r="E201" s="44">
        <v>0</v>
      </c>
      <c r="F201" s="44">
        <f t="shared" si="5"/>
        <v>0</v>
      </c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18.75" x14ac:dyDescent="0.25">
      <c r="A202" s="23" t="s">
        <v>1163</v>
      </c>
      <c r="B202" s="3" t="s">
        <v>1399</v>
      </c>
      <c r="C202" s="22" t="s">
        <v>1164</v>
      </c>
      <c r="D202" s="42">
        <f>'mód 2 önk'!F201</f>
        <v>0</v>
      </c>
      <c r="E202" s="44">
        <v>0</v>
      </c>
      <c r="F202" s="44">
        <f t="shared" si="5"/>
        <v>0</v>
      </c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18.75" x14ac:dyDescent="0.25">
      <c r="A203" s="23" t="s">
        <v>1165</v>
      </c>
      <c r="B203" s="3" t="s">
        <v>1400</v>
      </c>
      <c r="C203" s="22" t="s">
        <v>1166</v>
      </c>
      <c r="D203" s="42">
        <f>'mód 2 önk'!F202</f>
        <v>0</v>
      </c>
      <c r="E203" s="44">
        <v>0</v>
      </c>
      <c r="F203" s="44">
        <f t="shared" si="5"/>
        <v>0</v>
      </c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18.75" x14ac:dyDescent="0.25">
      <c r="A204" s="23" t="s">
        <v>1167</v>
      </c>
      <c r="B204" s="3" t="s">
        <v>1401</v>
      </c>
      <c r="C204" s="22" t="s">
        <v>1168</v>
      </c>
      <c r="D204" s="42">
        <f>'mód 2 önk'!F203</f>
        <v>0</v>
      </c>
      <c r="E204" s="44">
        <v>0</v>
      </c>
      <c r="F204" s="44">
        <f t="shared" si="5"/>
        <v>0</v>
      </c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18.75" x14ac:dyDescent="0.25">
      <c r="A205" s="23" t="s">
        <v>1169</v>
      </c>
      <c r="B205" s="3" t="s">
        <v>1402</v>
      </c>
      <c r="C205" s="22" t="s">
        <v>1170</v>
      </c>
      <c r="D205" s="42">
        <f>'mód 2 önk'!F204</f>
        <v>0</v>
      </c>
      <c r="E205" s="44">
        <v>0</v>
      </c>
      <c r="F205" s="44">
        <f t="shared" si="5"/>
        <v>0</v>
      </c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18.75" x14ac:dyDescent="0.25">
      <c r="A206" s="23" t="s">
        <v>1171</v>
      </c>
      <c r="B206" s="3" t="s">
        <v>1403</v>
      </c>
      <c r="C206" s="22" t="s">
        <v>1172</v>
      </c>
      <c r="D206" s="42">
        <f>'mód 2 önk'!F205</f>
        <v>0</v>
      </c>
      <c r="E206" s="44">
        <v>0</v>
      </c>
      <c r="F206" s="44">
        <f t="shared" ref="F206:F212" si="6">D206+E206</f>
        <v>0</v>
      </c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18.75" x14ac:dyDescent="0.25">
      <c r="A207" s="3" t="s">
        <v>1173</v>
      </c>
      <c r="B207" s="3" t="s">
        <v>1404</v>
      </c>
      <c r="C207" s="22" t="s">
        <v>1174</v>
      </c>
      <c r="D207" s="42">
        <f>'mód 2 önk'!F206</f>
        <v>0</v>
      </c>
      <c r="E207" s="44">
        <v>0</v>
      </c>
      <c r="F207" s="44">
        <f t="shared" si="6"/>
        <v>0</v>
      </c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18.75" x14ac:dyDescent="0.25">
      <c r="A208" s="23" t="s">
        <v>1175</v>
      </c>
      <c r="B208" s="3" t="s">
        <v>1405</v>
      </c>
      <c r="C208" s="22" t="s">
        <v>1176</v>
      </c>
      <c r="D208" s="42">
        <f>'mód 2 önk'!F207</f>
        <v>0</v>
      </c>
      <c r="E208" s="44">
        <v>0</v>
      </c>
      <c r="F208" s="44">
        <f t="shared" si="6"/>
        <v>0</v>
      </c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18.75" x14ac:dyDescent="0.25">
      <c r="A209" s="23" t="s">
        <v>1177</v>
      </c>
      <c r="B209" s="3" t="s">
        <v>1406</v>
      </c>
      <c r="C209" s="22" t="s">
        <v>1178</v>
      </c>
      <c r="D209" s="42">
        <f>'mód 2 önk'!F208</f>
        <v>0</v>
      </c>
      <c r="E209" s="44">
        <v>0</v>
      </c>
      <c r="F209" s="44">
        <f t="shared" si="6"/>
        <v>0</v>
      </c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18.75" x14ac:dyDescent="0.25">
      <c r="A210" s="23" t="s">
        <v>1179</v>
      </c>
      <c r="B210" s="3" t="s">
        <v>1407</v>
      </c>
      <c r="C210" s="22" t="s">
        <v>1180</v>
      </c>
      <c r="D210" s="42">
        <f>'mód 2 önk'!F209</f>
        <v>0</v>
      </c>
      <c r="E210" s="44">
        <v>0</v>
      </c>
      <c r="F210" s="44">
        <f t="shared" si="6"/>
        <v>0</v>
      </c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18.75" x14ac:dyDescent="0.25">
      <c r="A211" s="23" t="s">
        <v>1181</v>
      </c>
      <c r="B211" s="3" t="s">
        <v>1408</v>
      </c>
      <c r="C211" s="22" t="s">
        <v>1182</v>
      </c>
      <c r="D211" s="42">
        <f>'mód 2 önk'!F210</f>
        <v>0</v>
      </c>
      <c r="E211" s="44">
        <v>0</v>
      </c>
      <c r="F211" s="44">
        <f t="shared" si="6"/>
        <v>0</v>
      </c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18.75" x14ac:dyDescent="0.25">
      <c r="A212" s="3" t="s">
        <v>1183</v>
      </c>
      <c r="B212" s="3" t="s">
        <v>1409</v>
      </c>
      <c r="C212" s="22" t="s">
        <v>1184</v>
      </c>
      <c r="D212" s="42">
        <f>'mód 2 önk'!F211</f>
        <v>0</v>
      </c>
      <c r="E212" s="44">
        <v>0</v>
      </c>
      <c r="F212" s="44">
        <f t="shared" si="6"/>
        <v>0</v>
      </c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30" customHeight="1" x14ac:dyDescent="0.25">
      <c r="A213" s="19" t="s">
        <v>2057</v>
      </c>
      <c r="B213" s="19"/>
      <c r="C213" s="19"/>
      <c r="D213" s="42">
        <f>'mód 2 önk'!F212</f>
        <v>562391.80200000003</v>
      </c>
      <c r="E213" s="42">
        <f>E188+E8</f>
        <v>131652</v>
      </c>
      <c r="F213" s="42">
        <f>SUM(F188,F8)</f>
        <v>694043.80200000003</v>
      </c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s="31" customFormat="1" ht="30" customHeight="1" x14ac:dyDescent="0.25">
      <c r="A214" s="19" t="s">
        <v>2058</v>
      </c>
      <c r="B214" s="19" t="s">
        <v>768</v>
      </c>
      <c r="C214" s="20"/>
      <c r="D214" s="42">
        <f>'mód 2 önk'!F213</f>
        <v>519797.82999999996</v>
      </c>
      <c r="E214" s="634">
        <f>E215+E272+E281+E356+E391+E428+E441+E446</f>
        <v>9563</v>
      </c>
      <c r="F214" s="634">
        <f>D214+E214</f>
        <v>529360.82999999996</v>
      </c>
      <c r="G214" s="30"/>
      <c r="H214" s="30"/>
      <c r="I214" s="30"/>
      <c r="J214" s="30"/>
      <c r="K214" s="30"/>
      <c r="L214" s="30"/>
      <c r="M214" s="30"/>
      <c r="N214" s="30"/>
      <c r="O214" s="30"/>
    </row>
    <row r="215" spans="1:15" ht="18.75" x14ac:dyDescent="0.25">
      <c r="A215" s="21" t="s">
        <v>141</v>
      </c>
      <c r="B215" s="21" t="s">
        <v>470</v>
      </c>
      <c r="C215" s="32" t="s">
        <v>142</v>
      </c>
      <c r="D215" s="42">
        <f>'mód 2 önk'!F214</f>
        <v>45628.4</v>
      </c>
      <c r="E215" s="44">
        <f>E216+E265</f>
        <v>574</v>
      </c>
      <c r="F215" s="43">
        <f t="shared" ref="F215:F246" si="7">D215+E215</f>
        <v>46202.400000000001</v>
      </c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18.75" x14ac:dyDescent="0.25">
      <c r="A216" s="3" t="s">
        <v>143</v>
      </c>
      <c r="B216" s="3" t="s">
        <v>471</v>
      </c>
      <c r="C216" s="33" t="s">
        <v>144</v>
      </c>
      <c r="D216" s="42">
        <f>'mód 2 önk'!F215</f>
        <v>39222.400000000001</v>
      </c>
      <c r="E216" s="44">
        <f>E217+E234+E235+E236+E237+E238+E239+E253+E254+E258+E262+E263+E264</f>
        <v>0</v>
      </c>
      <c r="F216" s="44">
        <f t="shared" si="7"/>
        <v>39222.400000000001</v>
      </c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18.75" x14ac:dyDescent="0.25">
      <c r="A217" s="23" t="s">
        <v>145</v>
      </c>
      <c r="B217" s="3" t="s">
        <v>472</v>
      </c>
      <c r="C217" s="22" t="s">
        <v>146</v>
      </c>
      <c r="D217" s="42">
        <f>'mód 2 önk'!F216</f>
        <v>37219.4</v>
      </c>
      <c r="E217" s="44">
        <f>E218+E222+E225+E227+E231+E233</f>
        <v>0</v>
      </c>
      <c r="F217" s="44">
        <f t="shared" si="7"/>
        <v>37219.4</v>
      </c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18.75" x14ac:dyDescent="0.25">
      <c r="A218" s="24" t="s">
        <v>147</v>
      </c>
      <c r="B218" s="3"/>
      <c r="C218" s="33" t="s">
        <v>148</v>
      </c>
      <c r="D218" s="42">
        <f>'mód 2 önk'!F217</f>
        <v>36921.4</v>
      </c>
      <c r="E218" s="44">
        <f>SUM(E219:E221)</f>
        <v>0</v>
      </c>
      <c r="F218" s="44">
        <f t="shared" si="7"/>
        <v>36921.4</v>
      </c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18.75" x14ac:dyDescent="0.25">
      <c r="A219" s="25" t="s">
        <v>149</v>
      </c>
      <c r="B219" s="3"/>
      <c r="C219" s="33" t="s">
        <v>150</v>
      </c>
      <c r="D219" s="42">
        <f>'mód 2 önk'!F218</f>
        <v>5100</v>
      </c>
      <c r="E219" s="44">
        <v>0</v>
      </c>
      <c r="F219" s="44">
        <f t="shared" si="7"/>
        <v>5100</v>
      </c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18.75" x14ac:dyDescent="0.25">
      <c r="A220" s="25" t="s">
        <v>151</v>
      </c>
      <c r="B220" s="3"/>
      <c r="C220" s="33" t="s">
        <v>152</v>
      </c>
      <c r="D220" s="42">
        <f>'mód 2 önk'!F219</f>
        <v>12915.4</v>
      </c>
      <c r="E220" s="44">
        <v>0</v>
      </c>
      <c r="F220" s="44">
        <f t="shared" si="7"/>
        <v>12915.4</v>
      </c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18.75" x14ac:dyDescent="0.25">
      <c r="A221" s="25" t="s">
        <v>153</v>
      </c>
      <c r="B221" s="3"/>
      <c r="C221" s="33" t="s">
        <v>154</v>
      </c>
      <c r="D221" s="42">
        <f>'mód 2 önk'!F220</f>
        <v>18906</v>
      </c>
      <c r="E221" s="44">
        <v>0</v>
      </c>
      <c r="F221" s="44">
        <f t="shared" si="7"/>
        <v>18906</v>
      </c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18.75" x14ac:dyDescent="0.25">
      <c r="A222" s="24" t="s">
        <v>155</v>
      </c>
      <c r="B222" s="3"/>
      <c r="C222" s="22" t="s">
        <v>156</v>
      </c>
      <c r="D222" s="42">
        <f>'mód 2 önk'!F221</f>
        <v>0</v>
      </c>
      <c r="E222" s="44">
        <v>0</v>
      </c>
      <c r="F222" s="44">
        <f t="shared" si="7"/>
        <v>0</v>
      </c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18.75" x14ac:dyDescent="0.25">
      <c r="A223" s="25" t="s">
        <v>157</v>
      </c>
      <c r="B223" s="3"/>
      <c r="C223" s="22" t="s">
        <v>158</v>
      </c>
      <c r="D223" s="42">
        <f>'mód 2 önk'!F222</f>
        <v>0</v>
      </c>
      <c r="E223" s="44">
        <v>0</v>
      </c>
      <c r="F223" s="44">
        <f t="shared" si="7"/>
        <v>0</v>
      </c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18.75" x14ac:dyDescent="0.25">
      <c r="A224" s="25" t="s">
        <v>159</v>
      </c>
      <c r="B224" s="3"/>
      <c r="C224" s="22" t="s">
        <v>160</v>
      </c>
      <c r="D224" s="42">
        <f>'mód 2 önk'!F223</f>
        <v>0</v>
      </c>
      <c r="E224" s="44">
        <v>0</v>
      </c>
      <c r="F224" s="44">
        <f t="shared" si="7"/>
        <v>0</v>
      </c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18.75" x14ac:dyDescent="0.25">
      <c r="A225" s="24" t="s">
        <v>161</v>
      </c>
      <c r="B225" s="3"/>
      <c r="C225" s="22" t="s">
        <v>162</v>
      </c>
      <c r="D225" s="42">
        <f>'mód 2 önk'!F224</f>
        <v>0</v>
      </c>
      <c r="E225" s="44">
        <v>0</v>
      </c>
      <c r="F225" s="44">
        <f t="shared" si="7"/>
        <v>0</v>
      </c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18.75" x14ac:dyDescent="0.25">
      <c r="A226" s="25" t="s">
        <v>163</v>
      </c>
      <c r="B226" s="3"/>
      <c r="C226" s="22" t="s">
        <v>164</v>
      </c>
      <c r="D226" s="42">
        <f>'mód 2 önk'!F225</f>
        <v>0</v>
      </c>
      <c r="E226" s="44">
        <v>0</v>
      </c>
      <c r="F226" s="44">
        <f t="shared" si="7"/>
        <v>0</v>
      </c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18.75" x14ac:dyDescent="0.25">
      <c r="A227" s="24" t="s">
        <v>165</v>
      </c>
      <c r="B227" s="3"/>
      <c r="C227" s="22" t="s">
        <v>166</v>
      </c>
      <c r="D227" s="42">
        <f>'mód 2 önk'!F226</f>
        <v>298</v>
      </c>
      <c r="E227" s="44">
        <v>0</v>
      </c>
      <c r="F227" s="44">
        <f t="shared" si="7"/>
        <v>298</v>
      </c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18.75" x14ac:dyDescent="0.25">
      <c r="A228" s="25" t="s">
        <v>167</v>
      </c>
      <c r="B228" s="3"/>
      <c r="C228" s="22" t="s">
        <v>168</v>
      </c>
      <c r="D228" s="42">
        <f>'mód 2 önk'!F227</f>
        <v>0</v>
      </c>
      <c r="E228" s="44">
        <v>0</v>
      </c>
      <c r="F228" s="44">
        <f t="shared" si="7"/>
        <v>0</v>
      </c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18.75" x14ac:dyDescent="0.25">
      <c r="A229" s="25" t="s">
        <v>169</v>
      </c>
      <c r="B229" s="3"/>
      <c r="C229" s="22" t="s">
        <v>170</v>
      </c>
      <c r="D229" s="42">
        <f>'mód 2 önk'!F228</f>
        <v>298</v>
      </c>
      <c r="E229" s="44">
        <v>0</v>
      </c>
      <c r="F229" s="44">
        <f t="shared" si="7"/>
        <v>298</v>
      </c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18.75" x14ac:dyDescent="0.25">
      <c r="A230" s="25" t="s">
        <v>171</v>
      </c>
      <c r="B230" s="3"/>
      <c r="C230" s="22" t="s">
        <v>172</v>
      </c>
      <c r="D230" s="42">
        <f>'mód 2 önk'!F229</f>
        <v>0</v>
      </c>
      <c r="E230" s="44">
        <v>0</v>
      </c>
      <c r="F230" s="44">
        <f t="shared" si="7"/>
        <v>0</v>
      </c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8.75" x14ac:dyDescent="0.25">
      <c r="A231" s="24" t="s">
        <v>173</v>
      </c>
      <c r="B231" s="3"/>
      <c r="C231" s="22" t="s">
        <v>174</v>
      </c>
      <c r="D231" s="42">
        <f>'mód 2 önk'!F230</f>
        <v>0</v>
      </c>
      <c r="E231" s="44">
        <v>0</v>
      </c>
      <c r="F231" s="44">
        <f t="shared" si="7"/>
        <v>0</v>
      </c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18.75" x14ac:dyDescent="0.25">
      <c r="A232" s="25" t="s">
        <v>175</v>
      </c>
      <c r="B232" s="3"/>
      <c r="C232" s="22" t="s">
        <v>176</v>
      </c>
      <c r="D232" s="42">
        <f>'mód 2 önk'!F231</f>
        <v>0</v>
      </c>
      <c r="E232" s="44">
        <v>0</v>
      </c>
      <c r="F232" s="44">
        <f t="shared" si="7"/>
        <v>0</v>
      </c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18.75" x14ac:dyDescent="0.25">
      <c r="A233" s="24" t="s">
        <v>177</v>
      </c>
      <c r="B233" s="3"/>
      <c r="C233" s="22" t="s">
        <v>178</v>
      </c>
      <c r="D233" s="42">
        <f>'mód 2 önk'!F232</f>
        <v>0</v>
      </c>
      <c r="E233" s="44">
        <v>0</v>
      </c>
      <c r="F233" s="44">
        <f t="shared" si="7"/>
        <v>0</v>
      </c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18.75" x14ac:dyDescent="0.25">
      <c r="A234" s="23" t="s">
        <v>179</v>
      </c>
      <c r="B234" s="3" t="s">
        <v>473</v>
      </c>
      <c r="C234" s="22" t="s">
        <v>180</v>
      </c>
      <c r="D234" s="42">
        <f>'mód 2 önk'!F233</f>
        <v>0</v>
      </c>
      <c r="E234" s="44">
        <v>0</v>
      </c>
      <c r="F234" s="44">
        <f t="shared" si="7"/>
        <v>0</v>
      </c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18.75" x14ac:dyDescent="0.25">
      <c r="A235" s="23" t="s">
        <v>181</v>
      </c>
      <c r="B235" s="3" t="s">
        <v>474</v>
      </c>
      <c r="C235" s="22" t="s">
        <v>182</v>
      </c>
      <c r="D235" s="42">
        <f>'mód 2 önk'!F234</f>
        <v>180</v>
      </c>
      <c r="E235" s="44">
        <v>0</v>
      </c>
      <c r="F235" s="44">
        <f t="shared" si="7"/>
        <v>180</v>
      </c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18.75" x14ac:dyDescent="0.25">
      <c r="A236" s="23" t="s">
        <v>183</v>
      </c>
      <c r="B236" s="3" t="s">
        <v>475</v>
      </c>
      <c r="C236" s="22" t="s">
        <v>184</v>
      </c>
      <c r="D236" s="42">
        <f>'mód 2 önk'!F235</f>
        <v>0</v>
      </c>
      <c r="E236" s="44">
        <v>0</v>
      </c>
      <c r="F236" s="44">
        <f t="shared" si="7"/>
        <v>0</v>
      </c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18.75" x14ac:dyDescent="0.25">
      <c r="A237" s="23" t="s">
        <v>185</v>
      </c>
      <c r="B237" s="3" t="s">
        <v>476</v>
      </c>
      <c r="C237" s="22" t="s">
        <v>186</v>
      </c>
      <c r="D237" s="42">
        <f>'mód 2 önk'!F236</f>
        <v>0</v>
      </c>
      <c r="E237" s="44">
        <v>0</v>
      </c>
      <c r="F237" s="44">
        <f t="shared" si="7"/>
        <v>0</v>
      </c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18.75" x14ac:dyDescent="0.25">
      <c r="A238" s="23" t="s">
        <v>187</v>
      </c>
      <c r="B238" s="3" t="s">
        <v>477</v>
      </c>
      <c r="C238" s="22" t="s">
        <v>188</v>
      </c>
      <c r="D238" s="42">
        <f>'mód 2 önk'!F237</f>
        <v>0</v>
      </c>
      <c r="E238" s="44">
        <v>0</v>
      </c>
      <c r="F238" s="44">
        <f t="shared" si="7"/>
        <v>0</v>
      </c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18.75" x14ac:dyDescent="0.25">
      <c r="A239" s="23" t="s">
        <v>189</v>
      </c>
      <c r="B239" s="3" t="s">
        <v>478</v>
      </c>
      <c r="C239" s="22" t="s">
        <v>190</v>
      </c>
      <c r="D239" s="42">
        <f>'mód 2 önk'!F238</f>
        <v>1320</v>
      </c>
      <c r="E239" s="44">
        <f>E240+E244+E248+E249+E250+E251+E252</f>
        <v>0</v>
      </c>
      <c r="F239" s="44">
        <f t="shared" si="7"/>
        <v>1320</v>
      </c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18.75" x14ac:dyDescent="0.25">
      <c r="A240" s="24" t="s">
        <v>191</v>
      </c>
      <c r="B240" s="3"/>
      <c r="C240" s="22" t="s">
        <v>192</v>
      </c>
      <c r="D240" s="42">
        <f>'mód 2 önk'!F239</f>
        <v>0</v>
      </c>
      <c r="E240" s="44">
        <v>0</v>
      </c>
      <c r="F240" s="44">
        <f t="shared" si="7"/>
        <v>0</v>
      </c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8.75" x14ac:dyDescent="0.25">
      <c r="A241" s="25" t="s">
        <v>193</v>
      </c>
      <c r="B241" s="3"/>
      <c r="C241" s="22" t="s">
        <v>194</v>
      </c>
      <c r="D241" s="42">
        <f>'mód 2 önk'!F240</f>
        <v>0</v>
      </c>
      <c r="E241" s="44">
        <v>0</v>
      </c>
      <c r="F241" s="44">
        <f t="shared" si="7"/>
        <v>0</v>
      </c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18.75" x14ac:dyDescent="0.25">
      <c r="A242" s="25" t="s">
        <v>195</v>
      </c>
      <c r="B242" s="3"/>
      <c r="C242" s="22" t="s">
        <v>196</v>
      </c>
      <c r="D242" s="42">
        <f>'mód 2 önk'!F241</f>
        <v>0</v>
      </c>
      <c r="E242" s="44">
        <v>0</v>
      </c>
      <c r="F242" s="44">
        <f t="shared" si="7"/>
        <v>0</v>
      </c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18.75" x14ac:dyDescent="0.25">
      <c r="A243" s="25" t="s">
        <v>197</v>
      </c>
      <c r="B243" s="3"/>
      <c r="C243" s="22" t="s">
        <v>198</v>
      </c>
      <c r="D243" s="42">
        <f>'mód 2 önk'!F242</f>
        <v>0</v>
      </c>
      <c r="E243" s="44">
        <v>0</v>
      </c>
      <c r="F243" s="44">
        <f t="shared" si="7"/>
        <v>0</v>
      </c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18.75" x14ac:dyDescent="0.25">
      <c r="A244" s="24" t="s">
        <v>199</v>
      </c>
      <c r="B244" s="3"/>
      <c r="C244" s="22" t="s">
        <v>200</v>
      </c>
      <c r="D244" s="42">
        <f>'mód 2 önk'!F243</f>
        <v>0</v>
      </c>
      <c r="E244" s="44">
        <v>0</v>
      </c>
      <c r="F244" s="44">
        <f t="shared" si="7"/>
        <v>0</v>
      </c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18.75" x14ac:dyDescent="0.25">
      <c r="A245" s="25" t="s">
        <v>1244</v>
      </c>
      <c r="B245" s="3"/>
      <c r="C245" s="22" t="s">
        <v>1245</v>
      </c>
      <c r="D245" s="42">
        <f>'mód 2 önk'!F244</f>
        <v>0</v>
      </c>
      <c r="E245" s="44">
        <v>0</v>
      </c>
      <c r="F245" s="44">
        <f t="shared" si="7"/>
        <v>0</v>
      </c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18.75" x14ac:dyDescent="0.25">
      <c r="A246" s="25" t="s">
        <v>1246</v>
      </c>
      <c r="B246" s="3"/>
      <c r="C246" s="22" t="s">
        <v>1247</v>
      </c>
      <c r="D246" s="42">
        <f>'mód 2 önk'!F245</f>
        <v>0</v>
      </c>
      <c r="E246" s="44">
        <v>0</v>
      </c>
      <c r="F246" s="44">
        <f t="shared" si="7"/>
        <v>0</v>
      </c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18.75" x14ac:dyDescent="0.25">
      <c r="A247" s="25" t="s">
        <v>1248</v>
      </c>
      <c r="B247" s="3"/>
      <c r="C247" s="22" t="s">
        <v>1249</v>
      </c>
      <c r="D247" s="42">
        <f>'mód 2 önk'!F246</f>
        <v>0</v>
      </c>
      <c r="E247" s="44">
        <v>0</v>
      </c>
      <c r="F247" s="44">
        <f t="shared" ref="F247:F273" si="8">D247+E247</f>
        <v>0</v>
      </c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18.75" x14ac:dyDescent="0.25">
      <c r="A248" s="24" t="s">
        <v>1250</v>
      </c>
      <c r="B248" s="3"/>
      <c r="C248" s="22" t="s">
        <v>1251</v>
      </c>
      <c r="D248" s="42">
        <f>'mód 2 önk'!F247</f>
        <v>1248</v>
      </c>
      <c r="E248" s="44">
        <v>0</v>
      </c>
      <c r="F248" s="44">
        <f t="shared" si="8"/>
        <v>1248</v>
      </c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18.75" x14ac:dyDescent="0.25">
      <c r="A249" s="24" t="s">
        <v>1252</v>
      </c>
      <c r="B249" s="3"/>
      <c r="C249" s="22" t="s">
        <v>1253</v>
      </c>
      <c r="D249" s="42">
        <f>'mód 2 önk'!F248</f>
        <v>52</v>
      </c>
      <c r="E249" s="44">
        <v>0</v>
      </c>
      <c r="F249" s="44">
        <f t="shared" si="8"/>
        <v>52</v>
      </c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18.75" x14ac:dyDescent="0.25">
      <c r="A250" s="24" t="s">
        <v>1254</v>
      </c>
      <c r="B250" s="3"/>
      <c r="C250" s="22" t="s">
        <v>1255</v>
      </c>
      <c r="D250" s="42">
        <f>'mód 2 önk'!F249</f>
        <v>0</v>
      </c>
      <c r="E250" s="44">
        <v>0</v>
      </c>
      <c r="F250" s="44">
        <f t="shared" si="8"/>
        <v>0</v>
      </c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18.75" x14ac:dyDescent="0.25">
      <c r="A251" s="24" t="s">
        <v>1256</v>
      </c>
      <c r="B251" s="3"/>
      <c r="C251" s="22" t="s">
        <v>1257</v>
      </c>
      <c r="D251" s="42">
        <f>'mód 2 önk'!F250</f>
        <v>0</v>
      </c>
      <c r="E251" s="44">
        <v>0</v>
      </c>
      <c r="F251" s="44">
        <f t="shared" si="8"/>
        <v>0</v>
      </c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18.75" x14ac:dyDescent="0.25">
      <c r="A252" s="24" t="s">
        <v>1258</v>
      </c>
      <c r="B252" s="3"/>
      <c r="C252" s="22" t="s">
        <v>1259</v>
      </c>
      <c r="D252" s="42">
        <f>'mód 2 önk'!F251</f>
        <v>20</v>
      </c>
      <c r="E252" s="44">
        <v>0</v>
      </c>
      <c r="F252" s="44">
        <f t="shared" si="8"/>
        <v>20</v>
      </c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18.75" x14ac:dyDescent="0.25">
      <c r="A253" s="23" t="s">
        <v>1260</v>
      </c>
      <c r="B253" s="3" t="s">
        <v>479</v>
      </c>
      <c r="C253" s="22" t="s">
        <v>1261</v>
      </c>
      <c r="D253" s="42">
        <f>'mód 2 önk'!F252</f>
        <v>0</v>
      </c>
      <c r="E253" s="44">
        <v>0</v>
      </c>
      <c r="F253" s="44">
        <f t="shared" si="8"/>
        <v>0</v>
      </c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18.75" x14ac:dyDescent="0.25">
      <c r="A254" s="23" t="s">
        <v>1262</v>
      </c>
      <c r="B254" s="3" t="s">
        <v>480</v>
      </c>
      <c r="C254" s="22" t="s">
        <v>1263</v>
      </c>
      <c r="D254" s="42">
        <f>'mód 2 önk'!F253</f>
        <v>168</v>
      </c>
      <c r="E254" s="44">
        <v>0</v>
      </c>
      <c r="F254" s="44">
        <f t="shared" si="8"/>
        <v>168</v>
      </c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18.75" x14ac:dyDescent="0.25">
      <c r="A255" s="24" t="s">
        <v>1264</v>
      </c>
      <c r="B255" s="3"/>
      <c r="C255" s="22" t="s">
        <v>1265</v>
      </c>
      <c r="D255" s="42">
        <f>'mód 2 önk'!F254</f>
        <v>0</v>
      </c>
      <c r="E255" s="44">
        <v>0</v>
      </c>
      <c r="F255" s="44">
        <f t="shared" si="8"/>
        <v>0</v>
      </c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18.75" x14ac:dyDescent="0.25">
      <c r="A256" s="24" t="s">
        <v>1266</v>
      </c>
      <c r="B256" s="3"/>
      <c r="C256" s="22" t="s">
        <v>1267</v>
      </c>
      <c r="D256" s="42">
        <f>'mód 2 önk'!F255</f>
        <v>168</v>
      </c>
      <c r="E256" s="44">
        <v>0</v>
      </c>
      <c r="F256" s="44">
        <f t="shared" si="8"/>
        <v>168</v>
      </c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18.75" x14ac:dyDescent="0.25">
      <c r="A257" s="24" t="s">
        <v>585</v>
      </c>
      <c r="B257" s="3"/>
      <c r="C257" s="22" t="s">
        <v>586</v>
      </c>
      <c r="D257" s="42">
        <f>'mód 2 önk'!F256</f>
        <v>0</v>
      </c>
      <c r="E257" s="44">
        <v>0</v>
      </c>
      <c r="F257" s="44">
        <f t="shared" si="8"/>
        <v>0</v>
      </c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18.75" x14ac:dyDescent="0.25">
      <c r="A258" s="23" t="s">
        <v>587</v>
      </c>
      <c r="B258" s="3" t="s">
        <v>481</v>
      </c>
      <c r="C258" s="22" t="s">
        <v>588</v>
      </c>
      <c r="D258" s="42">
        <f>'mód 2 önk'!F257</f>
        <v>0</v>
      </c>
      <c r="E258" s="44">
        <v>0</v>
      </c>
      <c r="F258" s="44">
        <f t="shared" si="8"/>
        <v>0</v>
      </c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18.75" x14ac:dyDescent="0.25">
      <c r="A259" s="24" t="s">
        <v>589</v>
      </c>
      <c r="B259" s="3"/>
      <c r="C259" s="22" t="s">
        <v>590</v>
      </c>
      <c r="D259" s="42">
        <f>'mód 2 önk'!F258</f>
        <v>0</v>
      </c>
      <c r="E259" s="44">
        <v>0</v>
      </c>
      <c r="F259" s="44">
        <f t="shared" si="8"/>
        <v>0</v>
      </c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18.75" x14ac:dyDescent="0.25">
      <c r="A260" s="24" t="s">
        <v>591</v>
      </c>
      <c r="B260" s="3"/>
      <c r="C260" s="22" t="s">
        <v>592</v>
      </c>
      <c r="D260" s="42">
        <f>'mód 2 önk'!F259</f>
        <v>0</v>
      </c>
      <c r="E260" s="44">
        <v>0</v>
      </c>
      <c r="F260" s="44">
        <f t="shared" si="8"/>
        <v>0</v>
      </c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18.75" x14ac:dyDescent="0.25">
      <c r="A261" s="24" t="s">
        <v>593</v>
      </c>
      <c r="B261" s="3"/>
      <c r="C261" s="22" t="s">
        <v>594</v>
      </c>
      <c r="D261" s="42">
        <f>'mód 2 önk'!F260</f>
        <v>0</v>
      </c>
      <c r="E261" s="44">
        <v>0</v>
      </c>
      <c r="F261" s="44">
        <f t="shared" si="8"/>
        <v>0</v>
      </c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18.75" x14ac:dyDescent="0.25">
      <c r="A262" s="23" t="s">
        <v>595</v>
      </c>
      <c r="B262" s="3" t="s">
        <v>482</v>
      </c>
      <c r="C262" s="22" t="s">
        <v>596</v>
      </c>
      <c r="D262" s="42">
        <f>'mód 2 önk'!F261</f>
        <v>0</v>
      </c>
      <c r="E262" s="44">
        <v>0</v>
      </c>
      <c r="F262" s="44">
        <f t="shared" si="8"/>
        <v>0</v>
      </c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18.75" x14ac:dyDescent="0.25">
      <c r="A263" s="23" t="s">
        <v>1644</v>
      </c>
      <c r="B263" s="3" t="s">
        <v>483</v>
      </c>
      <c r="C263" s="22" t="s">
        <v>1645</v>
      </c>
      <c r="D263" s="42">
        <f>'mód 2 önk'!F262</f>
        <v>0</v>
      </c>
      <c r="E263" s="44">
        <v>0</v>
      </c>
      <c r="F263" s="44">
        <f t="shared" si="8"/>
        <v>0</v>
      </c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18.75" x14ac:dyDescent="0.25">
      <c r="A264" s="23" t="s">
        <v>1646</v>
      </c>
      <c r="B264" s="3" t="s">
        <v>484</v>
      </c>
      <c r="C264" s="22" t="s">
        <v>1647</v>
      </c>
      <c r="D264" s="42">
        <f>'mód 2 önk'!F263</f>
        <v>335</v>
      </c>
      <c r="E264" s="44">
        <v>0</v>
      </c>
      <c r="F264" s="44">
        <f t="shared" si="8"/>
        <v>335</v>
      </c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18.75" x14ac:dyDescent="0.25">
      <c r="A265" s="3" t="s">
        <v>1648</v>
      </c>
      <c r="B265" s="3" t="s">
        <v>485</v>
      </c>
      <c r="C265" s="22" t="s">
        <v>1649</v>
      </c>
      <c r="D265" s="42">
        <f>'mód 2 önk'!F264</f>
        <v>6406</v>
      </c>
      <c r="E265" s="44">
        <f>E266+E270+E271</f>
        <v>574</v>
      </c>
      <c r="F265" s="44">
        <f t="shared" si="8"/>
        <v>6980</v>
      </c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18.75" x14ac:dyDescent="0.25">
      <c r="A266" s="23" t="s">
        <v>1650</v>
      </c>
      <c r="B266" s="3" t="s">
        <v>486</v>
      </c>
      <c r="C266" s="22" t="s">
        <v>1651</v>
      </c>
      <c r="D266" s="42">
        <f>'mód 2 önk'!F265</f>
        <v>4134</v>
      </c>
      <c r="E266" s="44">
        <f>SUM(E267:E269)</f>
        <v>0</v>
      </c>
      <c r="F266" s="44">
        <f t="shared" si="8"/>
        <v>4134</v>
      </c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18.75" x14ac:dyDescent="0.25">
      <c r="A267" s="24" t="s">
        <v>567</v>
      </c>
      <c r="B267" s="3"/>
      <c r="C267" s="22"/>
      <c r="D267" s="42">
        <f>'mód 2 önk'!F266</f>
        <v>0</v>
      </c>
      <c r="E267" s="44">
        <v>0</v>
      </c>
      <c r="F267" s="44">
        <f t="shared" si="8"/>
        <v>0</v>
      </c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18.75" x14ac:dyDescent="0.25">
      <c r="A268" s="24" t="s">
        <v>568</v>
      </c>
      <c r="B268" s="3"/>
      <c r="C268" s="22"/>
      <c r="D268" s="42">
        <f>'mód 2 önk'!F267</f>
        <v>1530</v>
      </c>
      <c r="E268" s="44">
        <v>0</v>
      </c>
      <c r="F268" s="44">
        <f t="shared" si="8"/>
        <v>1530</v>
      </c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18.75" x14ac:dyDescent="0.25">
      <c r="A269" s="24" t="s">
        <v>569</v>
      </c>
      <c r="B269" s="3"/>
      <c r="C269" s="22"/>
      <c r="D269" s="42">
        <f>'mód 2 önk'!F268</f>
        <v>2604</v>
      </c>
      <c r="E269" s="44">
        <v>0</v>
      </c>
      <c r="F269" s="44">
        <f t="shared" si="8"/>
        <v>2604</v>
      </c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18.75" x14ac:dyDescent="0.25">
      <c r="A270" s="23" t="s">
        <v>1652</v>
      </c>
      <c r="B270" s="3" t="s">
        <v>487</v>
      </c>
      <c r="C270" s="22" t="s">
        <v>1653</v>
      </c>
      <c r="D270" s="42">
        <f>'mód 2 önk'!F269</f>
        <v>1272</v>
      </c>
      <c r="E270" s="44">
        <v>0</v>
      </c>
      <c r="F270" s="44">
        <f t="shared" si="8"/>
        <v>1272</v>
      </c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18.75" x14ac:dyDescent="0.25">
      <c r="A271" s="23" t="s">
        <v>1654</v>
      </c>
      <c r="B271" s="3" t="s">
        <v>488</v>
      </c>
      <c r="C271" s="22" t="s">
        <v>1655</v>
      </c>
      <c r="D271" s="42">
        <f>'mód 2 önk'!F270</f>
        <v>1000</v>
      </c>
      <c r="E271" s="44">
        <v>574</v>
      </c>
      <c r="F271" s="44">
        <f t="shared" si="8"/>
        <v>1574</v>
      </c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18.75" x14ac:dyDescent="0.25">
      <c r="A272" s="21" t="s">
        <v>1656</v>
      </c>
      <c r="B272" s="21" t="s">
        <v>489</v>
      </c>
      <c r="C272" s="32" t="s">
        <v>1657</v>
      </c>
      <c r="D272" s="42">
        <f>'mód 2 önk'!F271</f>
        <v>9824.3380000000016</v>
      </c>
      <c r="E272" s="44">
        <f>SUM(E273:E280)</f>
        <v>0</v>
      </c>
      <c r="F272" s="43">
        <f t="shared" si="8"/>
        <v>9824.3380000000016</v>
      </c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18.75" x14ac:dyDescent="0.25">
      <c r="A273" s="3" t="s">
        <v>1658</v>
      </c>
      <c r="B273" s="3" t="s">
        <v>1659</v>
      </c>
      <c r="C273" s="22" t="s">
        <v>1660</v>
      </c>
      <c r="D273" s="42">
        <f>'mód 2 önk'!F272</f>
        <v>8504.2180000000008</v>
      </c>
      <c r="E273" s="44">
        <v>0</v>
      </c>
      <c r="F273" s="44">
        <f t="shared" si="8"/>
        <v>8504.2180000000008</v>
      </c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18.75" x14ac:dyDescent="0.25">
      <c r="A274" s="3" t="s">
        <v>1661</v>
      </c>
      <c r="B274" s="3" t="s">
        <v>1662</v>
      </c>
      <c r="C274" s="22" t="s">
        <v>1663</v>
      </c>
      <c r="D274" s="42">
        <f>'mód 2 önk'!F273</f>
        <v>0</v>
      </c>
      <c r="E274" s="44">
        <v>0</v>
      </c>
      <c r="F274" s="44">
        <v>0</v>
      </c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18.75" x14ac:dyDescent="0.25">
      <c r="A275" s="3" t="s">
        <v>1664</v>
      </c>
      <c r="B275" s="3" t="s">
        <v>1665</v>
      </c>
      <c r="C275" s="22" t="s">
        <v>1666</v>
      </c>
      <c r="D275" s="42">
        <f>'mód 2 önk'!F274</f>
        <v>680.12</v>
      </c>
      <c r="E275" s="44">
        <v>0</v>
      </c>
      <c r="F275" s="44">
        <f t="shared" ref="F275:F338" si="9">D275+E275</f>
        <v>680.12</v>
      </c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18.75" x14ac:dyDescent="0.25">
      <c r="A276" s="3" t="s">
        <v>1667</v>
      </c>
      <c r="B276" s="3" t="s">
        <v>1668</v>
      </c>
      <c r="C276" s="22" t="s">
        <v>1669</v>
      </c>
      <c r="D276" s="42">
        <f>'mód 2 önk'!F275</f>
        <v>100</v>
      </c>
      <c r="E276" s="44">
        <v>0</v>
      </c>
      <c r="F276" s="44">
        <f t="shared" si="9"/>
        <v>100</v>
      </c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18.75" x14ac:dyDescent="0.25">
      <c r="A277" s="3" t="s">
        <v>1670</v>
      </c>
      <c r="B277" s="3" t="s">
        <v>1671</v>
      </c>
      <c r="C277" s="22" t="s">
        <v>1672</v>
      </c>
      <c r="D277" s="42">
        <f>'mód 2 önk'!F276</f>
        <v>0</v>
      </c>
      <c r="E277" s="44">
        <v>0</v>
      </c>
      <c r="F277" s="44">
        <f t="shared" si="9"/>
        <v>0</v>
      </c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18.75" x14ac:dyDescent="0.25">
      <c r="A278" s="3" t="s">
        <v>1673</v>
      </c>
      <c r="B278" s="3" t="s">
        <v>1674</v>
      </c>
      <c r="C278" s="22" t="s">
        <v>1675</v>
      </c>
      <c r="D278" s="42">
        <f>'mód 2 önk'!F277</f>
        <v>0</v>
      </c>
      <c r="E278" s="44">
        <v>0</v>
      </c>
      <c r="F278" s="44">
        <f t="shared" si="9"/>
        <v>0</v>
      </c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18.75" x14ac:dyDescent="0.25">
      <c r="A279" s="3" t="s">
        <v>1676</v>
      </c>
      <c r="B279" s="3" t="s">
        <v>1677</v>
      </c>
      <c r="C279" s="22" t="s">
        <v>1678</v>
      </c>
      <c r="D279" s="42">
        <f>'mód 2 önk'!F278</f>
        <v>540</v>
      </c>
      <c r="E279" s="44">
        <v>0</v>
      </c>
      <c r="F279" s="44">
        <f t="shared" si="9"/>
        <v>540</v>
      </c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18.75" x14ac:dyDescent="0.25">
      <c r="A280" s="3" t="s">
        <v>1679</v>
      </c>
      <c r="B280" s="3" t="s">
        <v>1680</v>
      </c>
      <c r="C280" s="22" t="s">
        <v>1681</v>
      </c>
      <c r="D280" s="42">
        <f>'mód 2 önk'!F279</f>
        <v>0</v>
      </c>
      <c r="E280" s="44">
        <v>0</v>
      </c>
      <c r="F280" s="44">
        <f t="shared" si="9"/>
        <v>0</v>
      </c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18.75" x14ac:dyDescent="0.25">
      <c r="A281" s="21" t="s">
        <v>1682</v>
      </c>
      <c r="B281" s="21" t="s">
        <v>490</v>
      </c>
      <c r="C281" s="32" t="s">
        <v>1683</v>
      </c>
      <c r="D281" s="42">
        <f>'mód 2 önk'!F280</f>
        <v>85642.512000000002</v>
      </c>
      <c r="E281" s="44">
        <f>E282+E298+E309+E330+E335</f>
        <v>0</v>
      </c>
      <c r="F281" s="43">
        <f t="shared" si="9"/>
        <v>85642.512000000002</v>
      </c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18.75" x14ac:dyDescent="0.25">
      <c r="A282" s="3" t="s">
        <v>1684</v>
      </c>
      <c r="B282" s="3" t="s">
        <v>491</v>
      </c>
      <c r="C282" s="22" t="s">
        <v>1685</v>
      </c>
      <c r="D282" s="42">
        <f>'mód 2 önk'!F281</f>
        <v>19665</v>
      </c>
      <c r="E282" s="44">
        <f>E283+E290+E297</f>
        <v>0</v>
      </c>
      <c r="F282" s="44">
        <f t="shared" si="9"/>
        <v>19665</v>
      </c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18.75" x14ac:dyDescent="0.25">
      <c r="A283" s="23" t="s">
        <v>1686</v>
      </c>
      <c r="B283" s="3" t="s">
        <v>492</v>
      </c>
      <c r="C283" s="22" t="s">
        <v>1687</v>
      </c>
      <c r="D283" s="42">
        <f>'mód 2 önk'!F282</f>
        <v>1145</v>
      </c>
      <c r="E283" s="44">
        <v>0</v>
      </c>
      <c r="F283" s="44">
        <f t="shared" si="9"/>
        <v>1145</v>
      </c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18.75" x14ac:dyDescent="0.25">
      <c r="A284" s="24" t="s">
        <v>1688</v>
      </c>
      <c r="B284" s="3"/>
      <c r="C284" s="22" t="s">
        <v>1689</v>
      </c>
      <c r="D284" s="42">
        <f>'mód 2 önk'!F283</f>
        <v>30</v>
      </c>
      <c r="E284" s="44">
        <v>0</v>
      </c>
      <c r="F284" s="44">
        <f t="shared" si="9"/>
        <v>30</v>
      </c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18.75" x14ac:dyDescent="0.25">
      <c r="A285" s="24" t="s">
        <v>1690</v>
      </c>
      <c r="B285" s="3"/>
      <c r="C285" s="22" t="s">
        <v>1691</v>
      </c>
      <c r="D285" s="42">
        <f>'mód 2 önk'!F284</f>
        <v>120</v>
      </c>
      <c r="E285" s="44">
        <v>0</v>
      </c>
      <c r="F285" s="44">
        <f t="shared" si="9"/>
        <v>120</v>
      </c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18.75" x14ac:dyDescent="0.25">
      <c r="A286" s="24" t="s">
        <v>1692</v>
      </c>
      <c r="B286" s="3"/>
      <c r="C286" s="22" t="s">
        <v>1693</v>
      </c>
      <c r="D286" s="42">
        <f>'mód 2 önk'!F285</f>
        <v>103</v>
      </c>
      <c r="E286" s="44">
        <v>0</v>
      </c>
      <c r="F286" s="44">
        <f t="shared" si="9"/>
        <v>103</v>
      </c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18.75" x14ac:dyDescent="0.25">
      <c r="A287" s="24" t="s">
        <v>1694</v>
      </c>
      <c r="B287" s="3"/>
      <c r="C287" s="22" t="s">
        <v>1695</v>
      </c>
      <c r="D287" s="42">
        <f>'mód 2 önk'!F286</f>
        <v>232</v>
      </c>
      <c r="E287" s="44">
        <v>0</v>
      </c>
      <c r="F287" s="44">
        <f t="shared" si="9"/>
        <v>232</v>
      </c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18.75" x14ac:dyDescent="0.25">
      <c r="A288" s="24" t="s">
        <v>1696</v>
      </c>
      <c r="B288" s="3"/>
      <c r="C288" s="22" t="s">
        <v>1697</v>
      </c>
      <c r="D288" s="42">
        <f>'mód 2 önk'!F287</f>
        <v>305</v>
      </c>
      <c r="E288" s="44">
        <v>0</v>
      </c>
      <c r="F288" s="44">
        <f t="shared" si="9"/>
        <v>305</v>
      </c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18.75" x14ac:dyDescent="0.25">
      <c r="A289" s="24" t="s">
        <v>1698</v>
      </c>
      <c r="B289" s="3"/>
      <c r="C289" s="22" t="s">
        <v>1699</v>
      </c>
      <c r="D289" s="42">
        <f>'mód 2 önk'!F288</f>
        <v>355</v>
      </c>
      <c r="E289" s="44">
        <v>0</v>
      </c>
      <c r="F289" s="44">
        <f t="shared" si="9"/>
        <v>355</v>
      </c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18.75" x14ac:dyDescent="0.25">
      <c r="A290" s="23" t="s">
        <v>1700</v>
      </c>
      <c r="B290" s="3" t="s">
        <v>493</v>
      </c>
      <c r="C290" s="22" t="s">
        <v>1701</v>
      </c>
      <c r="D290" s="42">
        <f>'mód 2 önk'!F289</f>
        <v>18520</v>
      </c>
      <c r="E290" s="44">
        <f>SUM(E291:E296)</f>
        <v>0</v>
      </c>
      <c r="F290" s="44">
        <f t="shared" si="9"/>
        <v>18520</v>
      </c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18.75" x14ac:dyDescent="0.25">
      <c r="A291" s="24" t="s">
        <v>1702</v>
      </c>
      <c r="B291" s="3"/>
      <c r="C291" s="22" t="s">
        <v>1703</v>
      </c>
      <c r="D291" s="42">
        <f>'mód 2 önk'!F290</f>
        <v>13980</v>
      </c>
      <c r="E291" s="44">
        <v>0</v>
      </c>
      <c r="F291" s="44">
        <f t="shared" si="9"/>
        <v>13980</v>
      </c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18.75" x14ac:dyDescent="0.25">
      <c r="A292" s="24" t="s">
        <v>1704</v>
      </c>
      <c r="B292" s="3"/>
      <c r="C292" s="22" t="s">
        <v>1705</v>
      </c>
      <c r="D292" s="42">
        <f>'mód 2 önk'!F291</f>
        <v>350</v>
      </c>
      <c r="E292" s="44">
        <v>0</v>
      </c>
      <c r="F292" s="44">
        <f t="shared" si="9"/>
        <v>350</v>
      </c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18.75" x14ac:dyDescent="0.25">
      <c r="A293" s="24" t="s">
        <v>1706</v>
      </c>
      <c r="B293" s="3"/>
      <c r="C293" s="22" t="s">
        <v>1707</v>
      </c>
      <c r="D293" s="42">
        <f>'mód 2 önk'!F292</f>
        <v>0</v>
      </c>
      <c r="E293" s="44">
        <v>0</v>
      </c>
      <c r="F293" s="44">
        <f t="shared" si="9"/>
        <v>0</v>
      </c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18.75" x14ac:dyDescent="0.25">
      <c r="A294" s="24" t="s">
        <v>1708</v>
      </c>
      <c r="B294" s="3"/>
      <c r="C294" s="22" t="s">
        <v>1709</v>
      </c>
      <c r="D294" s="42">
        <f>'mód 2 önk'!F293</f>
        <v>2000</v>
      </c>
      <c r="E294" s="44">
        <v>0</v>
      </c>
      <c r="F294" s="44">
        <f t="shared" si="9"/>
        <v>2000</v>
      </c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18.75" x14ac:dyDescent="0.25">
      <c r="A295" s="24" t="s">
        <v>1710</v>
      </c>
      <c r="B295" s="3"/>
      <c r="C295" s="22" t="s">
        <v>1711</v>
      </c>
      <c r="D295" s="42">
        <f>'mód 2 önk'!F294</f>
        <v>190</v>
      </c>
      <c r="E295" s="44">
        <v>0</v>
      </c>
      <c r="F295" s="44">
        <f t="shared" si="9"/>
        <v>190</v>
      </c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18.75" x14ac:dyDescent="0.25">
      <c r="A296" s="24" t="s">
        <v>654</v>
      </c>
      <c r="B296" s="3"/>
      <c r="C296" s="22" t="s">
        <v>655</v>
      </c>
      <c r="D296" s="42">
        <f>'mód 2 önk'!F295</f>
        <v>2000</v>
      </c>
      <c r="E296" s="44">
        <v>0</v>
      </c>
      <c r="F296" s="44">
        <f t="shared" si="9"/>
        <v>2000</v>
      </c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18.75" x14ac:dyDescent="0.25">
      <c r="A297" s="23" t="s">
        <v>656</v>
      </c>
      <c r="B297" s="3" t="s">
        <v>494</v>
      </c>
      <c r="C297" s="22" t="s">
        <v>657</v>
      </c>
      <c r="D297" s="42">
        <f>'mód 2 önk'!F296</f>
        <v>0</v>
      </c>
      <c r="E297" s="44">
        <v>0</v>
      </c>
      <c r="F297" s="44">
        <f t="shared" si="9"/>
        <v>0</v>
      </c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18.75" x14ac:dyDescent="0.25">
      <c r="A298" s="3" t="s">
        <v>658</v>
      </c>
      <c r="B298" s="3" t="s">
        <v>495</v>
      </c>
      <c r="C298" s="22" t="s">
        <v>659</v>
      </c>
      <c r="D298" s="42">
        <f>'mód 2 önk'!F297</f>
        <v>1440</v>
      </c>
      <c r="E298" s="44">
        <f>E299+E306</f>
        <v>0</v>
      </c>
      <c r="F298" s="44">
        <f t="shared" si="9"/>
        <v>1440</v>
      </c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18.75" x14ac:dyDescent="0.25">
      <c r="A299" s="23" t="s">
        <v>660</v>
      </c>
      <c r="B299" s="3" t="s">
        <v>496</v>
      </c>
      <c r="C299" s="22" t="s">
        <v>661</v>
      </c>
      <c r="D299" s="42">
        <f>'mód 2 önk'!F298</f>
        <v>1140</v>
      </c>
      <c r="E299" s="44">
        <f>SUM(E300:E305)</f>
        <v>0</v>
      </c>
      <c r="F299" s="44">
        <f t="shared" si="9"/>
        <v>1140</v>
      </c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18.75" x14ac:dyDescent="0.25">
      <c r="A300" s="24" t="s">
        <v>662</v>
      </c>
      <c r="B300" s="3"/>
      <c r="C300" s="22" t="s">
        <v>663</v>
      </c>
      <c r="D300" s="42">
        <f>'mód 2 önk'!F299</f>
        <v>0</v>
      </c>
      <c r="E300" s="44">
        <v>0</v>
      </c>
      <c r="F300" s="44">
        <f t="shared" si="9"/>
        <v>0</v>
      </c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18.75" x14ac:dyDescent="0.25">
      <c r="A301" s="24" t="s">
        <v>664</v>
      </c>
      <c r="B301" s="3"/>
      <c r="C301" s="22" t="s">
        <v>665</v>
      </c>
      <c r="D301" s="42">
        <f>'mód 2 önk'!F300</f>
        <v>715</v>
      </c>
      <c r="E301" s="44">
        <v>0</v>
      </c>
      <c r="F301" s="44">
        <f t="shared" si="9"/>
        <v>715</v>
      </c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18.75" x14ac:dyDescent="0.25">
      <c r="A302" s="24" t="s">
        <v>666</v>
      </c>
      <c r="B302" s="3"/>
      <c r="C302" s="22" t="s">
        <v>667</v>
      </c>
      <c r="D302" s="42">
        <f>'mód 2 önk'!F301</f>
        <v>0</v>
      </c>
      <c r="E302" s="44">
        <v>0</v>
      </c>
      <c r="F302" s="44">
        <f t="shared" si="9"/>
        <v>0</v>
      </c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18.75" x14ac:dyDescent="0.25">
      <c r="A303" s="24" t="s">
        <v>668</v>
      </c>
      <c r="B303" s="3"/>
      <c r="C303" s="22" t="s">
        <v>669</v>
      </c>
      <c r="D303" s="42">
        <f>'mód 2 önk'!F302</f>
        <v>10</v>
      </c>
      <c r="E303" s="44">
        <v>0</v>
      </c>
      <c r="F303" s="44">
        <f t="shared" si="9"/>
        <v>10</v>
      </c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18.75" x14ac:dyDescent="0.25">
      <c r="A304" s="24" t="s">
        <v>570</v>
      </c>
      <c r="B304" s="3"/>
      <c r="C304" s="22" t="s">
        <v>671</v>
      </c>
      <c r="D304" s="42">
        <f>'mód 2 önk'!F303</f>
        <v>205</v>
      </c>
      <c r="E304" s="44">
        <v>0</v>
      </c>
      <c r="F304" s="44">
        <f t="shared" si="9"/>
        <v>205</v>
      </c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18.75" x14ac:dyDescent="0.25">
      <c r="A305" s="24" t="s">
        <v>672</v>
      </c>
      <c r="B305" s="3"/>
      <c r="C305" s="22" t="s">
        <v>673</v>
      </c>
      <c r="D305" s="42">
        <f>'mód 2 önk'!F304</f>
        <v>210</v>
      </c>
      <c r="E305" s="44">
        <v>0</v>
      </c>
      <c r="F305" s="44">
        <f t="shared" si="9"/>
        <v>210</v>
      </c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18.75" x14ac:dyDescent="0.25">
      <c r="A306" s="23" t="s">
        <v>674</v>
      </c>
      <c r="B306" s="3" t="s">
        <v>497</v>
      </c>
      <c r="C306" s="22" t="s">
        <v>675</v>
      </c>
      <c r="D306" s="42">
        <f>'mód 2 önk'!F305</f>
        <v>300</v>
      </c>
      <c r="E306" s="44">
        <f>SUM(E307:E308)</f>
        <v>0</v>
      </c>
      <c r="F306" s="44">
        <f t="shared" si="9"/>
        <v>300</v>
      </c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18.75" x14ac:dyDescent="0.25">
      <c r="A307" s="24" t="s">
        <v>571</v>
      </c>
      <c r="B307" s="3"/>
      <c r="C307" s="22" t="s">
        <v>677</v>
      </c>
      <c r="D307" s="42">
        <f>'mód 2 önk'!F306</f>
        <v>250</v>
      </c>
      <c r="E307" s="44">
        <v>0</v>
      </c>
      <c r="F307" s="44">
        <f t="shared" si="9"/>
        <v>250</v>
      </c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18.75" x14ac:dyDescent="0.25">
      <c r="A308" s="24" t="s">
        <v>678</v>
      </c>
      <c r="B308" s="3"/>
      <c r="C308" s="22" t="s">
        <v>679</v>
      </c>
      <c r="D308" s="42">
        <f>'mód 2 önk'!F307</f>
        <v>50</v>
      </c>
      <c r="E308" s="44">
        <v>0</v>
      </c>
      <c r="F308" s="44">
        <f t="shared" si="9"/>
        <v>50</v>
      </c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18.75" x14ac:dyDescent="0.25">
      <c r="A309" s="3" t="s">
        <v>680</v>
      </c>
      <c r="B309" s="3" t="s">
        <v>498</v>
      </c>
      <c r="C309" s="22" t="s">
        <v>681</v>
      </c>
      <c r="D309" s="42">
        <f>'mód 2 önk'!F308</f>
        <v>15522</v>
      </c>
      <c r="E309" s="44">
        <f>E310+E315+E316+E317+E318+E321+E325</f>
        <v>0</v>
      </c>
      <c r="F309" s="44">
        <f t="shared" si="9"/>
        <v>15522</v>
      </c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18.75" x14ac:dyDescent="0.25">
      <c r="A310" s="23" t="s">
        <v>682</v>
      </c>
      <c r="B310" s="3" t="s">
        <v>499</v>
      </c>
      <c r="C310" s="22" t="s">
        <v>683</v>
      </c>
      <c r="D310" s="42">
        <f>'mód 2 önk'!F309</f>
        <v>3180</v>
      </c>
      <c r="E310" s="44">
        <f>SUM(E311:E314)</f>
        <v>0</v>
      </c>
      <c r="F310" s="44">
        <f t="shared" si="9"/>
        <v>3180</v>
      </c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18.75" x14ac:dyDescent="0.25">
      <c r="A311" s="24" t="s">
        <v>684</v>
      </c>
      <c r="B311" s="3"/>
      <c r="C311" s="22" t="s">
        <v>685</v>
      </c>
      <c r="D311" s="42">
        <f>'mód 2 önk'!F310</f>
        <v>2000</v>
      </c>
      <c r="E311" s="44">
        <v>0</v>
      </c>
      <c r="F311" s="44">
        <f t="shared" si="9"/>
        <v>2000</v>
      </c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18.75" x14ac:dyDescent="0.25">
      <c r="A312" s="24" t="s">
        <v>686</v>
      </c>
      <c r="B312" s="3"/>
      <c r="C312" s="22" t="s">
        <v>687</v>
      </c>
      <c r="D312" s="42">
        <f>'mód 2 önk'!F311</f>
        <v>1000</v>
      </c>
      <c r="E312" s="44">
        <v>0</v>
      </c>
      <c r="F312" s="44">
        <f t="shared" si="9"/>
        <v>1000</v>
      </c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18.75" x14ac:dyDescent="0.25">
      <c r="A313" s="24" t="s">
        <v>688</v>
      </c>
      <c r="B313" s="3"/>
      <c r="C313" s="22" t="s">
        <v>689</v>
      </c>
      <c r="D313" s="42">
        <f>'mód 2 önk'!F312</f>
        <v>0</v>
      </c>
      <c r="E313" s="44">
        <v>0</v>
      </c>
      <c r="F313" s="44">
        <f t="shared" si="9"/>
        <v>0</v>
      </c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18.75" x14ac:dyDescent="0.25">
      <c r="A314" s="24" t="s">
        <v>690</v>
      </c>
      <c r="B314" s="3"/>
      <c r="C314" s="22" t="s">
        <v>691</v>
      </c>
      <c r="D314" s="42">
        <f>'mód 2 önk'!F313</f>
        <v>180</v>
      </c>
      <c r="E314" s="44">
        <v>0</v>
      </c>
      <c r="F314" s="44">
        <f t="shared" si="9"/>
        <v>180</v>
      </c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18.75" x14ac:dyDescent="0.25">
      <c r="A315" s="23" t="s">
        <v>692</v>
      </c>
      <c r="B315" s="3" t="s">
        <v>500</v>
      </c>
      <c r="C315" s="22" t="s">
        <v>693</v>
      </c>
      <c r="D315" s="42">
        <f>'mód 2 önk'!F314</f>
        <v>0</v>
      </c>
      <c r="E315" s="44">
        <v>0</v>
      </c>
      <c r="F315" s="44">
        <f t="shared" si="9"/>
        <v>0</v>
      </c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18.75" x14ac:dyDescent="0.25">
      <c r="A316" s="23" t="s">
        <v>694</v>
      </c>
      <c r="B316" s="3" t="s">
        <v>501</v>
      </c>
      <c r="C316" s="22" t="s">
        <v>695</v>
      </c>
      <c r="D316" s="42">
        <f>'mód 2 önk'!F315</f>
        <v>1429</v>
      </c>
      <c r="E316" s="44">
        <v>0</v>
      </c>
      <c r="F316" s="44">
        <f t="shared" si="9"/>
        <v>1429</v>
      </c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18.75" x14ac:dyDescent="0.25">
      <c r="A317" s="23" t="s">
        <v>696</v>
      </c>
      <c r="B317" s="3" t="s">
        <v>502</v>
      </c>
      <c r="C317" s="22" t="s">
        <v>697</v>
      </c>
      <c r="D317" s="42">
        <f>'mód 2 önk'!F316</f>
        <v>2000</v>
      </c>
      <c r="E317" s="44">
        <v>0</v>
      </c>
      <c r="F317" s="44">
        <f t="shared" si="9"/>
        <v>2000</v>
      </c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18.75" x14ac:dyDescent="0.25">
      <c r="A318" s="23" t="s">
        <v>698</v>
      </c>
      <c r="B318" s="3" t="s">
        <v>503</v>
      </c>
      <c r="C318" s="22" t="s">
        <v>699</v>
      </c>
      <c r="D318" s="42">
        <f>'mód 2 önk'!F317</f>
        <v>1900</v>
      </c>
      <c r="E318" s="44">
        <v>0</v>
      </c>
      <c r="F318" s="44">
        <f t="shared" si="9"/>
        <v>1900</v>
      </c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18.75" x14ac:dyDescent="0.25">
      <c r="A319" s="24" t="s">
        <v>700</v>
      </c>
      <c r="B319" s="3"/>
      <c r="C319" s="22" t="s">
        <v>701</v>
      </c>
      <c r="D319" s="42">
        <f>'mód 2 önk'!F318</f>
        <v>1100</v>
      </c>
      <c r="E319" s="44">
        <v>0</v>
      </c>
      <c r="F319" s="44">
        <f t="shared" si="9"/>
        <v>1100</v>
      </c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18.75" x14ac:dyDescent="0.25">
      <c r="A320" s="24" t="s">
        <v>702</v>
      </c>
      <c r="B320" s="3"/>
      <c r="C320" s="22" t="s">
        <v>703</v>
      </c>
      <c r="D320" s="42">
        <f>'mód 2 önk'!F319</f>
        <v>800</v>
      </c>
      <c r="E320" s="44">
        <v>0</v>
      </c>
      <c r="F320" s="44">
        <f t="shared" si="9"/>
        <v>800</v>
      </c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18.75" x14ac:dyDescent="0.25">
      <c r="A321" s="23" t="s">
        <v>704</v>
      </c>
      <c r="B321" s="3" t="s">
        <v>504</v>
      </c>
      <c r="C321" s="22" t="s">
        <v>705</v>
      </c>
      <c r="D321" s="42">
        <f>'mód 2 önk'!F320</f>
        <v>600</v>
      </c>
      <c r="E321" s="44">
        <v>0</v>
      </c>
      <c r="F321" s="44">
        <f t="shared" si="9"/>
        <v>600</v>
      </c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18.75" x14ac:dyDescent="0.25">
      <c r="A322" s="24" t="s">
        <v>706</v>
      </c>
      <c r="B322" s="3"/>
      <c r="C322" s="22" t="s">
        <v>707</v>
      </c>
      <c r="D322" s="42">
        <f>'mód 2 önk'!F321</f>
        <v>0</v>
      </c>
      <c r="E322" s="44">
        <v>0</v>
      </c>
      <c r="F322" s="44">
        <f t="shared" si="9"/>
        <v>0</v>
      </c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18.75" x14ac:dyDescent="0.25">
      <c r="A323" s="24" t="s">
        <v>708</v>
      </c>
      <c r="B323" s="3"/>
      <c r="C323" s="22" t="s">
        <v>709</v>
      </c>
      <c r="D323" s="42">
        <f>'mód 2 önk'!F322</f>
        <v>300</v>
      </c>
      <c r="E323" s="44">
        <v>0</v>
      </c>
      <c r="F323" s="44">
        <f t="shared" si="9"/>
        <v>300</v>
      </c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18.75" x14ac:dyDescent="0.25">
      <c r="A324" s="24" t="s">
        <v>710</v>
      </c>
      <c r="B324" s="3"/>
      <c r="C324" s="22" t="s">
        <v>711</v>
      </c>
      <c r="D324" s="42">
        <f>'mód 2 önk'!F323</f>
        <v>300</v>
      </c>
      <c r="E324" s="44">
        <v>0</v>
      </c>
      <c r="F324" s="44">
        <f t="shared" si="9"/>
        <v>300</v>
      </c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18.75" x14ac:dyDescent="0.25">
      <c r="A325" s="23" t="s">
        <v>712</v>
      </c>
      <c r="B325" s="3" t="s">
        <v>505</v>
      </c>
      <c r="C325" s="22" t="s">
        <v>713</v>
      </c>
      <c r="D325" s="42">
        <f>'mód 2 önk'!F324</f>
        <v>6413</v>
      </c>
      <c r="E325" s="44">
        <v>0</v>
      </c>
      <c r="F325" s="44">
        <f t="shared" si="9"/>
        <v>6413</v>
      </c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18.75" x14ac:dyDescent="0.25">
      <c r="A326" s="24" t="s">
        <v>714</v>
      </c>
      <c r="B326" s="3"/>
      <c r="C326" s="22" t="s">
        <v>715</v>
      </c>
      <c r="D326" s="42">
        <f>'mód 2 önk'!F325</f>
        <v>500</v>
      </c>
      <c r="E326" s="44">
        <v>0</v>
      </c>
      <c r="F326" s="44">
        <f t="shared" si="9"/>
        <v>500</v>
      </c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18.75" x14ac:dyDescent="0.25">
      <c r="A327" s="24" t="s">
        <v>716</v>
      </c>
      <c r="B327" s="3"/>
      <c r="C327" s="22" t="s">
        <v>717</v>
      </c>
      <c r="D327" s="42">
        <f>'mód 2 önk'!F326</f>
        <v>1300</v>
      </c>
      <c r="E327" s="44">
        <v>0</v>
      </c>
      <c r="F327" s="44">
        <f t="shared" si="9"/>
        <v>1300</v>
      </c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18.75" x14ac:dyDescent="0.25">
      <c r="A328" s="24" t="s">
        <v>718</v>
      </c>
      <c r="B328" s="3"/>
      <c r="C328" s="22" t="s">
        <v>719</v>
      </c>
      <c r="D328" s="42">
        <f>'mód 2 önk'!F327</f>
        <v>200</v>
      </c>
      <c r="E328" s="44">
        <v>0</v>
      </c>
      <c r="F328" s="44">
        <f t="shared" si="9"/>
        <v>200</v>
      </c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18.75" x14ac:dyDescent="0.25">
      <c r="A329" s="24" t="s">
        <v>720</v>
      </c>
      <c r="B329" s="3"/>
      <c r="C329" s="22" t="s">
        <v>721</v>
      </c>
      <c r="D329" s="42">
        <f>'mód 2 önk'!F328</f>
        <v>4413</v>
      </c>
      <c r="E329" s="44">
        <v>0</v>
      </c>
      <c r="F329" s="44">
        <f t="shared" si="9"/>
        <v>4413</v>
      </c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18.75" x14ac:dyDescent="0.25">
      <c r="A330" s="3" t="s">
        <v>722</v>
      </c>
      <c r="B330" s="3" t="s">
        <v>506</v>
      </c>
      <c r="C330" s="22" t="s">
        <v>723</v>
      </c>
      <c r="D330" s="42">
        <f>'mód 2 önk'!F329</f>
        <v>630</v>
      </c>
      <c r="E330" s="44">
        <v>0</v>
      </c>
      <c r="F330" s="44">
        <f t="shared" si="9"/>
        <v>630</v>
      </c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18.75" x14ac:dyDescent="0.25">
      <c r="A331" s="23" t="s">
        <v>724</v>
      </c>
      <c r="B331" s="3" t="s">
        <v>507</v>
      </c>
      <c r="C331" s="22" t="s">
        <v>725</v>
      </c>
      <c r="D331" s="42">
        <f>'mód 2 önk'!F330</f>
        <v>410</v>
      </c>
      <c r="E331" s="44">
        <v>0</v>
      </c>
      <c r="F331" s="44">
        <f t="shared" si="9"/>
        <v>410</v>
      </c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18.75" x14ac:dyDescent="0.25">
      <c r="A332" s="24" t="s">
        <v>726</v>
      </c>
      <c r="B332" s="3"/>
      <c r="C332" s="22" t="s">
        <v>727</v>
      </c>
      <c r="D332" s="42">
        <f>'mód 2 önk'!F331</f>
        <v>410</v>
      </c>
      <c r="E332" s="44">
        <v>0</v>
      </c>
      <c r="F332" s="44">
        <f t="shared" si="9"/>
        <v>410</v>
      </c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18.75" x14ac:dyDescent="0.25">
      <c r="A333" s="24" t="s">
        <v>728</v>
      </c>
      <c r="B333" s="3"/>
      <c r="C333" s="22" t="s">
        <v>729</v>
      </c>
      <c r="D333" s="42">
        <f>'mód 2 önk'!F332</f>
        <v>0</v>
      </c>
      <c r="E333" s="44">
        <v>0</v>
      </c>
      <c r="F333" s="44">
        <f t="shared" si="9"/>
        <v>0</v>
      </c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18.75" x14ac:dyDescent="0.25">
      <c r="A334" s="23" t="s">
        <v>730</v>
      </c>
      <c r="B334" s="3" t="s">
        <v>508</v>
      </c>
      <c r="C334" s="22" t="s">
        <v>731</v>
      </c>
      <c r="D334" s="42">
        <f>'mód 2 önk'!F333</f>
        <v>220</v>
      </c>
      <c r="E334" s="44">
        <v>0</v>
      </c>
      <c r="F334" s="44">
        <f t="shared" si="9"/>
        <v>220</v>
      </c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18.75" x14ac:dyDescent="0.25">
      <c r="A335" s="3" t="s">
        <v>732</v>
      </c>
      <c r="B335" s="3" t="s">
        <v>509</v>
      </c>
      <c r="C335" s="22" t="s">
        <v>733</v>
      </c>
      <c r="D335" s="42">
        <f>'mód 2 önk'!F334</f>
        <v>48385.51200000001</v>
      </c>
      <c r="E335" s="44">
        <f>E336+E339+E343+E346+E347</f>
        <v>0</v>
      </c>
      <c r="F335" s="44">
        <f t="shared" si="9"/>
        <v>48385.51200000001</v>
      </c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18.75" x14ac:dyDescent="0.25">
      <c r="A336" s="34" t="s">
        <v>734</v>
      </c>
      <c r="B336" s="3" t="s">
        <v>510</v>
      </c>
      <c r="C336" s="22" t="s">
        <v>735</v>
      </c>
      <c r="D336" s="42">
        <f>'mód 2 önk'!F335</f>
        <v>9889.31</v>
      </c>
      <c r="E336" s="44">
        <f>SUM(E337:E338)</f>
        <v>0</v>
      </c>
      <c r="F336" s="44">
        <f t="shared" si="9"/>
        <v>9889.31</v>
      </c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9" ht="18.75" x14ac:dyDescent="0.25">
      <c r="A337" s="24" t="s">
        <v>736</v>
      </c>
      <c r="B337" s="3"/>
      <c r="C337" s="22" t="s">
        <v>737</v>
      </c>
      <c r="D337" s="42">
        <f>'mód 2 önk'!F336</f>
        <v>4400</v>
      </c>
      <c r="E337" s="44">
        <v>0</v>
      </c>
      <c r="F337" s="44">
        <f t="shared" si="9"/>
        <v>4400</v>
      </c>
      <c r="G337" s="2"/>
      <c r="H337" s="2"/>
      <c r="I337" s="2"/>
    </row>
    <row r="338" spans="1:9" ht="18.75" x14ac:dyDescent="0.25">
      <c r="A338" s="24" t="s">
        <v>738</v>
      </c>
      <c r="B338" s="3"/>
      <c r="C338" s="22" t="s">
        <v>739</v>
      </c>
      <c r="D338" s="42">
        <f>'mód 2 önk'!F337</f>
        <v>5489.3099999999995</v>
      </c>
      <c r="E338" s="44">
        <v>0</v>
      </c>
      <c r="F338" s="44">
        <f t="shared" si="9"/>
        <v>5489.3099999999995</v>
      </c>
      <c r="G338" s="2"/>
      <c r="H338" s="2"/>
      <c r="I338" s="2"/>
    </row>
    <row r="339" spans="1:9" ht="18.75" x14ac:dyDescent="0.25">
      <c r="A339" s="23" t="s">
        <v>740</v>
      </c>
      <c r="B339" s="3" t="s">
        <v>511</v>
      </c>
      <c r="C339" s="22" t="s">
        <v>741</v>
      </c>
      <c r="D339" s="42">
        <f>'mód 2 önk'!F338</f>
        <v>35271.202000000005</v>
      </c>
      <c r="E339" s="44">
        <f>SUM(E340:E342)</f>
        <v>0</v>
      </c>
      <c r="F339" s="44">
        <f t="shared" ref="F339:F402" si="10">D339+E339</f>
        <v>35271.202000000005</v>
      </c>
      <c r="G339" s="2"/>
      <c r="H339" s="2"/>
      <c r="I339" s="2"/>
    </row>
    <row r="340" spans="1:9" ht="18.75" x14ac:dyDescent="0.25">
      <c r="A340" s="24" t="s">
        <v>742</v>
      </c>
      <c r="B340" s="3"/>
      <c r="C340" s="22" t="s">
        <v>743</v>
      </c>
      <c r="D340" s="42">
        <f>'mód 2 önk'!F339</f>
        <v>4738.3919999999998</v>
      </c>
      <c r="E340" s="44">
        <v>0</v>
      </c>
      <c r="F340" s="44">
        <f t="shared" si="10"/>
        <v>4738.3919999999998</v>
      </c>
      <c r="G340" s="2"/>
      <c r="H340" s="2"/>
      <c r="I340" s="2"/>
    </row>
    <row r="341" spans="1:9" ht="18.75" x14ac:dyDescent="0.25">
      <c r="A341" s="24" t="s">
        <v>744</v>
      </c>
      <c r="B341" s="3"/>
      <c r="C341" s="22" t="s">
        <v>745</v>
      </c>
      <c r="D341" s="42">
        <f>'mód 2 önk'!F340</f>
        <v>0</v>
      </c>
      <c r="E341" s="44">
        <v>0</v>
      </c>
      <c r="F341" s="44">
        <f t="shared" si="10"/>
        <v>0</v>
      </c>
      <c r="G341" s="2"/>
      <c r="H341" s="2"/>
      <c r="I341" s="2"/>
    </row>
    <row r="342" spans="1:9" ht="18.75" x14ac:dyDescent="0.25">
      <c r="A342" s="24" t="s">
        <v>746</v>
      </c>
      <c r="B342" s="3"/>
      <c r="C342" s="22" t="s">
        <v>747</v>
      </c>
      <c r="D342" s="42">
        <f>'mód 2 önk'!F341</f>
        <v>30532.810000000005</v>
      </c>
      <c r="E342" s="44">
        <v>0</v>
      </c>
      <c r="F342" s="44">
        <f t="shared" si="10"/>
        <v>30532.810000000005</v>
      </c>
      <c r="G342" s="2"/>
      <c r="H342" s="2"/>
      <c r="I342" s="2"/>
    </row>
    <row r="343" spans="1:9" ht="18.75" x14ac:dyDescent="0.25">
      <c r="A343" s="23" t="s">
        <v>748</v>
      </c>
      <c r="B343" s="3" t="s">
        <v>512</v>
      </c>
      <c r="C343" s="22" t="s">
        <v>749</v>
      </c>
      <c r="D343" s="42">
        <f>'mód 2 önk'!F342</f>
        <v>50</v>
      </c>
      <c r="E343" s="44">
        <v>0</v>
      </c>
      <c r="F343" s="44">
        <f t="shared" si="10"/>
        <v>50</v>
      </c>
      <c r="G343" s="2"/>
      <c r="H343" s="2"/>
      <c r="I343" s="2"/>
    </row>
    <row r="344" spans="1:9" ht="18.75" x14ac:dyDescent="0.25">
      <c r="A344" s="24" t="s">
        <v>750</v>
      </c>
      <c r="B344" s="3"/>
      <c r="C344" s="22" t="s">
        <v>751</v>
      </c>
      <c r="D344" s="42">
        <f>'mód 2 önk'!F343</f>
        <v>0</v>
      </c>
      <c r="E344" s="44">
        <v>0</v>
      </c>
      <c r="F344" s="44">
        <f t="shared" si="10"/>
        <v>0</v>
      </c>
      <c r="G344" s="2"/>
      <c r="H344" s="2"/>
      <c r="I344" s="2"/>
    </row>
    <row r="345" spans="1:9" ht="18.75" x14ac:dyDescent="0.25">
      <c r="A345" s="24" t="s">
        <v>752</v>
      </c>
      <c r="B345" s="3"/>
      <c r="C345" s="22" t="s">
        <v>753</v>
      </c>
      <c r="D345" s="42">
        <f>'mód 2 önk'!F344</f>
        <v>50</v>
      </c>
      <c r="E345" s="44">
        <v>0</v>
      </c>
      <c r="F345" s="44">
        <f t="shared" si="10"/>
        <v>50</v>
      </c>
      <c r="G345" s="2"/>
      <c r="H345" s="2"/>
      <c r="I345" s="2"/>
    </row>
    <row r="346" spans="1:9" ht="18.75" x14ac:dyDescent="0.25">
      <c r="A346" s="23" t="s">
        <v>754</v>
      </c>
      <c r="B346" s="3" t="s">
        <v>513</v>
      </c>
      <c r="C346" s="22" t="s">
        <v>755</v>
      </c>
      <c r="D346" s="42">
        <f>'mód 2 önk'!F345</f>
        <v>0</v>
      </c>
      <c r="E346" s="44">
        <v>0</v>
      </c>
      <c r="F346" s="44">
        <f t="shared" si="10"/>
        <v>0</v>
      </c>
      <c r="G346" s="2"/>
      <c r="H346" s="2"/>
      <c r="I346" s="2"/>
    </row>
    <row r="347" spans="1:9" ht="18.75" x14ac:dyDescent="0.25">
      <c r="A347" s="23" t="s">
        <v>756</v>
      </c>
      <c r="B347" s="3" t="s">
        <v>514</v>
      </c>
      <c r="C347" s="22" t="s">
        <v>757</v>
      </c>
      <c r="D347" s="42">
        <f>'mód 2 önk'!F346</f>
        <v>3175</v>
      </c>
      <c r="E347" s="44">
        <f>SUM(E348:E355)</f>
        <v>0</v>
      </c>
      <c r="F347" s="44">
        <f t="shared" si="10"/>
        <v>3175</v>
      </c>
      <c r="G347" s="2"/>
      <c r="H347" s="2"/>
      <c r="I347" s="2"/>
    </row>
    <row r="348" spans="1:9" ht="18.75" x14ac:dyDescent="0.25">
      <c r="A348" s="24" t="s">
        <v>758</v>
      </c>
      <c r="B348" s="3"/>
      <c r="C348" s="22" t="s">
        <v>759</v>
      </c>
      <c r="D348" s="42">
        <f>'mód 2 önk'!F347</f>
        <v>100</v>
      </c>
      <c r="E348" s="44">
        <v>0</v>
      </c>
      <c r="F348" s="44">
        <f t="shared" si="10"/>
        <v>100</v>
      </c>
      <c r="G348" s="2"/>
      <c r="H348" s="2"/>
      <c r="I348" s="2"/>
    </row>
    <row r="349" spans="1:9" ht="18.75" x14ac:dyDescent="0.25">
      <c r="A349" s="24" t="s">
        <v>760</v>
      </c>
      <c r="B349" s="3"/>
      <c r="C349" s="22" t="s">
        <v>761</v>
      </c>
      <c r="D349" s="42">
        <f>'mód 2 önk'!F348</f>
        <v>100</v>
      </c>
      <c r="E349" s="44">
        <v>0</v>
      </c>
      <c r="F349" s="44">
        <f t="shared" si="10"/>
        <v>100</v>
      </c>
      <c r="G349" s="2"/>
      <c r="H349" s="2"/>
      <c r="I349" s="2"/>
    </row>
    <row r="350" spans="1:9" ht="18.75" x14ac:dyDescent="0.25">
      <c r="A350" s="24" t="s">
        <v>1812</v>
      </c>
      <c r="B350" s="3"/>
      <c r="C350" s="22" t="s">
        <v>1813</v>
      </c>
      <c r="D350" s="42">
        <f>'mód 2 önk'!F349</f>
        <v>78</v>
      </c>
      <c r="E350" s="44">
        <v>0</v>
      </c>
      <c r="F350" s="44">
        <f t="shared" si="10"/>
        <v>78</v>
      </c>
      <c r="G350" s="2"/>
      <c r="H350" s="2"/>
      <c r="I350" s="2"/>
    </row>
    <row r="351" spans="1:9" ht="18.75" x14ac:dyDescent="0.25">
      <c r="A351" s="24" t="s">
        <v>1814</v>
      </c>
      <c r="B351" s="3"/>
      <c r="C351" s="22" t="s">
        <v>1815</v>
      </c>
      <c r="D351" s="42">
        <f>'mód 2 önk'!F350</f>
        <v>0</v>
      </c>
      <c r="E351" s="44">
        <v>0</v>
      </c>
      <c r="F351" s="44">
        <f t="shared" si="10"/>
        <v>0</v>
      </c>
      <c r="G351" s="2"/>
      <c r="H351" s="2"/>
      <c r="I351" s="2"/>
    </row>
    <row r="352" spans="1:9" ht="18.75" x14ac:dyDescent="0.25">
      <c r="A352" s="24" t="s">
        <v>1816</v>
      </c>
      <c r="B352" s="3"/>
      <c r="C352" s="22" t="s">
        <v>1817</v>
      </c>
      <c r="D352" s="42">
        <f>'mód 2 önk'!F351</f>
        <v>0</v>
      </c>
      <c r="E352" s="44">
        <v>0</v>
      </c>
      <c r="F352" s="44">
        <f t="shared" si="10"/>
        <v>0</v>
      </c>
      <c r="G352" s="2"/>
      <c r="H352" s="2"/>
      <c r="I352" s="2"/>
    </row>
    <row r="353" spans="1:9" ht="18.75" x14ac:dyDescent="0.25">
      <c r="A353" s="24" t="s">
        <v>105</v>
      </c>
      <c r="B353" s="3"/>
      <c r="C353" s="22" t="s">
        <v>106</v>
      </c>
      <c r="D353" s="42">
        <f>'mód 2 önk'!F352</f>
        <v>0</v>
      </c>
      <c r="E353" s="44">
        <v>0</v>
      </c>
      <c r="F353" s="44">
        <f t="shared" si="10"/>
        <v>0</v>
      </c>
      <c r="G353" s="2"/>
      <c r="H353" s="2"/>
      <c r="I353" s="2"/>
    </row>
    <row r="354" spans="1:9" ht="18.75" x14ac:dyDescent="0.25">
      <c r="A354" s="24" t="s">
        <v>107</v>
      </c>
      <c r="B354" s="3"/>
      <c r="C354" s="22" t="s">
        <v>108</v>
      </c>
      <c r="D354" s="42">
        <f>'mód 2 önk'!F353</f>
        <v>0</v>
      </c>
      <c r="E354" s="44">
        <v>0</v>
      </c>
      <c r="F354" s="44">
        <f t="shared" si="10"/>
        <v>0</v>
      </c>
      <c r="G354" s="2"/>
      <c r="H354" s="2"/>
      <c r="I354" s="2"/>
    </row>
    <row r="355" spans="1:9" ht="18.75" x14ac:dyDescent="0.25">
      <c r="A355" s="24" t="s">
        <v>109</v>
      </c>
      <c r="B355" s="3"/>
      <c r="C355" s="22" t="s">
        <v>110</v>
      </c>
      <c r="D355" s="42">
        <f>'mód 2 önk'!F354</f>
        <v>2897</v>
      </c>
      <c r="E355" s="44">
        <v>0</v>
      </c>
      <c r="F355" s="44">
        <f t="shared" si="10"/>
        <v>2897</v>
      </c>
      <c r="G355" s="2"/>
      <c r="H355" s="2"/>
      <c r="I355" s="2"/>
    </row>
    <row r="356" spans="1:9" ht="18.75" x14ac:dyDescent="0.25">
      <c r="A356" s="21" t="s">
        <v>111</v>
      </c>
      <c r="B356" s="21" t="s">
        <v>515</v>
      </c>
      <c r="C356" s="32" t="s">
        <v>112</v>
      </c>
      <c r="D356" s="42">
        <f>'mód 2 önk'!F355</f>
        <v>30383</v>
      </c>
      <c r="E356" s="44">
        <f>E357+E358+E359+E360+E364+E369+E375+E376</f>
        <v>1689</v>
      </c>
      <c r="F356" s="43">
        <f t="shared" si="10"/>
        <v>32072</v>
      </c>
      <c r="G356" s="2"/>
      <c r="H356" s="2"/>
      <c r="I356" s="2"/>
    </row>
    <row r="357" spans="1:9" ht="18.75" x14ac:dyDescent="0.25">
      <c r="A357" s="3" t="s">
        <v>113</v>
      </c>
      <c r="B357" s="3" t="s">
        <v>516</v>
      </c>
      <c r="C357" s="22" t="s">
        <v>114</v>
      </c>
      <c r="D357" s="42">
        <f>'mód 2 önk'!F356</f>
        <v>0</v>
      </c>
      <c r="E357" s="44">
        <v>0</v>
      </c>
      <c r="F357" s="44">
        <f t="shared" si="10"/>
        <v>0</v>
      </c>
      <c r="G357" s="2"/>
      <c r="H357" s="2"/>
      <c r="I357" s="2"/>
    </row>
    <row r="358" spans="1:9" ht="18.75" x14ac:dyDescent="0.25">
      <c r="A358" s="3" t="s">
        <v>115</v>
      </c>
      <c r="B358" s="3" t="s">
        <v>517</v>
      </c>
      <c r="C358" s="22" t="s">
        <v>116</v>
      </c>
      <c r="D358" s="42">
        <f>'mód 2 önk'!F357</f>
        <v>226</v>
      </c>
      <c r="E358" s="44">
        <v>0</v>
      </c>
      <c r="F358" s="44">
        <f t="shared" si="10"/>
        <v>226</v>
      </c>
      <c r="G358" s="2"/>
      <c r="H358" s="2"/>
      <c r="I358" s="2"/>
    </row>
    <row r="359" spans="1:9" ht="18.75" x14ac:dyDescent="0.25">
      <c r="A359" s="3" t="s">
        <v>117</v>
      </c>
      <c r="B359" s="3" t="s">
        <v>518</v>
      </c>
      <c r="C359" s="22" t="s">
        <v>118</v>
      </c>
      <c r="D359" s="42">
        <f>'mód 2 önk'!F358</f>
        <v>0</v>
      </c>
      <c r="E359" s="44">
        <v>0</v>
      </c>
      <c r="F359" s="44">
        <f t="shared" si="10"/>
        <v>0</v>
      </c>
      <c r="G359" s="2"/>
      <c r="H359" s="2"/>
      <c r="I359" s="2"/>
    </row>
    <row r="360" spans="1:9" ht="18.75" x14ac:dyDescent="0.25">
      <c r="A360" s="3" t="s">
        <v>119</v>
      </c>
      <c r="B360" s="3" t="s">
        <v>519</v>
      </c>
      <c r="C360" s="22" t="s">
        <v>120</v>
      </c>
      <c r="D360" s="42">
        <f>'mód 2 önk'!F359</f>
        <v>0</v>
      </c>
      <c r="E360" s="44">
        <v>0</v>
      </c>
      <c r="F360" s="44">
        <f t="shared" si="10"/>
        <v>0</v>
      </c>
      <c r="G360" s="2"/>
      <c r="H360" s="2"/>
      <c r="I360" s="2"/>
    </row>
    <row r="361" spans="1:9" ht="18.75" x14ac:dyDescent="0.25">
      <c r="A361" s="23" t="s">
        <v>121</v>
      </c>
      <c r="B361" s="3"/>
      <c r="C361" s="22" t="s">
        <v>122</v>
      </c>
      <c r="D361" s="42">
        <f>'mód 2 önk'!F360</f>
        <v>0</v>
      </c>
      <c r="E361" s="44">
        <v>0</v>
      </c>
      <c r="F361" s="44">
        <f t="shared" si="10"/>
        <v>0</v>
      </c>
      <c r="G361" s="2"/>
      <c r="H361" s="2"/>
      <c r="I361" s="2"/>
    </row>
    <row r="362" spans="1:9" ht="18.75" x14ac:dyDescent="0.25">
      <c r="A362" s="23" t="s">
        <v>123</v>
      </c>
      <c r="B362" s="3"/>
      <c r="C362" s="22" t="s">
        <v>124</v>
      </c>
      <c r="D362" s="42">
        <f>'mód 2 önk'!F361</f>
        <v>0</v>
      </c>
      <c r="E362" s="44">
        <v>0</v>
      </c>
      <c r="F362" s="44">
        <f t="shared" si="10"/>
        <v>0</v>
      </c>
      <c r="G362" s="2"/>
      <c r="H362" s="2"/>
      <c r="I362" s="2"/>
    </row>
    <row r="363" spans="1:9" ht="18.75" x14ac:dyDescent="0.25">
      <c r="A363" s="24" t="s">
        <v>125</v>
      </c>
      <c r="B363" s="3"/>
      <c r="C363" s="22" t="s">
        <v>126</v>
      </c>
      <c r="D363" s="42">
        <f>'mód 2 önk'!F362</f>
        <v>0</v>
      </c>
      <c r="E363" s="44">
        <v>0</v>
      </c>
      <c r="F363" s="44">
        <f t="shared" si="10"/>
        <v>0</v>
      </c>
      <c r="G363" s="2"/>
      <c r="H363" s="2"/>
      <c r="I363" s="2"/>
    </row>
    <row r="364" spans="1:9" ht="18.75" x14ac:dyDescent="0.25">
      <c r="A364" s="3" t="s">
        <v>127</v>
      </c>
      <c r="B364" s="3" t="s">
        <v>520</v>
      </c>
      <c r="C364" s="22" t="s">
        <v>128</v>
      </c>
      <c r="D364" s="42">
        <f>'mód 2 önk'!F363</f>
        <v>19152</v>
      </c>
      <c r="E364" s="44">
        <v>0</v>
      </c>
      <c r="F364" s="44">
        <f t="shared" si="10"/>
        <v>19152</v>
      </c>
      <c r="G364" s="2"/>
      <c r="H364" s="2"/>
      <c r="I364" s="2"/>
    </row>
    <row r="365" spans="1:9" ht="18.75" x14ac:dyDescent="0.25">
      <c r="A365" s="23" t="s">
        <v>129</v>
      </c>
      <c r="B365" s="3"/>
      <c r="C365" s="22" t="s">
        <v>130</v>
      </c>
      <c r="D365" s="42">
        <f>'mód 2 önk'!F364</f>
        <v>0</v>
      </c>
      <c r="E365" s="44">
        <v>0</v>
      </c>
      <c r="F365" s="44">
        <f t="shared" si="10"/>
        <v>0</v>
      </c>
      <c r="G365" s="2"/>
      <c r="H365" s="2"/>
      <c r="I365" s="2"/>
    </row>
    <row r="366" spans="1:9" ht="18.75" x14ac:dyDescent="0.25">
      <c r="A366" s="23" t="s">
        <v>131</v>
      </c>
      <c r="B366" s="3"/>
      <c r="C366" s="22" t="s">
        <v>132</v>
      </c>
      <c r="D366" s="42">
        <f>'mód 2 önk'!F365</f>
        <v>19152</v>
      </c>
      <c r="E366" s="44">
        <v>0</v>
      </c>
      <c r="F366" s="44">
        <f t="shared" si="10"/>
        <v>19152</v>
      </c>
      <c r="G366" s="2"/>
      <c r="H366" s="2"/>
      <c r="I366" s="2"/>
    </row>
    <row r="367" spans="1:9" ht="18.75" x14ac:dyDescent="0.25">
      <c r="A367" s="24" t="s">
        <v>133</v>
      </c>
      <c r="B367" s="3"/>
      <c r="C367" s="22" t="s">
        <v>134</v>
      </c>
      <c r="D367" s="42">
        <f>'mód 2 önk'!F366</f>
        <v>19152</v>
      </c>
      <c r="E367" s="44">
        <v>0</v>
      </c>
      <c r="F367" s="44">
        <f t="shared" si="10"/>
        <v>19152</v>
      </c>
      <c r="G367" s="2"/>
      <c r="H367" s="2"/>
      <c r="I367" s="2"/>
    </row>
    <row r="368" spans="1:9" ht="18.75" x14ac:dyDescent="0.25">
      <c r="A368" s="24" t="s">
        <v>135</v>
      </c>
      <c r="B368" s="3"/>
      <c r="C368" s="22" t="s">
        <v>136</v>
      </c>
      <c r="D368" s="42">
        <f>'mód 2 önk'!F367</f>
        <v>0</v>
      </c>
      <c r="E368" s="44">
        <v>0</v>
      </c>
      <c r="F368" s="44">
        <f t="shared" si="10"/>
        <v>0</v>
      </c>
      <c r="G368" s="2"/>
      <c r="H368" s="2"/>
      <c r="I368" s="2"/>
    </row>
    <row r="369" spans="1:9" ht="18.75" x14ac:dyDescent="0.25">
      <c r="A369" s="3" t="s">
        <v>137</v>
      </c>
      <c r="B369" s="3" t="s">
        <v>521</v>
      </c>
      <c r="C369" s="22" t="s">
        <v>138</v>
      </c>
      <c r="D369" s="42">
        <f>'mód 2 önk'!F368</f>
        <v>6480</v>
      </c>
      <c r="E369" s="44">
        <v>1810</v>
      </c>
      <c r="F369" s="44">
        <f t="shared" si="10"/>
        <v>8290</v>
      </c>
      <c r="G369" s="2"/>
      <c r="H369" s="2"/>
      <c r="I369" s="2"/>
    </row>
    <row r="370" spans="1:9" ht="18.75" x14ac:dyDescent="0.25">
      <c r="A370" s="23" t="s">
        <v>139</v>
      </c>
      <c r="B370" s="3"/>
      <c r="C370" s="22" t="s">
        <v>140</v>
      </c>
      <c r="D370" s="42">
        <f>'mód 2 önk'!F369</f>
        <v>0</v>
      </c>
      <c r="E370" s="44">
        <v>0</v>
      </c>
      <c r="F370" s="44">
        <f t="shared" si="10"/>
        <v>0</v>
      </c>
      <c r="G370" s="2"/>
      <c r="H370" s="2"/>
      <c r="I370" s="2"/>
    </row>
    <row r="371" spans="1:9" ht="18.75" x14ac:dyDescent="0.25">
      <c r="A371" s="23" t="s">
        <v>1066</v>
      </c>
      <c r="B371" s="3"/>
      <c r="C371" s="22" t="s">
        <v>1067</v>
      </c>
      <c r="D371" s="42">
        <f>'mód 2 önk'!F370</f>
        <v>6480</v>
      </c>
      <c r="E371" s="44">
        <v>0</v>
      </c>
      <c r="F371" s="44">
        <f t="shared" si="10"/>
        <v>6480</v>
      </c>
      <c r="G371" s="2"/>
      <c r="H371" s="2"/>
      <c r="I371" s="2"/>
    </row>
    <row r="372" spans="1:9" ht="18.75" x14ac:dyDescent="0.25">
      <c r="A372" s="24" t="s">
        <v>1068</v>
      </c>
      <c r="B372" s="3"/>
      <c r="C372" s="22" t="s">
        <v>1069</v>
      </c>
      <c r="D372" s="42">
        <f>'mód 2 önk'!F371</f>
        <v>6480</v>
      </c>
      <c r="E372" s="44">
        <v>0</v>
      </c>
      <c r="F372" s="44">
        <f t="shared" si="10"/>
        <v>6480</v>
      </c>
      <c r="G372" s="2"/>
      <c r="H372" s="2"/>
      <c r="I372" s="2"/>
    </row>
    <row r="373" spans="1:9" ht="18.75" x14ac:dyDescent="0.25">
      <c r="A373" s="24" t="s">
        <v>1070</v>
      </c>
      <c r="B373" s="3"/>
      <c r="C373" s="22" t="s">
        <v>1071</v>
      </c>
      <c r="D373" s="42">
        <f>'mód 2 önk'!F372</f>
        <v>0</v>
      </c>
      <c r="E373" s="44">
        <v>0</v>
      </c>
      <c r="F373" s="44">
        <f t="shared" si="10"/>
        <v>0</v>
      </c>
      <c r="G373" s="2"/>
      <c r="H373" s="2"/>
      <c r="I373" s="2"/>
    </row>
    <row r="374" spans="1:9" ht="18.75" x14ac:dyDescent="0.25">
      <c r="A374" s="23" t="s">
        <v>1072</v>
      </c>
      <c r="B374" s="3"/>
      <c r="C374" s="22" t="s">
        <v>1073</v>
      </c>
      <c r="D374" s="42">
        <f>'mód 2 önk'!F373</f>
        <v>0</v>
      </c>
      <c r="E374" s="44">
        <v>1810</v>
      </c>
      <c r="F374" s="44">
        <f t="shared" si="10"/>
        <v>1810</v>
      </c>
      <c r="G374" s="2"/>
      <c r="H374" s="2"/>
      <c r="I374" s="2"/>
    </row>
    <row r="375" spans="1:9" ht="18.75" x14ac:dyDescent="0.25">
      <c r="A375" s="3" t="s">
        <v>1074</v>
      </c>
      <c r="B375" s="3" t="s">
        <v>522</v>
      </c>
      <c r="C375" s="22" t="s">
        <v>1075</v>
      </c>
      <c r="D375" s="42">
        <f>'mód 2 önk'!F374</f>
        <v>0</v>
      </c>
      <c r="E375" s="44">
        <v>0</v>
      </c>
      <c r="F375" s="44">
        <f t="shared" si="10"/>
        <v>0</v>
      </c>
      <c r="G375" s="2"/>
      <c r="H375" s="2"/>
      <c r="I375" s="2"/>
    </row>
    <row r="376" spans="1:9" ht="18.75" x14ac:dyDescent="0.25">
      <c r="A376" s="3" t="s">
        <v>1076</v>
      </c>
      <c r="B376" s="3" t="s">
        <v>523</v>
      </c>
      <c r="C376" s="22" t="s">
        <v>1077</v>
      </c>
      <c r="D376" s="42">
        <f>'mód 2 önk'!F375</f>
        <v>4525</v>
      </c>
      <c r="E376" s="44">
        <v>-121</v>
      </c>
      <c r="F376" s="44">
        <f t="shared" si="10"/>
        <v>4404</v>
      </c>
      <c r="G376" s="2"/>
      <c r="H376" s="2"/>
      <c r="I376" s="2"/>
    </row>
    <row r="377" spans="1:9" ht="18.75" x14ac:dyDescent="0.25">
      <c r="A377" s="23" t="s">
        <v>1078</v>
      </c>
      <c r="B377" s="3"/>
      <c r="C377" s="22" t="s">
        <v>1079</v>
      </c>
      <c r="D377" s="42">
        <f>'mód 2 önk'!F376</f>
        <v>0</v>
      </c>
      <c r="E377" s="44">
        <v>0</v>
      </c>
      <c r="F377" s="44">
        <f t="shared" si="10"/>
        <v>0</v>
      </c>
      <c r="G377" s="2"/>
      <c r="H377" s="2"/>
      <c r="I377" s="2"/>
    </row>
    <row r="378" spans="1:9" ht="18.75" x14ac:dyDescent="0.25">
      <c r="A378" s="23" t="s">
        <v>1080</v>
      </c>
      <c r="B378" s="3"/>
      <c r="C378" s="22" t="s">
        <v>1081</v>
      </c>
      <c r="D378" s="42">
        <f>'mód 2 önk'!F377</f>
        <v>4250</v>
      </c>
      <c r="E378" s="44">
        <v>0</v>
      </c>
      <c r="F378" s="44">
        <f t="shared" si="10"/>
        <v>4250</v>
      </c>
      <c r="G378" s="2"/>
      <c r="H378" s="2"/>
      <c r="I378" s="2"/>
    </row>
    <row r="379" spans="1:9" ht="18.75" x14ac:dyDescent="0.25">
      <c r="A379" s="24" t="s">
        <v>1082</v>
      </c>
      <c r="B379" s="3"/>
      <c r="C379" s="22" t="s">
        <v>1083</v>
      </c>
      <c r="D379" s="42">
        <f>'mód 2 önk'!F378</f>
        <v>2000</v>
      </c>
      <c r="E379" s="44">
        <v>0</v>
      </c>
      <c r="F379" s="44">
        <f t="shared" si="10"/>
        <v>2000</v>
      </c>
      <c r="G379" s="2"/>
      <c r="H379" s="2"/>
      <c r="I379" s="2"/>
    </row>
    <row r="380" spans="1:9" ht="18.75" x14ac:dyDescent="0.25">
      <c r="A380" s="24" t="s">
        <v>1084</v>
      </c>
      <c r="B380" s="3"/>
      <c r="C380" s="22" t="s">
        <v>1085</v>
      </c>
      <c r="D380" s="42">
        <f>'mód 2 önk'!F379</f>
        <v>1850</v>
      </c>
      <c r="E380" s="44">
        <v>-121</v>
      </c>
      <c r="F380" s="44">
        <f t="shared" si="10"/>
        <v>1729</v>
      </c>
      <c r="G380" s="2"/>
      <c r="H380" s="2"/>
      <c r="I380" s="2"/>
    </row>
    <row r="381" spans="1:9" ht="18.75" x14ac:dyDescent="0.25">
      <c r="A381" s="24" t="s">
        <v>1086</v>
      </c>
      <c r="B381" s="3"/>
      <c r="C381" s="22" t="s">
        <v>1087</v>
      </c>
      <c r="D381" s="42">
        <f>'mód 2 önk'!F380</f>
        <v>400</v>
      </c>
      <c r="E381" s="44">
        <v>0</v>
      </c>
      <c r="F381" s="44">
        <f t="shared" si="10"/>
        <v>400</v>
      </c>
      <c r="G381" s="2"/>
      <c r="H381" s="2"/>
      <c r="I381" s="2"/>
    </row>
    <row r="382" spans="1:9" ht="18.75" x14ac:dyDescent="0.25">
      <c r="A382" s="24" t="s">
        <v>1088</v>
      </c>
      <c r="B382" s="3"/>
      <c r="C382" s="22" t="s">
        <v>1089</v>
      </c>
      <c r="D382" s="42">
        <f>'mód 2 önk'!F381</f>
        <v>0</v>
      </c>
      <c r="E382" s="44">
        <v>0</v>
      </c>
      <c r="F382" s="44">
        <f t="shared" si="10"/>
        <v>0</v>
      </c>
      <c r="G382" s="2"/>
      <c r="H382" s="2"/>
      <c r="I382" s="2"/>
    </row>
    <row r="383" spans="1:9" ht="18.75" x14ac:dyDescent="0.25">
      <c r="A383" s="24" t="s">
        <v>1090</v>
      </c>
      <c r="B383" s="3"/>
      <c r="C383" s="22" t="s">
        <v>1091</v>
      </c>
      <c r="D383" s="42">
        <f>'mód 2 önk'!F382</f>
        <v>0</v>
      </c>
      <c r="E383" s="44">
        <v>0</v>
      </c>
      <c r="F383" s="44">
        <f t="shared" si="10"/>
        <v>0</v>
      </c>
      <c r="G383" s="2"/>
      <c r="H383" s="2"/>
      <c r="I383" s="2"/>
    </row>
    <row r="384" spans="1:9" ht="18.75" x14ac:dyDescent="0.25">
      <c r="A384" s="34" t="s">
        <v>1092</v>
      </c>
      <c r="B384" s="3"/>
      <c r="C384" s="22" t="s">
        <v>1093</v>
      </c>
      <c r="D384" s="42">
        <f>'mód 2 önk'!F383</f>
        <v>275</v>
      </c>
      <c r="E384" s="44">
        <v>0</v>
      </c>
      <c r="F384" s="44">
        <f t="shared" si="10"/>
        <v>275</v>
      </c>
      <c r="G384" s="2"/>
      <c r="H384" s="2"/>
      <c r="I384" s="2"/>
    </row>
    <row r="385" spans="1:9" ht="18.75" x14ac:dyDescent="0.25">
      <c r="A385" s="24" t="s">
        <v>1094</v>
      </c>
      <c r="B385" s="3"/>
      <c r="C385" s="22" t="s">
        <v>1095</v>
      </c>
      <c r="D385" s="42">
        <f>'mód 2 önk'!F384</f>
        <v>0</v>
      </c>
      <c r="E385" s="44">
        <v>0</v>
      </c>
      <c r="F385" s="44">
        <f t="shared" si="10"/>
        <v>0</v>
      </c>
      <c r="G385" s="2"/>
      <c r="H385" s="2"/>
      <c r="I385" s="2"/>
    </row>
    <row r="386" spans="1:9" ht="18.75" x14ac:dyDescent="0.25">
      <c r="A386" s="24" t="s">
        <v>1096</v>
      </c>
      <c r="B386" s="3"/>
      <c r="C386" s="22" t="s">
        <v>1097</v>
      </c>
      <c r="D386" s="42">
        <f>'mód 2 önk'!F385</f>
        <v>0</v>
      </c>
      <c r="E386" s="44">
        <v>0</v>
      </c>
      <c r="F386" s="44">
        <f t="shared" si="10"/>
        <v>0</v>
      </c>
      <c r="G386" s="2"/>
      <c r="H386" s="2"/>
      <c r="I386" s="2"/>
    </row>
    <row r="387" spans="1:9" ht="18.75" x14ac:dyDescent="0.25">
      <c r="A387" s="24" t="s">
        <v>1098</v>
      </c>
      <c r="B387" s="3"/>
      <c r="C387" s="22" t="s">
        <v>1099</v>
      </c>
      <c r="D387" s="42">
        <f>'mód 2 önk'!F386</f>
        <v>0</v>
      </c>
      <c r="E387" s="44">
        <v>0</v>
      </c>
      <c r="F387" s="44">
        <f t="shared" si="10"/>
        <v>0</v>
      </c>
      <c r="G387" s="2"/>
      <c r="H387" s="2"/>
      <c r="I387" s="2"/>
    </row>
    <row r="388" spans="1:9" ht="18.75" x14ac:dyDescent="0.25">
      <c r="A388" s="24" t="s">
        <v>1100</v>
      </c>
      <c r="B388" s="3"/>
      <c r="C388" s="22" t="s">
        <v>1101</v>
      </c>
      <c r="D388" s="42">
        <f>'mód 2 önk'!F387</f>
        <v>275</v>
      </c>
      <c r="E388" s="44">
        <v>0</v>
      </c>
      <c r="F388" s="44">
        <f t="shared" si="10"/>
        <v>275</v>
      </c>
      <c r="G388" s="2"/>
      <c r="H388" s="2"/>
      <c r="I388" s="2"/>
    </row>
    <row r="389" spans="1:9" ht="18.75" x14ac:dyDescent="0.25">
      <c r="A389" s="24" t="s">
        <v>1102</v>
      </c>
      <c r="B389" s="3"/>
      <c r="C389" s="22" t="s">
        <v>1103</v>
      </c>
      <c r="D389" s="42">
        <f>'mód 2 önk'!F388</f>
        <v>0</v>
      </c>
      <c r="E389" s="44">
        <v>0</v>
      </c>
      <c r="F389" s="44">
        <f t="shared" si="10"/>
        <v>0</v>
      </c>
      <c r="G389" s="2"/>
      <c r="H389" s="2"/>
      <c r="I389" s="2"/>
    </row>
    <row r="390" spans="1:9" ht="18.75" x14ac:dyDescent="0.25">
      <c r="A390" s="24" t="s">
        <v>1104</v>
      </c>
      <c r="B390" s="3"/>
      <c r="C390" s="22" t="s">
        <v>1105</v>
      </c>
      <c r="D390" s="42">
        <f>'mód 2 önk'!F389</f>
        <v>0</v>
      </c>
      <c r="E390" s="44">
        <v>0</v>
      </c>
      <c r="F390" s="44">
        <f t="shared" si="10"/>
        <v>0</v>
      </c>
      <c r="G390" s="2"/>
      <c r="H390" s="2"/>
      <c r="I390" s="2"/>
    </row>
    <row r="391" spans="1:9" ht="18.75" x14ac:dyDescent="0.25">
      <c r="A391" s="21" t="s">
        <v>1106</v>
      </c>
      <c r="B391" s="21" t="s">
        <v>524</v>
      </c>
      <c r="C391" s="32" t="s">
        <v>1107</v>
      </c>
      <c r="D391" s="42">
        <f>'mód 2 önk'!F390</f>
        <v>16559</v>
      </c>
      <c r="E391" s="44">
        <f>E392+E393+E394+E395+E396+E397+E405+E406+E407+E408+E409+E425</f>
        <v>5000</v>
      </c>
      <c r="F391" s="43">
        <f t="shared" si="10"/>
        <v>21559</v>
      </c>
      <c r="G391" s="2"/>
      <c r="H391" s="2"/>
      <c r="I391" s="2"/>
    </row>
    <row r="392" spans="1:9" ht="18.75" x14ac:dyDescent="0.25">
      <c r="A392" s="3" t="s">
        <v>1108</v>
      </c>
      <c r="B392" s="3" t="s">
        <v>525</v>
      </c>
      <c r="C392" s="22" t="s">
        <v>1109</v>
      </c>
      <c r="D392" s="42">
        <f>'mód 2 önk'!F391</f>
        <v>0</v>
      </c>
      <c r="E392" s="44">
        <v>0</v>
      </c>
      <c r="F392" s="44">
        <f t="shared" si="10"/>
        <v>0</v>
      </c>
      <c r="G392" s="2"/>
      <c r="H392" s="2"/>
      <c r="I392" s="2"/>
    </row>
    <row r="393" spans="1:9" ht="18.75" x14ac:dyDescent="0.25">
      <c r="A393" s="3" t="s">
        <v>1110</v>
      </c>
      <c r="B393" s="3" t="s">
        <v>526</v>
      </c>
      <c r="C393" s="22" t="s">
        <v>1111</v>
      </c>
      <c r="D393" s="42">
        <f>'mód 2 önk'!F392</f>
        <v>1359</v>
      </c>
      <c r="E393" s="44">
        <v>0</v>
      </c>
      <c r="F393" s="44">
        <f t="shared" si="10"/>
        <v>1359</v>
      </c>
      <c r="G393" s="2"/>
      <c r="H393" s="2"/>
      <c r="I393" s="2"/>
    </row>
    <row r="394" spans="1:9" ht="18.75" x14ac:dyDescent="0.25">
      <c r="A394" s="3" t="s">
        <v>1112</v>
      </c>
      <c r="B394" s="3" t="s">
        <v>527</v>
      </c>
      <c r="C394" s="22" t="s">
        <v>1113</v>
      </c>
      <c r="D394" s="42">
        <f>'mód 2 önk'!F393</f>
        <v>0</v>
      </c>
      <c r="E394" s="44">
        <v>0</v>
      </c>
      <c r="F394" s="44">
        <f t="shared" si="10"/>
        <v>0</v>
      </c>
      <c r="G394" s="2"/>
      <c r="H394" s="2"/>
      <c r="I394" s="2"/>
    </row>
    <row r="395" spans="1:9" ht="18.75" x14ac:dyDescent="0.25">
      <c r="A395" s="3" t="s">
        <v>1114</v>
      </c>
      <c r="B395" s="3" t="s">
        <v>528</v>
      </c>
      <c r="C395" s="22" t="s">
        <v>1115</v>
      </c>
      <c r="D395" s="42">
        <f>'mód 2 önk'!F394</f>
        <v>0</v>
      </c>
      <c r="E395" s="44">
        <v>0</v>
      </c>
      <c r="F395" s="44">
        <f t="shared" si="10"/>
        <v>0</v>
      </c>
      <c r="G395" s="2"/>
      <c r="H395" s="2"/>
      <c r="I395" s="2"/>
    </row>
    <row r="396" spans="1:9" ht="18.75" x14ac:dyDescent="0.25">
      <c r="A396" s="3" t="s">
        <v>1116</v>
      </c>
      <c r="B396" s="3" t="s">
        <v>529</v>
      </c>
      <c r="C396" s="22" t="s">
        <v>1117</v>
      </c>
      <c r="D396" s="42">
        <f>'mód 2 önk'!F395</f>
        <v>0</v>
      </c>
      <c r="E396" s="44">
        <v>0</v>
      </c>
      <c r="F396" s="44">
        <f t="shared" si="10"/>
        <v>0</v>
      </c>
      <c r="G396" s="2"/>
      <c r="H396" s="2"/>
      <c r="I396" s="2"/>
    </row>
    <row r="397" spans="1:9" ht="18.75" x14ac:dyDescent="0.25">
      <c r="A397" s="3" t="s">
        <v>1118</v>
      </c>
      <c r="B397" s="3" t="s">
        <v>530</v>
      </c>
      <c r="C397" s="22" t="s">
        <v>1119</v>
      </c>
      <c r="D397" s="42">
        <f>'mód 2 önk'!F396</f>
        <v>11184</v>
      </c>
      <c r="E397" s="234">
        <f>SUM(E398:E404)</f>
        <v>0</v>
      </c>
      <c r="F397" s="44">
        <f t="shared" si="10"/>
        <v>11184</v>
      </c>
      <c r="G397" s="2"/>
      <c r="H397" s="2"/>
      <c r="I397" s="2"/>
    </row>
    <row r="398" spans="1:9" ht="18.75" x14ac:dyDescent="0.25">
      <c r="A398" s="116" t="s">
        <v>1619</v>
      </c>
      <c r="B398" s="3"/>
      <c r="C398" s="22"/>
      <c r="D398" s="42">
        <f>'mód 2 önk'!F397</f>
        <v>4417</v>
      </c>
      <c r="E398" s="44">
        <v>0</v>
      </c>
      <c r="F398" s="44">
        <f t="shared" si="10"/>
        <v>4417</v>
      </c>
      <c r="G398" s="2"/>
      <c r="H398" s="2"/>
      <c r="I398" s="2"/>
    </row>
    <row r="399" spans="1:9" ht="18.75" x14ac:dyDescent="0.25">
      <c r="A399" s="116" t="s">
        <v>572</v>
      </c>
      <c r="B399" s="3"/>
      <c r="C399" s="22"/>
      <c r="D399" s="42">
        <f>'mód 2 önk'!F398</f>
        <v>5102</v>
      </c>
      <c r="E399" s="44">
        <v>0</v>
      </c>
      <c r="F399" s="44">
        <f t="shared" si="10"/>
        <v>5102</v>
      </c>
      <c r="G399" s="2"/>
      <c r="H399" s="2"/>
      <c r="I399" s="2"/>
    </row>
    <row r="400" spans="1:9" ht="18.75" x14ac:dyDescent="0.25">
      <c r="A400" s="116" t="s">
        <v>1620</v>
      </c>
      <c r="B400" s="3"/>
      <c r="C400" s="22"/>
      <c r="D400" s="42">
        <f>'mód 2 önk'!F399</f>
        <v>855</v>
      </c>
      <c r="E400" s="44">
        <v>0</v>
      </c>
      <c r="F400" s="44">
        <f t="shared" si="10"/>
        <v>855</v>
      </c>
      <c r="G400" s="2"/>
      <c r="H400" s="2"/>
      <c r="I400" s="2"/>
    </row>
    <row r="401" spans="1:9" ht="18.75" x14ac:dyDescent="0.25">
      <c r="A401" s="116" t="s">
        <v>1622</v>
      </c>
      <c r="B401" s="3"/>
      <c r="C401" s="22"/>
      <c r="D401" s="42">
        <f>'mód 2 önk'!F400</f>
        <v>100</v>
      </c>
      <c r="E401" s="44">
        <v>0</v>
      </c>
      <c r="F401" s="44">
        <f t="shared" si="10"/>
        <v>100</v>
      </c>
      <c r="G401" s="2"/>
      <c r="H401" s="2"/>
      <c r="I401" s="2"/>
    </row>
    <row r="402" spans="1:9" ht="18.75" x14ac:dyDescent="0.25">
      <c r="A402" s="116" t="s">
        <v>1621</v>
      </c>
      <c r="B402" s="3"/>
      <c r="C402" s="22"/>
      <c r="D402" s="42">
        <f>'mód 2 önk'!F401</f>
        <v>388</v>
      </c>
      <c r="E402" s="44">
        <v>0</v>
      </c>
      <c r="F402" s="44">
        <f t="shared" si="10"/>
        <v>388</v>
      </c>
      <c r="G402" s="2"/>
      <c r="H402" s="2"/>
      <c r="I402" s="2"/>
    </row>
    <row r="403" spans="1:9" ht="18.75" x14ac:dyDescent="0.25">
      <c r="A403" s="116" t="s">
        <v>52</v>
      </c>
      <c r="B403" s="3"/>
      <c r="C403" s="22"/>
      <c r="D403" s="42">
        <f>'mód 2 önk'!F402</f>
        <v>172</v>
      </c>
      <c r="E403" s="44">
        <v>0</v>
      </c>
      <c r="F403" s="44">
        <f t="shared" ref="F403:F466" si="11">D403+E403</f>
        <v>172</v>
      </c>
      <c r="G403" s="2"/>
      <c r="H403" s="2"/>
      <c r="I403" s="2"/>
    </row>
    <row r="404" spans="1:9" ht="18.75" x14ac:dyDescent="0.25">
      <c r="A404" s="116" t="s">
        <v>53</v>
      </c>
      <c r="B404" s="3"/>
      <c r="C404" s="22"/>
      <c r="D404" s="42">
        <f>'mód 2 önk'!F403</f>
        <v>150</v>
      </c>
      <c r="E404" s="44">
        <v>0</v>
      </c>
      <c r="F404" s="44">
        <f t="shared" si="11"/>
        <v>150</v>
      </c>
      <c r="G404" s="2"/>
      <c r="H404" s="2"/>
      <c r="I404" s="2"/>
    </row>
    <row r="405" spans="1:9" ht="18.75" x14ac:dyDescent="0.25">
      <c r="A405" s="3" t="s">
        <v>1120</v>
      </c>
      <c r="B405" s="3" t="s">
        <v>531</v>
      </c>
      <c r="C405" s="22" t="s">
        <v>1121</v>
      </c>
      <c r="D405" s="42">
        <f>'mód 2 önk'!F404</f>
        <v>0</v>
      </c>
      <c r="E405" s="44">
        <v>0</v>
      </c>
      <c r="F405" s="44">
        <f t="shared" si="11"/>
        <v>0</v>
      </c>
      <c r="G405" s="2"/>
      <c r="H405" s="2"/>
      <c r="I405" s="2"/>
    </row>
    <row r="406" spans="1:9" ht="18.75" x14ac:dyDescent="0.25">
      <c r="A406" s="3" t="s">
        <v>1122</v>
      </c>
      <c r="B406" s="3" t="s">
        <v>532</v>
      </c>
      <c r="C406" s="22" t="s">
        <v>1123</v>
      </c>
      <c r="D406" s="42">
        <f>'mód 2 önk'!F405</f>
        <v>150</v>
      </c>
      <c r="E406" s="44">
        <v>5000</v>
      </c>
      <c r="F406" s="44">
        <f t="shared" si="11"/>
        <v>5150</v>
      </c>
      <c r="G406" s="2"/>
      <c r="H406" s="2"/>
      <c r="I406" s="2"/>
    </row>
    <row r="407" spans="1:9" ht="18.75" x14ac:dyDescent="0.25">
      <c r="A407" s="3" t="s">
        <v>215</v>
      </c>
      <c r="B407" s="3" t="s">
        <v>533</v>
      </c>
      <c r="C407" s="22" t="s">
        <v>216</v>
      </c>
      <c r="D407" s="42">
        <f>'mód 2 önk'!F406</f>
        <v>0</v>
      </c>
      <c r="E407" s="44">
        <v>0</v>
      </c>
      <c r="F407" s="44">
        <f t="shared" si="11"/>
        <v>0</v>
      </c>
      <c r="G407" s="2"/>
      <c r="H407" s="2"/>
      <c r="I407" s="2"/>
    </row>
    <row r="408" spans="1:9" ht="18.75" x14ac:dyDescent="0.25">
      <c r="A408" s="5" t="s">
        <v>217</v>
      </c>
      <c r="B408" s="3" t="s">
        <v>534</v>
      </c>
      <c r="C408" s="22" t="s">
        <v>218</v>
      </c>
      <c r="D408" s="42">
        <f>'mód 2 önk'!F407</f>
        <v>0</v>
      </c>
      <c r="E408" s="44">
        <v>0</v>
      </c>
      <c r="F408" s="44">
        <f t="shared" si="11"/>
        <v>0</v>
      </c>
      <c r="G408" s="2"/>
      <c r="H408" s="2"/>
      <c r="I408" s="2"/>
    </row>
    <row r="409" spans="1:9" ht="18.75" x14ac:dyDescent="0.25">
      <c r="A409" s="3" t="s">
        <v>219</v>
      </c>
      <c r="B409" s="3" t="s">
        <v>535</v>
      </c>
      <c r="C409" s="22" t="s">
        <v>220</v>
      </c>
      <c r="D409" s="42">
        <f>'mód 2 önk'!F408</f>
        <v>3865</v>
      </c>
      <c r="E409" s="44">
        <v>0</v>
      </c>
      <c r="F409" s="44">
        <f t="shared" si="11"/>
        <v>3865</v>
      </c>
      <c r="G409" s="2"/>
      <c r="H409" s="2"/>
      <c r="I409" s="2"/>
    </row>
    <row r="410" spans="1:9" ht="18.75" x14ac:dyDescent="0.25">
      <c r="A410" s="23" t="s">
        <v>573</v>
      </c>
      <c r="B410" s="3"/>
      <c r="C410" s="22"/>
      <c r="D410" s="42">
        <f>'mód 2 önk'!F409</f>
        <v>3137</v>
      </c>
      <c r="E410" s="44">
        <v>0</v>
      </c>
      <c r="F410" s="44">
        <f t="shared" si="11"/>
        <v>3137</v>
      </c>
      <c r="G410" s="2"/>
      <c r="H410" s="2"/>
      <c r="I410" s="2"/>
    </row>
    <row r="411" spans="1:9" ht="18.75" x14ac:dyDescent="0.25">
      <c r="A411" s="24" t="s">
        <v>1623</v>
      </c>
      <c r="B411" s="3"/>
      <c r="C411" s="22"/>
      <c r="D411" s="42">
        <f>'mód 2 önk'!F410</f>
        <v>1700</v>
      </c>
      <c r="E411" s="44">
        <v>0</v>
      </c>
      <c r="F411" s="44">
        <f t="shared" si="11"/>
        <v>1700</v>
      </c>
      <c r="G411" s="2"/>
      <c r="H411" s="2"/>
      <c r="I411" s="2"/>
    </row>
    <row r="412" spans="1:9" ht="18.75" x14ac:dyDescent="0.25">
      <c r="A412" s="24" t="s">
        <v>1624</v>
      </c>
      <c r="B412" s="3"/>
      <c r="C412" s="22"/>
      <c r="D412" s="42">
        <f>'mód 2 önk'!F411</f>
        <v>200</v>
      </c>
      <c r="E412" s="44">
        <v>0</v>
      </c>
      <c r="F412" s="44">
        <f t="shared" si="11"/>
        <v>200</v>
      </c>
      <c r="G412" s="2"/>
      <c r="H412" s="2"/>
      <c r="I412" s="2"/>
    </row>
    <row r="413" spans="1:9" ht="18.75" x14ac:dyDescent="0.25">
      <c r="A413" s="24" t="s">
        <v>574</v>
      </c>
      <c r="B413" s="3"/>
      <c r="C413" s="22"/>
      <c r="D413" s="42">
        <f>'mód 2 önk'!F412</f>
        <v>100</v>
      </c>
      <c r="E413" s="44">
        <v>0</v>
      </c>
      <c r="F413" s="44">
        <f t="shared" si="11"/>
        <v>100</v>
      </c>
      <c r="G413" s="2"/>
      <c r="H413" s="2"/>
      <c r="I413" s="2"/>
    </row>
    <row r="414" spans="1:9" ht="18.75" x14ac:dyDescent="0.25">
      <c r="A414" s="24" t="s">
        <v>575</v>
      </c>
      <c r="B414" s="3"/>
      <c r="C414" s="22"/>
      <c r="D414" s="42">
        <f>'mód 2 önk'!F413</f>
        <v>100</v>
      </c>
      <c r="E414" s="44">
        <v>0</v>
      </c>
      <c r="F414" s="44">
        <f t="shared" si="11"/>
        <v>100</v>
      </c>
      <c r="G414" s="2"/>
      <c r="H414" s="2"/>
      <c r="I414" s="2"/>
    </row>
    <row r="415" spans="1:9" ht="18.75" x14ac:dyDescent="0.25">
      <c r="A415" s="24" t="s">
        <v>576</v>
      </c>
      <c r="B415" s="3"/>
      <c r="C415" s="22"/>
      <c r="D415" s="42">
        <f>'mód 2 önk'!F414</f>
        <v>90</v>
      </c>
      <c r="E415" s="44">
        <v>0</v>
      </c>
      <c r="F415" s="44">
        <f t="shared" si="11"/>
        <v>90</v>
      </c>
      <c r="G415" s="2"/>
      <c r="H415" s="2"/>
      <c r="I415" s="2"/>
    </row>
    <row r="416" spans="1:9" ht="18.75" x14ac:dyDescent="0.25">
      <c r="A416" s="24" t="s">
        <v>1625</v>
      </c>
      <c r="B416" s="3"/>
      <c r="C416" s="22"/>
      <c r="D416" s="42">
        <f>'mód 2 önk'!F415</f>
        <v>470</v>
      </c>
      <c r="E416" s="44">
        <v>0</v>
      </c>
      <c r="F416" s="44">
        <f t="shared" si="11"/>
        <v>470</v>
      </c>
      <c r="G416" s="2"/>
      <c r="H416" s="2"/>
      <c r="I416" s="2"/>
    </row>
    <row r="417" spans="1:9" ht="18.75" x14ac:dyDescent="0.25">
      <c r="A417" s="24" t="s">
        <v>577</v>
      </c>
      <c r="B417" s="3"/>
      <c r="C417" s="22"/>
      <c r="D417" s="42">
        <f>'mód 2 önk'!F416</f>
        <v>40</v>
      </c>
      <c r="E417" s="44">
        <v>0</v>
      </c>
      <c r="F417" s="44">
        <f t="shared" si="11"/>
        <v>40</v>
      </c>
      <c r="G417" s="2"/>
      <c r="H417" s="2"/>
      <c r="I417" s="2"/>
    </row>
    <row r="418" spans="1:9" ht="18.75" x14ac:dyDescent="0.25">
      <c r="A418" s="24" t="s">
        <v>580</v>
      </c>
      <c r="B418" s="3"/>
      <c r="C418" s="22"/>
      <c r="D418" s="42">
        <f>'mód 2 önk'!F417</f>
        <v>100</v>
      </c>
      <c r="E418" s="44">
        <v>0</v>
      </c>
      <c r="F418" s="44">
        <f t="shared" si="11"/>
        <v>100</v>
      </c>
      <c r="G418" s="2"/>
      <c r="H418" s="2"/>
      <c r="I418" s="2"/>
    </row>
    <row r="419" spans="1:9" ht="18.75" x14ac:dyDescent="0.25">
      <c r="A419" s="24" t="s">
        <v>49</v>
      </c>
      <c r="B419" s="3"/>
      <c r="C419" s="22"/>
      <c r="D419" s="42">
        <f>'mód 2 önk'!F418</f>
        <v>297</v>
      </c>
      <c r="E419" s="44">
        <v>0</v>
      </c>
      <c r="F419" s="44">
        <f t="shared" si="11"/>
        <v>297</v>
      </c>
      <c r="G419" s="2"/>
      <c r="H419" s="2"/>
      <c r="I419" s="2"/>
    </row>
    <row r="420" spans="1:9" ht="18.75" x14ac:dyDescent="0.25">
      <c r="A420" s="24" t="s">
        <v>50</v>
      </c>
      <c r="B420" s="3"/>
      <c r="C420" s="22"/>
      <c r="D420" s="42">
        <f>'mód 2 önk'!F419</f>
        <v>40</v>
      </c>
      <c r="E420" s="44">
        <v>0</v>
      </c>
      <c r="F420" s="44">
        <f t="shared" si="11"/>
        <v>40</v>
      </c>
      <c r="G420" s="2"/>
      <c r="H420" s="2"/>
      <c r="I420" s="2"/>
    </row>
    <row r="421" spans="1:9" ht="18.75" x14ac:dyDescent="0.25">
      <c r="A421" s="116" t="s">
        <v>578</v>
      </c>
      <c r="B421" s="3"/>
      <c r="C421" s="22"/>
      <c r="D421" s="42">
        <f>'mód 2 önk'!F420</f>
        <v>400</v>
      </c>
      <c r="E421" s="44">
        <v>0</v>
      </c>
      <c r="F421" s="44">
        <f t="shared" si="11"/>
        <v>400</v>
      </c>
      <c r="G421" s="2"/>
      <c r="H421" s="2"/>
      <c r="I421" s="2"/>
    </row>
    <row r="422" spans="1:9" ht="18.75" x14ac:dyDescent="0.25">
      <c r="A422" s="28" t="s">
        <v>1626</v>
      </c>
      <c r="B422" s="3"/>
      <c r="C422" s="22"/>
      <c r="D422" s="42">
        <f>'mód 2 önk'!F421</f>
        <v>200</v>
      </c>
      <c r="E422" s="44">
        <v>0</v>
      </c>
      <c r="F422" s="44">
        <f t="shared" si="11"/>
        <v>200</v>
      </c>
      <c r="G422" s="2"/>
      <c r="H422" s="2"/>
      <c r="I422" s="2"/>
    </row>
    <row r="423" spans="1:9" ht="18.75" x14ac:dyDescent="0.25">
      <c r="A423" s="28" t="s">
        <v>579</v>
      </c>
      <c r="B423" s="3"/>
      <c r="C423" s="22"/>
      <c r="D423" s="42">
        <f>'mód 2 önk'!F422</f>
        <v>200</v>
      </c>
      <c r="E423" s="44">
        <v>0</v>
      </c>
      <c r="F423" s="44">
        <f t="shared" si="11"/>
        <v>200</v>
      </c>
      <c r="G423" s="2"/>
      <c r="H423" s="2"/>
      <c r="I423" s="2"/>
    </row>
    <row r="424" spans="1:9" ht="18.75" x14ac:dyDescent="0.25">
      <c r="A424" s="116" t="s">
        <v>51</v>
      </c>
      <c r="B424" s="3"/>
      <c r="C424" s="22"/>
      <c r="D424" s="42">
        <f>'mód 2 önk'!F423</f>
        <v>328</v>
      </c>
      <c r="E424" s="44">
        <v>0</v>
      </c>
      <c r="F424" s="44">
        <f t="shared" si="11"/>
        <v>328</v>
      </c>
      <c r="G424" s="2"/>
      <c r="H424" s="2"/>
      <c r="I424" s="2"/>
    </row>
    <row r="425" spans="1:9" ht="18.75" x14ac:dyDescent="0.25">
      <c r="A425" s="3" t="s">
        <v>221</v>
      </c>
      <c r="B425" s="3" t="s">
        <v>536</v>
      </c>
      <c r="C425" s="22" t="s">
        <v>222</v>
      </c>
      <c r="D425" s="42">
        <f>'mód 2 önk'!F424</f>
        <v>1</v>
      </c>
      <c r="E425" s="44">
        <v>0</v>
      </c>
      <c r="F425" s="44">
        <f t="shared" si="11"/>
        <v>1</v>
      </c>
      <c r="G425" s="2"/>
      <c r="H425" s="2"/>
      <c r="I425" s="2"/>
    </row>
    <row r="426" spans="1:9" ht="18.75" x14ac:dyDescent="0.25">
      <c r="A426" s="116" t="s">
        <v>581</v>
      </c>
      <c r="B426" s="3"/>
      <c r="C426" s="22"/>
      <c r="D426" s="42">
        <f>'mód 2 önk'!F425</f>
        <v>1</v>
      </c>
      <c r="E426" s="44">
        <v>0</v>
      </c>
      <c r="F426" s="44">
        <f t="shared" si="11"/>
        <v>1</v>
      </c>
      <c r="G426" s="2"/>
      <c r="H426" s="2"/>
      <c r="I426" s="2"/>
    </row>
    <row r="427" spans="1:9" ht="18.75" x14ac:dyDescent="0.25">
      <c r="A427" s="116" t="s">
        <v>582</v>
      </c>
      <c r="B427" s="3"/>
      <c r="C427" s="22"/>
      <c r="D427" s="42">
        <f>'mód 2 önk'!F426</f>
        <v>0</v>
      </c>
      <c r="E427" s="44">
        <v>0</v>
      </c>
      <c r="F427" s="44">
        <f t="shared" si="11"/>
        <v>0</v>
      </c>
      <c r="G427" s="2"/>
      <c r="H427" s="2"/>
      <c r="I427" s="2"/>
    </row>
    <row r="428" spans="1:9" ht="18.75" x14ac:dyDescent="0.25">
      <c r="A428" s="21" t="s">
        <v>223</v>
      </c>
      <c r="B428" s="21" t="s">
        <v>537</v>
      </c>
      <c r="C428" s="32" t="s">
        <v>224</v>
      </c>
      <c r="D428" s="42">
        <f>'mód 2 önk'!F427</f>
        <v>163545.57999999999</v>
      </c>
      <c r="E428" s="44">
        <f>E429+E432+E436+E437+E438+E439+E440</f>
        <v>0</v>
      </c>
      <c r="F428" s="43">
        <f t="shared" si="11"/>
        <v>163545.57999999999</v>
      </c>
      <c r="G428" s="2"/>
      <c r="H428" s="2"/>
      <c r="I428" s="2"/>
    </row>
    <row r="429" spans="1:9" ht="18.75" x14ac:dyDescent="0.25">
      <c r="A429" s="3" t="s">
        <v>225</v>
      </c>
      <c r="B429" s="3" t="s">
        <v>538</v>
      </c>
      <c r="C429" s="22" t="s">
        <v>226</v>
      </c>
      <c r="D429" s="42">
        <f>'mód 2 önk'!F428</f>
        <v>354</v>
      </c>
      <c r="E429" s="44">
        <v>0</v>
      </c>
      <c r="F429" s="44">
        <f t="shared" si="11"/>
        <v>354</v>
      </c>
      <c r="G429" s="2"/>
      <c r="H429" s="2"/>
      <c r="I429" s="2"/>
    </row>
    <row r="430" spans="1:9" ht="18.75" x14ac:dyDescent="0.25">
      <c r="A430" s="23" t="s">
        <v>1627</v>
      </c>
      <c r="B430" s="3"/>
      <c r="C430" s="22" t="s">
        <v>228</v>
      </c>
      <c r="D430" s="42">
        <f>'mód 2 önk'!F429</f>
        <v>0</v>
      </c>
      <c r="E430" s="44">
        <v>0</v>
      </c>
      <c r="F430" s="44">
        <f t="shared" si="11"/>
        <v>0</v>
      </c>
      <c r="G430" s="2"/>
      <c r="H430" s="2"/>
      <c r="I430" s="2"/>
    </row>
    <row r="431" spans="1:9" ht="18.75" x14ac:dyDescent="0.25">
      <c r="A431" s="23" t="s">
        <v>229</v>
      </c>
      <c r="B431" s="3"/>
      <c r="C431" s="22" t="s">
        <v>230</v>
      </c>
      <c r="D431" s="42">
        <f>'mód 2 önk'!F430</f>
        <v>354</v>
      </c>
      <c r="E431" s="44">
        <v>0</v>
      </c>
      <c r="F431" s="44">
        <f t="shared" si="11"/>
        <v>354</v>
      </c>
      <c r="G431" s="2"/>
      <c r="H431" s="2"/>
      <c r="I431" s="2"/>
    </row>
    <row r="432" spans="1:9" ht="18.75" x14ac:dyDescent="0.25">
      <c r="A432" s="3" t="s">
        <v>231</v>
      </c>
      <c r="B432" s="3" t="s">
        <v>539</v>
      </c>
      <c r="C432" s="22" t="s">
        <v>232</v>
      </c>
      <c r="D432" s="42">
        <f>'mód 2 önk'!F431</f>
        <v>151573</v>
      </c>
      <c r="E432" s="44">
        <f>SUM(E433:E435)</f>
        <v>0</v>
      </c>
      <c r="F432" s="44">
        <f t="shared" si="11"/>
        <v>151573</v>
      </c>
      <c r="G432" s="2"/>
      <c r="H432" s="2"/>
      <c r="I432" s="2"/>
    </row>
    <row r="433" spans="1:9" ht="18.75" x14ac:dyDescent="0.25">
      <c r="A433" s="116" t="s">
        <v>1713</v>
      </c>
      <c r="B433" s="3"/>
      <c r="C433" s="22"/>
      <c r="D433" s="42">
        <f>'mód 2 önk'!F432</f>
        <v>132403</v>
      </c>
      <c r="E433" s="44">
        <v>0</v>
      </c>
      <c r="F433" s="44">
        <f t="shared" si="11"/>
        <v>132403</v>
      </c>
      <c r="G433" s="2"/>
      <c r="H433" s="2"/>
      <c r="I433" s="2"/>
    </row>
    <row r="434" spans="1:9" ht="18.75" x14ac:dyDescent="0.25">
      <c r="A434" s="116" t="s">
        <v>1029</v>
      </c>
      <c r="B434" s="3"/>
      <c r="C434" s="22"/>
      <c r="D434" s="42">
        <f>'mód 2 önk'!F433</f>
        <v>19052</v>
      </c>
      <c r="E434" s="44">
        <v>0</v>
      </c>
      <c r="F434" s="44">
        <f t="shared" si="11"/>
        <v>19052</v>
      </c>
      <c r="G434" s="2"/>
      <c r="H434" s="2"/>
      <c r="I434" s="2"/>
    </row>
    <row r="435" spans="1:9" ht="18.75" x14ac:dyDescent="0.25">
      <c r="A435" s="116" t="s">
        <v>1714</v>
      </c>
      <c r="B435" s="3"/>
      <c r="C435" s="22"/>
      <c r="D435" s="42">
        <f>'mód 2 önk'!F434</f>
        <v>118</v>
      </c>
      <c r="E435" s="44">
        <v>0</v>
      </c>
      <c r="F435" s="44">
        <f t="shared" si="11"/>
        <v>118</v>
      </c>
      <c r="G435" s="2"/>
      <c r="H435" s="2"/>
      <c r="I435" s="2"/>
    </row>
    <row r="436" spans="1:9" ht="18.75" x14ac:dyDescent="0.25">
      <c r="A436" s="3" t="s">
        <v>233</v>
      </c>
      <c r="B436" s="3" t="s">
        <v>540</v>
      </c>
      <c r="C436" s="22" t="s">
        <v>234</v>
      </c>
      <c r="D436" s="42">
        <f>'mód 2 önk'!F435</f>
        <v>300</v>
      </c>
      <c r="E436" s="44">
        <v>0</v>
      </c>
      <c r="F436" s="44">
        <f t="shared" si="11"/>
        <v>300</v>
      </c>
      <c r="G436" s="2"/>
      <c r="H436" s="2"/>
      <c r="I436" s="2"/>
    </row>
    <row r="437" spans="1:9" ht="18.75" x14ac:dyDescent="0.25">
      <c r="A437" s="3" t="s">
        <v>235</v>
      </c>
      <c r="B437" s="3" t="s">
        <v>541</v>
      </c>
      <c r="C437" s="22" t="s">
        <v>236</v>
      </c>
      <c r="D437" s="42">
        <f>'mód 2 önk'!F436</f>
        <v>591</v>
      </c>
      <c r="E437" s="44">
        <v>0</v>
      </c>
      <c r="F437" s="44">
        <f t="shared" si="11"/>
        <v>591</v>
      </c>
      <c r="G437" s="2"/>
      <c r="H437" s="2"/>
      <c r="I437" s="2"/>
    </row>
    <row r="438" spans="1:9" ht="18.75" x14ac:dyDescent="0.25">
      <c r="A438" s="3" t="s">
        <v>237</v>
      </c>
      <c r="B438" s="3" t="s">
        <v>542</v>
      </c>
      <c r="C438" s="22" t="s">
        <v>238</v>
      </c>
      <c r="D438" s="42">
        <f>'mód 2 önk'!F437</f>
        <v>0</v>
      </c>
      <c r="E438" s="44">
        <v>0</v>
      </c>
      <c r="F438" s="44">
        <f t="shared" si="11"/>
        <v>0</v>
      </c>
      <c r="G438" s="2"/>
      <c r="H438" s="2"/>
      <c r="I438" s="2"/>
    </row>
    <row r="439" spans="1:9" ht="18.75" x14ac:dyDescent="0.25">
      <c r="A439" s="3" t="s">
        <v>239</v>
      </c>
      <c r="B439" s="3" t="s">
        <v>543</v>
      </c>
      <c r="C439" s="22" t="s">
        <v>240</v>
      </c>
      <c r="D439" s="42">
        <f>'mód 2 önk'!F438</f>
        <v>0</v>
      </c>
      <c r="E439" s="44">
        <v>0</v>
      </c>
      <c r="F439" s="44">
        <f t="shared" si="11"/>
        <v>0</v>
      </c>
      <c r="G439" s="2"/>
      <c r="H439" s="2"/>
      <c r="I439" s="2"/>
    </row>
    <row r="440" spans="1:9" ht="18.75" x14ac:dyDescent="0.25">
      <c r="A440" s="3" t="s">
        <v>241</v>
      </c>
      <c r="B440" s="3" t="s">
        <v>544</v>
      </c>
      <c r="C440" s="22" t="s">
        <v>242</v>
      </c>
      <c r="D440" s="42">
        <f>'mód 2 önk'!F439</f>
        <v>10728</v>
      </c>
      <c r="E440" s="44">
        <v>0</v>
      </c>
      <c r="F440" s="44">
        <f t="shared" si="11"/>
        <v>10728</v>
      </c>
      <c r="G440" s="2"/>
      <c r="H440" s="2"/>
      <c r="I440" s="2"/>
    </row>
    <row r="441" spans="1:9" ht="18.75" x14ac:dyDescent="0.25">
      <c r="A441" s="21" t="s">
        <v>243</v>
      </c>
      <c r="B441" s="21" t="s">
        <v>545</v>
      </c>
      <c r="C441" s="32" t="s">
        <v>244</v>
      </c>
      <c r="D441" s="42">
        <f>'mód 2 önk'!F440</f>
        <v>144759</v>
      </c>
      <c r="E441" s="44">
        <f>SUM(E442:E445)</f>
        <v>0</v>
      </c>
      <c r="F441" s="43">
        <f t="shared" si="11"/>
        <v>144759</v>
      </c>
      <c r="G441" s="2"/>
      <c r="H441" s="2"/>
      <c r="I441" s="2"/>
    </row>
    <row r="442" spans="1:9" ht="18.75" x14ac:dyDescent="0.25">
      <c r="A442" s="3" t="s">
        <v>245</v>
      </c>
      <c r="B442" s="3" t="s">
        <v>546</v>
      </c>
      <c r="C442" s="22" t="s">
        <v>246</v>
      </c>
      <c r="D442" s="42">
        <f>'mód 2 önk'!F441</f>
        <v>113983</v>
      </c>
      <c r="E442" s="44">
        <v>0</v>
      </c>
      <c r="F442" s="44">
        <f t="shared" si="11"/>
        <v>113983</v>
      </c>
      <c r="G442" s="2"/>
      <c r="H442" s="2"/>
      <c r="I442" s="2"/>
    </row>
    <row r="443" spans="1:9" ht="18.75" x14ac:dyDescent="0.25">
      <c r="A443" s="3" t="s">
        <v>247</v>
      </c>
      <c r="B443" s="3" t="s">
        <v>547</v>
      </c>
      <c r="C443" s="22" t="s">
        <v>248</v>
      </c>
      <c r="D443" s="42">
        <f>'mód 2 önk'!F442</f>
        <v>0</v>
      </c>
      <c r="E443" s="44">
        <v>0</v>
      </c>
      <c r="F443" s="44">
        <f t="shared" si="11"/>
        <v>0</v>
      </c>
      <c r="G443" s="2"/>
      <c r="H443" s="2"/>
      <c r="I443" s="2"/>
    </row>
    <row r="444" spans="1:9" ht="18.75" x14ac:dyDescent="0.25">
      <c r="A444" s="3" t="s">
        <v>249</v>
      </c>
      <c r="B444" s="3" t="s">
        <v>548</v>
      </c>
      <c r="C444" s="22" t="s">
        <v>250</v>
      </c>
      <c r="D444" s="42">
        <f>'mód 2 önk'!F443</f>
        <v>0</v>
      </c>
      <c r="E444" s="44">
        <v>0</v>
      </c>
      <c r="F444" s="44">
        <f t="shared" si="11"/>
        <v>0</v>
      </c>
      <c r="G444" s="2"/>
      <c r="H444" s="2"/>
      <c r="I444" s="2"/>
    </row>
    <row r="445" spans="1:9" ht="18.75" x14ac:dyDescent="0.25">
      <c r="A445" s="3" t="s">
        <v>251</v>
      </c>
      <c r="B445" s="3" t="s">
        <v>1451</v>
      </c>
      <c r="C445" s="22" t="s">
        <v>252</v>
      </c>
      <c r="D445" s="42">
        <f>'mód 2 önk'!F444</f>
        <v>30776</v>
      </c>
      <c r="E445" s="44">
        <v>0</v>
      </c>
      <c r="F445" s="44">
        <f t="shared" si="11"/>
        <v>30776</v>
      </c>
      <c r="G445" s="2"/>
      <c r="H445" s="2"/>
      <c r="I445" s="2"/>
    </row>
    <row r="446" spans="1:9" ht="18.75" x14ac:dyDescent="0.25">
      <c r="A446" s="21" t="s">
        <v>253</v>
      </c>
      <c r="B446" s="21" t="s">
        <v>1452</v>
      </c>
      <c r="C446" s="32" t="s">
        <v>254</v>
      </c>
      <c r="D446" s="42">
        <f>'mód 2 önk'!F445</f>
        <v>23456</v>
      </c>
      <c r="E446" s="44">
        <f>SUM(E447:E454)</f>
        <v>2300</v>
      </c>
      <c r="F446" s="43">
        <f t="shared" si="11"/>
        <v>25756</v>
      </c>
      <c r="G446" s="2"/>
      <c r="H446" s="2"/>
      <c r="I446" s="2"/>
    </row>
    <row r="447" spans="1:9" ht="18.75" x14ac:dyDescent="0.25">
      <c r="A447" s="3" t="s">
        <v>255</v>
      </c>
      <c r="B447" s="3" t="s">
        <v>1453</v>
      </c>
      <c r="C447" s="22" t="s">
        <v>256</v>
      </c>
      <c r="D447" s="42">
        <f>'mód 2 önk'!F446</f>
        <v>0</v>
      </c>
      <c r="E447" s="44">
        <v>0</v>
      </c>
      <c r="F447" s="44">
        <f t="shared" si="11"/>
        <v>0</v>
      </c>
      <c r="G447" s="2"/>
      <c r="H447" s="2"/>
      <c r="I447" s="2"/>
    </row>
    <row r="448" spans="1:9" ht="18.75" x14ac:dyDescent="0.25">
      <c r="A448" s="3" t="s">
        <v>257</v>
      </c>
      <c r="B448" s="3" t="s">
        <v>1454</v>
      </c>
      <c r="C448" s="22" t="s">
        <v>258</v>
      </c>
      <c r="D448" s="42">
        <f>'mód 2 önk'!F447</f>
        <v>0</v>
      </c>
      <c r="E448" s="44">
        <v>0</v>
      </c>
      <c r="F448" s="44">
        <f t="shared" si="11"/>
        <v>0</v>
      </c>
      <c r="G448" s="2"/>
      <c r="H448" s="2"/>
      <c r="I448" s="2"/>
    </row>
    <row r="449" spans="1:20" ht="18.75" x14ac:dyDescent="0.25">
      <c r="A449" s="3" t="s">
        <v>259</v>
      </c>
      <c r="B449" s="3" t="s">
        <v>1455</v>
      </c>
      <c r="C449" s="22" t="s">
        <v>260</v>
      </c>
      <c r="D449" s="42">
        <f>'mód 2 önk'!F448</f>
        <v>0</v>
      </c>
      <c r="E449" s="44">
        <v>0</v>
      </c>
      <c r="F449" s="44">
        <f t="shared" si="11"/>
        <v>0</v>
      </c>
      <c r="G449" s="2"/>
      <c r="H449" s="2"/>
      <c r="I449" s="2"/>
    </row>
    <row r="450" spans="1:20" ht="18.75" x14ac:dyDescent="0.25">
      <c r="A450" s="3" t="s">
        <v>1056</v>
      </c>
      <c r="B450" s="3" t="s">
        <v>1456</v>
      </c>
      <c r="C450" s="22" t="s">
        <v>262</v>
      </c>
      <c r="D450" s="42">
        <f>'mód 2 önk'!F449</f>
        <v>14753</v>
      </c>
      <c r="E450" s="44">
        <v>0</v>
      </c>
      <c r="F450" s="44">
        <f t="shared" si="11"/>
        <v>14753</v>
      </c>
      <c r="G450" s="2"/>
      <c r="H450" s="2"/>
      <c r="I450" s="2"/>
    </row>
    <row r="451" spans="1:20" ht="18.75" x14ac:dyDescent="0.25">
      <c r="A451" s="3" t="s">
        <v>263</v>
      </c>
      <c r="B451" s="3" t="s">
        <v>1457</v>
      </c>
      <c r="C451" s="22" t="s">
        <v>264</v>
      </c>
      <c r="D451" s="42">
        <f>'mód 2 önk'!F450</f>
        <v>0</v>
      </c>
      <c r="E451" s="44">
        <v>0</v>
      </c>
      <c r="F451" s="44">
        <f t="shared" si="11"/>
        <v>0</v>
      </c>
      <c r="G451" s="2"/>
      <c r="H451" s="2"/>
      <c r="I451" s="2"/>
    </row>
    <row r="452" spans="1:20" ht="18.75" x14ac:dyDescent="0.25">
      <c r="A452" s="3" t="s">
        <v>265</v>
      </c>
      <c r="B452" s="3" t="s">
        <v>1458</v>
      </c>
      <c r="C452" s="22" t="s">
        <v>266</v>
      </c>
      <c r="D452" s="42">
        <f>'mód 2 önk'!F451</f>
        <v>4100</v>
      </c>
      <c r="E452" s="44">
        <v>2300</v>
      </c>
      <c r="F452" s="44">
        <f t="shared" si="11"/>
        <v>6400</v>
      </c>
      <c r="G452" s="2"/>
      <c r="H452" s="2"/>
      <c r="I452" s="2"/>
    </row>
    <row r="453" spans="1:20" ht="18.75" x14ac:dyDescent="0.25">
      <c r="A453" s="3" t="s">
        <v>267</v>
      </c>
      <c r="B453" s="3" t="s">
        <v>1459</v>
      </c>
      <c r="C453" s="22" t="s">
        <v>268</v>
      </c>
      <c r="D453" s="42">
        <f>'mód 2 önk'!F452</f>
        <v>0</v>
      </c>
      <c r="E453" s="44">
        <v>0</v>
      </c>
      <c r="F453" s="44">
        <f t="shared" si="11"/>
        <v>0</v>
      </c>
      <c r="G453" s="2"/>
      <c r="H453" s="2"/>
      <c r="I453" s="2"/>
    </row>
    <row r="454" spans="1:20" ht="18.75" x14ac:dyDescent="0.25">
      <c r="A454" s="3" t="s">
        <v>1028</v>
      </c>
      <c r="B454" s="3" t="s">
        <v>1460</v>
      </c>
      <c r="C454" s="22" t="s">
        <v>270</v>
      </c>
      <c r="D454" s="42">
        <f>'mód 2 önk'!F453</f>
        <v>4603</v>
      </c>
      <c r="E454" s="44">
        <v>0</v>
      </c>
      <c r="F454" s="44">
        <f t="shared" si="11"/>
        <v>4603</v>
      </c>
      <c r="G454" s="2"/>
      <c r="H454" s="2"/>
      <c r="I454" s="2"/>
    </row>
    <row r="455" spans="1:20" ht="30" customHeight="1" x14ac:dyDescent="0.25">
      <c r="A455" s="35" t="s">
        <v>2059</v>
      </c>
      <c r="B455" s="35" t="s">
        <v>1461</v>
      </c>
      <c r="C455" s="36" t="s">
        <v>1188</v>
      </c>
      <c r="D455" s="42">
        <f>'mód 2 önk'!F454</f>
        <v>42594</v>
      </c>
      <c r="E455" s="668">
        <f>E456+E472+E477</f>
        <v>122089</v>
      </c>
      <c r="F455" s="634">
        <f t="shared" si="11"/>
        <v>164683</v>
      </c>
      <c r="G455" s="30"/>
      <c r="H455" s="30"/>
      <c r="I455" s="30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8"/>
    </row>
    <row r="456" spans="1:20" ht="18.75" x14ac:dyDescent="0.25">
      <c r="A456" s="5" t="s">
        <v>1189</v>
      </c>
      <c r="B456" s="3" t="s">
        <v>1462</v>
      </c>
      <c r="C456" s="22" t="s">
        <v>1190</v>
      </c>
      <c r="D456" s="42">
        <f>'mód 2 önk'!F455</f>
        <v>42594</v>
      </c>
      <c r="E456" s="44">
        <f>E457+E461+E466+E467+E468+E469+E470+E471</f>
        <v>122089</v>
      </c>
      <c r="F456" s="44">
        <f t="shared" si="11"/>
        <v>164683</v>
      </c>
      <c r="G456" s="2"/>
      <c r="H456" s="2"/>
      <c r="I456" s="2"/>
    </row>
    <row r="457" spans="1:20" ht="18.75" x14ac:dyDescent="0.25">
      <c r="A457" s="23" t="s">
        <v>1191</v>
      </c>
      <c r="B457" s="3" t="s">
        <v>1463</v>
      </c>
      <c r="C457" s="22" t="s">
        <v>1192</v>
      </c>
      <c r="D457" s="42">
        <f>'mód 2 önk'!F456</f>
        <v>11045</v>
      </c>
      <c r="E457" s="44">
        <v>121169</v>
      </c>
      <c r="F457" s="44">
        <f t="shared" si="11"/>
        <v>132214</v>
      </c>
      <c r="G457" s="2"/>
      <c r="H457" s="2"/>
      <c r="I457" s="2"/>
    </row>
    <row r="458" spans="1:20" ht="18.75" x14ac:dyDescent="0.25">
      <c r="A458" s="24" t="s">
        <v>1193</v>
      </c>
      <c r="B458" s="3" t="s">
        <v>1464</v>
      </c>
      <c r="C458" s="22" t="s">
        <v>1194</v>
      </c>
      <c r="D458" s="42">
        <f>'mód 2 önk'!F457</f>
        <v>0</v>
      </c>
      <c r="E458" s="44">
        <v>0</v>
      </c>
      <c r="F458" s="44">
        <f t="shared" si="11"/>
        <v>0</v>
      </c>
      <c r="G458" s="2"/>
      <c r="H458" s="2"/>
      <c r="I458" s="2"/>
    </row>
    <row r="459" spans="1:20" ht="18.75" x14ac:dyDescent="0.25">
      <c r="A459" s="24" t="s">
        <v>1195</v>
      </c>
      <c r="B459" s="3" t="s">
        <v>1465</v>
      </c>
      <c r="C459" s="22" t="s">
        <v>1196</v>
      </c>
      <c r="D459" s="42">
        <f>'mód 2 önk'!F458</f>
        <v>0</v>
      </c>
      <c r="E459" s="44">
        <v>121169</v>
      </c>
      <c r="F459" s="44">
        <f t="shared" si="11"/>
        <v>121169</v>
      </c>
      <c r="G459" s="2"/>
      <c r="H459" s="2"/>
      <c r="I459" s="2"/>
    </row>
    <row r="460" spans="1:20" ht="18.75" x14ac:dyDescent="0.25">
      <c r="A460" s="24" t="s">
        <v>1197</v>
      </c>
      <c r="B460" s="3" t="s">
        <v>1466</v>
      </c>
      <c r="C460" s="22" t="s">
        <v>1198</v>
      </c>
      <c r="D460" s="42">
        <f>'mód 2 önk'!F459</f>
        <v>11045</v>
      </c>
      <c r="E460" s="44">
        <v>0</v>
      </c>
      <c r="F460" s="44">
        <f t="shared" si="11"/>
        <v>11045</v>
      </c>
      <c r="G460" s="2"/>
      <c r="H460" s="2"/>
      <c r="I460" s="2"/>
    </row>
    <row r="461" spans="1:20" ht="18.75" x14ac:dyDescent="0.25">
      <c r="A461" s="23" t="s">
        <v>1199</v>
      </c>
      <c r="B461" s="3" t="s">
        <v>1467</v>
      </c>
      <c r="C461" s="22" t="s">
        <v>1200</v>
      </c>
      <c r="D461" s="42">
        <f>'mód 2 önk'!F460</f>
        <v>0</v>
      </c>
      <c r="E461" s="44">
        <v>0</v>
      </c>
      <c r="F461" s="44">
        <f t="shared" si="11"/>
        <v>0</v>
      </c>
      <c r="G461" s="2"/>
      <c r="H461" s="2"/>
      <c r="I461" s="2"/>
    </row>
    <row r="462" spans="1:20" ht="18.75" x14ac:dyDescent="0.25">
      <c r="A462" s="24" t="s">
        <v>1201</v>
      </c>
      <c r="B462" s="3" t="s">
        <v>1468</v>
      </c>
      <c r="C462" s="22" t="s">
        <v>1202</v>
      </c>
      <c r="D462" s="42">
        <f>'mód 2 önk'!F461</f>
        <v>0</v>
      </c>
      <c r="E462" s="44">
        <v>0</v>
      </c>
      <c r="F462" s="44">
        <f t="shared" si="11"/>
        <v>0</v>
      </c>
      <c r="G462" s="2"/>
      <c r="H462" s="2"/>
      <c r="I462" s="2"/>
    </row>
    <row r="463" spans="1:20" ht="18.75" x14ac:dyDescent="0.25">
      <c r="A463" s="24" t="s">
        <v>1203</v>
      </c>
      <c r="B463" s="3" t="s">
        <v>1469</v>
      </c>
      <c r="C463" s="22" t="s">
        <v>1204</v>
      </c>
      <c r="D463" s="42">
        <f>'mód 2 önk'!F462</f>
        <v>0</v>
      </c>
      <c r="E463" s="44">
        <v>0</v>
      </c>
      <c r="F463" s="44">
        <f t="shared" si="11"/>
        <v>0</v>
      </c>
      <c r="G463" s="2"/>
      <c r="H463" s="2"/>
      <c r="I463" s="2"/>
    </row>
    <row r="464" spans="1:20" ht="18.75" x14ac:dyDescent="0.25">
      <c r="A464" s="24" t="s">
        <v>1205</v>
      </c>
      <c r="B464" s="3" t="s">
        <v>1470</v>
      </c>
      <c r="C464" s="22" t="s">
        <v>1206</v>
      </c>
      <c r="D464" s="42">
        <f>'mód 2 önk'!F463</f>
        <v>0</v>
      </c>
      <c r="E464" s="44">
        <v>0</v>
      </c>
      <c r="F464" s="44">
        <f t="shared" si="11"/>
        <v>0</v>
      </c>
      <c r="G464" s="2"/>
      <c r="H464" s="2"/>
      <c r="I464" s="2"/>
    </row>
    <row r="465" spans="1:19" ht="18.75" x14ac:dyDescent="0.25">
      <c r="A465" s="24" t="s">
        <v>1207</v>
      </c>
      <c r="B465" s="3" t="s">
        <v>1471</v>
      </c>
      <c r="C465" s="22" t="s">
        <v>1208</v>
      </c>
      <c r="D465" s="42">
        <f>'mód 2 önk'!F464</f>
        <v>0</v>
      </c>
      <c r="E465" s="44">
        <v>0</v>
      </c>
      <c r="F465" s="44">
        <f t="shared" si="11"/>
        <v>0</v>
      </c>
      <c r="G465" s="2"/>
      <c r="H465" s="2"/>
      <c r="I465" s="2"/>
    </row>
    <row r="466" spans="1:19" ht="18.75" x14ac:dyDescent="0.25">
      <c r="A466" s="23" t="s">
        <v>1209</v>
      </c>
      <c r="B466" s="3" t="s">
        <v>1472</v>
      </c>
      <c r="C466" s="22" t="s">
        <v>1210</v>
      </c>
      <c r="D466" s="42">
        <f>'mód 2 önk'!F465</f>
        <v>0</v>
      </c>
      <c r="E466" s="44">
        <v>0</v>
      </c>
      <c r="F466" s="44">
        <f t="shared" si="11"/>
        <v>0</v>
      </c>
      <c r="G466" s="2"/>
      <c r="H466" s="2"/>
      <c r="I466" s="2"/>
    </row>
    <row r="467" spans="1:19" ht="18.75" x14ac:dyDescent="0.25">
      <c r="A467" s="23" t="s">
        <v>1211</v>
      </c>
      <c r="B467" s="3" t="s">
        <v>1473</v>
      </c>
      <c r="C467" s="22" t="s">
        <v>1212</v>
      </c>
      <c r="D467" s="42">
        <f>'mód 2 önk'!F466</f>
        <v>0</v>
      </c>
      <c r="E467" s="44">
        <v>0</v>
      </c>
      <c r="F467" s="44">
        <f t="shared" ref="F467:F477" si="12">D467+E467</f>
        <v>0</v>
      </c>
      <c r="G467" s="2"/>
      <c r="H467" s="2"/>
      <c r="I467" s="2"/>
    </row>
    <row r="468" spans="1:19" ht="18.75" x14ac:dyDescent="0.25">
      <c r="A468" s="23" t="s">
        <v>584</v>
      </c>
      <c r="B468" s="3" t="s">
        <v>1474</v>
      </c>
      <c r="C468" s="22" t="s">
        <v>1214</v>
      </c>
      <c r="D468" s="42">
        <f>'mód 2 önk'!F467</f>
        <v>31549</v>
      </c>
      <c r="E468" s="44">
        <v>920</v>
      </c>
      <c r="F468" s="44">
        <f t="shared" si="12"/>
        <v>32469</v>
      </c>
      <c r="G468" s="2"/>
      <c r="H468" s="2"/>
      <c r="I468" s="2"/>
    </row>
    <row r="469" spans="1:19" ht="18.75" x14ac:dyDescent="0.25">
      <c r="A469" s="23" t="s">
        <v>1215</v>
      </c>
      <c r="B469" s="3" t="s">
        <v>1475</v>
      </c>
      <c r="C469" s="22" t="s">
        <v>1216</v>
      </c>
      <c r="D469" s="42">
        <f>'mód 2 önk'!F468</f>
        <v>0</v>
      </c>
      <c r="E469" s="44">
        <v>0</v>
      </c>
      <c r="F469" s="44">
        <f t="shared" si="12"/>
        <v>0</v>
      </c>
      <c r="G469" s="2"/>
      <c r="H469" s="2"/>
      <c r="I469" s="2"/>
    </row>
    <row r="470" spans="1:19" ht="18.75" x14ac:dyDescent="0.25">
      <c r="A470" s="23" t="s">
        <v>1217</v>
      </c>
      <c r="B470" s="3" t="s">
        <v>1476</v>
      </c>
      <c r="C470" s="22" t="s">
        <v>1218</v>
      </c>
      <c r="D470" s="42">
        <f>'mód 2 önk'!F469</f>
        <v>0</v>
      </c>
      <c r="E470" s="44">
        <v>0</v>
      </c>
      <c r="F470" s="44">
        <f t="shared" si="12"/>
        <v>0</v>
      </c>
      <c r="G470" s="2"/>
      <c r="H470" s="2"/>
      <c r="I470" s="2"/>
    </row>
    <row r="471" spans="1:19" ht="18.75" x14ac:dyDescent="0.25">
      <c r="A471" s="23" t="s">
        <v>1219</v>
      </c>
      <c r="B471" s="3" t="s">
        <v>1477</v>
      </c>
      <c r="C471" s="22" t="s">
        <v>1220</v>
      </c>
      <c r="D471" s="42">
        <f>'mód 2 önk'!F470</f>
        <v>0</v>
      </c>
      <c r="E471" s="44">
        <v>0</v>
      </c>
      <c r="F471" s="44">
        <f t="shared" si="12"/>
        <v>0</v>
      </c>
      <c r="G471" s="2"/>
      <c r="H471" s="2"/>
      <c r="I471" s="2"/>
    </row>
    <row r="472" spans="1:19" ht="18.75" x14ac:dyDescent="0.25">
      <c r="A472" s="3" t="s">
        <v>1221</v>
      </c>
      <c r="B472" s="3" t="s">
        <v>1478</v>
      </c>
      <c r="C472" s="22" t="s">
        <v>1222</v>
      </c>
      <c r="D472" s="42">
        <f>'mód 2 önk'!F471</f>
        <v>0</v>
      </c>
      <c r="E472" s="44">
        <v>0</v>
      </c>
      <c r="F472" s="44">
        <f t="shared" si="12"/>
        <v>0</v>
      </c>
      <c r="G472" s="2"/>
      <c r="H472" s="2"/>
      <c r="I472" s="2"/>
    </row>
    <row r="473" spans="1:19" ht="18.75" x14ac:dyDescent="0.25">
      <c r="A473" s="23" t="s">
        <v>1223</v>
      </c>
      <c r="B473" s="3" t="s">
        <v>1479</v>
      </c>
      <c r="C473" s="22" t="s">
        <v>1224</v>
      </c>
      <c r="D473" s="42">
        <f>'mód 2 önk'!F472</f>
        <v>0</v>
      </c>
      <c r="E473" s="44">
        <v>0</v>
      </c>
      <c r="F473" s="44">
        <f t="shared" si="12"/>
        <v>0</v>
      </c>
      <c r="G473" s="2"/>
      <c r="H473" s="2"/>
      <c r="I473" s="2"/>
    </row>
    <row r="474" spans="1:19" ht="18.75" x14ac:dyDescent="0.25">
      <c r="A474" s="23" t="s">
        <v>1225</v>
      </c>
      <c r="B474" s="3" t="s">
        <v>1480</v>
      </c>
      <c r="C474" s="22" t="s">
        <v>1226</v>
      </c>
      <c r="D474" s="42">
        <f>'mód 2 önk'!F473</f>
        <v>0</v>
      </c>
      <c r="E474" s="44">
        <v>0</v>
      </c>
      <c r="F474" s="44">
        <f t="shared" si="12"/>
        <v>0</v>
      </c>
      <c r="G474" s="2"/>
      <c r="H474" s="2"/>
      <c r="I474" s="2"/>
    </row>
    <row r="475" spans="1:19" ht="18.75" x14ac:dyDescent="0.25">
      <c r="A475" s="23" t="s">
        <v>1227</v>
      </c>
      <c r="B475" s="3" t="s">
        <v>1481</v>
      </c>
      <c r="C475" s="22" t="s">
        <v>1228</v>
      </c>
      <c r="D475" s="42">
        <f>'mód 2 önk'!F474</f>
        <v>0</v>
      </c>
      <c r="E475" s="44">
        <v>0</v>
      </c>
      <c r="F475" s="44">
        <f t="shared" si="12"/>
        <v>0</v>
      </c>
      <c r="G475" s="2"/>
      <c r="H475" s="2"/>
      <c r="I475" s="2"/>
    </row>
    <row r="476" spans="1:19" ht="18.75" x14ac:dyDescent="0.25">
      <c r="A476" s="23" t="s">
        <v>1229</v>
      </c>
      <c r="B476" s="3" t="s">
        <v>1482</v>
      </c>
      <c r="C476" s="22" t="s">
        <v>1230</v>
      </c>
      <c r="D476" s="42">
        <f>'mód 2 önk'!F475</f>
        <v>0</v>
      </c>
      <c r="E476" s="44">
        <v>0</v>
      </c>
      <c r="F476" s="44">
        <f t="shared" si="12"/>
        <v>0</v>
      </c>
      <c r="G476" s="2"/>
      <c r="H476" s="2"/>
      <c r="I476" s="2"/>
    </row>
    <row r="477" spans="1:19" ht="18.75" x14ac:dyDescent="0.25">
      <c r="A477" s="3" t="s">
        <v>1231</v>
      </c>
      <c r="B477" s="3" t="s">
        <v>1483</v>
      </c>
      <c r="C477" s="22" t="s">
        <v>1232</v>
      </c>
      <c r="D477" s="42">
        <f>'mód 2 önk'!F476</f>
        <v>0</v>
      </c>
      <c r="E477" s="44">
        <v>0</v>
      </c>
      <c r="F477" s="44">
        <f t="shared" si="12"/>
        <v>0</v>
      </c>
      <c r="G477" s="2"/>
      <c r="H477" s="2"/>
      <c r="I477" s="2"/>
    </row>
    <row r="478" spans="1:19" ht="30" customHeight="1" x14ac:dyDescent="0.25">
      <c r="A478" s="19" t="s">
        <v>2060</v>
      </c>
      <c r="B478" s="19"/>
      <c r="C478" s="19"/>
      <c r="D478" s="42">
        <f>'mód 2 önk'!F477</f>
        <v>562391.82999999996</v>
      </c>
      <c r="E478" s="42">
        <f>E455+E214</f>
        <v>131652</v>
      </c>
      <c r="F478" s="42">
        <f>D478+E478</f>
        <v>694043.83</v>
      </c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15.75" x14ac:dyDescent="0.25">
      <c r="A479" s="2"/>
      <c r="B479" s="2"/>
      <c r="C479" s="2"/>
      <c r="D479" s="45"/>
      <c r="E479" s="46"/>
      <c r="F479" s="46"/>
      <c r="G479" s="2"/>
      <c r="H479" s="2"/>
      <c r="I479" s="2"/>
    </row>
    <row r="480" spans="1:19" ht="15.75" x14ac:dyDescent="0.25">
      <c r="A480" s="2"/>
      <c r="B480" s="2"/>
      <c r="C480" s="2"/>
      <c r="D480" s="45"/>
      <c r="E480" s="46"/>
      <c r="F480" s="46"/>
      <c r="G480" s="2"/>
      <c r="H480" s="2"/>
      <c r="I480" s="2"/>
    </row>
    <row r="481" spans="1:9" ht="15.75" x14ac:dyDescent="0.25">
      <c r="A481" s="2"/>
      <c r="B481" s="2"/>
      <c r="C481" s="2"/>
      <c r="D481" s="45"/>
      <c r="E481" s="46"/>
      <c r="F481" s="46"/>
      <c r="G481" s="2"/>
      <c r="H481" s="2"/>
      <c r="I481" s="2"/>
    </row>
    <row r="482" spans="1:9" ht="15.75" x14ac:dyDescent="0.25">
      <c r="A482" s="2"/>
      <c r="B482" s="2"/>
      <c r="C482" s="2"/>
      <c r="D482" s="45"/>
      <c r="E482" s="46"/>
      <c r="F482" s="46"/>
      <c r="G482" s="2"/>
      <c r="H482" s="2"/>
      <c r="I482" s="2"/>
    </row>
    <row r="483" spans="1:9" ht="15.75" x14ac:dyDescent="0.25">
      <c r="A483" s="2"/>
      <c r="B483" s="2"/>
      <c r="C483" s="2"/>
      <c r="D483" s="45"/>
      <c r="E483" s="46"/>
      <c r="F483" s="46"/>
      <c r="G483" s="2"/>
      <c r="H483" s="2"/>
      <c r="I483" s="2"/>
    </row>
    <row r="484" spans="1:9" ht="15.75" x14ac:dyDescent="0.25">
      <c r="A484" s="2"/>
      <c r="B484" s="2"/>
      <c r="C484" s="2"/>
      <c r="D484" s="45"/>
      <c r="E484" s="46"/>
      <c r="F484" s="46"/>
      <c r="G484" s="2"/>
      <c r="H484" s="2"/>
      <c r="I484" s="2"/>
    </row>
    <row r="485" spans="1:9" ht="15.75" x14ac:dyDescent="0.25">
      <c r="A485" s="2"/>
      <c r="B485" s="2"/>
      <c r="C485" s="2"/>
      <c r="D485" s="45"/>
      <c r="E485" s="46"/>
      <c r="F485" s="46"/>
      <c r="G485" s="2"/>
      <c r="H485" s="2"/>
      <c r="I485" s="2"/>
    </row>
    <row r="486" spans="1:9" ht="15.75" x14ac:dyDescent="0.25">
      <c r="A486" s="2"/>
      <c r="B486" s="2"/>
      <c r="C486" s="2"/>
      <c r="D486" s="45"/>
      <c r="E486" s="46"/>
      <c r="F486" s="46"/>
      <c r="G486" s="2"/>
      <c r="H486" s="2"/>
      <c r="I486" s="2"/>
    </row>
    <row r="487" spans="1:9" ht="15.75" x14ac:dyDescent="0.25">
      <c r="A487" s="2"/>
      <c r="B487" s="2"/>
      <c r="C487" s="2"/>
      <c r="D487" s="45"/>
      <c r="E487" s="46"/>
      <c r="F487" s="46"/>
      <c r="G487" s="2"/>
      <c r="H487" s="2"/>
      <c r="I487" s="2"/>
    </row>
    <row r="488" spans="1:9" ht="15.75" x14ac:dyDescent="0.25">
      <c r="A488" s="2"/>
      <c r="B488" s="2"/>
      <c r="C488" s="2"/>
      <c r="D488" s="45"/>
      <c r="E488" s="46"/>
      <c r="F488" s="46"/>
      <c r="G488" s="2"/>
      <c r="H488" s="2"/>
      <c r="I488" s="2"/>
    </row>
    <row r="489" spans="1:9" ht="15.75" x14ac:dyDescent="0.25">
      <c r="A489" s="2"/>
      <c r="B489" s="2"/>
      <c r="C489" s="2"/>
      <c r="D489" s="45"/>
      <c r="E489" s="46"/>
      <c r="F489" s="46"/>
      <c r="G489" s="2"/>
      <c r="H489" s="2"/>
      <c r="I489" s="2"/>
    </row>
    <row r="490" spans="1:9" ht="15.75" x14ac:dyDescent="0.25">
      <c r="A490" s="2"/>
      <c r="B490" s="2"/>
      <c r="C490" s="2"/>
      <c r="D490" s="45"/>
      <c r="E490" s="46"/>
      <c r="F490" s="46"/>
      <c r="G490" s="2"/>
      <c r="H490" s="2"/>
      <c r="I490" s="2"/>
    </row>
    <row r="491" spans="1:9" ht="15.75" x14ac:dyDescent="0.25">
      <c r="A491" s="2"/>
      <c r="B491" s="2"/>
      <c r="C491" s="2"/>
      <c r="D491" s="45"/>
      <c r="E491" s="46"/>
      <c r="F491" s="46"/>
      <c r="G491" s="2"/>
      <c r="H491" s="2"/>
      <c r="I491" s="2"/>
    </row>
    <row r="492" spans="1:9" ht="15.75" x14ac:dyDescent="0.25">
      <c r="A492" s="2"/>
      <c r="B492" s="2"/>
      <c r="C492" s="2"/>
      <c r="D492" s="45"/>
      <c r="E492" s="46"/>
      <c r="F492" s="46"/>
      <c r="G492" s="2"/>
      <c r="H492" s="2"/>
      <c r="I492" s="2"/>
    </row>
    <row r="493" spans="1:9" ht="15.75" x14ac:dyDescent="0.25">
      <c r="A493" s="2"/>
      <c r="B493" s="2"/>
      <c r="C493" s="2"/>
      <c r="D493" s="45"/>
      <c r="E493" s="46"/>
      <c r="F493" s="46"/>
      <c r="G493" s="2"/>
      <c r="H493" s="2"/>
      <c r="I493" s="2"/>
    </row>
    <row r="494" spans="1:9" ht="15.75" x14ac:dyDescent="0.25">
      <c r="A494" s="2"/>
      <c r="B494" s="2"/>
      <c r="C494" s="2"/>
      <c r="D494" s="45"/>
      <c r="E494" s="46"/>
      <c r="F494" s="46"/>
      <c r="G494" s="2"/>
      <c r="H494" s="2"/>
      <c r="I494" s="2"/>
    </row>
    <row r="495" spans="1:9" ht="15.75" x14ac:dyDescent="0.25">
      <c r="A495" s="2"/>
      <c r="B495" s="2"/>
      <c r="C495" s="2"/>
      <c r="D495" s="45"/>
      <c r="E495" s="46"/>
      <c r="F495" s="46"/>
      <c r="G495" s="2"/>
      <c r="H495" s="2"/>
      <c r="I495" s="2"/>
    </row>
    <row r="496" spans="1:9" ht="15.75" x14ac:dyDescent="0.25">
      <c r="A496" s="2"/>
      <c r="B496" s="2"/>
      <c r="C496" s="2"/>
      <c r="D496" s="45"/>
      <c r="E496" s="46"/>
      <c r="F496" s="46"/>
      <c r="G496" s="2"/>
      <c r="H496" s="2"/>
      <c r="I496" s="2"/>
    </row>
    <row r="497" spans="1:9" ht="15.75" x14ac:dyDescent="0.25">
      <c r="A497" s="2"/>
      <c r="B497" s="2"/>
      <c r="C497" s="2"/>
      <c r="D497" s="45"/>
      <c r="E497" s="46"/>
      <c r="F497" s="46"/>
      <c r="G497" s="2"/>
      <c r="H497" s="2"/>
      <c r="I497" s="2"/>
    </row>
    <row r="498" spans="1:9" ht="15.75" x14ac:dyDescent="0.25">
      <c r="A498" s="2"/>
      <c r="B498" s="2"/>
      <c r="C498" s="2"/>
      <c r="D498" s="45"/>
      <c r="E498" s="46"/>
      <c r="F498" s="46"/>
      <c r="G498" s="2"/>
      <c r="H498" s="2"/>
      <c r="I498" s="2"/>
    </row>
    <row r="499" spans="1:9" ht="15.75" x14ac:dyDescent="0.25">
      <c r="A499" s="2"/>
      <c r="B499" s="2"/>
      <c r="C499" s="2"/>
      <c r="D499" s="45"/>
      <c r="E499" s="46"/>
      <c r="F499" s="46"/>
      <c r="G499" s="2"/>
      <c r="H499" s="2"/>
      <c r="I499" s="2"/>
    </row>
    <row r="500" spans="1:9" ht="15.75" x14ac:dyDescent="0.25">
      <c r="A500" s="2"/>
      <c r="B500" s="2"/>
      <c r="C500" s="2"/>
      <c r="D500" s="45"/>
      <c r="E500" s="46"/>
      <c r="F500" s="46"/>
      <c r="G500" s="2"/>
      <c r="H500" s="2"/>
      <c r="I500" s="2"/>
    </row>
    <row r="501" spans="1:9" ht="15.75" x14ac:dyDescent="0.25">
      <c r="A501" s="2"/>
      <c r="B501" s="2"/>
      <c r="C501" s="2"/>
      <c r="D501" s="45"/>
      <c r="E501" s="46"/>
      <c r="F501" s="46"/>
      <c r="G501" s="2"/>
      <c r="H501" s="2"/>
      <c r="I501" s="2"/>
    </row>
    <row r="502" spans="1:9" ht="15.75" x14ac:dyDescent="0.25">
      <c r="A502" s="2"/>
      <c r="B502" s="2"/>
      <c r="C502" s="2"/>
      <c r="D502" s="45"/>
      <c r="E502" s="46"/>
      <c r="F502" s="46"/>
      <c r="G502" s="2"/>
      <c r="H502" s="2"/>
      <c r="I502" s="2"/>
    </row>
    <row r="503" spans="1:9" ht="15.75" x14ac:dyDescent="0.25">
      <c r="A503" s="2"/>
      <c r="B503" s="2"/>
      <c r="C503" s="2"/>
      <c r="D503" s="45"/>
      <c r="E503" s="46"/>
      <c r="F503" s="46"/>
      <c r="G503" s="2"/>
      <c r="H503" s="2"/>
      <c r="I503" s="2"/>
    </row>
    <row r="504" spans="1:9" ht="15.75" x14ac:dyDescent="0.25">
      <c r="A504" s="2"/>
      <c r="B504" s="2"/>
      <c r="C504" s="2"/>
      <c r="D504" s="45"/>
      <c r="E504" s="46"/>
      <c r="F504" s="46"/>
      <c r="G504" s="2"/>
      <c r="H504" s="2"/>
      <c r="I504" s="2"/>
    </row>
    <row r="505" spans="1:9" ht="15.75" x14ac:dyDescent="0.25">
      <c r="A505" s="2"/>
      <c r="B505" s="2"/>
      <c r="C505" s="2"/>
      <c r="D505" s="45"/>
      <c r="E505" s="46"/>
      <c r="F505" s="46"/>
      <c r="G505" s="2"/>
      <c r="H505" s="2"/>
      <c r="I505" s="2"/>
    </row>
    <row r="506" spans="1:9" ht="15.75" x14ac:dyDescent="0.25">
      <c r="A506" s="2"/>
      <c r="B506" s="2"/>
      <c r="C506" s="2"/>
      <c r="D506" s="45"/>
      <c r="E506" s="46"/>
      <c r="F506" s="46"/>
      <c r="G506" s="2"/>
      <c r="H506" s="2"/>
      <c r="I506" s="2"/>
    </row>
    <row r="507" spans="1:9" ht="15.75" x14ac:dyDescent="0.25">
      <c r="A507" s="2"/>
      <c r="B507" s="2"/>
      <c r="C507" s="2"/>
      <c r="D507" s="45"/>
      <c r="E507" s="46"/>
      <c r="F507" s="46"/>
      <c r="G507" s="2"/>
      <c r="H507" s="2"/>
      <c r="I507" s="2"/>
    </row>
    <row r="508" spans="1:9" ht="15.75" x14ac:dyDescent="0.25">
      <c r="A508" s="2"/>
      <c r="B508" s="2"/>
      <c r="C508" s="2"/>
      <c r="D508" s="45"/>
      <c r="E508" s="46"/>
      <c r="F508" s="46"/>
      <c r="G508" s="2"/>
      <c r="H508" s="2"/>
      <c r="I508" s="2"/>
    </row>
    <row r="509" spans="1:9" x14ac:dyDescent="0.25">
      <c r="A509" s="2"/>
      <c r="B509" s="2"/>
      <c r="C509" s="2"/>
      <c r="D509" s="46"/>
      <c r="E509" s="46"/>
      <c r="F509" s="46"/>
      <c r="G509" s="2"/>
      <c r="H509" s="2"/>
      <c r="I509" s="2"/>
    </row>
    <row r="510" spans="1:9" x14ac:dyDescent="0.25">
      <c r="A510" s="2"/>
      <c r="B510" s="2"/>
      <c r="C510" s="2"/>
      <c r="D510" s="46"/>
      <c r="E510" s="46"/>
      <c r="F510" s="46"/>
      <c r="G510" s="2"/>
      <c r="H510" s="2"/>
      <c r="I510" s="2"/>
    </row>
    <row r="511" spans="1:9" x14ac:dyDescent="0.25">
      <c r="A511" s="2"/>
      <c r="B511" s="2"/>
      <c r="C511" s="2"/>
      <c r="D511" s="46"/>
      <c r="E511" s="46"/>
      <c r="F511" s="46"/>
      <c r="G511" s="2"/>
      <c r="H511" s="2"/>
      <c r="I511" s="2"/>
    </row>
    <row r="512" spans="1:9" x14ac:dyDescent="0.25">
      <c r="A512" s="2"/>
      <c r="B512" s="2"/>
      <c r="C512" s="2"/>
      <c r="D512" s="46"/>
      <c r="E512" s="46"/>
      <c r="F512" s="46"/>
      <c r="G512" s="2"/>
      <c r="H512" s="2"/>
      <c r="I512" s="2"/>
    </row>
    <row r="513" spans="1:9" x14ac:dyDescent="0.25">
      <c r="A513" s="2"/>
      <c r="B513" s="2"/>
      <c r="C513" s="2"/>
      <c r="D513" s="46"/>
      <c r="E513" s="46"/>
      <c r="F513" s="46"/>
      <c r="G513" s="2"/>
      <c r="H513" s="2"/>
      <c r="I513" s="2"/>
    </row>
    <row r="514" spans="1:9" x14ac:dyDescent="0.25">
      <c r="A514" s="2"/>
      <c r="B514" s="2"/>
      <c r="C514" s="2"/>
      <c r="D514" s="46"/>
      <c r="E514" s="46"/>
      <c r="F514" s="46"/>
      <c r="G514" s="2"/>
      <c r="H514" s="2"/>
      <c r="I514" s="2"/>
    </row>
    <row r="515" spans="1:9" x14ac:dyDescent="0.25">
      <c r="A515" s="2"/>
      <c r="B515" s="2"/>
      <c r="C515" s="2"/>
      <c r="D515" s="46"/>
      <c r="E515" s="46"/>
      <c r="F515" s="46"/>
      <c r="G515" s="2"/>
      <c r="H515" s="2"/>
      <c r="I515" s="2"/>
    </row>
    <row r="516" spans="1:9" x14ac:dyDescent="0.25">
      <c r="A516" s="2"/>
      <c r="B516" s="2"/>
      <c r="C516" s="2"/>
      <c r="D516" s="46"/>
      <c r="E516" s="46"/>
      <c r="F516" s="46"/>
      <c r="G516" s="2"/>
      <c r="H516" s="2"/>
      <c r="I516" s="2"/>
    </row>
    <row r="517" spans="1:9" x14ac:dyDescent="0.25">
      <c r="A517" s="2"/>
      <c r="B517" s="2"/>
      <c r="C517" s="2"/>
      <c r="D517" s="46"/>
      <c r="E517" s="46"/>
      <c r="F517" s="46"/>
      <c r="G517" s="2"/>
      <c r="H517" s="2"/>
      <c r="I517" s="2"/>
    </row>
    <row r="518" spans="1:9" x14ac:dyDescent="0.25">
      <c r="A518" s="2"/>
      <c r="B518" s="2"/>
      <c r="C518" s="2"/>
      <c r="D518" s="46"/>
      <c r="E518" s="46"/>
      <c r="F518" s="46"/>
      <c r="G518" s="2"/>
      <c r="H518" s="2"/>
      <c r="I518" s="2"/>
    </row>
    <row r="519" spans="1:9" x14ac:dyDescent="0.25">
      <c r="A519" s="2"/>
      <c r="B519" s="2"/>
      <c r="C519" s="2"/>
      <c r="D519" s="46"/>
      <c r="E519" s="46"/>
      <c r="F519" s="46"/>
      <c r="G519" s="2"/>
      <c r="H519" s="2"/>
      <c r="I519" s="2"/>
    </row>
    <row r="520" spans="1:9" x14ac:dyDescent="0.25">
      <c r="A520" s="2"/>
      <c r="B520" s="2"/>
      <c r="C520" s="2"/>
      <c r="D520" s="46"/>
      <c r="E520" s="46"/>
      <c r="F520" s="46"/>
      <c r="G520" s="2"/>
      <c r="H520" s="2"/>
      <c r="I520" s="2"/>
    </row>
    <row r="521" spans="1:9" x14ac:dyDescent="0.25">
      <c r="A521" s="2"/>
      <c r="B521" s="2"/>
      <c r="C521" s="2"/>
      <c r="D521" s="46"/>
      <c r="E521" s="46"/>
      <c r="F521" s="46"/>
      <c r="G521" s="2"/>
      <c r="H521" s="2"/>
      <c r="I521" s="2"/>
    </row>
    <row r="522" spans="1:9" x14ac:dyDescent="0.25">
      <c r="A522" s="2"/>
      <c r="B522" s="2"/>
      <c r="C522" s="2"/>
      <c r="D522" s="46"/>
      <c r="E522" s="46"/>
      <c r="F522" s="46"/>
      <c r="G522" s="2"/>
      <c r="H522" s="2"/>
      <c r="I522" s="2"/>
    </row>
    <row r="523" spans="1:9" x14ac:dyDescent="0.25">
      <c r="A523" s="2"/>
      <c r="B523" s="2"/>
      <c r="C523" s="2"/>
      <c r="D523" s="46"/>
      <c r="E523" s="46"/>
      <c r="F523" s="46"/>
      <c r="G523" s="2"/>
      <c r="H523" s="2"/>
      <c r="I523" s="2"/>
    </row>
    <row r="524" spans="1:9" x14ac:dyDescent="0.25">
      <c r="A524" s="2"/>
      <c r="B524" s="2"/>
      <c r="C524" s="2"/>
      <c r="D524" s="46"/>
      <c r="E524" s="46"/>
      <c r="F524" s="46"/>
      <c r="G524" s="2"/>
      <c r="H524" s="2"/>
      <c r="I524" s="2"/>
    </row>
    <row r="525" spans="1:9" x14ac:dyDescent="0.25">
      <c r="A525" s="2"/>
      <c r="B525" s="2"/>
      <c r="C525" s="2"/>
      <c r="D525" s="46"/>
      <c r="E525" s="46"/>
      <c r="F525" s="46"/>
      <c r="G525" s="2"/>
      <c r="H525" s="2"/>
      <c r="I525" s="2"/>
    </row>
    <row r="526" spans="1:9" x14ac:dyDescent="0.25">
      <c r="A526" s="2"/>
      <c r="B526" s="2"/>
      <c r="C526" s="2"/>
      <c r="D526" s="46"/>
      <c r="E526" s="46"/>
      <c r="F526" s="46"/>
      <c r="G526" s="2"/>
      <c r="H526" s="2"/>
      <c r="I526" s="2"/>
    </row>
    <row r="527" spans="1:9" x14ac:dyDescent="0.25">
      <c r="A527" s="2"/>
      <c r="B527" s="2"/>
      <c r="C527" s="2"/>
      <c r="D527" s="46"/>
      <c r="E527" s="46"/>
      <c r="F527" s="46"/>
      <c r="G527" s="2"/>
      <c r="H527" s="2"/>
      <c r="I527" s="2"/>
    </row>
    <row r="528" spans="1:9" x14ac:dyDescent="0.25">
      <c r="A528" s="2"/>
      <c r="B528" s="2"/>
      <c r="C528" s="2"/>
      <c r="D528" s="46"/>
      <c r="E528" s="46"/>
      <c r="F528" s="46"/>
      <c r="G528" s="2"/>
      <c r="H528" s="2"/>
      <c r="I528" s="2"/>
    </row>
    <row r="529" spans="1:9" x14ac:dyDescent="0.25">
      <c r="A529" s="2"/>
      <c r="B529" s="2"/>
      <c r="C529" s="2"/>
      <c r="D529" s="46"/>
      <c r="E529" s="46"/>
      <c r="F529" s="46"/>
      <c r="G529" s="2"/>
      <c r="H529" s="2"/>
      <c r="I529" s="2"/>
    </row>
    <row r="530" spans="1:9" x14ac:dyDescent="0.25">
      <c r="A530" s="2"/>
      <c r="B530" s="2"/>
      <c r="C530" s="2"/>
      <c r="D530" s="46"/>
      <c r="E530" s="46"/>
      <c r="F530" s="46"/>
      <c r="G530" s="2"/>
      <c r="H530" s="2"/>
      <c r="I530" s="2"/>
    </row>
    <row r="531" spans="1:9" x14ac:dyDescent="0.25">
      <c r="A531" s="2"/>
      <c r="B531" s="2"/>
      <c r="C531" s="2"/>
      <c r="D531" s="46"/>
      <c r="E531" s="46"/>
      <c r="F531" s="46"/>
      <c r="G531" s="2"/>
      <c r="H531" s="2"/>
      <c r="I531" s="2"/>
    </row>
    <row r="532" spans="1:9" x14ac:dyDescent="0.25">
      <c r="A532" s="2"/>
      <c r="B532" s="2"/>
      <c r="C532" s="2"/>
      <c r="D532" s="46"/>
      <c r="E532" s="46"/>
      <c r="F532" s="46"/>
      <c r="G532" s="2"/>
      <c r="H532" s="2"/>
      <c r="I532" s="2"/>
    </row>
    <row r="533" spans="1:9" x14ac:dyDescent="0.25">
      <c r="A533" s="2"/>
      <c r="B533" s="2"/>
      <c r="C533" s="2"/>
      <c r="D533" s="46"/>
      <c r="E533" s="46"/>
      <c r="F533" s="46"/>
      <c r="G533" s="2"/>
      <c r="H533" s="2"/>
      <c r="I533" s="2"/>
    </row>
    <row r="534" spans="1:9" x14ac:dyDescent="0.25">
      <c r="A534" s="2"/>
      <c r="B534" s="2"/>
      <c r="C534" s="2"/>
      <c r="D534" s="46"/>
      <c r="E534" s="46"/>
      <c r="F534" s="46"/>
      <c r="G534" s="2"/>
      <c r="H534" s="2"/>
      <c r="I534" s="2"/>
    </row>
    <row r="535" spans="1:9" x14ac:dyDescent="0.25">
      <c r="A535" s="2"/>
      <c r="B535" s="2"/>
      <c r="C535" s="2"/>
      <c r="D535" s="46"/>
      <c r="E535" s="46"/>
      <c r="F535" s="46"/>
      <c r="G535" s="2"/>
      <c r="H535" s="2"/>
      <c r="I535" s="2"/>
    </row>
    <row r="536" spans="1:9" x14ac:dyDescent="0.25">
      <c r="A536" s="2"/>
      <c r="B536" s="2"/>
      <c r="C536" s="2"/>
      <c r="D536" s="46"/>
      <c r="E536" s="46"/>
      <c r="F536" s="46"/>
      <c r="G536" s="2"/>
      <c r="H536" s="2"/>
      <c r="I536" s="2"/>
    </row>
    <row r="537" spans="1:9" x14ac:dyDescent="0.25">
      <c r="A537" s="2"/>
      <c r="B537" s="2"/>
      <c r="C537" s="2"/>
      <c r="D537" s="46"/>
      <c r="E537" s="46"/>
      <c r="F537" s="46"/>
      <c r="G537" s="2"/>
      <c r="H537" s="2"/>
      <c r="I537" s="2"/>
    </row>
    <row r="538" spans="1:9" x14ac:dyDescent="0.25">
      <c r="A538" s="2"/>
      <c r="B538" s="2"/>
      <c r="C538" s="2"/>
      <c r="D538" s="46"/>
      <c r="E538" s="46"/>
      <c r="F538" s="46"/>
      <c r="G538" s="2"/>
      <c r="H538" s="2"/>
      <c r="I538" s="2"/>
    </row>
    <row r="539" spans="1:9" x14ac:dyDescent="0.25">
      <c r="A539" s="2"/>
      <c r="B539" s="2"/>
      <c r="C539" s="2"/>
      <c r="D539" s="46"/>
      <c r="E539" s="46"/>
      <c r="F539" s="46"/>
      <c r="G539" s="2"/>
      <c r="H539" s="2"/>
      <c r="I539" s="2"/>
    </row>
    <row r="540" spans="1:9" x14ac:dyDescent="0.25">
      <c r="A540" s="2"/>
      <c r="B540" s="2"/>
      <c r="C540" s="2"/>
      <c r="D540" s="46"/>
      <c r="E540" s="46"/>
      <c r="F540" s="46"/>
      <c r="G540" s="2"/>
      <c r="H540" s="2"/>
      <c r="I540" s="2"/>
    </row>
    <row r="541" spans="1:9" x14ac:dyDescent="0.25">
      <c r="A541" s="2"/>
      <c r="B541" s="2"/>
      <c r="C541" s="2"/>
      <c r="D541" s="46"/>
      <c r="E541" s="46"/>
      <c r="F541" s="46"/>
      <c r="G541" s="2"/>
      <c r="H541" s="2"/>
      <c r="I541" s="2"/>
    </row>
    <row r="542" spans="1:9" x14ac:dyDescent="0.25">
      <c r="A542" s="2"/>
      <c r="B542" s="2"/>
      <c r="C542" s="2"/>
      <c r="D542" s="46"/>
      <c r="E542" s="46"/>
      <c r="F542" s="46"/>
      <c r="G542" s="2"/>
      <c r="H542" s="2"/>
      <c r="I542" s="2"/>
    </row>
    <row r="543" spans="1:9" x14ac:dyDescent="0.25">
      <c r="A543" s="2"/>
      <c r="B543" s="2"/>
      <c r="C543" s="2"/>
      <c r="D543" s="46"/>
      <c r="E543" s="46"/>
      <c r="F543" s="46"/>
      <c r="G543" s="2"/>
      <c r="H543" s="2"/>
      <c r="I543" s="2"/>
    </row>
    <row r="544" spans="1:9" x14ac:dyDescent="0.25">
      <c r="A544" s="2"/>
      <c r="B544" s="2"/>
      <c r="C544" s="2"/>
      <c r="D544" s="46"/>
      <c r="E544" s="46"/>
      <c r="F544" s="46"/>
      <c r="G544" s="2"/>
      <c r="H544" s="2"/>
      <c r="I544" s="2"/>
    </row>
    <row r="545" spans="1:9" x14ac:dyDescent="0.25">
      <c r="A545" s="2"/>
      <c r="B545" s="2"/>
      <c r="C545" s="2"/>
      <c r="D545" s="46"/>
      <c r="E545" s="46"/>
      <c r="F545" s="46"/>
      <c r="G545" s="2"/>
      <c r="H545" s="2"/>
      <c r="I545" s="2"/>
    </row>
    <row r="546" spans="1:9" x14ac:dyDescent="0.25">
      <c r="A546" s="2"/>
      <c r="B546" s="2"/>
      <c r="C546" s="2"/>
      <c r="D546" s="46"/>
      <c r="E546" s="46"/>
      <c r="F546" s="46"/>
      <c r="G546" s="2"/>
      <c r="H546" s="2"/>
      <c r="I546" s="2"/>
    </row>
    <row r="547" spans="1:9" x14ac:dyDescent="0.25">
      <c r="A547" s="2"/>
      <c r="B547" s="2"/>
      <c r="C547" s="2"/>
      <c r="D547" s="46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46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46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46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46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46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46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46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46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46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46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46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</sheetData>
  <mergeCells count="3">
    <mergeCell ref="A2:F2"/>
    <mergeCell ref="A3:F3"/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>
    <oddHeader>&amp;R5. melléklet
a /2014. (        ) önkormányzati rendelethez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V521"/>
  <sheetViews>
    <sheetView view="pageBreakPreview" zoomScale="70" zoomScaleNormal="100" zoomScaleSheetLayoutView="100" workbookViewId="0">
      <selection activeCell="F31" sqref="F31"/>
    </sheetView>
  </sheetViews>
  <sheetFormatPr defaultRowHeight="15" x14ac:dyDescent="0.25"/>
  <cols>
    <col min="1" max="1" width="98.140625" bestFit="1" customWidth="1"/>
    <col min="2" max="2" width="7.140625" bestFit="1" customWidth="1"/>
    <col min="3" max="3" width="11.28515625" bestFit="1" customWidth="1"/>
    <col min="4" max="4" width="13.85546875" customWidth="1"/>
    <col min="5" max="5" width="13.7109375" customWidth="1"/>
    <col min="6" max="6" width="13.7109375" bestFit="1" customWidth="1"/>
  </cols>
  <sheetData>
    <row r="1" spans="1:17" x14ac:dyDescent="0.25">
      <c r="A1" s="863" t="s">
        <v>1989</v>
      </c>
      <c r="B1" s="863"/>
      <c r="C1" s="863"/>
      <c r="D1" s="863"/>
      <c r="E1" s="863"/>
      <c r="F1" s="863"/>
    </row>
    <row r="2" spans="1:17" ht="18" customHeight="1" x14ac:dyDescent="0.3">
      <c r="A2" s="876" t="s">
        <v>1881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8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8" customHeight="1" x14ac:dyDescent="0.25">
      <c r="A4" s="447"/>
      <c r="B4" s="447"/>
      <c r="C4" s="447"/>
      <c r="D4" s="447"/>
      <c r="E4" s="447"/>
      <c r="F4" s="44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23.25" x14ac:dyDescent="0.35">
      <c r="A5" s="335"/>
      <c r="B5" s="335"/>
      <c r="C5" s="335"/>
      <c r="D5" s="335"/>
      <c r="E5" s="33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336" t="s">
        <v>1873</v>
      </c>
      <c r="F6" s="336" t="s">
        <v>912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30" customHeight="1" x14ac:dyDescent="0.25">
      <c r="A8" s="19" t="s">
        <v>2055</v>
      </c>
      <c r="B8" s="19" t="s">
        <v>1384</v>
      </c>
      <c r="C8" s="20"/>
      <c r="D8" s="42">
        <f>'mód 2 ph'!F8</f>
        <v>0</v>
      </c>
      <c r="E8" s="234"/>
      <c r="F8" s="634">
        <f>E8+D8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8.75" x14ac:dyDescent="0.25">
      <c r="A9" s="21" t="s">
        <v>815</v>
      </c>
      <c r="B9" s="3" t="s">
        <v>360</v>
      </c>
      <c r="C9" s="22" t="s">
        <v>816</v>
      </c>
      <c r="D9" s="42">
        <f>'mód 2 ph'!F9</f>
        <v>0</v>
      </c>
      <c r="E9" s="696"/>
      <c r="F9" s="181">
        <f>E9+D9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8.75" x14ac:dyDescent="0.25">
      <c r="A10" s="5" t="s">
        <v>817</v>
      </c>
      <c r="B10" s="3" t="s">
        <v>348</v>
      </c>
      <c r="C10" s="22" t="s">
        <v>818</v>
      </c>
      <c r="D10" s="42">
        <f>'mód 2 ph'!F10</f>
        <v>0</v>
      </c>
      <c r="E10" s="696"/>
      <c r="F10" s="181">
        <f t="shared" ref="F10:F73" si="0">E10+D10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8.75" x14ac:dyDescent="0.25">
      <c r="A11" s="23" t="s">
        <v>819</v>
      </c>
      <c r="B11" s="3" t="s">
        <v>349</v>
      </c>
      <c r="C11" s="22" t="s">
        <v>820</v>
      </c>
      <c r="D11" s="42">
        <f>'mód 2 ph'!F11</f>
        <v>0</v>
      </c>
      <c r="E11" s="696"/>
      <c r="F11" s="181">
        <f t="shared" si="0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8.75" x14ac:dyDescent="0.25">
      <c r="A12" s="24" t="s">
        <v>821</v>
      </c>
      <c r="B12" s="3"/>
      <c r="C12" s="22"/>
      <c r="D12" s="42">
        <f>'mód 2 ph'!F12</f>
        <v>0</v>
      </c>
      <c r="E12" s="696"/>
      <c r="F12" s="181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8.75" x14ac:dyDescent="0.25">
      <c r="A13" s="25" t="s">
        <v>1824</v>
      </c>
      <c r="B13" s="3"/>
      <c r="C13" s="22"/>
      <c r="D13" s="42">
        <f>'mód 2 ph'!F13</f>
        <v>0</v>
      </c>
      <c r="E13" s="696"/>
      <c r="F13" s="181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8.75" x14ac:dyDescent="0.25">
      <c r="A14" s="25" t="s">
        <v>1825</v>
      </c>
      <c r="B14" s="3"/>
      <c r="C14" s="22"/>
      <c r="D14" s="42">
        <f>'mód 2 ph'!F14</f>
        <v>0</v>
      </c>
      <c r="E14" s="696"/>
      <c r="F14" s="181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8.75" x14ac:dyDescent="0.25">
      <c r="A15" s="25" t="s">
        <v>1826</v>
      </c>
      <c r="B15" s="3"/>
      <c r="C15" s="22"/>
      <c r="D15" s="42">
        <f>'mód 2 ph'!F15</f>
        <v>0</v>
      </c>
      <c r="E15" s="696"/>
      <c r="F15" s="181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8.75" x14ac:dyDescent="0.25">
      <c r="A16" s="24" t="s">
        <v>822</v>
      </c>
      <c r="B16" s="3"/>
      <c r="C16" s="22"/>
      <c r="D16" s="42">
        <f>'mód 2 ph'!F16</f>
        <v>0</v>
      </c>
      <c r="E16" s="696"/>
      <c r="F16" s="181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8.75" x14ac:dyDescent="0.25">
      <c r="A17" s="25" t="s">
        <v>823</v>
      </c>
      <c r="B17" s="3"/>
      <c r="C17" s="22"/>
      <c r="D17" s="42">
        <f>'mód 2 ph'!F17</f>
        <v>0</v>
      </c>
      <c r="E17" s="696"/>
      <c r="F17" s="181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8.75" x14ac:dyDescent="0.25">
      <c r="A18" s="41" t="s">
        <v>1828</v>
      </c>
      <c r="B18" s="3"/>
      <c r="C18" s="22"/>
      <c r="D18" s="42">
        <f>'mód 2 ph'!F18</f>
        <v>0</v>
      </c>
      <c r="E18" s="696"/>
      <c r="F18" s="181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8.75" x14ac:dyDescent="0.25">
      <c r="A19" s="41" t="s">
        <v>1829</v>
      </c>
      <c r="B19" s="3"/>
      <c r="C19" s="22"/>
      <c r="D19" s="42">
        <f>'mód 2 ph'!F19</f>
        <v>0</v>
      </c>
      <c r="E19" s="696"/>
      <c r="F19" s="181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8.75" x14ac:dyDescent="0.25">
      <c r="A20" s="41" t="s">
        <v>1830</v>
      </c>
      <c r="B20" s="3"/>
      <c r="C20" s="22"/>
      <c r="D20" s="42">
        <f>'mód 2 ph'!F20</f>
        <v>0</v>
      </c>
      <c r="E20" s="696"/>
      <c r="F20" s="181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18.75" x14ac:dyDescent="0.25">
      <c r="A21" s="25" t="s">
        <v>824</v>
      </c>
      <c r="B21" s="3"/>
      <c r="C21" s="22"/>
      <c r="D21" s="42">
        <f>'mód 2 ph'!F21</f>
        <v>0</v>
      </c>
      <c r="E21" s="696"/>
      <c r="F21" s="181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8.75" x14ac:dyDescent="0.25">
      <c r="A22" s="41" t="s">
        <v>1831</v>
      </c>
      <c r="B22" s="3"/>
      <c r="C22" s="22"/>
      <c r="D22" s="42">
        <f>'mód 2 ph'!F22</f>
        <v>0</v>
      </c>
      <c r="E22" s="696"/>
      <c r="F22" s="181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8.75" x14ac:dyDescent="0.25">
      <c r="A23" s="41" t="s">
        <v>1832</v>
      </c>
      <c r="B23" s="3"/>
      <c r="C23" s="22"/>
      <c r="D23" s="42">
        <f>'mód 2 ph'!F23</f>
        <v>0</v>
      </c>
      <c r="E23" s="696"/>
      <c r="F23" s="181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8.75" x14ac:dyDescent="0.25">
      <c r="A24" s="41" t="s">
        <v>1833</v>
      </c>
      <c r="B24" s="3"/>
      <c r="C24" s="22"/>
      <c r="D24" s="42">
        <f>'mód 2 ph'!F24</f>
        <v>0</v>
      </c>
      <c r="E24" s="696"/>
      <c r="F24" s="181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8.75" x14ac:dyDescent="0.25">
      <c r="A25" s="25" t="s">
        <v>825</v>
      </c>
      <c r="B25" s="3"/>
      <c r="C25" s="22"/>
      <c r="D25" s="42">
        <f>'mód 2 ph'!F25</f>
        <v>0</v>
      </c>
      <c r="E25" s="696"/>
      <c r="F25" s="181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8.75" x14ac:dyDescent="0.25">
      <c r="A26" s="41" t="s">
        <v>1834</v>
      </c>
      <c r="B26" s="3"/>
      <c r="C26" s="22"/>
      <c r="D26" s="42">
        <f>'mód 2 ph'!F26</f>
        <v>0</v>
      </c>
      <c r="E26" s="696"/>
      <c r="F26" s="181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75" x14ac:dyDescent="0.25">
      <c r="A27" s="41" t="s">
        <v>1835</v>
      </c>
      <c r="B27" s="3"/>
      <c r="C27" s="22"/>
      <c r="D27" s="42">
        <f>'mód 2 ph'!F27</f>
        <v>0</v>
      </c>
      <c r="E27" s="696"/>
      <c r="F27" s="181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75" x14ac:dyDescent="0.25">
      <c r="A28" s="41" t="s">
        <v>1836</v>
      </c>
      <c r="B28" s="3"/>
      <c r="C28" s="22"/>
      <c r="D28" s="42">
        <f>'mód 2 ph'!F28</f>
        <v>0</v>
      </c>
      <c r="E28" s="696"/>
      <c r="F28" s="181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75" x14ac:dyDescent="0.25">
      <c r="A29" s="25" t="s">
        <v>826</v>
      </c>
      <c r="B29" s="3"/>
      <c r="C29" s="22"/>
      <c r="D29" s="42">
        <f>'mód 2 ph'!F29</f>
        <v>0</v>
      </c>
      <c r="E29" s="696"/>
      <c r="F29" s="181">
        <f t="shared" si="0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8.75" x14ac:dyDescent="0.25">
      <c r="A30" s="41" t="s">
        <v>1846</v>
      </c>
      <c r="B30" s="3"/>
      <c r="C30" s="22"/>
      <c r="D30" s="42">
        <f>'mód 2 ph'!F30</f>
        <v>0</v>
      </c>
      <c r="E30" s="696"/>
      <c r="F30" s="181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8.75" x14ac:dyDescent="0.25">
      <c r="A31" s="41" t="s">
        <v>1847</v>
      </c>
      <c r="B31" s="3"/>
      <c r="C31" s="22"/>
      <c r="D31" s="42">
        <f>'mód 2 ph'!F31</f>
        <v>0</v>
      </c>
      <c r="E31" s="696"/>
      <c r="F31" s="181">
        <f t="shared" si="0"/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8.75" x14ac:dyDescent="0.25">
      <c r="A32" s="41" t="s">
        <v>1837</v>
      </c>
      <c r="B32" s="3"/>
      <c r="C32" s="22"/>
      <c r="D32" s="42">
        <f>'mód 2 ph'!F32</f>
        <v>0</v>
      </c>
      <c r="E32" s="696"/>
      <c r="F32" s="181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8.75" x14ac:dyDescent="0.25">
      <c r="A33" s="24" t="s">
        <v>1827</v>
      </c>
      <c r="B33" s="3"/>
      <c r="C33" s="22"/>
      <c r="D33" s="42">
        <f>'mód 2 ph'!F33</f>
        <v>0</v>
      </c>
      <c r="E33" s="696"/>
      <c r="F33" s="181">
        <f t="shared" si="0"/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8.75" x14ac:dyDescent="0.25">
      <c r="A34" s="25" t="s">
        <v>1845</v>
      </c>
      <c r="B34" s="3"/>
      <c r="C34" s="22"/>
      <c r="D34" s="42">
        <f>'mód 2 ph'!F34</f>
        <v>0</v>
      </c>
      <c r="E34" s="696"/>
      <c r="F34" s="181">
        <f t="shared" si="0"/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8.75" x14ac:dyDescent="0.25">
      <c r="A35" s="25" t="s">
        <v>1838</v>
      </c>
      <c r="B35" s="3"/>
      <c r="C35" s="22"/>
      <c r="D35" s="42">
        <f>'mód 2 ph'!F35</f>
        <v>0</v>
      </c>
      <c r="E35" s="696"/>
      <c r="F35" s="181">
        <f t="shared" si="0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8.75" x14ac:dyDescent="0.25">
      <c r="A36" s="25" t="s">
        <v>1839</v>
      </c>
      <c r="B36" s="3"/>
      <c r="C36" s="22"/>
      <c r="D36" s="42">
        <f>'mód 2 ph'!F36</f>
        <v>0</v>
      </c>
      <c r="E36" s="696"/>
      <c r="F36" s="181">
        <f t="shared" si="0"/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8.75" x14ac:dyDescent="0.25">
      <c r="A37" s="23" t="s">
        <v>827</v>
      </c>
      <c r="B37" s="3" t="s">
        <v>350</v>
      </c>
      <c r="C37" s="22" t="s">
        <v>828</v>
      </c>
      <c r="D37" s="42">
        <f>'mód 2 ph'!F37</f>
        <v>0</v>
      </c>
      <c r="E37" s="696"/>
      <c r="F37" s="181">
        <f t="shared" si="0"/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8.75" x14ac:dyDescent="0.25">
      <c r="A38" s="23" t="s">
        <v>829</v>
      </c>
      <c r="B38" s="3" t="s">
        <v>351</v>
      </c>
      <c r="C38" s="22" t="s">
        <v>830</v>
      </c>
      <c r="D38" s="42">
        <f>'mód 2 ph'!F38</f>
        <v>0</v>
      </c>
      <c r="E38" s="696"/>
      <c r="F38" s="181">
        <f t="shared" si="0"/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8.75" x14ac:dyDescent="0.25">
      <c r="A39" s="24" t="s">
        <v>831</v>
      </c>
      <c r="B39" s="3"/>
      <c r="C39" s="22"/>
      <c r="D39" s="42">
        <f>'mód 2 ph'!F39</f>
        <v>0</v>
      </c>
      <c r="E39" s="696"/>
      <c r="F39" s="181">
        <f t="shared" si="0"/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x14ac:dyDescent="0.25">
      <c r="A40" s="25" t="s">
        <v>1821</v>
      </c>
      <c r="B40" s="3"/>
      <c r="C40" s="22"/>
      <c r="D40" s="42">
        <f>'mód 2 ph'!F40</f>
        <v>0</v>
      </c>
      <c r="E40" s="696"/>
      <c r="F40" s="181">
        <f t="shared" si="0"/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8.75" x14ac:dyDescent="0.25">
      <c r="A41" s="25" t="s">
        <v>1822</v>
      </c>
      <c r="B41" s="3"/>
      <c r="C41" s="22"/>
      <c r="D41" s="42">
        <f>'mód 2 ph'!F41</f>
        <v>0</v>
      </c>
      <c r="E41" s="696"/>
      <c r="F41" s="181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8.75" x14ac:dyDescent="0.25">
      <c r="A42" s="25" t="s">
        <v>1823</v>
      </c>
      <c r="B42" s="3"/>
      <c r="C42" s="22"/>
      <c r="D42" s="42">
        <f>'mód 2 ph'!F42</f>
        <v>0</v>
      </c>
      <c r="E42" s="696"/>
      <c r="F42" s="181">
        <f t="shared" si="0"/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8.75" x14ac:dyDescent="0.25">
      <c r="A43" s="24" t="s">
        <v>1840</v>
      </c>
      <c r="B43" s="3"/>
      <c r="C43" s="22"/>
      <c r="D43" s="42">
        <f>'mód 2 ph'!F43</f>
        <v>0</v>
      </c>
      <c r="E43" s="696"/>
      <c r="F43" s="181">
        <f t="shared" si="0"/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8.75" x14ac:dyDescent="0.25">
      <c r="A44" s="25" t="s">
        <v>1841</v>
      </c>
      <c r="B44" s="3"/>
      <c r="C44" s="22"/>
      <c r="D44" s="42">
        <f>'mód 2 ph'!F44</f>
        <v>0</v>
      </c>
      <c r="E44" s="696"/>
      <c r="F44" s="181">
        <f t="shared" si="0"/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8.75" x14ac:dyDescent="0.25">
      <c r="A45" s="25" t="s">
        <v>1842</v>
      </c>
      <c r="B45" s="3"/>
      <c r="C45" s="22"/>
      <c r="D45" s="42">
        <f>'mód 2 ph'!F45</f>
        <v>0</v>
      </c>
      <c r="E45" s="696"/>
      <c r="F45" s="181">
        <f t="shared" si="0"/>
        <v>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8.75" x14ac:dyDescent="0.25">
      <c r="A46" s="25" t="s">
        <v>1843</v>
      </c>
      <c r="B46" s="3"/>
      <c r="C46" s="22"/>
      <c r="D46" s="42">
        <f>'mód 2 ph'!F46</f>
        <v>0</v>
      </c>
      <c r="E46" s="696"/>
      <c r="F46" s="181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8.75" x14ac:dyDescent="0.25">
      <c r="A47" s="24" t="s">
        <v>832</v>
      </c>
      <c r="B47" s="3"/>
      <c r="C47" s="22"/>
      <c r="D47" s="42">
        <f>'mód 2 ph'!F47</f>
        <v>0</v>
      </c>
      <c r="E47" s="696"/>
      <c r="F47" s="181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8.75" x14ac:dyDescent="0.25">
      <c r="A48" s="25" t="s">
        <v>833</v>
      </c>
      <c r="B48" s="3"/>
      <c r="C48" s="22"/>
      <c r="D48" s="42">
        <f>'mód 2 ph'!F48</f>
        <v>0</v>
      </c>
      <c r="E48" s="696"/>
      <c r="F48" s="181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8.75" x14ac:dyDescent="0.25">
      <c r="A49" s="25" t="s">
        <v>834</v>
      </c>
      <c r="B49" s="3"/>
      <c r="C49" s="22"/>
      <c r="D49" s="42">
        <f>'mód 2 ph'!F49</f>
        <v>0</v>
      </c>
      <c r="E49" s="696"/>
      <c r="F49" s="181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8.75" x14ac:dyDescent="0.25">
      <c r="A50" s="25" t="s">
        <v>835</v>
      </c>
      <c r="B50" s="3"/>
      <c r="C50" s="22"/>
      <c r="D50" s="42">
        <f>'mód 2 ph'!F50</f>
        <v>0</v>
      </c>
      <c r="E50" s="696"/>
      <c r="F50" s="181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8.75" x14ac:dyDescent="0.25">
      <c r="A51" s="25" t="s">
        <v>836</v>
      </c>
      <c r="B51" s="3"/>
      <c r="C51" s="22"/>
      <c r="D51" s="42">
        <f>'mód 2 ph'!F51</f>
        <v>0</v>
      </c>
      <c r="E51" s="696"/>
      <c r="F51" s="181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8.75" x14ac:dyDescent="0.25">
      <c r="A52" s="25" t="s">
        <v>837</v>
      </c>
      <c r="B52" s="3"/>
      <c r="C52" s="22"/>
      <c r="D52" s="42">
        <f>'mód 2 ph'!F52</f>
        <v>0</v>
      </c>
      <c r="E52" s="696"/>
      <c r="F52" s="181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8.75" x14ac:dyDescent="0.25">
      <c r="A53" s="23" t="s">
        <v>838</v>
      </c>
      <c r="B53" s="3" t="s">
        <v>352</v>
      </c>
      <c r="C53" s="22" t="s">
        <v>839</v>
      </c>
      <c r="D53" s="42">
        <f>'mód 2 ph'!F53</f>
        <v>0</v>
      </c>
      <c r="E53" s="696"/>
      <c r="F53" s="181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8.75" x14ac:dyDescent="0.25">
      <c r="A54" s="24" t="s">
        <v>840</v>
      </c>
      <c r="B54" s="3"/>
      <c r="C54" s="22"/>
      <c r="D54" s="42">
        <f>'mód 2 ph'!F54</f>
        <v>0</v>
      </c>
      <c r="E54" s="696"/>
      <c r="F54" s="181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8.75" x14ac:dyDescent="0.25">
      <c r="A55" s="23" t="s">
        <v>841</v>
      </c>
      <c r="B55" s="3" t="s">
        <v>353</v>
      </c>
      <c r="C55" s="22" t="s">
        <v>842</v>
      </c>
      <c r="D55" s="42">
        <f>'mód 2 ph'!F55</f>
        <v>0</v>
      </c>
      <c r="E55" s="696"/>
      <c r="F55" s="181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8.75" x14ac:dyDescent="0.25">
      <c r="A56" s="24" t="s">
        <v>843</v>
      </c>
      <c r="B56" s="3"/>
      <c r="C56" s="22"/>
      <c r="D56" s="42">
        <f>'mód 2 ph'!F56</f>
        <v>0</v>
      </c>
      <c r="E56" s="696"/>
      <c r="F56" s="181">
        <f t="shared" si="0"/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31.5" x14ac:dyDescent="0.25">
      <c r="A57" s="26" t="s">
        <v>844</v>
      </c>
      <c r="B57" s="3"/>
      <c r="C57" s="22"/>
      <c r="D57" s="42">
        <f>'mód 2 ph'!F57</f>
        <v>0</v>
      </c>
      <c r="E57" s="696"/>
      <c r="F57" s="181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8.75" x14ac:dyDescent="0.25">
      <c r="A58" s="24" t="s">
        <v>845</v>
      </c>
      <c r="B58" s="3"/>
      <c r="C58" s="22"/>
      <c r="D58" s="42">
        <f>'mód 2 ph'!F58</f>
        <v>0</v>
      </c>
      <c r="E58" s="696"/>
      <c r="F58" s="181">
        <f t="shared" si="0"/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31.5" x14ac:dyDescent="0.25">
      <c r="A59" s="26" t="s">
        <v>846</v>
      </c>
      <c r="B59" s="3"/>
      <c r="C59" s="22"/>
      <c r="D59" s="42">
        <f>'mód 2 ph'!F59</f>
        <v>0</v>
      </c>
      <c r="E59" s="696"/>
      <c r="F59" s="181">
        <f t="shared" si="0"/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8.75" x14ac:dyDescent="0.25">
      <c r="A60" s="24" t="s">
        <v>1712</v>
      </c>
      <c r="B60" s="3"/>
      <c r="C60" s="22"/>
      <c r="D60" s="42">
        <f>'mód 2 ph'!F60</f>
        <v>0</v>
      </c>
      <c r="E60" s="696"/>
      <c r="F60" s="181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31.5" x14ac:dyDescent="0.25">
      <c r="A61" s="26" t="s">
        <v>1717</v>
      </c>
      <c r="B61" s="3"/>
      <c r="C61" s="22"/>
      <c r="D61" s="42">
        <f>'mód 2 ph'!F61</f>
        <v>0</v>
      </c>
      <c r="E61" s="696"/>
      <c r="F61" s="181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8.75" x14ac:dyDescent="0.25">
      <c r="A62" s="24" t="s">
        <v>1718</v>
      </c>
      <c r="B62" s="3"/>
      <c r="C62" s="22"/>
      <c r="D62" s="42">
        <f>'mód 2 ph'!F62</f>
        <v>0</v>
      </c>
      <c r="E62" s="696"/>
      <c r="F62" s="181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8.75" x14ac:dyDescent="0.25">
      <c r="A63" s="24" t="s">
        <v>1719</v>
      </c>
      <c r="B63" s="3"/>
      <c r="C63" s="22"/>
      <c r="D63" s="42">
        <f>'mód 2 ph'!F63</f>
        <v>0</v>
      </c>
      <c r="E63" s="696"/>
      <c r="F63" s="181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8.75" x14ac:dyDescent="0.25">
      <c r="A64" s="23" t="s">
        <v>1720</v>
      </c>
      <c r="B64" s="3" t="s">
        <v>354</v>
      </c>
      <c r="C64" s="22" t="s">
        <v>1721</v>
      </c>
      <c r="D64" s="42">
        <f>'mód 2 ph'!F64</f>
        <v>0</v>
      </c>
      <c r="E64" s="696"/>
      <c r="F64" s="181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8.75" x14ac:dyDescent="0.25">
      <c r="A65" s="24" t="s">
        <v>1722</v>
      </c>
      <c r="B65" s="3"/>
      <c r="C65" s="22"/>
      <c r="D65" s="42">
        <f>'mód 2 ph'!F65</f>
        <v>0</v>
      </c>
      <c r="E65" s="696"/>
      <c r="F65" s="181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8.75" x14ac:dyDescent="0.25">
      <c r="A66" s="24" t="s">
        <v>1723</v>
      </c>
      <c r="B66" s="3"/>
      <c r="C66" s="22"/>
      <c r="D66" s="42">
        <f>'mód 2 ph'!F66</f>
        <v>0</v>
      </c>
      <c r="E66" s="696"/>
      <c r="F66" s="181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8.75" x14ac:dyDescent="0.25">
      <c r="A67" s="23" t="s">
        <v>1844</v>
      </c>
      <c r="B67" s="3"/>
      <c r="C67" s="22"/>
      <c r="D67" s="42">
        <f>'mód 2 ph'!F67</f>
        <v>0</v>
      </c>
      <c r="E67" s="696"/>
      <c r="F67" s="181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8.75" x14ac:dyDescent="0.25">
      <c r="A68" s="5" t="s">
        <v>1724</v>
      </c>
      <c r="B68" s="3" t="s">
        <v>355</v>
      </c>
      <c r="C68" s="22" t="s">
        <v>1725</v>
      </c>
      <c r="D68" s="42">
        <f>'mód 2 ph'!F68</f>
        <v>0</v>
      </c>
      <c r="E68" s="696"/>
      <c r="F68" s="181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8.75" x14ac:dyDescent="0.25">
      <c r="A69" s="3" t="s">
        <v>1726</v>
      </c>
      <c r="B69" s="3" t="s">
        <v>356</v>
      </c>
      <c r="C69" s="22" t="s">
        <v>1727</v>
      </c>
      <c r="D69" s="42">
        <f>'mód 2 ph'!F69</f>
        <v>0</v>
      </c>
      <c r="E69" s="696"/>
      <c r="F69" s="181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8.75" x14ac:dyDescent="0.25">
      <c r="A70" s="3" t="s">
        <v>1728</v>
      </c>
      <c r="B70" s="3" t="s">
        <v>357</v>
      </c>
      <c r="C70" s="22" t="s">
        <v>1729</v>
      </c>
      <c r="D70" s="42">
        <f>'mód 2 ph'!F70</f>
        <v>0</v>
      </c>
      <c r="E70" s="696"/>
      <c r="F70" s="181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8.75" x14ac:dyDescent="0.25">
      <c r="A71" s="3" t="s">
        <v>1730</v>
      </c>
      <c r="B71" s="3" t="s">
        <v>358</v>
      </c>
      <c r="C71" s="22" t="s">
        <v>1731</v>
      </c>
      <c r="D71" s="42">
        <f>'mód 2 ph'!F71</f>
        <v>0</v>
      </c>
      <c r="E71" s="696"/>
      <c r="F71" s="181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8.75" x14ac:dyDescent="0.25">
      <c r="A72" s="27" t="s">
        <v>1732</v>
      </c>
      <c r="B72" s="3" t="s">
        <v>359</v>
      </c>
      <c r="C72" s="22" t="s">
        <v>1733</v>
      </c>
      <c r="D72" s="42">
        <f>'mód 2 ph'!F72</f>
        <v>0</v>
      </c>
      <c r="E72" s="696"/>
      <c r="F72" s="181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8.75" x14ac:dyDescent="0.25">
      <c r="A73" s="21" t="s">
        <v>1734</v>
      </c>
      <c r="B73" s="3" t="s">
        <v>361</v>
      </c>
      <c r="C73" s="22" t="s">
        <v>1735</v>
      </c>
      <c r="D73" s="42">
        <f>'mód 2 ph'!F73</f>
        <v>0</v>
      </c>
      <c r="E73" s="696"/>
      <c r="F73" s="181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8.75" x14ac:dyDescent="0.25">
      <c r="A74" s="3" t="s">
        <v>1736</v>
      </c>
      <c r="B74" s="3" t="s">
        <v>362</v>
      </c>
      <c r="C74" s="22" t="s">
        <v>1737</v>
      </c>
      <c r="D74" s="42">
        <f>'mód 2 ph'!F74</f>
        <v>0</v>
      </c>
      <c r="E74" s="696"/>
      <c r="F74" s="181">
        <f t="shared" ref="F74:F137" si="1">E74+D74</f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8.75" x14ac:dyDescent="0.25">
      <c r="A75" s="3" t="s">
        <v>1738</v>
      </c>
      <c r="B75" s="3" t="s">
        <v>363</v>
      </c>
      <c r="C75" s="22" t="s">
        <v>1739</v>
      </c>
      <c r="D75" s="42">
        <f>'mód 2 ph'!F75</f>
        <v>0</v>
      </c>
      <c r="E75" s="696"/>
      <c r="F75" s="181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8.75" x14ac:dyDescent="0.25">
      <c r="A76" s="3" t="s">
        <v>1740</v>
      </c>
      <c r="B76" s="3" t="s">
        <v>364</v>
      </c>
      <c r="C76" s="22" t="s">
        <v>1741</v>
      </c>
      <c r="D76" s="42">
        <f>'mód 2 ph'!F76</f>
        <v>0</v>
      </c>
      <c r="E76" s="696"/>
      <c r="F76" s="181">
        <f t="shared" si="1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8.75" x14ac:dyDescent="0.25">
      <c r="A77" s="3" t="s">
        <v>1742</v>
      </c>
      <c r="B77" s="3" t="s">
        <v>365</v>
      </c>
      <c r="C77" s="22" t="s">
        <v>1743</v>
      </c>
      <c r="D77" s="42">
        <f>'mód 2 ph'!F77</f>
        <v>0</v>
      </c>
      <c r="E77" s="696"/>
      <c r="F77" s="181">
        <f t="shared" si="1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8.75" x14ac:dyDescent="0.25">
      <c r="A78" s="3" t="s">
        <v>1744</v>
      </c>
      <c r="B78" s="3" t="s">
        <v>366</v>
      </c>
      <c r="C78" s="22" t="s">
        <v>1745</v>
      </c>
      <c r="D78" s="42">
        <f>'mód 2 ph'!F78</f>
        <v>0</v>
      </c>
      <c r="E78" s="696"/>
      <c r="F78" s="181">
        <f t="shared" si="1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8.75" x14ac:dyDescent="0.25">
      <c r="A79" s="21" t="s">
        <v>1746</v>
      </c>
      <c r="B79" s="3" t="s">
        <v>378</v>
      </c>
      <c r="C79" s="22" t="s">
        <v>1747</v>
      </c>
      <c r="D79" s="42">
        <f>'mód 2 ph'!F79</f>
        <v>0</v>
      </c>
      <c r="E79" s="696"/>
      <c r="F79" s="181">
        <f t="shared" si="1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8.75" x14ac:dyDescent="0.25">
      <c r="A80" s="3" t="s">
        <v>1748</v>
      </c>
      <c r="B80" s="3" t="s">
        <v>379</v>
      </c>
      <c r="C80" s="22" t="s">
        <v>1749</v>
      </c>
      <c r="D80" s="42">
        <f>'mód 2 ph'!F80</f>
        <v>0</v>
      </c>
      <c r="E80" s="696"/>
      <c r="F80" s="181">
        <f t="shared" si="1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8.75" x14ac:dyDescent="0.25">
      <c r="A81" s="23" t="s">
        <v>1750</v>
      </c>
      <c r="B81" s="3" t="s">
        <v>380</v>
      </c>
      <c r="C81" s="22" t="s">
        <v>1751</v>
      </c>
      <c r="D81" s="42">
        <f>'mód 2 ph'!F81</f>
        <v>0</v>
      </c>
      <c r="E81" s="696"/>
      <c r="F81" s="181">
        <f t="shared" si="1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8.75" x14ac:dyDescent="0.25">
      <c r="A82" s="23" t="s">
        <v>1752</v>
      </c>
      <c r="B82" s="3" t="s">
        <v>381</v>
      </c>
      <c r="C82" s="22" t="s">
        <v>1753</v>
      </c>
      <c r="D82" s="42">
        <f>'mód 2 ph'!F82</f>
        <v>0</v>
      </c>
      <c r="E82" s="696"/>
      <c r="F82" s="181">
        <f t="shared" si="1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8.75" x14ac:dyDescent="0.25">
      <c r="A83" s="3" t="s">
        <v>1754</v>
      </c>
      <c r="B83" s="3" t="s">
        <v>382</v>
      </c>
      <c r="C83" s="22" t="s">
        <v>1755</v>
      </c>
      <c r="D83" s="42">
        <f>'mód 2 ph'!F83</f>
        <v>0</v>
      </c>
      <c r="E83" s="696"/>
      <c r="F83" s="181">
        <f t="shared" si="1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8.75" x14ac:dyDescent="0.25">
      <c r="A84" s="3" t="s">
        <v>1756</v>
      </c>
      <c r="B84" s="3" t="s">
        <v>383</v>
      </c>
      <c r="C84" s="22" t="s">
        <v>1757</v>
      </c>
      <c r="D84" s="42">
        <f>'mód 2 ph'!F84</f>
        <v>0</v>
      </c>
      <c r="E84" s="696"/>
      <c r="F84" s="181">
        <f t="shared" si="1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8.75" x14ac:dyDescent="0.25">
      <c r="A85" s="3" t="s">
        <v>1758</v>
      </c>
      <c r="B85" s="3" t="s">
        <v>384</v>
      </c>
      <c r="C85" s="22" t="s">
        <v>1759</v>
      </c>
      <c r="D85" s="42">
        <f>'mód 2 ph'!F85</f>
        <v>0</v>
      </c>
      <c r="E85" s="696"/>
      <c r="F85" s="181">
        <f t="shared" si="1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8.75" x14ac:dyDescent="0.25">
      <c r="A86" s="23" t="s">
        <v>1760</v>
      </c>
      <c r="B86" s="3"/>
      <c r="C86" s="22" t="s">
        <v>1761</v>
      </c>
      <c r="D86" s="42">
        <f>'mód 2 ph'!F86</f>
        <v>0</v>
      </c>
      <c r="E86" s="696"/>
      <c r="F86" s="181">
        <f t="shared" si="1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8.75" x14ac:dyDescent="0.25">
      <c r="A87" s="24" t="s">
        <v>1762</v>
      </c>
      <c r="B87" s="3"/>
      <c r="C87" s="22"/>
      <c r="D87" s="42">
        <f>'mód 2 ph'!F87</f>
        <v>0</v>
      </c>
      <c r="E87" s="696"/>
      <c r="F87" s="181">
        <f t="shared" si="1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8.75" x14ac:dyDescent="0.25">
      <c r="A88" s="24" t="s">
        <v>1763</v>
      </c>
      <c r="B88" s="3"/>
      <c r="C88" s="22"/>
      <c r="D88" s="42">
        <f>'mód 2 ph'!F88</f>
        <v>0</v>
      </c>
      <c r="E88" s="696"/>
      <c r="F88" s="181">
        <f t="shared" si="1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8.75" x14ac:dyDescent="0.25">
      <c r="A89" s="3" t="s">
        <v>1764</v>
      </c>
      <c r="B89" s="3" t="s">
        <v>385</v>
      </c>
      <c r="C89" s="22" t="s">
        <v>1765</v>
      </c>
      <c r="D89" s="42">
        <f>'mód 2 ph'!F89</f>
        <v>0</v>
      </c>
      <c r="E89" s="696"/>
      <c r="F89" s="181">
        <f t="shared" si="1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8.75" x14ac:dyDescent="0.25">
      <c r="A90" s="23" t="s">
        <v>1766</v>
      </c>
      <c r="B90" s="3" t="s">
        <v>386</v>
      </c>
      <c r="C90" s="22" t="s">
        <v>1767</v>
      </c>
      <c r="D90" s="42">
        <f>'mód 2 ph'!F90</f>
        <v>0</v>
      </c>
      <c r="E90" s="696"/>
      <c r="F90" s="181">
        <f t="shared" si="1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8.75" x14ac:dyDescent="0.25">
      <c r="A91" s="24" t="s">
        <v>1768</v>
      </c>
      <c r="B91" s="3"/>
      <c r="C91" s="22" t="s">
        <v>1769</v>
      </c>
      <c r="D91" s="42">
        <f>'mód 2 ph'!F91</f>
        <v>0</v>
      </c>
      <c r="E91" s="696"/>
      <c r="F91" s="181">
        <f t="shared" si="1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8.75" x14ac:dyDescent="0.25">
      <c r="A92" s="24" t="s">
        <v>1770</v>
      </c>
      <c r="B92" s="3"/>
      <c r="C92" s="22" t="s">
        <v>1771</v>
      </c>
      <c r="D92" s="42">
        <f>'mód 2 ph'!F92</f>
        <v>0</v>
      </c>
      <c r="E92" s="696"/>
      <c r="F92" s="181">
        <f t="shared" si="1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8.75" x14ac:dyDescent="0.25">
      <c r="A93" s="25" t="s">
        <v>1772</v>
      </c>
      <c r="B93" s="3"/>
      <c r="C93" s="22" t="s">
        <v>1773</v>
      </c>
      <c r="D93" s="42">
        <f>'mód 2 ph'!F93</f>
        <v>0</v>
      </c>
      <c r="E93" s="696"/>
      <c r="F93" s="181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8.75" x14ac:dyDescent="0.25">
      <c r="A94" s="25" t="s">
        <v>1774</v>
      </c>
      <c r="B94" s="3"/>
      <c r="C94" s="22" t="s">
        <v>1775</v>
      </c>
      <c r="D94" s="42">
        <f>'mód 2 ph'!F94</f>
        <v>0</v>
      </c>
      <c r="E94" s="696"/>
      <c r="F94" s="181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8.75" x14ac:dyDescent="0.25">
      <c r="A95" s="24" t="s">
        <v>1776</v>
      </c>
      <c r="B95" s="3"/>
      <c r="C95" s="22" t="s">
        <v>1777</v>
      </c>
      <c r="D95" s="42">
        <f>'mód 2 ph'!F95</f>
        <v>0</v>
      </c>
      <c r="E95" s="696"/>
      <c r="F95" s="181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8.75" x14ac:dyDescent="0.25">
      <c r="A96" s="24" t="s">
        <v>1778</v>
      </c>
      <c r="B96" s="3"/>
      <c r="C96" s="22" t="s">
        <v>1779</v>
      </c>
      <c r="D96" s="42">
        <f>'mód 2 ph'!F96</f>
        <v>0</v>
      </c>
      <c r="E96" s="696"/>
      <c r="F96" s="181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8.75" x14ac:dyDescent="0.25">
      <c r="A97" s="23" t="s">
        <v>1780</v>
      </c>
      <c r="B97" s="3" t="s">
        <v>387</v>
      </c>
      <c r="C97" s="22" t="s">
        <v>1781</v>
      </c>
      <c r="D97" s="42">
        <f>'mód 2 ph'!F97</f>
        <v>0</v>
      </c>
      <c r="E97" s="696"/>
      <c r="F97" s="181">
        <f t="shared" si="1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8.75" x14ac:dyDescent="0.25">
      <c r="A98" s="23" t="s">
        <v>1782</v>
      </c>
      <c r="B98" s="3" t="s">
        <v>388</v>
      </c>
      <c r="C98" s="22" t="s">
        <v>1783</v>
      </c>
      <c r="D98" s="42">
        <f>'mód 2 ph'!F98</f>
        <v>0</v>
      </c>
      <c r="E98" s="696"/>
      <c r="F98" s="181">
        <f t="shared" si="1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8.75" x14ac:dyDescent="0.25">
      <c r="A99" s="23" t="s">
        <v>1784</v>
      </c>
      <c r="B99" s="3" t="s">
        <v>389</v>
      </c>
      <c r="C99" s="22" t="s">
        <v>1785</v>
      </c>
      <c r="D99" s="42">
        <f>'mód 2 ph'!F99</f>
        <v>0</v>
      </c>
      <c r="E99" s="696"/>
      <c r="F99" s="181">
        <f t="shared" si="1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8.75" x14ac:dyDescent="0.25">
      <c r="A100" s="24" t="s">
        <v>1786</v>
      </c>
      <c r="B100" s="3"/>
      <c r="C100" s="22" t="s">
        <v>1787</v>
      </c>
      <c r="D100" s="42">
        <f>'mód 2 ph'!F100</f>
        <v>0</v>
      </c>
      <c r="E100" s="696"/>
      <c r="F100" s="181">
        <f t="shared" si="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8.75" x14ac:dyDescent="0.25">
      <c r="A101" s="25" t="s">
        <v>1788</v>
      </c>
      <c r="B101" s="3"/>
      <c r="C101" s="22" t="s">
        <v>1789</v>
      </c>
      <c r="D101" s="42">
        <f>'mód 2 ph'!F101</f>
        <v>0</v>
      </c>
      <c r="E101" s="696"/>
      <c r="F101" s="181">
        <f t="shared" si="1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8.75" x14ac:dyDescent="0.25">
      <c r="A102" s="25" t="s">
        <v>1790</v>
      </c>
      <c r="B102" s="3"/>
      <c r="C102" s="22" t="s">
        <v>1791</v>
      </c>
      <c r="D102" s="42">
        <f>'mód 2 ph'!F102</f>
        <v>0</v>
      </c>
      <c r="E102" s="696"/>
      <c r="F102" s="181">
        <f t="shared" si="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8.75" x14ac:dyDescent="0.25">
      <c r="A103" s="23" t="s">
        <v>1792</v>
      </c>
      <c r="B103" s="3" t="s">
        <v>390</v>
      </c>
      <c r="C103" s="22" t="s">
        <v>1793</v>
      </c>
      <c r="D103" s="42">
        <f>'mód 2 ph'!F103</f>
        <v>0</v>
      </c>
      <c r="E103" s="696"/>
      <c r="F103" s="181">
        <f t="shared" si="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8.75" x14ac:dyDescent="0.25">
      <c r="A104" s="3" t="s">
        <v>1794</v>
      </c>
      <c r="B104" s="3" t="s">
        <v>391</v>
      </c>
      <c r="C104" s="22" t="s">
        <v>1795</v>
      </c>
      <c r="D104" s="42">
        <f>'mód 2 ph'!F104</f>
        <v>0</v>
      </c>
      <c r="E104" s="696"/>
      <c r="F104" s="181">
        <f t="shared" si="1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8.75" x14ac:dyDescent="0.25">
      <c r="A105" s="23" t="s">
        <v>1796</v>
      </c>
      <c r="B105" s="3"/>
      <c r="C105" s="22" t="s">
        <v>1797</v>
      </c>
      <c r="D105" s="42">
        <f>'mód 2 ph'!F105</f>
        <v>0</v>
      </c>
      <c r="E105" s="696"/>
      <c r="F105" s="181">
        <f t="shared" si="1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8.75" x14ac:dyDescent="0.25">
      <c r="A106" s="23" t="s">
        <v>1798</v>
      </c>
      <c r="B106" s="3"/>
      <c r="C106" s="22" t="s">
        <v>1799</v>
      </c>
      <c r="D106" s="42">
        <f>'mód 2 ph'!F106</f>
        <v>0</v>
      </c>
      <c r="E106" s="696"/>
      <c r="F106" s="181">
        <f t="shared" si="1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8.75" x14ac:dyDescent="0.25">
      <c r="A107" s="24" t="s">
        <v>1800</v>
      </c>
      <c r="B107" s="3"/>
      <c r="C107" s="22" t="s">
        <v>1801</v>
      </c>
      <c r="D107" s="42">
        <f>'mód 2 ph'!F107</f>
        <v>0</v>
      </c>
      <c r="E107" s="696"/>
      <c r="F107" s="181">
        <f t="shared" si="1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8.75" x14ac:dyDescent="0.25">
      <c r="A108" s="24" t="s">
        <v>1802</v>
      </c>
      <c r="B108" s="3"/>
      <c r="C108" s="22" t="s">
        <v>1803</v>
      </c>
      <c r="D108" s="42">
        <f>'mód 2 ph'!F108</f>
        <v>0</v>
      </c>
      <c r="E108" s="696"/>
      <c r="F108" s="181">
        <f t="shared" si="1"/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8.75" x14ac:dyDescent="0.25">
      <c r="A109" s="24" t="s">
        <v>1804</v>
      </c>
      <c r="B109" s="3"/>
      <c r="C109" s="22" t="s">
        <v>1805</v>
      </c>
      <c r="D109" s="42">
        <f>'mód 2 ph'!F109</f>
        <v>0</v>
      </c>
      <c r="E109" s="696"/>
      <c r="F109" s="181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8.75" x14ac:dyDescent="0.25">
      <c r="A110" s="24" t="s">
        <v>1806</v>
      </c>
      <c r="B110" s="3"/>
      <c r="C110" s="22" t="s">
        <v>944</v>
      </c>
      <c r="D110" s="42">
        <f>'mód 2 ph'!F110</f>
        <v>0</v>
      </c>
      <c r="E110" s="696"/>
      <c r="F110" s="181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8.75" x14ac:dyDescent="0.25">
      <c r="A111" s="24" t="s">
        <v>945</v>
      </c>
      <c r="B111" s="3"/>
      <c r="C111" s="22" t="s">
        <v>946</v>
      </c>
      <c r="D111" s="42">
        <f>'mód 2 ph'!F111</f>
        <v>0</v>
      </c>
      <c r="E111" s="696"/>
      <c r="F111" s="181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8.75" x14ac:dyDescent="0.25">
      <c r="A112" s="24" t="s">
        <v>947</v>
      </c>
      <c r="B112" s="3"/>
      <c r="C112" s="22" t="s">
        <v>948</v>
      </c>
      <c r="D112" s="42">
        <f>'mód 2 ph'!F112</f>
        <v>0</v>
      </c>
      <c r="E112" s="696"/>
      <c r="F112" s="181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8.75" x14ac:dyDescent="0.25">
      <c r="A113" s="24" t="s">
        <v>949</v>
      </c>
      <c r="B113" s="3"/>
      <c r="C113" s="22" t="s">
        <v>950</v>
      </c>
      <c r="D113" s="42">
        <f>'mód 2 ph'!F113</f>
        <v>0</v>
      </c>
      <c r="E113" s="696"/>
      <c r="F113" s="181">
        <f t="shared" si="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8.75" x14ac:dyDescent="0.25">
      <c r="A114" s="24" t="s">
        <v>951</v>
      </c>
      <c r="B114" s="3"/>
      <c r="C114" s="22" t="s">
        <v>952</v>
      </c>
      <c r="D114" s="42">
        <f>'mód 2 ph'!F114</f>
        <v>0</v>
      </c>
      <c r="E114" s="696"/>
      <c r="F114" s="181">
        <f t="shared" si="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8.75" x14ac:dyDescent="0.25">
      <c r="A115" s="24" t="s">
        <v>953</v>
      </c>
      <c r="B115" s="3"/>
      <c r="C115" s="22" t="s">
        <v>954</v>
      </c>
      <c r="D115" s="42">
        <f>'mód 2 ph'!F115</f>
        <v>0</v>
      </c>
      <c r="E115" s="696"/>
      <c r="F115" s="181">
        <f t="shared" si="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8.75" x14ac:dyDescent="0.25">
      <c r="A116" s="21" t="s">
        <v>955</v>
      </c>
      <c r="B116" s="3" t="s">
        <v>1310</v>
      </c>
      <c r="C116" s="22" t="s">
        <v>956</v>
      </c>
      <c r="D116" s="42">
        <f>'mód 2 ph'!F116</f>
        <v>0</v>
      </c>
      <c r="E116" s="696"/>
      <c r="F116" s="181">
        <f t="shared" si="1"/>
        <v>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8.75" x14ac:dyDescent="0.25">
      <c r="A117" s="3" t="s">
        <v>957</v>
      </c>
      <c r="B117" s="3" t="s">
        <v>1311</v>
      </c>
      <c r="C117" s="22" t="s">
        <v>958</v>
      </c>
      <c r="D117" s="42">
        <f>'mód 2 ph'!F117</f>
        <v>0</v>
      </c>
      <c r="E117" s="696"/>
      <c r="F117" s="181">
        <f t="shared" si="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8.75" x14ac:dyDescent="0.25">
      <c r="A118" s="3" t="s">
        <v>959</v>
      </c>
      <c r="B118" s="3" t="s">
        <v>1312</v>
      </c>
      <c r="C118" s="22" t="s">
        <v>960</v>
      </c>
      <c r="D118" s="42">
        <f>'mód 2 ph'!F118</f>
        <v>0</v>
      </c>
      <c r="E118" s="696"/>
      <c r="F118" s="181">
        <f t="shared" si="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8.75" x14ac:dyDescent="0.25">
      <c r="A119" s="23" t="s">
        <v>961</v>
      </c>
      <c r="B119" s="3"/>
      <c r="C119" s="22" t="s">
        <v>962</v>
      </c>
      <c r="D119" s="42">
        <f>'mód 2 ph'!F119</f>
        <v>0</v>
      </c>
      <c r="E119" s="696"/>
      <c r="F119" s="181">
        <f t="shared" si="1"/>
        <v>0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8.75" x14ac:dyDescent="0.25">
      <c r="A120" s="23" t="s">
        <v>963</v>
      </c>
      <c r="B120" s="3"/>
      <c r="C120" s="22" t="s">
        <v>964</v>
      </c>
      <c r="D120" s="42">
        <f>'mód 2 ph'!F120</f>
        <v>0</v>
      </c>
      <c r="E120" s="696"/>
      <c r="F120" s="181">
        <f t="shared" si="1"/>
        <v>0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8.75" x14ac:dyDescent="0.25">
      <c r="A121" s="24" t="s">
        <v>965</v>
      </c>
      <c r="B121" s="3"/>
      <c r="C121" s="22" t="s">
        <v>966</v>
      </c>
      <c r="D121" s="42">
        <f>'mód 2 ph'!F121</f>
        <v>0</v>
      </c>
      <c r="E121" s="696"/>
      <c r="F121" s="181">
        <f t="shared" si="1"/>
        <v>0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8.75" x14ac:dyDescent="0.25">
      <c r="A122" s="24" t="s">
        <v>967</v>
      </c>
      <c r="B122" s="3"/>
      <c r="C122" s="22" t="s">
        <v>968</v>
      </c>
      <c r="D122" s="42">
        <f>'mód 2 ph'!F122</f>
        <v>0</v>
      </c>
      <c r="E122" s="696"/>
      <c r="F122" s="181">
        <f t="shared" si="1"/>
        <v>0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8.75" x14ac:dyDescent="0.25">
      <c r="A123" s="25" t="s">
        <v>969</v>
      </c>
      <c r="B123" s="3"/>
      <c r="C123" s="22"/>
      <c r="D123" s="42">
        <f>'mód 2 ph'!F123</f>
        <v>0</v>
      </c>
      <c r="E123" s="696"/>
      <c r="F123" s="181">
        <f t="shared" si="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8.75" x14ac:dyDescent="0.25">
      <c r="A124" s="25" t="s">
        <v>1901</v>
      </c>
      <c r="B124" s="3"/>
      <c r="C124" s="22"/>
      <c r="D124" s="42">
        <f>'mód 2 ph'!F124</f>
        <v>0</v>
      </c>
      <c r="E124" s="696"/>
      <c r="F124" s="181">
        <f t="shared" si="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8.75" x14ac:dyDescent="0.25">
      <c r="A125" s="25" t="s">
        <v>1902</v>
      </c>
      <c r="B125" s="3"/>
      <c r="C125" s="22"/>
      <c r="D125" s="42">
        <f>'mód 2 ph'!F125</f>
        <v>0</v>
      </c>
      <c r="E125" s="696"/>
      <c r="F125" s="181">
        <f t="shared" si="1"/>
        <v>0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8.75" x14ac:dyDescent="0.25">
      <c r="A126" s="25" t="s">
        <v>1903</v>
      </c>
      <c r="B126" s="3"/>
      <c r="C126" s="22"/>
      <c r="D126" s="42">
        <f>'mód 2 ph'!F126</f>
        <v>0</v>
      </c>
      <c r="E126" s="696"/>
      <c r="F126" s="181">
        <f t="shared" si="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8.75" x14ac:dyDescent="0.25">
      <c r="A127" s="25" t="s">
        <v>1904</v>
      </c>
      <c r="B127" s="3"/>
      <c r="C127" s="22"/>
      <c r="D127" s="42">
        <f>'mód 2 ph'!F127</f>
        <v>0</v>
      </c>
      <c r="E127" s="696"/>
      <c r="F127" s="181">
        <f t="shared" si="1"/>
        <v>0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8.75" x14ac:dyDescent="0.25">
      <c r="A128" s="25" t="s">
        <v>1905</v>
      </c>
      <c r="B128" s="3"/>
      <c r="C128" s="22"/>
      <c r="D128" s="42">
        <f>'mód 2 ph'!F128</f>
        <v>0</v>
      </c>
      <c r="E128" s="696"/>
      <c r="F128" s="181">
        <f t="shared" si="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18.75" x14ac:dyDescent="0.25">
      <c r="A129" s="25" t="s">
        <v>1906</v>
      </c>
      <c r="B129" s="3"/>
      <c r="C129" s="22"/>
      <c r="D129" s="42">
        <f>'mód 2 ph'!F129</f>
        <v>0</v>
      </c>
      <c r="E129" s="696"/>
      <c r="F129" s="181">
        <f t="shared" si="1"/>
        <v>0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8.75" x14ac:dyDescent="0.25">
      <c r="A130" s="23" t="s">
        <v>1907</v>
      </c>
      <c r="B130" s="3"/>
      <c r="C130" s="22" t="s">
        <v>1908</v>
      </c>
      <c r="D130" s="42">
        <f>'mód 2 ph'!F130</f>
        <v>0</v>
      </c>
      <c r="E130" s="696"/>
      <c r="F130" s="181">
        <f t="shared" si="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8.75" x14ac:dyDescent="0.25">
      <c r="A131" s="23" t="s">
        <v>1909</v>
      </c>
      <c r="B131" s="3"/>
      <c r="C131" s="22" t="s">
        <v>1910</v>
      </c>
      <c r="D131" s="42">
        <f>'mód 2 ph'!F131</f>
        <v>0</v>
      </c>
      <c r="E131" s="696"/>
      <c r="F131" s="181">
        <f t="shared" si="1"/>
        <v>0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8.75" x14ac:dyDescent="0.25">
      <c r="A132" s="24" t="s">
        <v>1911</v>
      </c>
      <c r="B132" s="3"/>
      <c r="C132" s="22"/>
      <c r="D132" s="42">
        <f>'mód 2 ph'!F132</f>
        <v>0</v>
      </c>
      <c r="E132" s="696"/>
      <c r="F132" s="181">
        <f t="shared" si="1"/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8.75" x14ac:dyDescent="0.25">
      <c r="A133" s="24" t="s">
        <v>1912</v>
      </c>
      <c r="B133" s="3"/>
      <c r="C133" s="22"/>
      <c r="D133" s="42">
        <f>'mód 2 ph'!F133</f>
        <v>0</v>
      </c>
      <c r="E133" s="696"/>
      <c r="F133" s="181">
        <f t="shared" si="1"/>
        <v>0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8.75" x14ac:dyDescent="0.25">
      <c r="A134" s="24" t="s">
        <v>1913</v>
      </c>
      <c r="B134" s="3"/>
      <c r="C134" s="22"/>
      <c r="D134" s="42">
        <f>'mód 2 ph'!F134</f>
        <v>0</v>
      </c>
      <c r="E134" s="696"/>
      <c r="F134" s="181">
        <f t="shared" si="1"/>
        <v>0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8.75" x14ac:dyDescent="0.25">
      <c r="A135" s="5" t="s">
        <v>1914</v>
      </c>
      <c r="B135" s="3" t="s">
        <v>1313</v>
      </c>
      <c r="C135" s="22" t="s">
        <v>1915</v>
      </c>
      <c r="D135" s="42">
        <f>'mód 2 ph'!F135</f>
        <v>0</v>
      </c>
      <c r="E135" s="696"/>
      <c r="F135" s="181">
        <f t="shared" si="1"/>
        <v>0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8.75" x14ac:dyDescent="0.25">
      <c r="A136" s="23" t="s">
        <v>1916</v>
      </c>
      <c r="B136" s="3"/>
      <c r="C136" s="22" t="s">
        <v>1917</v>
      </c>
      <c r="D136" s="42">
        <f>'mód 2 ph'!F136</f>
        <v>0</v>
      </c>
      <c r="E136" s="696"/>
      <c r="F136" s="181">
        <f t="shared" si="1"/>
        <v>0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8.75" x14ac:dyDescent="0.25">
      <c r="A137" s="23" t="s">
        <v>1918</v>
      </c>
      <c r="B137" s="3"/>
      <c r="C137" s="22" t="s">
        <v>1919</v>
      </c>
      <c r="D137" s="42">
        <f>'mód 2 ph'!F137</f>
        <v>0</v>
      </c>
      <c r="E137" s="696"/>
      <c r="F137" s="181">
        <f t="shared" si="1"/>
        <v>0</v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18.75" x14ac:dyDescent="0.25">
      <c r="A138" s="3" t="s">
        <v>1920</v>
      </c>
      <c r="B138" s="3" t="s">
        <v>1314</v>
      </c>
      <c r="C138" s="22" t="s">
        <v>1921</v>
      </c>
      <c r="D138" s="42">
        <f>'mód 2 ph'!F138</f>
        <v>0</v>
      </c>
      <c r="E138" s="696"/>
      <c r="F138" s="181">
        <f t="shared" ref="F138:F201" si="2">E138+D138</f>
        <v>0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8.75" x14ac:dyDescent="0.25">
      <c r="A139" s="3" t="s">
        <v>1922</v>
      </c>
      <c r="B139" s="3" t="s">
        <v>1315</v>
      </c>
      <c r="C139" s="22" t="s">
        <v>1923</v>
      </c>
      <c r="D139" s="42">
        <f>'mód 2 ph'!F139</f>
        <v>0</v>
      </c>
      <c r="E139" s="696"/>
      <c r="F139" s="181">
        <f t="shared" si="2"/>
        <v>0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18.75" x14ac:dyDescent="0.25">
      <c r="A140" s="23" t="s">
        <v>1924</v>
      </c>
      <c r="B140" s="3"/>
      <c r="C140" s="22" t="s">
        <v>1925</v>
      </c>
      <c r="D140" s="42">
        <f>'mód 2 ph'!F140</f>
        <v>0</v>
      </c>
      <c r="E140" s="696"/>
      <c r="F140" s="181">
        <f t="shared" si="2"/>
        <v>0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8.75" x14ac:dyDescent="0.25">
      <c r="A141" s="23" t="s">
        <v>1926</v>
      </c>
      <c r="B141" s="3"/>
      <c r="C141" s="22" t="s">
        <v>1927</v>
      </c>
      <c r="D141" s="42">
        <f>'mód 2 ph'!F141</f>
        <v>0</v>
      </c>
      <c r="E141" s="696"/>
      <c r="F141" s="181">
        <f t="shared" si="2"/>
        <v>0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8.75" x14ac:dyDescent="0.25">
      <c r="A142" s="23" t="s">
        <v>1928</v>
      </c>
      <c r="B142" s="3"/>
      <c r="C142" s="22" t="s">
        <v>1929</v>
      </c>
      <c r="D142" s="42">
        <f>'mód 2 ph'!F142</f>
        <v>0</v>
      </c>
      <c r="E142" s="696"/>
      <c r="F142" s="181">
        <f t="shared" si="2"/>
        <v>0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8.75" x14ac:dyDescent="0.25">
      <c r="A143" s="24" t="s">
        <v>1930</v>
      </c>
      <c r="B143" s="24"/>
      <c r="C143" s="28"/>
      <c r="D143" s="42">
        <f>'mód 2 ph'!F143</f>
        <v>0</v>
      </c>
      <c r="E143" s="697"/>
      <c r="F143" s="181">
        <f t="shared" si="2"/>
        <v>0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8.75" x14ac:dyDescent="0.25">
      <c r="A144" s="4" t="s">
        <v>1931</v>
      </c>
      <c r="B144" s="3" t="s">
        <v>1316</v>
      </c>
      <c r="C144" s="22" t="s">
        <v>1932</v>
      </c>
      <c r="D144" s="42">
        <f>'mód 2 ph'!F144</f>
        <v>0</v>
      </c>
      <c r="E144" s="696"/>
      <c r="F144" s="181">
        <f t="shared" si="2"/>
        <v>0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8.75" x14ac:dyDescent="0.25">
      <c r="A145" s="23" t="s">
        <v>1953</v>
      </c>
      <c r="B145" s="3"/>
      <c r="C145" s="22" t="s">
        <v>1954</v>
      </c>
      <c r="D145" s="42">
        <f>'mód 2 ph'!F145</f>
        <v>0</v>
      </c>
      <c r="E145" s="696"/>
      <c r="F145" s="181">
        <f t="shared" si="2"/>
        <v>0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8.75" x14ac:dyDescent="0.25">
      <c r="A146" s="23" t="s">
        <v>1955</v>
      </c>
      <c r="B146" s="3"/>
      <c r="C146" s="22" t="s">
        <v>1956</v>
      </c>
      <c r="D146" s="42">
        <f>'mód 2 ph'!F146</f>
        <v>0</v>
      </c>
      <c r="E146" s="696"/>
      <c r="F146" s="181">
        <f t="shared" si="2"/>
        <v>0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8.75" x14ac:dyDescent="0.25">
      <c r="A147" s="3" t="s">
        <v>1957</v>
      </c>
      <c r="B147" s="3" t="s">
        <v>1317</v>
      </c>
      <c r="C147" s="22" t="s">
        <v>1958</v>
      </c>
      <c r="D147" s="42">
        <f>'mód 2 ph'!F147</f>
        <v>0</v>
      </c>
      <c r="E147" s="696"/>
      <c r="F147" s="181">
        <f t="shared" si="2"/>
        <v>0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8.75" x14ac:dyDescent="0.25">
      <c r="A148" s="3" t="s">
        <v>1959</v>
      </c>
      <c r="B148" s="3" t="s">
        <v>1318</v>
      </c>
      <c r="C148" s="22" t="s">
        <v>1960</v>
      </c>
      <c r="D148" s="42">
        <f>'mód 2 ph'!F148</f>
        <v>0</v>
      </c>
      <c r="E148" s="696"/>
      <c r="F148" s="181">
        <f t="shared" si="2"/>
        <v>0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8.75" x14ac:dyDescent="0.25">
      <c r="A149" s="23" t="s">
        <v>1961</v>
      </c>
      <c r="B149" s="3"/>
      <c r="C149" s="22" t="s">
        <v>1962</v>
      </c>
      <c r="D149" s="42">
        <f>'mód 2 ph'!F149</f>
        <v>0</v>
      </c>
      <c r="E149" s="696"/>
      <c r="F149" s="181">
        <f t="shared" si="2"/>
        <v>0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8.75" x14ac:dyDescent="0.25">
      <c r="A150" s="23" t="s">
        <v>1963</v>
      </c>
      <c r="B150" s="3"/>
      <c r="C150" s="22" t="s">
        <v>1964</v>
      </c>
      <c r="D150" s="42">
        <f>'mód 2 ph'!F150</f>
        <v>0</v>
      </c>
      <c r="E150" s="696"/>
      <c r="F150" s="181">
        <f t="shared" si="2"/>
        <v>0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8.75" x14ac:dyDescent="0.25">
      <c r="A151" s="3" t="s">
        <v>1965</v>
      </c>
      <c r="B151" s="3" t="s">
        <v>1319</v>
      </c>
      <c r="C151" s="22" t="s">
        <v>1966</v>
      </c>
      <c r="D151" s="42">
        <f>'mód 2 ph'!F151</f>
        <v>0</v>
      </c>
      <c r="E151" s="696"/>
      <c r="F151" s="181">
        <f t="shared" si="2"/>
        <v>0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8.75" x14ac:dyDescent="0.25">
      <c r="A152" s="3" t="s">
        <v>1967</v>
      </c>
      <c r="B152" s="3" t="s">
        <v>1320</v>
      </c>
      <c r="C152" s="22" t="s">
        <v>1969</v>
      </c>
      <c r="D152" s="42">
        <f>'mód 2 ph'!F152</f>
        <v>0</v>
      </c>
      <c r="E152" s="696"/>
      <c r="F152" s="181">
        <f t="shared" si="2"/>
        <v>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8.75" x14ac:dyDescent="0.25">
      <c r="A153" s="21" t="s">
        <v>1970</v>
      </c>
      <c r="B153" s="3" t="s">
        <v>1321</v>
      </c>
      <c r="C153" s="22" t="s">
        <v>1971</v>
      </c>
      <c r="D153" s="42">
        <f>'mód 2 ph'!F153</f>
        <v>0</v>
      </c>
      <c r="E153" s="696"/>
      <c r="F153" s="181">
        <f t="shared" si="2"/>
        <v>0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8.75" x14ac:dyDescent="0.25">
      <c r="A154" s="3" t="s">
        <v>1976</v>
      </c>
      <c r="B154" s="3" t="s">
        <v>1322</v>
      </c>
      <c r="C154" s="22" t="s">
        <v>1977</v>
      </c>
      <c r="D154" s="42">
        <f>'mód 2 ph'!F154</f>
        <v>0</v>
      </c>
      <c r="E154" s="696"/>
      <c r="F154" s="181">
        <f t="shared" si="2"/>
        <v>0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8.75" x14ac:dyDescent="0.25">
      <c r="A155" s="3" t="s">
        <v>1978</v>
      </c>
      <c r="B155" s="3" t="s">
        <v>1323</v>
      </c>
      <c r="C155" s="22" t="s">
        <v>1979</v>
      </c>
      <c r="D155" s="42">
        <f>'mód 2 ph'!F155</f>
        <v>0</v>
      </c>
      <c r="E155" s="696"/>
      <c r="F155" s="181">
        <f t="shared" si="2"/>
        <v>0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8.75" x14ac:dyDescent="0.25">
      <c r="A156" s="3" t="s">
        <v>1980</v>
      </c>
      <c r="B156" s="3" t="s">
        <v>1324</v>
      </c>
      <c r="C156" s="22" t="s">
        <v>1981</v>
      </c>
      <c r="D156" s="42">
        <f>'mód 2 ph'!F156</f>
        <v>0</v>
      </c>
      <c r="E156" s="696"/>
      <c r="F156" s="181">
        <f t="shared" si="2"/>
        <v>0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8.75" x14ac:dyDescent="0.25">
      <c r="A157" s="3" t="s">
        <v>1982</v>
      </c>
      <c r="B157" s="3" t="s">
        <v>1325</v>
      </c>
      <c r="C157" s="22" t="s">
        <v>1983</v>
      </c>
      <c r="D157" s="42">
        <f>'mód 2 ph'!F157</f>
        <v>0</v>
      </c>
      <c r="E157" s="696"/>
      <c r="F157" s="181">
        <f t="shared" si="2"/>
        <v>0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8.75" x14ac:dyDescent="0.25">
      <c r="A158" s="3" t="s">
        <v>1984</v>
      </c>
      <c r="B158" s="3" t="s">
        <v>1326</v>
      </c>
      <c r="C158" s="22" t="s">
        <v>1985</v>
      </c>
      <c r="D158" s="42">
        <f>'mód 2 ph'!F158</f>
        <v>0</v>
      </c>
      <c r="E158" s="696"/>
      <c r="F158" s="181">
        <f t="shared" si="2"/>
        <v>0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8.75" x14ac:dyDescent="0.25">
      <c r="A159" s="21" t="s">
        <v>1986</v>
      </c>
      <c r="B159" s="3" t="s">
        <v>1327</v>
      </c>
      <c r="C159" s="22" t="s">
        <v>1987</v>
      </c>
      <c r="D159" s="42">
        <f>'mód 2 ph'!F159</f>
        <v>0</v>
      </c>
      <c r="E159" s="696"/>
      <c r="F159" s="181">
        <f t="shared" si="2"/>
        <v>0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8.75" x14ac:dyDescent="0.25">
      <c r="A160" s="3" t="s">
        <v>67</v>
      </c>
      <c r="B160" s="3" t="s">
        <v>1328</v>
      </c>
      <c r="C160" s="22" t="s">
        <v>68</v>
      </c>
      <c r="D160" s="42">
        <f>'mód 2 ph'!F160</f>
        <v>0</v>
      </c>
      <c r="E160" s="696"/>
      <c r="F160" s="181">
        <f t="shared" si="2"/>
        <v>0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8.75" x14ac:dyDescent="0.25">
      <c r="A161" s="3" t="s">
        <v>1124</v>
      </c>
      <c r="B161" s="3" t="s">
        <v>1329</v>
      </c>
      <c r="C161" s="22" t="s">
        <v>1125</v>
      </c>
      <c r="D161" s="42">
        <f>'mód 2 ph'!F161</f>
        <v>0</v>
      </c>
      <c r="E161" s="696"/>
      <c r="F161" s="181">
        <f t="shared" si="2"/>
        <v>0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8.75" x14ac:dyDescent="0.25">
      <c r="A162" s="3" t="s">
        <v>1126</v>
      </c>
      <c r="B162" s="3" t="s">
        <v>1330</v>
      </c>
      <c r="C162" s="22" t="s">
        <v>1127</v>
      </c>
      <c r="D162" s="42">
        <f>'mód 2 ph'!F162</f>
        <v>0</v>
      </c>
      <c r="E162" s="696"/>
      <c r="F162" s="181">
        <f t="shared" si="2"/>
        <v>0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8.75" x14ac:dyDescent="0.25">
      <c r="A163" s="21" t="s">
        <v>1128</v>
      </c>
      <c r="B163" s="3" t="s">
        <v>1331</v>
      </c>
      <c r="C163" s="22" t="s">
        <v>1129</v>
      </c>
      <c r="D163" s="42">
        <f>'mód 2 ph'!F163</f>
        <v>0</v>
      </c>
      <c r="E163" s="696"/>
      <c r="F163" s="181">
        <f t="shared" si="2"/>
        <v>0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8.75" x14ac:dyDescent="0.25">
      <c r="A164" s="3" t="s">
        <v>1130</v>
      </c>
      <c r="B164" s="3" t="s">
        <v>1332</v>
      </c>
      <c r="C164" s="22" t="s">
        <v>1131</v>
      </c>
      <c r="D164" s="42">
        <f>'mód 2 ph'!F164</f>
        <v>0</v>
      </c>
      <c r="E164" s="696"/>
      <c r="F164" s="181">
        <f t="shared" si="2"/>
        <v>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8.75" x14ac:dyDescent="0.25">
      <c r="A165" s="3" t="s">
        <v>1132</v>
      </c>
      <c r="B165" s="3" t="s">
        <v>1333</v>
      </c>
      <c r="C165" s="22" t="s">
        <v>1133</v>
      </c>
      <c r="D165" s="42">
        <f>'mód 2 ph'!F165</f>
        <v>0</v>
      </c>
      <c r="E165" s="696"/>
      <c r="F165" s="181">
        <f t="shared" si="2"/>
        <v>0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18.75" x14ac:dyDescent="0.25">
      <c r="A166" s="3" t="s">
        <v>1134</v>
      </c>
      <c r="B166" s="3" t="s">
        <v>1334</v>
      </c>
      <c r="C166" s="22" t="s">
        <v>1135</v>
      </c>
      <c r="D166" s="42">
        <f>'mód 2 ph'!F166</f>
        <v>0</v>
      </c>
      <c r="E166" s="696"/>
      <c r="F166" s="181">
        <f t="shared" si="2"/>
        <v>0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30" customHeight="1" x14ac:dyDescent="0.25">
      <c r="A167" s="19" t="s">
        <v>2056</v>
      </c>
      <c r="B167" s="19" t="s">
        <v>467</v>
      </c>
      <c r="C167" s="36" t="s">
        <v>1818</v>
      </c>
      <c r="D167" s="42">
        <f>'mód 2 ph'!F167</f>
        <v>31549</v>
      </c>
      <c r="E167" s="42">
        <v>920</v>
      </c>
      <c r="F167" s="42">
        <f t="shared" si="2"/>
        <v>32469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8.75" x14ac:dyDescent="0.25">
      <c r="A168" s="3" t="s">
        <v>1137</v>
      </c>
      <c r="B168" s="3" t="s">
        <v>1386</v>
      </c>
      <c r="C168" s="22" t="s">
        <v>1138</v>
      </c>
      <c r="D168" s="42">
        <f>'mód 2 ph'!F168</f>
        <v>31549</v>
      </c>
      <c r="E168" s="696">
        <v>920</v>
      </c>
      <c r="F168" s="181">
        <f t="shared" si="2"/>
        <v>32469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8.75" x14ac:dyDescent="0.25">
      <c r="A169" s="23" t="s">
        <v>1139</v>
      </c>
      <c r="B169" s="3" t="s">
        <v>1387</v>
      </c>
      <c r="C169" s="22" t="s">
        <v>1140</v>
      </c>
      <c r="D169" s="42">
        <f>'mód 2 ph'!F169</f>
        <v>0</v>
      </c>
      <c r="E169" s="696"/>
      <c r="F169" s="181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8.75" x14ac:dyDescent="0.25">
      <c r="A170" s="24" t="s">
        <v>1141</v>
      </c>
      <c r="B170" s="3" t="s">
        <v>1388</v>
      </c>
      <c r="C170" s="22" t="s">
        <v>1142</v>
      </c>
      <c r="D170" s="42">
        <f>'mód 2 ph'!F170</f>
        <v>0</v>
      </c>
      <c r="E170" s="696"/>
      <c r="F170" s="181">
        <f t="shared" si="2"/>
        <v>0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18.75" x14ac:dyDescent="0.25">
      <c r="A171" s="24" t="s">
        <v>1143</v>
      </c>
      <c r="B171" s="3" t="s">
        <v>1389</v>
      </c>
      <c r="C171" s="22" t="s">
        <v>1144</v>
      </c>
      <c r="D171" s="42">
        <f>'mód 2 ph'!F171</f>
        <v>0</v>
      </c>
      <c r="E171" s="696"/>
      <c r="F171" s="181">
        <f t="shared" si="2"/>
        <v>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18.75" x14ac:dyDescent="0.25">
      <c r="A172" s="24" t="s">
        <v>1145</v>
      </c>
      <c r="B172" s="3" t="s">
        <v>1390</v>
      </c>
      <c r="C172" s="22" t="s">
        <v>1146</v>
      </c>
      <c r="D172" s="42">
        <f>'mód 2 ph'!F172</f>
        <v>0</v>
      </c>
      <c r="E172" s="696"/>
      <c r="F172" s="181">
        <f t="shared" si="2"/>
        <v>0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18.75" x14ac:dyDescent="0.25">
      <c r="A173" s="29" t="s">
        <v>1147</v>
      </c>
      <c r="B173" s="3" t="s">
        <v>1391</v>
      </c>
      <c r="C173" s="22" t="s">
        <v>1148</v>
      </c>
      <c r="D173" s="42">
        <f>'mód 2 ph'!F173</f>
        <v>0</v>
      </c>
      <c r="E173" s="696"/>
      <c r="F173" s="181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18.75" x14ac:dyDescent="0.25">
      <c r="A174" s="24" t="s">
        <v>1149</v>
      </c>
      <c r="B174" s="3" t="s">
        <v>1392</v>
      </c>
      <c r="C174" s="22" t="s">
        <v>1150</v>
      </c>
      <c r="D174" s="42">
        <f>'mód 2 ph'!F174</f>
        <v>0</v>
      </c>
      <c r="E174" s="696"/>
      <c r="F174" s="181">
        <f t="shared" si="2"/>
        <v>0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8.75" x14ac:dyDescent="0.25">
      <c r="A175" s="24" t="s">
        <v>1151</v>
      </c>
      <c r="B175" s="3" t="s">
        <v>1393</v>
      </c>
      <c r="C175" s="22" t="s">
        <v>1152</v>
      </c>
      <c r="D175" s="42">
        <f>'mód 2 ph'!F175</f>
        <v>0</v>
      </c>
      <c r="E175" s="696"/>
      <c r="F175" s="181">
        <f t="shared" si="2"/>
        <v>0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8.75" x14ac:dyDescent="0.25">
      <c r="A176" s="24" t="s">
        <v>1153</v>
      </c>
      <c r="B176" s="3" t="s">
        <v>1394</v>
      </c>
      <c r="C176" s="22" t="s">
        <v>1154</v>
      </c>
      <c r="D176" s="42">
        <f>'mód 2 ph'!F176</f>
        <v>0</v>
      </c>
      <c r="E176" s="696"/>
      <c r="F176" s="181">
        <f t="shared" si="2"/>
        <v>0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18.75" x14ac:dyDescent="0.25">
      <c r="A177" s="24" t="s">
        <v>1155</v>
      </c>
      <c r="B177" s="3" t="s">
        <v>1395</v>
      </c>
      <c r="C177" s="22" t="s">
        <v>1156</v>
      </c>
      <c r="D177" s="42">
        <f>'mód 2 ph'!F177</f>
        <v>0</v>
      </c>
      <c r="E177" s="696"/>
      <c r="F177" s="181">
        <f t="shared" si="2"/>
        <v>0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18.75" x14ac:dyDescent="0.25">
      <c r="A178" s="23" t="s">
        <v>1157</v>
      </c>
      <c r="B178" s="3" t="s">
        <v>1396</v>
      </c>
      <c r="C178" s="22" t="s">
        <v>1158</v>
      </c>
      <c r="D178" s="42">
        <f>'mód 2 ph'!F178</f>
        <v>0</v>
      </c>
      <c r="E178" s="696"/>
      <c r="F178" s="181">
        <f t="shared" si="2"/>
        <v>0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18.75" x14ac:dyDescent="0.25">
      <c r="A179" s="24" t="s">
        <v>1159</v>
      </c>
      <c r="B179" s="3" t="s">
        <v>1397</v>
      </c>
      <c r="C179" s="22" t="s">
        <v>1160</v>
      </c>
      <c r="D179" s="42">
        <f>'mód 2 ph'!F179</f>
        <v>0</v>
      </c>
      <c r="E179" s="696"/>
      <c r="F179" s="181">
        <f t="shared" si="2"/>
        <v>0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18.75" x14ac:dyDescent="0.25">
      <c r="A180" s="24" t="s">
        <v>1161</v>
      </c>
      <c r="B180" s="3" t="s">
        <v>1398</v>
      </c>
      <c r="C180" s="22" t="s">
        <v>1162</v>
      </c>
      <c r="D180" s="42">
        <f>'mód 2 ph'!F180</f>
        <v>0</v>
      </c>
      <c r="E180" s="696"/>
      <c r="F180" s="181">
        <f t="shared" si="2"/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18.75" x14ac:dyDescent="0.25">
      <c r="A181" s="23" t="s">
        <v>1163</v>
      </c>
      <c r="B181" s="3" t="s">
        <v>1399</v>
      </c>
      <c r="C181" s="22" t="s">
        <v>1164</v>
      </c>
      <c r="D181" s="42">
        <f>'mód 2 ph'!F181</f>
        <v>0</v>
      </c>
      <c r="E181" s="696"/>
      <c r="F181" s="181">
        <f t="shared" si="2"/>
        <v>0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18.75" x14ac:dyDescent="0.25">
      <c r="A182" s="23" t="s">
        <v>1165</v>
      </c>
      <c r="B182" s="3" t="s">
        <v>1400</v>
      </c>
      <c r="C182" s="22" t="s">
        <v>1166</v>
      </c>
      <c r="D182" s="42">
        <f>'mód 2 ph'!F182</f>
        <v>0</v>
      </c>
      <c r="E182" s="696"/>
      <c r="F182" s="181">
        <f t="shared" si="2"/>
        <v>0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18.75" x14ac:dyDescent="0.25">
      <c r="A183" s="23" t="s">
        <v>1167</v>
      </c>
      <c r="B183" s="3" t="s">
        <v>1401</v>
      </c>
      <c r="C183" s="22" t="s">
        <v>1168</v>
      </c>
      <c r="D183" s="42">
        <f>'mód 2 ph'!F183</f>
        <v>31549</v>
      </c>
      <c r="E183" s="696">
        <v>920</v>
      </c>
      <c r="F183" s="181">
        <f t="shared" si="2"/>
        <v>32469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18.75" x14ac:dyDescent="0.25">
      <c r="A184" s="23" t="s">
        <v>1169</v>
      </c>
      <c r="B184" s="3" t="s">
        <v>1402</v>
      </c>
      <c r="C184" s="22" t="s">
        <v>1170</v>
      </c>
      <c r="D184" s="42">
        <f>'mód 2 ph'!F184</f>
        <v>0</v>
      </c>
      <c r="E184" s="696"/>
      <c r="F184" s="181">
        <f t="shared" si="2"/>
        <v>0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18.75" x14ac:dyDescent="0.25">
      <c r="A185" s="23" t="s">
        <v>1171</v>
      </c>
      <c r="B185" s="3" t="s">
        <v>1403</v>
      </c>
      <c r="C185" s="22" t="s">
        <v>1172</v>
      </c>
      <c r="D185" s="42">
        <f>'mód 2 ph'!F185</f>
        <v>0</v>
      </c>
      <c r="E185" s="696"/>
      <c r="F185" s="181">
        <f t="shared" si="2"/>
        <v>0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18.75" x14ac:dyDescent="0.25">
      <c r="A186" s="3" t="s">
        <v>1173</v>
      </c>
      <c r="B186" s="3" t="s">
        <v>1404</v>
      </c>
      <c r="C186" s="22" t="s">
        <v>1174</v>
      </c>
      <c r="D186" s="42">
        <f>'mód 2 ph'!F186</f>
        <v>0</v>
      </c>
      <c r="E186" s="696"/>
      <c r="F186" s="181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18.75" x14ac:dyDescent="0.25">
      <c r="A187" s="23" t="s">
        <v>1175</v>
      </c>
      <c r="B187" s="3" t="s">
        <v>1405</v>
      </c>
      <c r="C187" s="22" t="s">
        <v>1176</v>
      </c>
      <c r="D187" s="42">
        <f>'mód 2 ph'!F187</f>
        <v>0</v>
      </c>
      <c r="E187" s="696"/>
      <c r="F187" s="181">
        <f t="shared" si="2"/>
        <v>0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18.75" x14ac:dyDescent="0.25">
      <c r="A188" s="23" t="s">
        <v>1177</v>
      </c>
      <c r="B188" s="3" t="s">
        <v>1406</v>
      </c>
      <c r="C188" s="22" t="s">
        <v>1178</v>
      </c>
      <c r="D188" s="42">
        <f>'mód 2 ph'!F188</f>
        <v>0</v>
      </c>
      <c r="E188" s="696"/>
      <c r="F188" s="181">
        <f t="shared" si="2"/>
        <v>0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18.75" x14ac:dyDescent="0.25">
      <c r="A189" s="23" t="s">
        <v>1179</v>
      </c>
      <c r="B189" s="3" t="s">
        <v>1407</v>
      </c>
      <c r="C189" s="22" t="s">
        <v>1180</v>
      </c>
      <c r="D189" s="42">
        <f>'mód 2 ph'!F189</f>
        <v>0</v>
      </c>
      <c r="E189" s="696"/>
      <c r="F189" s="181">
        <f t="shared" si="2"/>
        <v>0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18.75" x14ac:dyDescent="0.25">
      <c r="A190" s="23" t="s">
        <v>1181</v>
      </c>
      <c r="B190" s="3" t="s">
        <v>1408</v>
      </c>
      <c r="C190" s="22" t="s">
        <v>1182</v>
      </c>
      <c r="D190" s="42">
        <f>'mód 2 ph'!F190</f>
        <v>0</v>
      </c>
      <c r="E190" s="696"/>
      <c r="F190" s="181">
        <f t="shared" si="2"/>
        <v>0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18.75" x14ac:dyDescent="0.25">
      <c r="A191" s="3" t="s">
        <v>1183</v>
      </c>
      <c r="B191" s="3" t="s">
        <v>1409</v>
      </c>
      <c r="C191" s="22" t="s">
        <v>1184</v>
      </c>
      <c r="D191" s="42">
        <f>'mód 2 ph'!F191</f>
        <v>0</v>
      </c>
      <c r="E191" s="696"/>
      <c r="F191" s="181">
        <f t="shared" si="2"/>
        <v>0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30" customHeight="1" x14ac:dyDescent="0.25">
      <c r="A192" s="19" t="s">
        <v>2057</v>
      </c>
      <c r="B192" s="19"/>
      <c r="C192" s="19"/>
      <c r="D192" s="42">
        <f>'mód 2 ph'!F192</f>
        <v>31549</v>
      </c>
      <c r="E192" s="42">
        <f>E167+E8</f>
        <v>920</v>
      </c>
      <c r="F192" s="42">
        <f t="shared" si="2"/>
        <v>32469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s="31" customFormat="1" ht="30" customHeight="1" x14ac:dyDescent="0.25">
      <c r="A193" s="19" t="s">
        <v>2058</v>
      </c>
      <c r="B193" s="19" t="s">
        <v>768</v>
      </c>
      <c r="C193" s="20"/>
      <c r="D193" s="42">
        <f>'mód 2 ph'!F193</f>
        <v>31548.760000000002</v>
      </c>
      <c r="E193" s="42">
        <f>E194+E248+E257+E332+E367+E380+E390+E395</f>
        <v>920</v>
      </c>
      <c r="F193" s="42">
        <f t="shared" si="2"/>
        <v>32468.760000000002</v>
      </c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1:17" ht="18.75" x14ac:dyDescent="0.25">
      <c r="A194" s="21" t="s">
        <v>141</v>
      </c>
      <c r="B194" s="21" t="s">
        <v>470</v>
      </c>
      <c r="C194" s="32" t="s">
        <v>142</v>
      </c>
      <c r="D194" s="42">
        <f>'mód 2 ph'!F194</f>
        <v>21294</v>
      </c>
      <c r="E194" s="698">
        <f>E195+E244</f>
        <v>747</v>
      </c>
      <c r="F194" s="181">
        <f t="shared" si="2"/>
        <v>22041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ht="18.75" x14ac:dyDescent="0.25">
      <c r="A195" s="3" t="s">
        <v>143</v>
      </c>
      <c r="B195" s="3" t="s">
        <v>471</v>
      </c>
      <c r="C195" s="33" t="s">
        <v>144</v>
      </c>
      <c r="D195" s="42">
        <f>'mód 2 ph'!F195</f>
        <v>20489</v>
      </c>
      <c r="E195" s="696">
        <f>E196+E213+E214+E215+E216+E217+E218+E232+E233+E237+E241+E242+E243</f>
        <v>324</v>
      </c>
      <c r="F195" s="181">
        <f t="shared" si="2"/>
        <v>20813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ht="18.75" x14ac:dyDescent="0.25">
      <c r="A196" s="23" t="s">
        <v>145</v>
      </c>
      <c r="B196" s="3" t="s">
        <v>472</v>
      </c>
      <c r="C196" s="22" t="s">
        <v>146</v>
      </c>
      <c r="D196" s="42">
        <f>'mód 2 ph'!F196</f>
        <v>18919</v>
      </c>
      <c r="E196" s="696"/>
      <c r="F196" s="181">
        <f t="shared" si="2"/>
        <v>18919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18.75" x14ac:dyDescent="0.25">
      <c r="A197" s="24" t="s">
        <v>147</v>
      </c>
      <c r="B197" s="3"/>
      <c r="C197" s="33" t="s">
        <v>148</v>
      </c>
      <c r="D197" s="42">
        <f>'mód 2 ph'!F197</f>
        <v>17595</v>
      </c>
      <c r="E197" s="696"/>
      <c r="F197" s="181">
        <f t="shared" si="2"/>
        <v>17595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8.75" x14ac:dyDescent="0.25">
      <c r="A198" s="25" t="s">
        <v>149</v>
      </c>
      <c r="B198" s="3"/>
      <c r="C198" s="33" t="s">
        <v>150</v>
      </c>
      <c r="D198" s="42">
        <f>'mód 2 ph'!F198</f>
        <v>17595</v>
      </c>
      <c r="E198" s="696"/>
      <c r="F198" s="181">
        <f t="shared" si="2"/>
        <v>17595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ht="18.75" x14ac:dyDescent="0.25">
      <c r="A199" s="25" t="s">
        <v>151</v>
      </c>
      <c r="B199" s="3"/>
      <c r="C199" s="33" t="s">
        <v>152</v>
      </c>
      <c r="D199" s="42">
        <f>'mód 2 ph'!F199</f>
        <v>0</v>
      </c>
      <c r="E199" s="696"/>
      <c r="F199" s="181">
        <f t="shared" si="2"/>
        <v>0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ht="18.75" x14ac:dyDescent="0.25">
      <c r="A200" s="25" t="s">
        <v>153</v>
      </c>
      <c r="B200" s="3"/>
      <c r="C200" s="33" t="s">
        <v>154</v>
      </c>
      <c r="D200" s="42">
        <f>'mód 2 ph'!F200</f>
        <v>0</v>
      </c>
      <c r="E200" s="696"/>
      <c r="F200" s="181">
        <f t="shared" si="2"/>
        <v>0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8.75" x14ac:dyDescent="0.25">
      <c r="A201" s="24" t="s">
        <v>155</v>
      </c>
      <c r="B201" s="3"/>
      <c r="C201" s="22" t="s">
        <v>156</v>
      </c>
      <c r="D201" s="42">
        <f>'mód 2 ph'!F201</f>
        <v>947</v>
      </c>
      <c r="E201" s="696"/>
      <c r="F201" s="181">
        <f t="shared" si="2"/>
        <v>947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18.75" x14ac:dyDescent="0.25">
      <c r="A202" s="25" t="s">
        <v>157</v>
      </c>
      <c r="B202" s="3"/>
      <c r="C202" s="22" t="s">
        <v>158</v>
      </c>
      <c r="D202" s="42">
        <f>'mód 2 ph'!F202</f>
        <v>947</v>
      </c>
      <c r="E202" s="696"/>
      <c r="F202" s="181">
        <f t="shared" ref="F202:F265" si="3">E202+D202</f>
        <v>947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18.75" x14ac:dyDescent="0.25">
      <c r="A203" s="25" t="s">
        <v>159</v>
      </c>
      <c r="B203" s="3"/>
      <c r="C203" s="22" t="s">
        <v>160</v>
      </c>
      <c r="D203" s="42">
        <f>'mód 2 ph'!F203</f>
        <v>0</v>
      </c>
      <c r="E203" s="696"/>
      <c r="F203" s="181">
        <f t="shared" si="3"/>
        <v>0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ht="18.75" x14ac:dyDescent="0.25">
      <c r="A204" s="24" t="s">
        <v>161</v>
      </c>
      <c r="B204" s="3"/>
      <c r="C204" s="22" t="s">
        <v>162</v>
      </c>
      <c r="D204" s="42">
        <f>'mód 2 ph'!F204</f>
        <v>0</v>
      </c>
      <c r="E204" s="696"/>
      <c r="F204" s="181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ht="18.75" x14ac:dyDescent="0.25">
      <c r="A205" s="25" t="s">
        <v>163</v>
      </c>
      <c r="B205" s="3"/>
      <c r="C205" s="22" t="s">
        <v>164</v>
      </c>
      <c r="D205" s="42">
        <f>'mód 2 ph'!F205</f>
        <v>0</v>
      </c>
      <c r="E205" s="696"/>
      <c r="F205" s="181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ht="18.75" x14ac:dyDescent="0.25">
      <c r="A206" s="24" t="s">
        <v>165</v>
      </c>
      <c r="B206" s="3"/>
      <c r="C206" s="22" t="s">
        <v>166</v>
      </c>
      <c r="D206" s="42">
        <f>'mód 2 ph'!F206</f>
        <v>377</v>
      </c>
      <c r="E206" s="696"/>
      <c r="F206" s="181">
        <f t="shared" si="3"/>
        <v>377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ht="18.75" x14ac:dyDescent="0.25">
      <c r="A207" s="25" t="s">
        <v>167</v>
      </c>
      <c r="B207" s="3"/>
      <c r="C207" s="22" t="s">
        <v>168</v>
      </c>
      <c r="D207" s="42">
        <f>'mód 2 ph'!F207</f>
        <v>377</v>
      </c>
      <c r="E207" s="696"/>
      <c r="F207" s="181">
        <f t="shared" si="3"/>
        <v>377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ht="18.75" x14ac:dyDescent="0.25">
      <c r="A208" s="25" t="s">
        <v>169</v>
      </c>
      <c r="B208" s="3"/>
      <c r="C208" s="22" t="s">
        <v>170</v>
      </c>
      <c r="D208" s="42">
        <f>'mód 2 ph'!F208</f>
        <v>0</v>
      </c>
      <c r="E208" s="696"/>
      <c r="F208" s="181">
        <f t="shared" si="3"/>
        <v>0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ht="18.75" x14ac:dyDescent="0.25">
      <c r="A209" s="25" t="s">
        <v>171</v>
      </c>
      <c r="B209" s="3"/>
      <c r="C209" s="22" t="s">
        <v>172</v>
      </c>
      <c r="D209" s="42">
        <f>'mód 2 ph'!F209</f>
        <v>0</v>
      </c>
      <c r="E209" s="696"/>
      <c r="F209" s="181">
        <f t="shared" si="3"/>
        <v>0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ht="18.75" x14ac:dyDescent="0.25">
      <c r="A210" s="24" t="s">
        <v>173</v>
      </c>
      <c r="B210" s="3"/>
      <c r="C210" s="22" t="s">
        <v>174</v>
      </c>
      <c r="D210" s="42">
        <f>'mód 2 ph'!F210</f>
        <v>0</v>
      </c>
      <c r="E210" s="696"/>
      <c r="F210" s="181">
        <f t="shared" si="3"/>
        <v>0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ht="18.75" x14ac:dyDescent="0.25">
      <c r="A211" s="25" t="s">
        <v>175</v>
      </c>
      <c r="B211" s="3"/>
      <c r="C211" s="22" t="s">
        <v>176</v>
      </c>
      <c r="D211" s="42">
        <f>'mód 2 ph'!F211</f>
        <v>0</v>
      </c>
      <c r="E211" s="696"/>
      <c r="F211" s="181">
        <f t="shared" si="3"/>
        <v>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ht="18.75" x14ac:dyDescent="0.25">
      <c r="A212" s="24" t="s">
        <v>177</v>
      </c>
      <c r="B212" s="3"/>
      <c r="C212" s="22" t="s">
        <v>178</v>
      </c>
      <c r="D212" s="42">
        <f>'mód 2 ph'!F212</f>
        <v>0</v>
      </c>
      <c r="E212" s="696"/>
      <c r="F212" s="181">
        <f t="shared" si="3"/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ht="18.75" x14ac:dyDescent="0.25">
      <c r="A213" s="23" t="s">
        <v>179</v>
      </c>
      <c r="B213" s="3" t="s">
        <v>473</v>
      </c>
      <c r="C213" s="22" t="s">
        <v>180</v>
      </c>
      <c r="D213" s="42">
        <f>'mód 2 ph'!F213</f>
        <v>0</v>
      </c>
      <c r="E213" s="696">
        <v>38</v>
      </c>
      <c r="F213" s="181">
        <f t="shared" si="3"/>
        <v>38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ht="18.75" x14ac:dyDescent="0.25">
      <c r="A214" s="23" t="s">
        <v>181</v>
      </c>
      <c r="B214" s="3" t="s">
        <v>474</v>
      </c>
      <c r="C214" s="22" t="s">
        <v>182</v>
      </c>
      <c r="D214" s="42">
        <f>'mód 2 ph'!F214</f>
        <v>0</v>
      </c>
      <c r="E214" s="696"/>
      <c r="F214" s="181">
        <f t="shared" si="3"/>
        <v>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ht="18.75" x14ac:dyDescent="0.25">
      <c r="A215" s="23" t="s">
        <v>183</v>
      </c>
      <c r="B215" s="3" t="s">
        <v>475</v>
      </c>
      <c r="C215" s="22" t="s">
        <v>184</v>
      </c>
      <c r="D215" s="42">
        <f>'mód 2 ph'!F215</f>
        <v>0</v>
      </c>
      <c r="E215" s="696"/>
      <c r="F215" s="181">
        <f t="shared" si="3"/>
        <v>0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18.75" x14ac:dyDescent="0.25">
      <c r="A216" s="23" t="s">
        <v>185</v>
      </c>
      <c r="B216" s="3" t="s">
        <v>476</v>
      </c>
      <c r="C216" s="22" t="s">
        <v>186</v>
      </c>
      <c r="D216" s="42">
        <f>'mód 2 ph'!F216</f>
        <v>0</v>
      </c>
      <c r="E216" s="696"/>
      <c r="F216" s="181">
        <f t="shared" si="3"/>
        <v>0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8.75" x14ac:dyDescent="0.25">
      <c r="A217" s="23" t="s">
        <v>187</v>
      </c>
      <c r="B217" s="3" t="s">
        <v>477</v>
      </c>
      <c r="C217" s="22" t="s">
        <v>188</v>
      </c>
      <c r="D217" s="42">
        <f>'mód 2 ph'!F217</f>
        <v>0</v>
      </c>
      <c r="E217" s="696"/>
      <c r="F217" s="181">
        <f t="shared" si="3"/>
        <v>0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ht="18.75" x14ac:dyDescent="0.25">
      <c r="A218" s="23" t="s">
        <v>189</v>
      </c>
      <c r="B218" s="3" t="s">
        <v>478</v>
      </c>
      <c r="C218" s="22" t="s">
        <v>190</v>
      </c>
      <c r="D218" s="42">
        <f>'mód 2 ph'!F218</f>
        <v>1282</v>
      </c>
      <c r="E218" s="696">
        <f>E219+E223+E227+E228+E229+E230+E231</f>
        <v>76</v>
      </c>
      <c r="F218" s="181">
        <f t="shared" si="3"/>
        <v>1358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ht="18.75" x14ac:dyDescent="0.25">
      <c r="A219" s="24" t="s">
        <v>191</v>
      </c>
      <c r="B219" s="3"/>
      <c r="C219" s="22" t="s">
        <v>192</v>
      </c>
      <c r="D219" s="42">
        <f>'mód 2 ph'!F219</f>
        <v>0</v>
      </c>
      <c r="E219" s="696"/>
      <c r="F219" s="181">
        <f t="shared" si="3"/>
        <v>0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ht="18.75" x14ac:dyDescent="0.25">
      <c r="A220" s="25" t="s">
        <v>193</v>
      </c>
      <c r="B220" s="3"/>
      <c r="C220" s="22" t="s">
        <v>194</v>
      </c>
      <c r="D220" s="42">
        <f>'mód 2 ph'!F220</f>
        <v>0</v>
      </c>
      <c r="E220" s="696"/>
      <c r="F220" s="181">
        <f t="shared" si="3"/>
        <v>0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ht="18.75" x14ac:dyDescent="0.25">
      <c r="A221" s="25" t="s">
        <v>195</v>
      </c>
      <c r="B221" s="3"/>
      <c r="C221" s="22" t="s">
        <v>196</v>
      </c>
      <c r="D221" s="42">
        <f>'mód 2 ph'!F221</f>
        <v>0</v>
      </c>
      <c r="E221" s="696"/>
      <c r="F221" s="181">
        <f t="shared" si="3"/>
        <v>0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ht="18.75" x14ac:dyDescent="0.25">
      <c r="A222" s="25" t="s">
        <v>197</v>
      </c>
      <c r="B222" s="3"/>
      <c r="C222" s="22" t="s">
        <v>198</v>
      </c>
      <c r="D222" s="42">
        <f>'mód 2 ph'!F222</f>
        <v>0</v>
      </c>
      <c r="E222" s="696"/>
      <c r="F222" s="181">
        <f t="shared" si="3"/>
        <v>0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ht="18.75" x14ac:dyDescent="0.25">
      <c r="A223" s="24" t="s">
        <v>199</v>
      </c>
      <c r="B223" s="3"/>
      <c r="C223" s="22" t="s">
        <v>200</v>
      </c>
      <c r="D223" s="42">
        <f>'mód 2 ph'!F223</f>
        <v>0</v>
      </c>
      <c r="E223" s="696"/>
      <c r="F223" s="181">
        <f t="shared" si="3"/>
        <v>0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8.75" x14ac:dyDescent="0.25">
      <c r="A224" s="25" t="s">
        <v>1244</v>
      </c>
      <c r="B224" s="3"/>
      <c r="C224" s="22" t="s">
        <v>1245</v>
      </c>
      <c r="D224" s="42">
        <f>'mód 2 ph'!F224</f>
        <v>0</v>
      </c>
      <c r="E224" s="696"/>
      <c r="F224" s="181">
        <f t="shared" si="3"/>
        <v>0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ht="18.75" x14ac:dyDescent="0.25">
      <c r="A225" s="25" t="s">
        <v>1246</v>
      </c>
      <c r="B225" s="3"/>
      <c r="C225" s="22" t="s">
        <v>1247</v>
      </c>
      <c r="D225" s="42">
        <f>'mód 2 ph'!F225</f>
        <v>0</v>
      </c>
      <c r="E225" s="696"/>
      <c r="F225" s="181">
        <f t="shared" si="3"/>
        <v>0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8.75" x14ac:dyDescent="0.25">
      <c r="A226" s="25" t="s">
        <v>1248</v>
      </c>
      <c r="B226" s="3"/>
      <c r="C226" s="22" t="s">
        <v>1249</v>
      </c>
      <c r="D226" s="42">
        <f>'mód 2 ph'!F226</f>
        <v>0</v>
      </c>
      <c r="E226" s="696"/>
      <c r="F226" s="181">
        <f t="shared" si="3"/>
        <v>0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ht="18.75" x14ac:dyDescent="0.25">
      <c r="A227" s="24" t="s">
        <v>1250</v>
      </c>
      <c r="B227" s="3"/>
      <c r="C227" s="22" t="s">
        <v>1251</v>
      </c>
      <c r="D227" s="42">
        <f>'mód 2 ph'!F227</f>
        <v>355</v>
      </c>
      <c r="E227" s="696"/>
      <c r="F227" s="181">
        <f t="shared" si="3"/>
        <v>355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ht="18.75" x14ac:dyDescent="0.25">
      <c r="A228" s="24" t="s">
        <v>1252</v>
      </c>
      <c r="B228" s="3"/>
      <c r="C228" s="22" t="s">
        <v>1253</v>
      </c>
      <c r="D228" s="42">
        <f>'mód 2 ph'!F228</f>
        <v>180</v>
      </c>
      <c r="E228" s="696"/>
      <c r="F228" s="181">
        <f t="shared" si="3"/>
        <v>180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ht="18.75" x14ac:dyDescent="0.25">
      <c r="A229" s="24" t="s">
        <v>1254</v>
      </c>
      <c r="B229" s="3"/>
      <c r="C229" s="22" t="s">
        <v>1255</v>
      </c>
      <c r="D229" s="42">
        <f>'mód 2 ph'!F229</f>
        <v>141</v>
      </c>
      <c r="E229" s="696"/>
      <c r="F229" s="181">
        <f t="shared" si="3"/>
        <v>141</v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8.75" x14ac:dyDescent="0.25">
      <c r="A230" s="24" t="s">
        <v>1256</v>
      </c>
      <c r="B230" s="3"/>
      <c r="C230" s="22" t="s">
        <v>1257</v>
      </c>
      <c r="D230" s="42">
        <f>'mód 2 ph'!F230</f>
        <v>215</v>
      </c>
      <c r="E230" s="696">
        <v>7</v>
      </c>
      <c r="F230" s="181">
        <f t="shared" si="3"/>
        <v>222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ht="18.75" x14ac:dyDescent="0.25">
      <c r="A231" s="24" t="s">
        <v>1258</v>
      </c>
      <c r="B231" s="3"/>
      <c r="C231" s="22" t="s">
        <v>1259</v>
      </c>
      <c r="D231" s="42">
        <f>'mód 2 ph'!F231</f>
        <v>391</v>
      </c>
      <c r="E231" s="696">
        <v>69</v>
      </c>
      <c r="F231" s="181">
        <f t="shared" si="3"/>
        <v>460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ht="18.75" x14ac:dyDescent="0.25">
      <c r="A232" s="23" t="s">
        <v>1260</v>
      </c>
      <c r="B232" s="3" t="s">
        <v>479</v>
      </c>
      <c r="C232" s="22" t="s">
        <v>1261</v>
      </c>
      <c r="D232" s="42">
        <f>'mód 2 ph'!F232</f>
        <v>0</v>
      </c>
      <c r="E232" s="696"/>
      <c r="F232" s="181">
        <f t="shared" si="3"/>
        <v>0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ht="18.75" x14ac:dyDescent="0.25">
      <c r="A233" s="23" t="s">
        <v>1262</v>
      </c>
      <c r="B233" s="3" t="s">
        <v>480</v>
      </c>
      <c r="C233" s="22" t="s">
        <v>1263</v>
      </c>
      <c r="D233" s="42">
        <f>'mód 2 ph'!F233</f>
        <v>168</v>
      </c>
      <c r="E233" s="696"/>
      <c r="F233" s="181">
        <f t="shared" si="3"/>
        <v>168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18.75" x14ac:dyDescent="0.25">
      <c r="A234" s="24" t="s">
        <v>1264</v>
      </c>
      <c r="B234" s="3"/>
      <c r="C234" s="22" t="s">
        <v>1265</v>
      </c>
      <c r="D234" s="42">
        <f>'mód 2 ph'!F234</f>
        <v>168</v>
      </c>
      <c r="E234" s="696"/>
      <c r="F234" s="181">
        <f t="shared" si="3"/>
        <v>168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ht="18.75" x14ac:dyDescent="0.25">
      <c r="A235" s="24" t="s">
        <v>1266</v>
      </c>
      <c r="B235" s="3"/>
      <c r="C235" s="22" t="s">
        <v>1267</v>
      </c>
      <c r="D235" s="42">
        <f>'mód 2 ph'!F235</f>
        <v>0</v>
      </c>
      <c r="E235" s="696"/>
      <c r="F235" s="181">
        <f t="shared" si="3"/>
        <v>0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ht="18.75" x14ac:dyDescent="0.25">
      <c r="A236" s="24" t="s">
        <v>585</v>
      </c>
      <c r="B236" s="3"/>
      <c r="C236" s="22" t="s">
        <v>586</v>
      </c>
      <c r="D236" s="42">
        <f>'mód 2 ph'!F236</f>
        <v>0</v>
      </c>
      <c r="E236" s="696"/>
      <c r="F236" s="181">
        <f t="shared" si="3"/>
        <v>0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ht="18.75" x14ac:dyDescent="0.25">
      <c r="A237" s="23" t="s">
        <v>587</v>
      </c>
      <c r="B237" s="3" t="s">
        <v>481</v>
      </c>
      <c r="C237" s="22" t="s">
        <v>588</v>
      </c>
      <c r="D237" s="42">
        <f>'mód 2 ph'!F237</f>
        <v>0</v>
      </c>
      <c r="E237" s="696"/>
      <c r="F237" s="181">
        <f t="shared" si="3"/>
        <v>0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ht="18.75" x14ac:dyDescent="0.25">
      <c r="A238" s="24" t="s">
        <v>589</v>
      </c>
      <c r="B238" s="3"/>
      <c r="C238" s="22" t="s">
        <v>590</v>
      </c>
      <c r="D238" s="42">
        <f>'mód 2 ph'!F238</f>
        <v>0</v>
      </c>
      <c r="E238" s="696"/>
      <c r="F238" s="181">
        <f t="shared" si="3"/>
        <v>0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ht="18.75" x14ac:dyDescent="0.25">
      <c r="A239" s="24" t="s">
        <v>591</v>
      </c>
      <c r="B239" s="3"/>
      <c r="C239" s="22" t="s">
        <v>592</v>
      </c>
      <c r="D239" s="42">
        <f>'mód 2 ph'!F239</f>
        <v>0</v>
      </c>
      <c r="E239" s="696"/>
      <c r="F239" s="181">
        <f t="shared" si="3"/>
        <v>0</v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ht="18.75" x14ac:dyDescent="0.25">
      <c r="A240" s="24" t="s">
        <v>593</v>
      </c>
      <c r="B240" s="3"/>
      <c r="C240" s="22" t="s">
        <v>594</v>
      </c>
      <c r="D240" s="42">
        <f>'mód 2 ph'!F240</f>
        <v>0</v>
      </c>
      <c r="E240" s="696"/>
      <c r="F240" s="181">
        <f t="shared" si="3"/>
        <v>0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ht="18.75" x14ac:dyDescent="0.25">
      <c r="A241" s="23" t="s">
        <v>595</v>
      </c>
      <c r="B241" s="3" t="s">
        <v>482</v>
      </c>
      <c r="C241" s="22" t="s">
        <v>596</v>
      </c>
      <c r="D241" s="42">
        <f>'mód 2 ph'!F241</f>
        <v>0</v>
      </c>
      <c r="E241" s="696"/>
      <c r="F241" s="181">
        <f t="shared" si="3"/>
        <v>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ht="18.75" x14ac:dyDescent="0.25">
      <c r="A242" s="23" t="s">
        <v>1644</v>
      </c>
      <c r="B242" s="3" t="s">
        <v>483</v>
      </c>
      <c r="C242" s="22" t="s">
        <v>1645</v>
      </c>
      <c r="D242" s="42">
        <f>'mód 2 ph'!F242</f>
        <v>0</v>
      </c>
      <c r="E242" s="696"/>
      <c r="F242" s="181">
        <f t="shared" si="3"/>
        <v>0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ht="18.75" x14ac:dyDescent="0.25">
      <c r="A243" s="23" t="s">
        <v>1646</v>
      </c>
      <c r="B243" s="3" t="s">
        <v>484</v>
      </c>
      <c r="C243" s="22" t="s">
        <v>1647</v>
      </c>
      <c r="D243" s="42">
        <f>'mód 2 ph'!F243</f>
        <v>120</v>
      </c>
      <c r="E243" s="696">
        <v>210</v>
      </c>
      <c r="F243" s="181">
        <f t="shared" si="3"/>
        <v>330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ht="18.75" x14ac:dyDescent="0.25">
      <c r="A244" s="3" t="s">
        <v>1648</v>
      </c>
      <c r="B244" s="3" t="s">
        <v>485</v>
      </c>
      <c r="C244" s="22" t="s">
        <v>1649</v>
      </c>
      <c r="D244" s="42">
        <f>'mód 2 ph'!F244</f>
        <v>805</v>
      </c>
      <c r="E244" s="696">
        <f>E245+E246+E247</f>
        <v>423</v>
      </c>
      <c r="F244" s="181">
        <f t="shared" si="3"/>
        <v>1228</v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8.75" x14ac:dyDescent="0.25">
      <c r="A245" s="23" t="s">
        <v>1650</v>
      </c>
      <c r="B245" s="3" t="s">
        <v>486</v>
      </c>
      <c r="C245" s="22" t="s">
        <v>1651</v>
      </c>
      <c r="D245" s="42">
        <f>'mód 2 ph'!F245</f>
        <v>0</v>
      </c>
      <c r="E245" s="696"/>
      <c r="F245" s="181">
        <f t="shared" si="3"/>
        <v>0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ht="18.75" x14ac:dyDescent="0.25">
      <c r="A246" s="23" t="s">
        <v>1652</v>
      </c>
      <c r="B246" s="3" t="s">
        <v>487</v>
      </c>
      <c r="C246" s="22" t="s">
        <v>1653</v>
      </c>
      <c r="D246" s="42">
        <f>'mód 2 ph'!F246</f>
        <v>429</v>
      </c>
      <c r="E246" s="696">
        <v>14</v>
      </c>
      <c r="F246" s="181">
        <f t="shared" si="3"/>
        <v>443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ht="18.75" x14ac:dyDescent="0.25">
      <c r="A247" s="23" t="s">
        <v>1654</v>
      </c>
      <c r="B247" s="3" t="s">
        <v>488</v>
      </c>
      <c r="C247" s="22" t="s">
        <v>1655</v>
      </c>
      <c r="D247" s="42">
        <f>'mód 2 ph'!F247</f>
        <v>376</v>
      </c>
      <c r="E247" s="696">
        <v>409</v>
      </c>
      <c r="F247" s="181">
        <f t="shared" si="3"/>
        <v>785</v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ht="18.75" x14ac:dyDescent="0.25">
      <c r="A248" s="21" t="s">
        <v>1656</v>
      </c>
      <c r="B248" s="21" t="s">
        <v>489</v>
      </c>
      <c r="C248" s="32" t="s">
        <v>1657</v>
      </c>
      <c r="D248" s="42">
        <f>'mód 2 ph'!F248</f>
        <v>5688.76</v>
      </c>
      <c r="E248" s="698">
        <f>SUM(E249:E256)</f>
        <v>19</v>
      </c>
      <c r="F248" s="181">
        <f t="shared" si="3"/>
        <v>5707.76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8.75" x14ac:dyDescent="0.25">
      <c r="A249" s="3" t="s">
        <v>1658</v>
      </c>
      <c r="B249" s="3" t="s">
        <v>1659</v>
      </c>
      <c r="C249" s="22" t="s">
        <v>1660</v>
      </c>
      <c r="D249" s="42">
        <f>'mód 2 ph'!F249</f>
        <v>5048.76</v>
      </c>
      <c r="E249" s="696">
        <v>9</v>
      </c>
      <c r="F249" s="181">
        <f t="shared" si="3"/>
        <v>5057.76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ht="18.75" x14ac:dyDescent="0.25">
      <c r="A250" s="3" t="s">
        <v>1661</v>
      </c>
      <c r="B250" s="3" t="s">
        <v>1662</v>
      </c>
      <c r="C250" s="22" t="s">
        <v>1663</v>
      </c>
      <c r="D250" s="42">
        <f>'mód 2 ph'!F250</f>
        <v>0</v>
      </c>
      <c r="E250" s="696"/>
      <c r="F250" s="181">
        <f t="shared" si="3"/>
        <v>0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ht="18.75" x14ac:dyDescent="0.25">
      <c r="A251" s="3" t="s">
        <v>1664</v>
      </c>
      <c r="B251" s="3" t="s">
        <v>1665</v>
      </c>
      <c r="C251" s="22" t="s">
        <v>1666</v>
      </c>
      <c r="D251" s="42">
        <f>'mód 2 ph'!F251</f>
        <v>340</v>
      </c>
      <c r="E251" s="696">
        <v>6</v>
      </c>
      <c r="F251" s="181">
        <f t="shared" si="3"/>
        <v>346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ht="18.75" x14ac:dyDescent="0.25">
      <c r="A252" s="3" t="s">
        <v>1667</v>
      </c>
      <c r="B252" s="3" t="s">
        <v>1668</v>
      </c>
      <c r="C252" s="22" t="s">
        <v>1669</v>
      </c>
      <c r="D252" s="42">
        <f>'mód 2 ph'!F252</f>
        <v>0</v>
      </c>
      <c r="E252" s="696"/>
      <c r="F252" s="181">
        <f t="shared" si="3"/>
        <v>0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8.75" x14ac:dyDescent="0.25">
      <c r="A253" s="3" t="s">
        <v>1670</v>
      </c>
      <c r="B253" s="3" t="s">
        <v>1671</v>
      </c>
      <c r="C253" s="22" t="s">
        <v>1672</v>
      </c>
      <c r="D253" s="42">
        <f>'mód 2 ph'!F253</f>
        <v>0</v>
      </c>
      <c r="E253" s="696"/>
      <c r="F253" s="181">
        <f t="shared" si="3"/>
        <v>0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ht="18.75" x14ac:dyDescent="0.25">
      <c r="A254" s="3" t="s">
        <v>1673</v>
      </c>
      <c r="B254" s="3" t="s">
        <v>1674</v>
      </c>
      <c r="C254" s="22" t="s">
        <v>1675</v>
      </c>
      <c r="D254" s="42">
        <f>'mód 2 ph'!F254</f>
        <v>0</v>
      </c>
      <c r="E254" s="696"/>
      <c r="F254" s="181">
        <f t="shared" si="3"/>
        <v>0</v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8.75" x14ac:dyDescent="0.25">
      <c r="A255" s="3" t="s">
        <v>1676</v>
      </c>
      <c r="B255" s="3" t="s">
        <v>1677</v>
      </c>
      <c r="C255" s="22" t="s">
        <v>1678</v>
      </c>
      <c r="D255" s="42">
        <f>'mód 2 ph'!F255</f>
        <v>300</v>
      </c>
      <c r="E255" s="696">
        <v>4</v>
      </c>
      <c r="F255" s="181">
        <f t="shared" si="3"/>
        <v>304</v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ht="18.75" x14ac:dyDescent="0.25">
      <c r="A256" s="3" t="s">
        <v>1679</v>
      </c>
      <c r="B256" s="3" t="s">
        <v>1680</v>
      </c>
      <c r="C256" s="22" t="s">
        <v>1681</v>
      </c>
      <c r="D256" s="42">
        <f>'mód 2 ph'!F256</f>
        <v>0</v>
      </c>
      <c r="E256" s="696"/>
      <c r="F256" s="181">
        <f t="shared" si="3"/>
        <v>0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18.75" x14ac:dyDescent="0.25">
      <c r="A257" s="21" t="s">
        <v>1682</v>
      </c>
      <c r="B257" s="21" t="s">
        <v>490</v>
      </c>
      <c r="C257" s="32" t="s">
        <v>1683</v>
      </c>
      <c r="D257" s="42">
        <f>'mód 2 ph'!F257</f>
        <v>3794</v>
      </c>
      <c r="E257" s="698">
        <f>E258+E274+E285+E306+E311</f>
        <v>33</v>
      </c>
      <c r="F257" s="181">
        <f t="shared" si="3"/>
        <v>3827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18.75" x14ac:dyDescent="0.25">
      <c r="A258" s="3" t="s">
        <v>1684</v>
      </c>
      <c r="B258" s="3" t="s">
        <v>491</v>
      </c>
      <c r="C258" s="22" t="s">
        <v>1685</v>
      </c>
      <c r="D258" s="42">
        <f>'mód 2 ph'!F258</f>
        <v>737</v>
      </c>
      <c r="E258" s="696">
        <f>E259+E266+E273</f>
        <v>25</v>
      </c>
      <c r="F258" s="181">
        <f t="shared" si="3"/>
        <v>762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8.75" x14ac:dyDescent="0.25">
      <c r="A259" s="23" t="s">
        <v>1686</v>
      </c>
      <c r="B259" s="3" t="s">
        <v>492</v>
      </c>
      <c r="C259" s="22" t="s">
        <v>1687</v>
      </c>
      <c r="D259" s="42">
        <f>'mód 2 ph'!F259</f>
        <v>200</v>
      </c>
      <c r="E259" s="696">
        <f>SUM(E260:E265)</f>
        <v>20</v>
      </c>
      <c r="F259" s="181">
        <f t="shared" si="3"/>
        <v>220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18.75" x14ac:dyDescent="0.25">
      <c r="A260" s="24" t="s">
        <v>1688</v>
      </c>
      <c r="B260" s="3"/>
      <c r="C260" s="22" t="s">
        <v>1689</v>
      </c>
      <c r="D260" s="42">
        <f>'mód 2 ph'!F260</f>
        <v>0</v>
      </c>
      <c r="E260" s="696"/>
      <c r="F260" s="181">
        <f t="shared" si="3"/>
        <v>0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ht="18.75" x14ac:dyDescent="0.25">
      <c r="A261" s="24" t="s">
        <v>1690</v>
      </c>
      <c r="B261" s="3"/>
      <c r="C261" s="22" t="s">
        <v>1691</v>
      </c>
      <c r="D261" s="42">
        <f>'mód 2 ph'!F261</f>
        <v>0</v>
      </c>
      <c r="E261" s="696"/>
      <c r="F261" s="181">
        <f t="shared" si="3"/>
        <v>0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ht="18.75" x14ac:dyDescent="0.25">
      <c r="A262" s="24" t="s">
        <v>1692</v>
      </c>
      <c r="B262" s="3"/>
      <c r="C262" s="22" t="s">
        <v>1693</v>
      </c>
      <c r="D262" s="42">
        <f>'mód 2 ph'!F262</f>
        <v>15</v>
      </c>
      <c r="E262" s="696"/>
      <c r="F262" s="181">
        <f t="shared" si="3"/>
        <v>15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18.75" x14ac:dyDescent="0.25">
      <c r="A263" s="24" t="s">
        <v>1694</v>
      </c>
      <c r="B263" s="3"/>
      <c r="C263" s="22" t="s">
        <v>1695</v>
      </c>
      <c r="D263" s="42">
        <f>'mód 2 ph'!F263</f>
        <v>160</v>
      </c>
      <c r="E263" s="696">
        <v>20</v>
      </c>
      <c r="F263" s="181">
        <f t="shared" si="3"/>
        <v>180</v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8.75" x14ac:dyDescent="0.25">
      <c r="A264" s="24" t="s">
        <v>1696</v>
      </c>
      <c r="B264" s="3"/>
      <c r="C264" s="22" t="s">
        <v>1697</v>
      </c>
      <c r="D264" s="42">
        <f>'mód 2 ph'!F264</f>
        <v>25</v>
      </c>
      <c r="E264" s="696"/>
      <c r="F264" s="181">
        <f t="shared" si="3"/>
        <v>25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ht="18.75" x14ac:dyDescent="0.25">
      <c r="A265" s="24" t="s">
        <v>1698</v>
      </c>
      <c r="B265" s="3"/>
      <c r="C265" s="22" t="s">
        <v>1699</v>
      </c>
      <c r="D265" s="42">
        <f>'mód 2 ph'!F265</f>
        <v>0</v>
      </c>
      <c r="E265" s="696">
        <v>0</v>
      </c>
      <c r="F265" s="181">
        <f t="shared" si="3"/>
        <v>0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8.75" x14ac:dyDescent="0.25">
      <c r="A266" s="23" t="s">
        <v>1700</v>
      </c>
      <c r="B266" s="3" t="s">
        <v>493</v>
      </c>
      <c r="C266" s="22" t="s">
        <v>1701</v>
      </c>
      <c r="D266" s="42">
        <f>'mód 2 ph'!F266</f>
        <v>537</v>
      </c>
      <c r="E266" s="696">
        <v>5</v>
      </c>
      <c r="F266" s="181">
        <f t="shared" ref="F266:F329" si="4">E266+D266</f>
        <v>542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8.75" x14ac:dyDescent="0.25">
      <c r="A267" s="24" t="s">
        <v>1702</v>
      </c>
      <c r="B267" s="3"/>
      <c r="C267" s="22" t="s">
        <v>1703</v>
      </c>
      <c r="D267" s="42">
        <f>'mód 2 ph'!F267</f>
        <v>0</v>
      </c>
      <c r="E267" s="696"/>
      <c r="F267" s="181">
        <f t="shared" si="4"/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8.75" x14ac:dyDescent="0.25">
      <c r="A268" s="24" t="s">
        <v>1704</v>
      </c>
      <c r="B268" s="3"/>
      <c r="C268" s="22" t="s">
        <v>1705</v>
      </c>
      <c r="D268" s="42">
        <f>'mód 2 ph'!F268</f>
        <v>487</v>
      </c>
      <c r="E268" s="696">
        <v>5</v>
      </c>
      <c r="F268" s="181">
        <f t="shared" si="4"/>
        <v>492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8.75" x14ac:dyDescent="0.25">
      <c r="A269" s="24" t="s">
        <v>1706</v>
      </c>
      <c r="B269" s="3"/>
      <c r="C269" s="22" t="s">
        <v>1707</v>
      </c>
      <c r="D269" s="42">
        <f>'mód 2 ph'!F269</f>
        <v>0</v>
      </c>
      <c r="E269" s="696"/>
      <c r="F269" s="181">
        <f t="shared" si="4"/>
        <v>0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ht="18.75" x14ac:dyDescent="0.25">
      <c r="A270" s="24" t="s">
        <v>1708</v>
      </c>
      <c r="B270" s="3"/>
      <c r="C270" s="22" t="s">
        <v>1709</v>
      </c>
      <c r="D270" s="42">
        <f>'mód 2 ph'!F270</f>
        <v>0</v>
      </c>
      <c r="E270" s="696"/>
      <c r="F270" s="181">
        <f t="shared" si="4"/>
        <v>0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8.75" x14ac:dyDescent="0.25">
      <c r="A271" s="24" t="s">
        <v>1710</v>
      </c>
      <c r="B271" s="3"/>
      <c r="C271" s="22" t="s">
        <v>1711</v>
      </c>
      <c r="D271" s="42">
        <f>'mód 2 ph'!F271</f>
        <v>0</v>
      </c>
      <c r="E271" s="696"/>
      <c r="F271" s="181">
        <f t="shared" si="4"/>
        <v>0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ht="18.75" x14ac:dyDescent="0.25">
      <c r="A272" s="24" t="s">
        <v>654</v>
      </c>
      <c r="B272" s="3"/>
      <c r="C272" s="22" t="s">
        <v>655</v>
      </c>
      <c r="D272" s="42">
        <f>'mód 2 ph'!F272</f>
        <v>50</v>
      </c>
      <c r="E272" s="696">
        <v>0</v>
      </c>
      <c r="F272" s="181">
        <f t="shared" si="4"/>
        <v>50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ht="18.75" x14ac:dyDescent="0.25">
      <c r="A273" s="23" t="s">
        <v>656</v>
      </c>
      <c r="B273" s="3" t="s">
        <v>494</v>
      </c>
      <c r="C273" s="22" t="s">
        <v>657</v>
      </c>
      <c r="D273" s="42">
        <f>'mód 2 ph'!F273</f>
        <v>0</v>
      </c>
      <c r="E273" s="696"/>
      <c r="F273" s="181">
        <f t="shared" si="4"/>
        <v>0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ht="18.75" x14ac:dyDescent="0.25">
      <c r="A274" s="3" t="s">
        <v>658</v>
      </c>
      <c r="B274" s="3" t="s">
        <v>495</v>
      </c>
      <c r="C274" s="22" t="s">
        <v>659</v>
      </c>
      <c r="D274" s="42">
        <f>'mód 2 ph'!F274</f>
        <v>197</v>
      </c>
      <c r="E274" s="696">
        <f>E275+E282</f>
        <v>0</v>
      </c>
      <c r="F274" s="181">
        <f t="shared" si="4"/>
        <v>197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ht="18.75" x14ac:dyDescent="0.25">
      <c r="A275" s="23" t="s">
        <v>660</v>
      </c>
      <c r="B275" s="3" t="s">
        <v>496</v>
      </c>
      <c r="C275" s="22" t="s">
        <v>661</v>
      </c>
      <c r="D275" s="42">
        <f>'mód 2 ph'!F275</f>
        <v>37</v>
      </c>
      <c r="E275" s="696"/>
      <c r="F275" s="181">
        <f t="shared" si="4"/>
        <v>37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ht="18.75" x14ac:dyDescent="0.25">
      <c r="A276" s="24" t="s">
        <v>662</v>
      </c>
      <c r="B276" s="3"/>
      <c r="C276" s="22" t="s">
        <v>663</v>
      </c>
      <c r="D276" s="42">
        <f>'mód 2 ph'!F276</f>
        <v>0</v>
      </c>
      <c r="E276" s="696"/>
      <c r="F276" s="181">
        <f t="shared" si="4"/>
        <v>0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ht="18.75" x14ac:dyDescent="0.25">
      <c r="A277" s="24" t="s">
        <v>664</v>
      </c>
      <c r="B277" s="3"/>
      <c r="C277" s="22" t="s">
        <v>665</v>
      </c>
      <c r="D277" s="42">
        <f>'mód 2 ph'!F277</f>
        <v>0</v>
      </c>
      <c r="E277" s="696"/>
      <c r="F277" s="181">
        <f t="shared" si="4"/>
        <v>0</v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18.75" x14ac:dyDescent="0.25">
      <c r="A278" s="24" t="s">
        <v>666</v>
      </c>
      <c r="B278" s="3"/>
      <c r="C278" s="22" t="s">
        <v>667</v>
      </c>
      <c r="D278" s="42">
        <f>'mód 2 ph'!F278</f>
        <v>0</v>
      </c>
      <c r="E278" s="696"/>
      <c r="F278" s="181">
        <f t="shared" si="4"/>
        <v>0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ht="18.75" x14ac:dyDescent="0.25">
      <c r="A279" s="24" t="s">
        <v>668</v>
      </c>
      <c r="B279" s="3"/>
      <c r="C279" s="22" t="s">
        <v>669</v>
      </c>
      <c r="D279" s="42">
        <f>'mód 2 ph'!F279</f>
        <v>5</v>
      </c>
      <c r="E279" s="696"/>
      <c r="F279" s="181">
        <f t="shared" si="4"/>
        <v>5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ht="18.75" x14ac:dyDescent="0.25">
      <c r="A280" s="24" t="s">
        <v>670</v>
      </c>
      <c r="B280" s="3"/>
      <c r="C280" s="22" t="s">
        <v>671</v>
      </c>
      <c r="D280" s="42">
        <f>'mód 2 ph'!F280</f>
        <v>32</v>
      </c>
      <c r="E280" s="696"/>
      <c r="F280" s="181">
        <f t="shared" si="4"/>
        <v>32</v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ht="18.75" x14ac:dyDescent="0.25">
      <c r="A281" s="24" t="s">
        <v>672</v>
      </c>
      <c r="B281" s="3"/>
      <c r="C281" s="22" t="s">
        <v>673</v>
      </c>
      <c r="D281" s="42">
        <f>'mód 2 ph'!F281</f>
        <v>0</v>
      </c>
      <c r="E281" s="696"/>
      <c r="F281" s="181">
        <f t="shared" si="4"/>
        <v>0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ht="18.75" x14ac:dyDescent="0.25">
      <c r="A282" s="23" t="s">
        <v>674</v>
      </c>
      <c r="B282" s="3" t="s">
        <v>497</v>
      </c>
      <c r="C282" s="22" t="s">
        <v>675</v>
      </c>
      <c r="D282" s="42">
        <f>'mód 2 ph'!F282</f>
        <v>160</v>
      </c>
      <c r="E282" s="696"/>
      <c r="F282" s="181">
        <f t="shared" si="4"/>
        <v>160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ht="18.75" x14ac:dyDescent="0.25">
      <c r="A283" s="24" t="s">
        <v>676</v>
      </c>
      <c r="B283" s="3"/>
      <c r="C283" s="22" t="s">
        <v>677</v>
      </c>
      <c r="D283" s="42">
        <f>'mód 2 ph'!F283</f>
        <v>160</v>
      </c>
      <c r="E283" s="696"/>
      <c r="F283" s="181">
        <f t="shared" si="4"/>
        <v>160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18.75" x14ac:dyDescent="0.25">
      <c r="A284" s="24" t="s">
        <v>678</v>
      </c>
      <c r="B284" s="3"/>
      <c r="C284" s="22" t="s">
        <v>679</v>
      </c>
      <c r="D284" s="42">
        <f>'mód 2 ph'!F284</f>
        <v>0</v>
      </c>
      <c r="E284" s="696"/>
      <c r="F284" s="181">
        <f t="shared" si="4"/>
        <v>0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ht="18.75" x14ac:dyDescent="0.25">
      <c r="A285" s="3" t="s">
        <v>680</v>
      </c>
      <c r="B285" s="3" t="s">
        <v>498</v>
      </c>
      <c r="C285" s="22" t="s">
        <v>681</v>
      </c>
      <c r="D285" s="42">
        <f>'mód 2 ph'!F285</f>
        <v>1897</v>
      </c>
      <c r="E285" s="696">
        <f>E286+E291+E292+E293+E294+E297+E301</f>
        <v>64</v>
      </c>
      <c r="F285" s="181">
        <f t="shared" si="4"/>
        <v>1961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ht="18.75" x14ac:dyDescent="0.25">
      <c r="A286" s="23" t="s">
        <v>682</v>
      </c>
      <c r="B286" s="3" t="s">
        <v>499</v>
      </c>
      <c r="C286" s="22" t="s">
        <v>683</v>
      </c>
      <c r="D286" s="42">
        <f>'mód 2 ph'!F286</f>
        <v>860</v>
      </c>
      <c r="E286" s="696">
        <f>SUM(E287:E290)</f>
        <v>60</v>
      </c>
      <c r="F286" s="181">
        <f t="shared" si="4"/>
        <v>920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ht="18.75" x14ac:dyDescent="0.25">
      <c r="A287" s="24" t="s">
        <v>684</v>
      </c>
      <c r="B287" s="3"/>
      <c r="C287" s="22" t="s">
        <v>685</v>
      </c>
      <c r="D287" s="42">
        <f>'mód 2 ph'!F287</f>
        <v>210</v>
      </c>
      <c r="E287" s="696">
        <v>3</v>
      </c>
      <c r="F287" s="181">
        <f t="shared" si="4"/>
        <v>213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18.75" x14ac:dyDescent="0.25">
      <c r="A288" s="24" t="s">
        <v>686</v>
      </c>
      <c r="B288" s="3"/>
      <c r="C288" s="22" t="s">
        <v>687</v>
      </c>
      <c r="D288" s="42">
        <f>'mód 2 ph'!F288</f>
        <v>600</v>
      </c>
      <c r="E288" s="696">
        <v>57</v>
      </c>
      <c r="F288" s="181">
        <f t="shared" si="4"/>
        <v>657</v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ht="18.75" x14ac:dyDescent="0.25">
      <c r="A289" s="24" t="s">
        <v>688</v>
      </c>
      <c r="B289" s="3"/>
      <c r="C289" s="22" t="s">
        <v>689</v>
      </c>
      <c r="D289" s="42">
        <f>'mód 2 ph'!F289</f>
        <v>0</v>
      </c>
      <c r="E289" s="696"/>
      <c r="F289" s="181">
        <f t="shared" si="4"/>
        <v>0</v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8.75" x14ac:dyDescent="0.25">
      <c r="A290" s="24" t="s">
        <v>690</v>
      </c>
      <c r="B290" s="3"/>
      <c r="C290" s="22" t="s">
        <v>691</v>
      </c>
      <c r="D290" s="42">
        <f>'mód 2 ph'!F290</f>
        <v>50</v>
      </c>
      <c r="E290" s="696">
        <v>0</v>
      </c>
      <c r="F290" s="181">
        <f t="shared" si="4"/>
        <v>50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ht="18.75" x14ac:dyDescent="0.25">
      <c r="A291" s="23" t="s">
        <v>692</v>
      </c>
      <c r="B291" s="3" t="s">
        <v>500</v>
      </c>
      <c r="C291" s="22" t="s">
        <v>693</v>
      </c>
      <c r="D291" s="42">
        <f>'mód 2 ph'!F291</f>
        <v>0</v>
      </c>
      <c r="E291" s="696"/>
      <c r="F291" s="181">
        <f t="shared" si="4"/>
        <v>0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8.75" x14ac:dyDescent="0.25">
      <c r="A292" s="23" t="s">
        <v>694</v>
      </c>
      <c r="B292" s="3" t="s">
        <v>501</v>
      </c>
      <c r="C292" s="22" t="s">
        <v>695</v>
      </c>
      <c r="D292" s="42">
        <f>'mód 2 ph'!F292</f>
        <v>0</v>
      </c>
      <c r="E292" s="696"/>
      <c r="F292" s="181">
        <f t="shared" si="4"/>
        <v>0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ht="18.75" x14ac:dyDescent="0.25">
      <c r="A293" s="23" t="s">
        <v>696</v>
      </c>
      <c r="B293" s="3" t="s">
        <v>502</v>
      </c>
      <c r="C293" s="22" t="s">
        <v>697</v>
      </c>
      <c r="D293" s="42">
        <f>'mód 2 ph'!F293</f>
        <v>0</v>
      </c>
      <c r="E293" s="696"/>
      <c r="F293" s="181">
        <f t="shared" si="4"/>
        <v>0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ht="18.75" x14ac:dyDescent="0.25">
      <c r="A294" s="23" t="s">
        <v>698</v>
      </c>
      <c r="B294" s="3" t="s">
        <v>503</v>
      </c>
      <c r="C294" s="22" t="s">
        <v>699</v>
      </c>
      <c r="D294" s="42">
        <f>'mód 2 ph'!F294</f>
        <v>93</v>
      </c>
      <c r="E294" s="696"/>
      <c r="F294" s="181">
        <f t="shared" si="4"/>
        <v>93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ht="18.75" x14ac:dyDescent="0.25">
      <c r="A295" s="24" t="s">
        <v>700</v>
      </c>
      <c r="B295" s="3"/>
      <c r="C295" s="22" t="s">
        <v>701</v>
      </c>
      <c r="D295" s="42">
        <f>'mód 2 ph'!F295</f>
        <v>93</v>
      </c>
      <c r="E295" s="696"/>
      <c r="F295" s="181">
        <f t="shared" si="4"/>
        <v>93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8.75" x14ac:dyDescent="0.25">
      <c r="A296" s="24" t="s">
        <v>702</v>
      </c>
      <c r="B296" s="3"/>
      <c r="C296" s="22" t="s">
        <v>703</v>
      </c>
      <c r="D296" s="42">
        <f>'mód 2 ph'!F296</f>
        <v>0</v>
      </c>
      <c r="E296" s="696"/>
      <c r="F296" s="181">
        <f t="shared" si="4"/>
        <v>0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ht="18.75" x14ac:dyDescent="0.25">
      <c r="A297" s="23" t="s">
        <v>704</v>
      </c>
      <c r="B297" s="3" t="s">
        <v>504</v>
      </c>
      <c r="C297" s="22" t="s">
        <v>705</v>
      </c>
      <c r="D297" s="42">
        <f>'mód 2 ph'!F297</f>
        <v>344</v>
      </c>
      <c r="E297" s="696">
        <v>4</v>
      </c>
      <c r="F297" s="181">
        <f t="shared" si="4"/>
        <v>348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18.75" x14ac:dyDescent="0.25">
      <c r="A298" s="24" t="s">
        <v>706</v>
      </c>
      <c r="B298" s="3"/>
      <c r="C298" s="22" t="s">
        <v>707</v>
      </c>
      <c r="D298" s="42">
        <f>'mód 2 ph'!F298</f>
        <v>0</v>
      </c>
      <c r="E298" s="696"/>
      <c r="F298" s="181">
        <f t="shared" si="4"/>
        <v>0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ht="18.75" x14ac:dyDescent="0.25">
      <c r="A299" s="24" t="s">
        <v>708</v>
      </c>
      <c r="B299" s="3"/>
      <c r="C299" s="22" t="s">
        <v>709</v>
      </c>
      <c r="D299" s="42">
        <f>'mód 2 ph'!F299</f>
        <v>160</v>
      </c>
      <c r="E299" s="696"/>
      <c r="F299" s="181">
        <f t="shared" si="4"/>
        <v>160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18.75" x14ac:dyDescent="0.25">
      <c r="A300" s="24" t="s">
        <v>710</v>
      </c>
      <c r="B300" s="3"/>
      <c r="C300" s="22" t="s">
        <v>711</v>
      </c>
      <c r="D300" s="42">
        <f>'mód 2 ph'!F300</f>
        <v>184</v>
      </c>
      <c r="E300" s="696">
        <v>4</v>
      </c>
      <c r="F300" s="181">
        <f t="shared" si="4"/>
        <v>188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ht="18.75" x14ac:dyDescent="0.25">
      <c r="A301" s="23" t="s">
        <v>712</v>
      </c>
      <c r="B301" s="3" t="s">
        <v>505</v>
      </c>
      <c r="C301" s="22" t="s">
        <v>713</v>
      </c>
      <c r="D301" s="42">
        <f>'mód 2 ph'!F301</f>
        <v>600</v>
      </c>
      <c r="E301" s="696"/>
      <c r="F301" s="181">
        <f t="shared" si="4"/>
        <v>600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ht="18.75" x14ac:dyDescent="0.25">
      <c r="A302" s="24" t="s">
        <v>714</v>
      </c>
      <c r="B302" s="3"/>
      <c r="C302" s="22" t="s">
        <v>715</v>
      </c>
      <c r="D302" s="42">
        <f>'mód 2 ph'!F302</f>
        <v>0</v>
      </c>
      <c r="E302" s="696"/>
      <c r="F302" s="181">
        <f t="shared" si="4"/>
        <v>0</v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ht="18.75" x14ac:dyDescent="0.25">
      <c r="A303" s="24" t="s">
        <v>716</v>
      </c>
      <c r="B303" s="3"/>
      <c r="C303" s="22" t="s">
        <v>717</v>
      </c>
      <c r="D303" s="42">
        <f>'mód 2 ph'!F303</f>
        <v>100</v>
      </c>
      <c r="E303" s="696"/>
      <c r="F303" s="181">
        <f t="shared" si="4"/>
        <v>100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ht="18.75" x14ac:dyDescent="0.25">
      <c r="A304" s="24" t="s">
        <v>718</v>
      </c>
      <c r="B304" s="3"/>
      <c r="C304" s="22" t="s">
        <v>719</v>
      </c>
      <c r="D304" s="42">
        <f>'mód 2 ph'!F304</f>
        <v>0</v>
      </c>
      <c r="E304" s="696"/>
      <c r="F304" s="181">
        <f t="shared" si="4"/>
        <v>0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ht="18.75" x14ac:dyDescent="0.25">
      <c r="A305" s="24" t="s">
        <v>720</v>
      </c>
      <c r="B305" s="3"/>
      <c r="C305" s="22" t="s">
        <v>721</v>
      </c>
      <c r="D305" s="42">
        <f>'mód 2 ph'!F305</f>
        <v>500</v>
      </c>
      <c r="E305" s="696"/>
      <c r="F305" s="181">
        <f t="shared" si="4"/>
        <v>500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ht="18.75" x14ac:dyDescent="0.25">
      <c r="A306" s="3" t="s">
        <v>722</v>
      </c>
      <c r="B306" s="3" t="s">
        <v>506</v>
      </c>
      <c r="C306" s="22" t="s">
        <v>723</v>
      </c>
      <c r="D306" s="42">
        <f>'mód 2 ph'!F306</f>
        <v>200</v>
      </c>
      <c r="E306" s="696">
        <v>18</v>
      </c>
      <c r="F306" s="181">
        <f t="shared" si="4"/>
        <v>218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ht="18.75" x14ac:dyDescent="0.25">
      <c r="A307" s="23" t="s">
        <v>724</v>
      </c>
      <c r="B307" s="3" t="s">
        <v>507</v>
      </c>
      <c r="C307" s="22" t="s">
        <v>725</v>
      </c>
      <c r="D307" s="42">
        <f>'mód 2 ph'!F307</f>
        <v>200</v>
      </c>
      <c r="E307" s="696">
        <v>18</v>
      </c>
      <c r="F307" s="181">
        <f t="shared" si="4"/>
        <v>218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ht="18.75" x14ac:dyDescent="0.25">
      <c r="A308" s="24" t="s">
        <v>726</v>
      </c>
      <c r="B308" s="3"/>
      <c r="C308" s="22" t="s">
        <v>727</v>
      </c>
      <c r="D308" s="42">
        <f>'mód 2 ph'!F308</f>
        <v>200</v>
      </c>
      <c r="E308" s="696">
        <v>18</v>
      </c>
      <c r="F308" s="181">
        <f t="shared" si="4"/>
        <v>218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ht="18.75" x14ac:dyDescent="0.25">
      <c r="A309" s="24" t="s">
        <v>728</v>
      </c>
      <c r="B309" s="3"/>
      <c r="C309" s="22" t="s">
        <v>729</v>
      </c>
      <c r="D309" s="42">
        <f>'mód 2 ph'!F309</f>
        <v>0</v>
      </c>
      <c r="E309" s="696"/>
      <c r="F309" s="181">
        <f t="shared" si="4"/>
        <v>0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8.75" x14ac:dyDescent="0.25">
      <c r="A310" s="23" t="s">
        <v>730</v>
      </c>
      <c r="B310" s="3" t="s">
        <v>508</v>
      </c>
      <c r="C310" s="22" t="s">
        <v>731</v>
      </c>
      <c r="D310" s="42">
        <f>'mód 2 ph'!F310</f>
        <v>0</v>
      </c>
      <c r="E310" s="696"/>
      <c r="F310" s="181">
        <f t="shared" si="4"/>
        <v>0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8.75" x14ac:dyDescent="0.25">
      <c r="A311" s="3" t="s">
        <v>732</v>
      </c>
      <c r="B311" s="3" t="s">
        <v>509</v>
      </c>
      <c r="C311" s="22" t="s">
        <v>733</v>
      </c>
      <c r="D311" s="42">
        <f>'mód 2 ph'!F311</f>
        <v>763</v>
      </c>
      <c r="E311" s="696">
        <v>-74</v>
      </c>
      <c r="F311" s="181">
        <f t="shared" si="4"/>
        <v>689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8.75" x14ac:dyDescent="0.25">
      <c r="A312" s="34" t="s">
        <v>734</v>
      </c>
      <c r="B312" s="3" t="s">
        <v>510</v>
      </c>
      <c r="C312" s="22" t="s">
        <v>735</v>
      </c>
      <c r="D312" s="42">
        <f>'mód 2 ph'!F312</f>
        <v>763</v>
      </c>
      <c r="E312" s="696">
        <v>-74</v>
      </c>
      <c r="F312" s="181">
        <f t="shared" si="4"/>
        <v>689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ht="18.75" x14ac:dyDescent="0.25">
      <c r="A313" s="24" t="s">
        <v>736</v>
      </c>
      <c r="B313" s="3"/>
      <c r="C313" s="22" t="s">
        <v>737</v>
      </c>
      <c r="D313" s="42">
        <f>'mód 2 ph'!F313</f>
        <v>0</v>
      </c>
      <c r="E313" s="696"/>
      <c r="F313" s="181">
        <f t="shared" si="4"/>
        <v>0</v>
      </c>
      <c r="G313" s="2"/>
      <c r="H313" s="2"/>
      <c r="I313" s="2"/>
      <c r="J313" s="2"/>
      <c r="K313" s="2"/>
    </row>
    <row r="314" spans="1:17" ht="18.75" x14ac:dyDescent="0.25">
      <c r="A314" s="24" t="s">
        <v>738</v>
      </c>
      <c r="B314" s="3"/>
      <c r="C314" s="22" t="s">
        <v>739</v>
      </c>
      <c r="D314" s="42">
        <f>'mód 2 ph'!F314</f>
        <v>763</v>
      </c>
      <c r="E314" s="696">
        <v>-74</v>
      </c>
      <c r="F314" s="181">
        <f t="shared" si="4"/>
        <v>689</v>
      </c>
      <c r="G314" s="2"/>
      <c r="H314" s="2"/>
      <c r="I314" s="2"/>
      <c r="J314" s="2"/>
      <c r="K314" s="2"/>
    </row>
    <row r="315" spans="1:17" ht="18.75" x14ac:dyDescent="0.25">
      <c r="A315" s="23" t="s">
        <v>740</v>
      </c>
      <c r="B315" s="3" t="s">
        <v>511</v>
      </c>
      <c r="C315" s="22" t="s">
        <v>741</v>
      </c>
      <c r="D315" s="42">
        <f>'mód 2 ph'!F315</f>
        <v>0</v>
      </c>
      <c r="E315" s="696"/>
      <c r="F315" s="181">
        <f t="shared" si="4"/>
        <v>0</v>
      </c>
      <c r="G315" s="2"/>
      <c r="H315" s="2"/>
      <c r="I315" s="2"/>
      <c r="J315" s="2"/>
      <c r="K315" s="2"/>
    </row>
    <row r="316" spans="1:17" ht="18.75" x14ac:dyDescent="0.25">
      <c r="A316" s="24" t="s">
        <v>742</v>
      </c>
      <c r="B316" s="3"/>
      <c r="C316" s="22" t="s">
        <v>743</v>
      </c>
      <c r="D316" s="42">
        <f>'mód 2 ph'!F316</f>
        <v>0</v>
      </c>
      <c r="E316" s="696"/>
      <c r="F316" s="181">
        <f t="shared" si="4"/>
        <v>0</v>
      </c>
      <c r="G316" s="2"/>
      <c r="H316" s="2"/>
      <c r="I316" s="2"/>
      <c r="J316" s="2"/>
      <c r="K316" s="2"/>
    </row>
    <row r="317" spans="1:17" ht="18.75" x14ac:dyDescent="0.25">
      <c r="A317" s="24" t="s">
        <v>744</v>
      </c>
      <c r="B317" s="3"/>
      <c r="C317" s="22" t="s">
        <v>745</v>
      </c>
      <c r="D317" s="42">
        <f>'mód 2 ph'!F317</f>
        <v>0</v>
      </c>
      <c r="E317" s="696"/>
      <c r="F317" s="181">
        <f t="shared" si="4"/>
        <v>0</v>
      </c>
      <c r="G317" s="2"/>
      <c r="H317" s="2"/>
      <c r="I317" s="2"/>
      <c r="J317" s="2"/>
      <c r="K317" s="2"/>
    </row>
    <row r="318" spans="1:17" ht="18.75" x14ac:dyDescent="0.25">
      <c r="A318" s="24" t="s">
        <v>746</v>
      </c>
      <c r="B318" s="3"/>
      <c r="C318" s="22" t="s">
        <v>747</v>
      </c>
      <c r="D318" s="42">
        <f>'mód 2 ph'!F318</f>
        <v>0</v>
      </c>
      <c r="E318" s="696"/>
      <c r="F318" s="181">
        <f t="shared" si="4"/>
        <v>0</v>
      </c>
      <c r="G318" s="2"/>
      <c r="H318" s="2"/>
      <c r="I318" s="2"/>
      <c r="J318" s="2"/>
      <c r="K318" s="2"/>
    </row>
    <row r="319" spans="1:17" ht="18.75" x14ac:dyDescent="0.25">
      <c r="A319" s="23" t="s">
        <v>748</v>
      </c>
      <c r="B319" s="3" t="s">
        <v>512</v>
      </c>
      <c r="C319" s="22" t="s">
        <v>749</v>
      </c>
      <c r="D319" s="42">
        <f>'mód 2 ph'!F319</f>
        <v>0</v>
      </c>
      <c r="E319" s="696"/>
      <c r="F319" s="181">
        <f t="shared" si="4"/>
        <v>0</v>
      </c>
      <c r="G319" s="2"/>
      <c r="H319" s="2"/>
      <c r="I319" s="2"/>
      <c r="J319" s="2"/>
      <c r="K319" s="2"/>
    </row>
    <row r="320" spans="1:17" ht="18.75" x14ac:dyDescent="0.25">
      <c r="A320" s="24" t="s">
        <v>750</v>
      </c>
      <c r="B320" s="3"/>
      <c r="C320" s="22" t="s">
        <v>751</v>
      </c>
      <c r="D320" s="42">
        <f>'mód 2 ph'!F320</f>
        <v>0</v>
      </c>
      <c r="E320" s="696"/>
      <c r="F320" s="181">
        <f t="shared" si="4"/>
        <v>0</v>
      </c>
      <c r="G320" s="2"/>
      <c r="H320" s="2"/>
      <c r="I320" s="2"/>
      <c r="J320" s="2"/>
      <c r="K320" s="2"/>
    </row>
    <row r="321" spans="1:11" ht="18.75" x14ac:dyDescent="0.25">
      <c r="A321" s="24" t="s">
        <v>752</v>
      </c>
      <c r="B321" s="3"/>
      <c r="C321" s="22" t="s">
        <v>753</v>
      </c>
      <c r="D321" s="42">
        <f>'mód 2 ph'!F321</f>
        <v>0</v>
      </c>
      <c r="E321" s="696"/>
      <c r="F321" s="181">
        <f t="shared" si="4"/>
        <v>0</v>
      </c>
      <c r="G321" s="2"/>
      <c r="H321" s="2"/>
      <c r="I321" s="2"/>
      <c r="J321" s="2"/>
      <c r="K321" s="2"/>
    </row>
    <row r="322" spans="1:11" ht="18.75" x14ac:dyDescent="0.25">
      <c r="A322" s="23" t="s">
        <v>754</v>
      </c>
      <c r="B322" s="3" t="s">
        <v>513</v>
      </c>
      <c r="C322" s="22" t="s">
        <v>755</v>
      </c>
      <c r="D322" s="42">
        <f>'mód 2 ph'!F322</f>
        <v>0</v>
      </c>
      <c r="E322" s="696"/>
      <c r="F322" s="181">
        <f t="shared" si="4"/>
        <v>0</v>
      </c>
      <c r="G322" s="2"/>
      <c r="H322" s="2"/>
      <c r="I322" s="2"/>
      <c r="J322" s="2"/>
      <c r="K322" s="2"/>
    </row>
    <row r="323" spans="1:11" ht="18.75" x14ac:dyDescent="0.25">
      <c r="A323" s="23" t="s">
        <v>756</v>
      </c>
      <c r="B323" s="3" t="s">
        <v>514</v>
      </c>
      <c r="C323" s="22" t="s">
        <v>757</v>
      </c>
      <c r="D323" s="42">
        <f>'mód 2 ph'!F323</f>
        <v>0</v>
      </c>
      <c r="E323" s="696"/>
      <c r="F323" s="181">
        <f t="shared" si="4"/>
        <v>0</v>
      </c>
      <c r="G323" s="2"/>
      <c r="H323" s="2"/>
      <c r="I323" s="2"/>
      <c r="J323" s="2"/>
      <c r="K323" s="2"/>
    </row>
    <row r="324" spans="1:11" ht="18.75" x14ac:dyDescent="0.25">
      <c r="A324" s="24" t="s">
        <v>758</v>
      </c>
      <c r="B324" s="3"/>
      <c r="C324" s="22" t="s">
        <v>759</v>
      </c>
      <c r="D324" s="42">
        <f>'mód 2 ph'!F324</f>
        <v>0</v>
      </c>
      <c r="E324" s="696"/>
      <c r="F324" s="181">
        <f t="shared" si="4"/>
        <v>0</v>
      </c>
      <c r="G324" s="2"/>
      <c r="H324" s="2"/>
      <c r="I324" s="2"/>
      <c r="J324" s="2"/>
      <c r="K324" s="2"/>
    </row>
    <row r="325" spans="1:11" ht="18.75" x14ac:dyDescent="0.25">
      <c r="A325" s="24" t="s">
        <v>760</v>
      </c>
      <c r="B325" s="3"/>
      <c r="C325" s="22" t="s">
        <v>761</v>
      </c>
      <c r="D325" s="42">
        <f>'mód 2 ph'!F325</f>
        <v>0</v>
      </c>
      <c r="E325" s="696"/>
      <c r="F325" s="181">
        <f t="shared" si="4"/>
        <v>0</v>
      </c>
      <c r="G325" s="2"/>
      <c r="H325" s="2"/>
      <c r="I325" s="2"/>
      <c r="J325" s="2"/>
      <c r="K325" s="2"/>
    </row>
    <row r="326" spans="1:11" ht="18.75" x14ac:dyDescent="0.25">
      <c r="A326" s="24" t="s">
        <v>1812</v>
      </c>
      <c r="B326" s="3"/>
      <c r="C326" s="22" t="s">
        <v>1813</v>
      </c>
      <c r="D326" s="42">
        <f>'mód 2 ph'!F326</f>
        <v>0</v>
      </c>
      <c r="E326" s="696"/>
      <c r="F326" s="181">
        <f t="shared" si="4"/>
        <v>0</v>
      </c>
      <c r="G326" s="2"/>
      <c r="H326" s="2"/>
      <c r="I326" s="2"/>
      <c r="J326" s="2"/>
      <c r="K326" s="2"/>
    </row>
    <row r="327" spans="1:11" ht="18.75" x14ac:dyDescent="0.25">
      <c r="A327" s="24" t="s">
        <v>1814</v>
      </c>
      <c r="B327" s="3"/>
      <c r="C327" s="22" t="s">
        <v>1815</v>
      </c>
      <c r="D327" s="42">
        <f>'mód 2 ph'!F327</f>
        <v>0</v>
      </c>
      <c r="E327" s="696"/>
      <c r="F327" s="181">
        <f t="shared" si="4"/>
        <v>0</v>
      </c>
      <c r="G327" s="2"/>
      <c r="H327" s="2"/>
      <c r="I327" s="2"/>
      <c r="J327" s="2"/>
      <c r="K327" s="2"/>
    </row>
    <row r="328" spans="1:11" ht="18.75" x14ac:dyDescent="0.25">
      <c r="A328" s="24" t="s">
        <v>1816</v>
      </c>
      <c r="B328" s="3"/>
      <c r="C328" s="22" t="s">
        <v>1817</v>
      </c>
      <c r="D328" s="42">
        <f>'mód 2 ph'!F328</f>
        <v>0</v>
      </c>
      <c r="E328" s="696"/>
      <c r="F328" s="181">
        <f t="shared" si="4"/>
        <v>0</v>
      </c>
      <c r="G328" s="2"/>
      <c r="H328" s="2"/>
      <c r="I328" s="2"/>
      <c r="J328" s="2"/>
      <c r="K328" s="2"/>
    </row>
    <row r="329" spans="1:11" ht="18.75" x14ac:dyDescent="0.25">
      <c r="A329" s="24" t="s">
        <v>105</v>
      </c>
      <c r="B329" s="3"/>
      <c r="C329" s="22" t="s">
        <v>106</v>
      </c>
      <c r="D329" s="42">
        <f>'mód 2 ph'!F329</f>
        <v>0</v>
      </c>
      <c r="E329" s="696"/>
      <c r="F329" s="181">
        <f t="shared" si="4"/>
        <v>0</v>
      </c>
      <c r="G329" s="2"/>
      <c r="H329" s="2"/>
      <c r="I329" s="2"/>
      <c r="J329" s="2"/>
      <c r="K329" s="2"/>
    </row>
    <row r="330" spans="1:11" ht="18.75" x14ac:dyDescent="0.25">
      <c r="A330" s="24" t="s">
        <v>107</v>
      </c>
      <c r="B330" s="3"/>
      <c r="C330" s="22" t="s">
        <v>108</v>
      </c>
      <c r="D330" s="42">
        <f>'mód 2 ph'!F330</f>
        <v>0</v>
      </c>
      <c r="E330" s="696"/>
      <c r="F330" s="181">
        <f t="shared" ref="F330:F393" si="5">E330+D330</f>
        <v>0</v>
      </c>
      <c r="G330" s="2"/>
      <c r="H330" s="2"/>
      <c r="I330" s="2"/>
      <c r="J330" s="2"/>
      <c r="K330" s="2"/>
    </row>
    <row r="331" spans="1:11" ht="18.75" x14ac:dyDescent="0.25">
      <c r="A331" s="24" t="s">
        <v>109</v>
      </c>
      <c r="B331" s="3"/>
      <c r="C331" s="22" t="s">
        <v>110</v>
      </c>
      <c r="D331" s="42">
        <f>'mód 2 ph'!F331</f>
        <v>0</v>
      </c>
      <c r="E331" s="696"/>
      <c r="F331" s="181">
        <f t="shared" si="5"/>
        <v>0</v>
      </c>
      <c r="G331" s="2"/>
      <c r="H331" s="2"/>
      <c r="I331" s="2"/>
      <c r="J331" s="2"/>
      <c r="K331" s="2"/>
    </row>
    <row r="332" spans="1:11" ht="18.75" x14ac:dyDescent="0.25">
      <c r="A332" s="21" t="s">
        <v>111</v>
      </c>
      <c r="B332" s="21" t="s">
        <v>515</v>
      </c>
      <c r="C332" s="32" t="s">
        <v>112</v>
      </c>
      <c r="D332" s="42">
        <f>'mód 2 ph'!F332</f>
        <v>0</v>
      </c>
      <c r="E332" s="698"/>
      <c r="F332" s="181">
        <f t="shared" si="5"/>
        <v>0</v>
      </c>
      <c r="G332" s="2"/>
      <c r="H332" s="2"/>
      <c r="I332" s="2"/>
      <c r="J332" s="2"/>
      <c r="K332" s="2"/>
    </row>
    <row r="333" spans="1:11" ht="18.75" x14ac:dyDescent="0.25">
      <c r="A333" s="3" t="s">
        <v>113</v>
      </c>
      <c r="B333" s="3" t="s">
        <v>516</v>
      </c>
      <c r="C333" s="22" t="s">
        <v>114</v>
      </c>
      <c r="D333" s="42">
        <f>'mód 2 ph'!F333</f>
        <v>0</v>
      </c>
      <c r="E333" s="696"/>
      <c r="F333" s="181">
        <f t="shared" si="5"/>
        <v>0</v>
      </c>
      <c r="G333" s="2"/>
      <c r="H333" s="2"/>
      <c r="I333" s="2"/>
      <c r="J333" s="2"/>
      <c r="K333" s="2"/>
    </row>
    <row r="334" spans="1:11" ht="18.75" x14ac:dyDescent="0.25">
      <c r="A334" s="3" t="s">
        <v>115</v>
      </c>
      <c r="B334" s="3" t="s">
        <v>517</v>
      </c>
      <c r="C334" s="22" t="s">
        <v>116</v>
      </c>
      <c r="D334" s="42">
        <f>'mód 2 ph'!F334</f>
        <v>0</v>
      </c>
      <c r="E334" s="696"/>
      <c r="F334" s="181">
        <f t="shared" si="5"/>
        <v>0</v>
      </c>
      <c r="G334" s="2"/>
      <c r="H334" s="2"/>
      <c r="I334" s="2"/>
      <c r="J334" s="2"/>
      <c r="K334" s="2"/>
    </row>
    <row r="335" spans="1:11" ht="18.75" x14ac:dyDescent="0.25">
      <c r="A335" s="3" t="s">
        <v>117</v>
      </c>
      <c r="B335" s="3" t="s">
        <v>518</v>
      </c>
      <c r="C335" s="22" t="s">
        <v>118</v>
      </c>
      <c r="D335" s="42">
        <f>'mód 2 ph'!F335</f>
        <v>0</v>
      </c>
      <c r="E335" s="696"/>
      <c r="F335" s="181">
        <f t="shared" si="5"/>
        <v>0</v>
      </c>
      <c r="G335" s="2"/>
      <c r="H335" s="2"/>
      <c r="I335" s="2"/>
      <c r="J335" s="2"/>
      <c r="K335" s="2"/>
    </row>
    <row r="336" spans="1:11" ht="18.75" x14ac:dyDescent="0.25">
      <c r="A336" s="3" t="s">
        <v>119</v>
      </c>
      <c r="B336" s="3" t="s">
        <v>519</v>
      </c>
      <c r="C336" s="22" t="s">
        <v>120</v>
      </c>
      <c r="D336" s="42">
        <f>'mód 2 ph'!F336</f>
        <v>0</v>
      </c>
      <c r="E336" s="696"/>
      <c r="F336" s="181">
        <f t="shared" si="5"/>
        <v>0</v>
      </c>
      <c r="G336" s="2"/>
      <c r="H336" s="2"/>
      <c r="I336" s="2"/>
      <c r="J336" s="2"/>
      <c r="K336" s="2"/>
    </row>
    <row r="337" spans="1:11" ht="18.75" x14ac:dyDescent="0.25">
      <c r="A337" s="23" t="s">
        <v>121</v>
      </c>
      <c r="B337" s="3"/>
      <c r="C337" s="22" t="s">
        <v>122</v>
      </c>
      <c r="D337" s="42">
        <f>'mód 2 ph'!F337</f>
        <v>0</v>
      </c>
      <c r="E337" s="696"/>
      <c r="F337" s="181">
        <f t="shared" si="5"/>
        <v>0</v>
      </c>
      <c r="G337" s="2"/>
      <c r="H337" s="2"/>
      <c r="I337" s="2"/>
      <c r="J337" s="2"/>
      <c r="K337" s="2"/>
    </row>
    <row r="338" spans="1:11" ht="18.75" x14ac:dyDescent="0.25">
      <c r="A338" s="23" t="s">
        <v>123</v>
      </c>
      <c r="B338" s="3"/>
      <c r="C338" s="22" t="s">
        <v>124</v>
      </c>
      <c r="D338" s="42">
        <f>'mód 2 ph'!F338</f>
        <v>0</v>
      </c>
      <c r="E338" s="696"/>
      <c r="F338" s="181">
        <f t="shared" si="5"/>
        <v>0</v>
      </c>
      <c r="G338" s="2"/>
      <c r="H338" s="2"/>
      <c r="I338" s="2"/>
      <c r="J338" s="2"/>
      <c r="K338" s="2"/>
    </row>
    <row r="339" spans="1:11" ht="18.75" x14ac:dyDescent="0.25">
      <c r="A339" s="24" t="s">
        <v>125</v>
      </c>
      <c r="B339" s="3"/>
      <c r="C339" s="22" t="s">
        <v>126</v>
      </c>
      <c r="D339" s="42">
        <f>'mód 2 ph'!F339</f>
        <v>0</v>
      </c>
      <c r="E339" s="696"/>
      <c r="F339" s="181">
        <f t="shared" si="5"/>
        <v>0</v>
      </c>
      <c r="G339" s="2"/>
      <c r="H339" s="2"/>
      <c r="I339" s="2"/>
      <c r="J339" s="2"/>
      <c r="K339" s="2"/>
    </row>
    <row r="340" spans="1:11" ht="18.75" x14ac:dyDescent="0.25">
      <c r="A340" s="3" t="s">
        <v>127</v>
      </c>
      <c r="B340" s="3" t="s">
        <v>520</v>
      </c>
      <c r="C340" s="22" t="s">
        <v>128</v>
      </c>
      <c r="D340" s="42">
        <f>'mód 2 ph'!F340</f>
        <v>0</v>
      </c>
      <c r="E340" s="696"/>
      <c r="F340" s="181">
        <f t="shared" si="5"/>
        <v>0</v>
      </c>
      <c r="G340" s="2"/>
      <c r="H340" s="2"/>
      <c r="I340" s="2"/>
      <c r="J340" s="2"/>
      <c r="K340" s="2"/>
    </row>
    <row r="341" spans="1:11" ht="18.75" x14ac:dyDescent="0.25">
      <c r="A341" s="23" t="s">
        <v>129</v>
      </c>
      <c r="B341" s="3"/>
      <c r="C341" s="22" t="s">
        <v>130</v>
      </c>
      <c r="D341" s="42">
        <f>'mód 2 ph'!F341</f>
        <v>0</v>
      </c>
      <c r="E341" s="696"/>
      <c r="F341" s="181">
        <f t="shared" si="5"/>
        <v>0</v>
      </c>
      <c r="G341" s="2"/>
      <c r="H341" s="2"/>
      <c r="I341" s="2"/>
      <c r="J341" s="2"/>
      <c r="K341" s="2"/>
    </row>
    <row r="342" spans="1:11" ht="18.75" x14ac:dyDescent="0.25">
      <c r="A342" s="23" t="s">
        <v>131</v>
      </c>
      <c r="B342" s="3"/>
      <c r="C342" s="22" t="s">
        <v>132</v>
      </c>
      <c r="D342" s="42">
        <f>'mód 2 ph'!F342</f>
        <v>0</v>
      </c>
      <c r="E342" s="696"/>
      <c r="F342" s="181">
        <f t="shared" si="5"/>
        <v>0</v>
      </c>
      <c r="G342" s="2"/>
      <c r="H342" s="2"/>
      <c r="I342" s="2"/>
      <c r="J342" s="2"/>
      <c r="K342" s="2"/>
    </row>
    <row r="343" spans="1:11" ht="18.75" x14ac:dyDescent="0.25">
      <c r="A343" s="24" t="s">
        <v>133</v>
      </c>
      <c r="B343" s="3"/>
      <c r="C343" s="22" t="s">
        <v>134</v>
      </c>
      <c r="D343" s="42">
        <f>'mód 2 ph'!F343</f>
        <v>0</v>
      </c>
      <c r="E343" s="696"/>
      <c r="F343" s="181">
        <f t="shared" si="5"/>
        <v>0</v>
      </c>
      <c r="G343" s="2"/>
      <c r="H343" s="2"/>
      <c r="I343" s="2"/>
      <c r="J343" s="2"/>
      <c r="K343" s="2"/>
    </row>
    <row r="344" spans="1:11" ht="18.75" x14ac:dyDescent="0.25">
      <c r="A344" s="24" t="s">
        <v>135</v>
      </c>
      <c r="B344" s="3"/>
      <c r="C344" s="22" t="s">
        <v>136</v>
      </c>
      <c r="D344" s="42">
        <f>'mód 2 ph'!F344</f>
        <v>0</v>
      </c>
      <c r="E344" s="696"/>
      <c r="F344" s="181">
        <f t="shared" si="5"/>
        <v>0</v>
      </c>
      <c r="G344" s="2"/>
      <c r="H344" s="2"/>
      <c r="I344" s="2"/>
      <c r="J344" s="2"/>
      <c r="K344" s="2"/>
    </row>
    <row r="345" spans="1:11" ht="18.75" x14ac:dyDescent="0.25">
      <c r="A345" s="3" t="s">
        <v>137</v>
      </c>
      <c r="B345" s="3" t="s">
        <v>521</v>
      </c>
      <c r="C345" s="22" t="s">
        <v>138</v>
      </c>
      <c r="D345" s="42">
        <f>'mód 2 ph'!F345</f>
        <v>0</v>
      </c>
      <c r="E345" s="696"/>
      <c r="F345" s="181">
        <f t="shared" si="5"/>
        <v>0</v>
      </c>
      <c r="G345" s="2"/>
      <c r="H345" s="2"/>
      <c r="I345" s="2"/>
      <c r="J345" s="2"/>
      <c r="K345" s="2"/>
    </row>
    <row r="346" spans="1:11" ht="18.75" x14ac:dyDescent="0.25">
      <c r="A346" s="23" t="s">
        <v>139</v>
      </c>
      <c r="B346" s="3"/>
      <c r="C346" s="22" t="s">
        <v>140</v>
      </c>
      <c r="D346" s="42">
        <f>'mód 2 ph'!F346</f>
        <v>0</v>
      </c>
      <c r="E346" s="696"/>
      <c r="F346" s="181">
        <f t="shared" si="5"/>
        <v>0</v>
      </c>
      <c r="G346" s="2"/>
      <c r="H346" s="2"/>
      <c r="I346" s="2"/>
      <c r="J346" s="2"/>
      <c r="K346" s="2"/>
    </row>
    <row r="347" spans="1:11" ht="18.75" x14ac:dyDescent="0.25">
      <c r="A347" s="23" t="s">
        <v>1066</v>
      </c>
      <c r="B347" s="3"/>
      <c r="C347" s="22" t="s">
        <v>1067</v>
      </c>
      <c r="D347" s="42">
        <f>'mód 2 ph'!F347</f>
        <v>0</v>
      </c>
      <c r="E347" s="696"/>
      <c r="F347" s="181">
        <f t="shared" si="5"/>
        <v>0</v>
      </c>
      <c r="G347" s="2"/>
      <c r="H347" s="2"/>
      <c r="I347" s="2"/>
      <c r="J347" s="2"/>
      <c r="K347" s="2"/>
    </row>
    <row r="348" spans="1:11" ht="18.75" x14ac:dyDescent="0.25">
      <c r="A348" s="24" t="s">
        <v>1068</v>
      </c>
      <c r="B348" s="3"/>
      <c r="C348" s="22" t="s">
        <v>1069</v>
      </c>
      <c r="D348" s="42">
        <f>'mód 2 ph'!F348</f>
        <v>0</v>
      </c>
      <c r="E348" s="696"/>
      <c r="F348" s="181">
        <f t="shared" si="5"/>
        <v>0</v>
      </c>
      <c r="G348" s="2"/>
      <c r="H348" s="2"/>
      <c r="I348" s="2"/>
      <c r="J348" s="2"/>
      <c r="K348" s="2"/>
    </row>
    <row r="349" spans="1:11" ht="18.75" x14ac:dyDescent="0.25">
      <c r="A349" s="24" t="s">
        <v>1070</v>
      </c>
      <c r="B349" s="3"/>
      <c r="C349" s="22" t="s">
        <v>1071</v>
      </c>
      <c r="D349" s="42">
        <f>'mód 2 ph'!F349</f>
        <v>0</v>
      </c>
      <c r="E349" s="696"/>
      <c r="F349" s="181">
        <f t="shared" si="5"/>
        <v>0</v>
      </c>
      <c r="G349" s="2"/>
      <c r="H349" s="2"/>
      <c r="I349" s="2"/>
      <c r="J349" s="2"/>
      <c r="K349" s="2"/>
    </row>
    <row r="350" spans="1:11" ht="18.75" x14ac:dyDescent="0.25">
      <c r="A350" s="23" t="s">
        <v>1072</v>
      </c>
      <c r="B350" s="3"/>
      <c r="C350" s="22" t="s">
        <v>1073</v>
      </c>
      <c r="D350" s="42">
        <f>'mód 2 ph'!F350</f>
        <v>0</v>
      </c>
      <c r="E350" s="696"/>
      <c r="F350" s="181">
        <f t="shared" si="5"/>
        <v>0</v>
      </c>
      <c r="G350" s="2"/>
      <c r="H350" s="2"/>
      <c r="I350" s="2"/>
      <c r="J350" s="2"/>
      <c r="K350" s="2"/>
    </row>
    <row r="351" spans="1:11" ht="18.75" x14ac:dyDescent="0.25">
      <c r="A351" s="3" t="s">
        <v>1074</v>
      </c>
      <c r="B351" s="3" t="s">
        <v>522</v>
      </c>
      <c r="C351" s="22" t="s">
        <v>1075</v>
      </c>
      <c r="D351" s="42">
        <f>'mód 2 ph'!F351</f>
        <v>0</v>
      </c>
      <c r="E351" s="696"/>
      <c r="F351" s="181">
        <f t="shared" si="5"/>
        <v>0</v>
      </c>
      <c r="G351" s="2"/>
      <c r="H351" s="2"/>
      <c r="I351" s="2"/>
      <c r="J351" s="2"/>
      <c r="K351" s="2"/>
    </row>
    <row r="352" spans="1:11" ht="18.75" x14ac:dyDescent="0.25">
      <c r="A352" s="3" t="s">
        <v>1076</v>
      </c>
      <c r="B352" s="3" t="s">
        <v>523</v>
      </c>
      <c r="C352" s="22" t="s">
        <v>1077</v>
      </c>
      <c r="D352" s="42">
        <f>'mód 2 ph'!F352</f>
        <v>0</v>
      </c>
      <c r="E352" s="696"/>
      <c r="F352" s="181">
        <f t="shared" si="5"/>
        <v>0</v>
      </c>
      <c r="G352" s="2"/>
      <c r="H352" s="2"/>
      <c r="I352" s="2"/>
      <c r="J352" s="2"/>
      <c r="K352" s="2"/>
    </row>
    <row r="353" spans="1:11" ht="18.75" x14ac:dyDescent="0.25">
      <c r="A353" s="23" t="s">
        <v>1078</v>
      </c>
      <c r="B353" s="3"/>
      <c r="C353" s="22" t="s">
        <v>1079</v>
      </c>
      <c r="D353" s="42">
        <f>'mód 2 ph'!F353</f>
        <v>0</v>
      </c>
      <c r="E353" s="696"/>
      <c r="F353" s="181">
        <f t="shared" si="5"/>
        <v>0</v>
      </c>
      <c r="G353" s="2"/>
      <c r="H353" s="2"/>
      <c r="I353" s="2"/>
      <c r="J353" s="2"/>
      <c r="K353" s="2"/>
    </row>
    <row r="354" spans="1:11" ht="18.75" x14ac:dyDescent="0.25">
      <c r="A354" s="23" t="s">
        <v>1080</v>
      </c>
      <c r="B354" s="3"/>
      <c r="C354" s="22" t="s">
        <v>1081</v>
      </c>
      <c r="D354" s="42">
        <f>'mód 2 ph'!F354</f>
        <v>0</v>
      </c>
      <c r="E354" s="696"/>
      <c r="F354" s="181">
        <f t="shared" si="5"/>
        <v>0</v>
      </c>
      <c r="G354" s="2"/>
      <c r="H354" s="2"/>
      <c r="I354" s="2"/>
      <c r="J354" s="2"/>
      <c r="K354" s="2"/>
    </row>
    <row r="355" spans="1:11" ht="18.75" x14ac:dyDescent="0.25">
      <c r="A355" s="24" t="s">
        <v>1082</v>
      </c>
      <c r="B355" s="3"/>
      <c r="C355" s="22" t="s">
        <v>1083</v>
      </c>
      <c r="D355" s="42">
        <f>'mód 2 ph'!F355</f>
        <v>0</v>
      </c>
      <c r="E355" s="696"/>
      <c r="F355" s="181">
        <f t="shared" si="5"/>
        <v>0</v>
      </c>
      <c r="G355" s="2"/>
      <c r="H355" s="2"/>
      <c r="I355" s="2"/>
      <c r="J355" s="2"/>
      <c r="K355" s="2"/>
    </row>
    <row r="356" spans="1:11" ht="18.75" x14ac:dyDescent="0.25">
      <c r="A356" s="24" t="s">
        <v>1084</v>
      </c>
      <c r="B356" s="3"/>
      <c r="C356" s="22" t="s">
        <v>1085</v>
      </c>
      <c r="D356" s="42">
        <f>'mód 2 ph'!F356</f>
        <v>0</v>
      </c>
      <c r="E356" s="696"/>
      <c r="F356" s="181">
        <f t="shared" si="5"/>
        <v>0</v>
      </c>
      <c r="G356" s="2"/>
      <c r="H356" s="2"/>
      <c r="I356" s="2"/>
      <c r="J356" s="2"/>
      <c r="K356" s="2"/>
    </row>
    <row r="357" spans="1:11" ht="18.75" x14ac:dyDescent="0.25">
      <c r="A357" s="24" t="s">
        <v>1086</v>
      </c>
      <c r="B357" s="3"/>
      <c r="C357" s="22" t="s">
        <v>1087</v>
      </c>
      <c r="D357" s="42">
        <f>'mód 2 ph'!F357</f>
        <v>0</v>
      </c>
      <c r="E357" s="696"/>
      <c r="F357" s="181">
        <f t="shared" si="5"/>
        <v>0</v>
      </c>
      <c r="G357" s="2"/>
      <c r="H357" s="2"/>
      <c r="I357" s="2"/>
      <c r="J357" s="2"/>
      <c r="K357" s="2"/>
    </row>
    <row r="358" spans="1:11" ht="18.75" x14ac:dyDescent="0.25">
      <c r="A358" s="24" t="s">
        <v>1088</v>
      </c>
      <c r="B358" s="3"/>
      <c r="C358" s="22" t="s">
        <v>1089</v>
      </c>
      <c r="D358" s="42">
        <f>'mód 2 ph'!F358</f>
        <v>0</v>
      </c>
      <c r="E358" s="696"/>
      <c r="F358" s="181">
        <f t="shared" si="5"/>
        <v>0</v>
      </c>
      <c r="G358" s="2"/>
      <c r="H358" s="2"/>
      <c r="I358" s="2"/>
      <c r="J358" s="2"/>
      <c r="K358" s="2"/>
    </row>
    <row r="359" spans="1:11" ht="18.75" x14ac:dyDescent="0.25">
      <c r="A359" s="24" t="s">
        <v>1090</v>
      </c>
      <c r="B359" s="3"/>
      <c r="C359" s="22" t="s">
        <v>1091</v>
      </c>
      <c r="D359" s="42">
        <f>'mód 2 ph'!F359</f>
        <v>0</v>
      </c>
      <c r="E359" s="696"/>
      <c r="F359" s="181">
        <f t="shared" si="5"/>
        <v>0</v>
      </c>
      <c r="G359" s="2"/>
      <c r="H359" s="2"/>
      <c r="I359" s="2"/>
      <c r="J359" s="2"/>
      <c r="K359" s="2"/>
    </row>
    <row r="360" spans="1:11" ht="18.75" x14ac:dyDescent="0.25">
      <c r="A360" s="34" t="s">
        <v>1092</v>
      </c>
      <c r="B360" s="3"/>
      <c r="C360" s="22" t="s">
        <v>1093</v>
      </c>
      <c r="D360" s="42">
        <f>'mód 2 ph'!F360</f>
        <v>0</v>
      </c>
      <c r="E360" s="696"/>
      <c r="F360" s="181">
        <f t="shared" si="5"/>
        <v>0</v>
      </c>
      <c r="G360" s="2"/>
      <c r="H360" s="2"/>
      <c r="I360" s="2"/>
      <c r="J360" s="2"/>
      <c r="K360" s="2"/>
    </row>
    <row r="361" spans="1:11" ht="18.75" x14ac:dyDescent="0.25">
      <c r="A361" s="24" t="s">
        <v>1094</v>
      </c>
      <c r="B361" s="3"/>
      <c r="C361" s="22" t="s">
        <v>1095</v>
      </c>
      <c r="D361" s="42">
        <f>'mód 2 ph'!F361</f>
        <v>0</v>
      </c>
      <c r="E361" s="696"/>
      <c r="F361" s="181">
        <f t="shared" si="5"/>
        <v>0</v>
      </c>
      <c r="G361" s="2"/>
      <c r="H361" s="2"/>
      <c r="I361" s="2"/>
      <c r="J361" s="2"/>
      <c r="K361" s="2"/>
    </row>
    <row r="362" spans="1:11" ht="18.75" x14ac:dyDescent="0.25">
      <c r="A362" s="24" t="s">
        <v>1096</v>
      </c>
      <c r="B362" s="3"/>
      <c r="C362" s="22" t="s">
        <v>1097</v>
      </c>
      <c r="D362" s="42">
        <f>'mód 2 ph'!F362</f>
        <v>0</v>
      </c>
      <c r="E362" s="696"/>
      <c r="F362" s="181">
        <f t="shared" si="5"/>
        <v>0</v>
      </c>
      <c r="G362" s="2"/>
      <c r="H362" s="2"/>
      <c r="I362" s="2"/>
      <c r="J362" s="2"/>
      <c r="K362" s="2"/>
    </row>
    <row r="363" spans="1:11" ht="18.75" x14ac:dyDescent="0.25">
      <c r="A363" s="24" t="s">
        <v>1098</v>
      </c>
      <c r="B363" s="3"/>
      <c r="C363" s="22" t="s">
        <v>1099</v>
      </c>
      <c r="D363" s="42">
        <f>'mód 2 ph'!F363</f>
        <v>0</v>
      </c>
      <c r="E363" s="696"/>
      <c r="F363" s="181">
        <f t="shared" si="5"/>
        <v>0</v>
      </c>
      <c r="G363" s="2"/>
      <c r="H363" s="2"/>
      <c r="I363" s="2"/>
      <c r="J363" s="2"/>
      <c r="K363" s="2"/>
    </row>
    <row r="364" spans="1:11" ht="18.75" x14ac:dyDescent="0.25">
      <c r="A364" s="24" t="s">
        <v>1100</v>
      </c>
      <c r="B364" s="3"/>
      <c r="C364" s="22" t="s">
        <v>1101</v>
      </c>
      <c r="D364" s="42">
        <f>'mód 2 ph'!F364</f>
        <v>0</v>
      </c>
      <c r="E364" s="696"/>
      <c r="F364" s="181">
        <f t="shared" si="5"/>
        <v>0</v>
      </c>
      <c r="G364" s="2"/>
      <c r="H364" s="2"/>
      <c r="I364" s="2"/>
      <c r="J364" s="2"/>
      <c r="K364" s="2"/>
    </row>
    <row r="365" spans="1:11" ht="18.75" x14ac:dyDescent="0.25">
      <c r="A365" s="24" t="s">
        <v>1102</v>
      </c>
      <c r="B365" s="3"/>
      <c r="C365" s="22" t="s">
        <v>1103</v>
      </c>
      <c r="D365" s="42">
        <f>'mód 2 ph'!F365</f>
        <v>0</v>
      </c>
      <c r="E365" s="696"/>
      <c r="F365" s="181">
        <f t="shared" si="5"/>
        <v>0</v>
      </c>
      <c r="G365" s="2"/>
      <c r="H365" s="2"/>
      <c r="I365" s="2"/>
      <c r="J365" s="2"/>
      <c r="K365" s="2"/>
    </row>
    <row r="366" spans="1:11" ht="18.75" x14ac:dyDescent="0.25">
      <c r="A366" s="24" t="s">
        <v>1104</v>
      </c>
      <c r="B366" s="3"/>
      <c r="C366" s="22" t="s">
        <v>1105</v>
      </c>
      <c r="D366" s="42">
        <f>'mód 2 ph'!F366</f>
        <v>0</v>
      </c>
      <c r="E366" s="696"/>
      <c r="F366" s="181">
        <f t="shared" si="5"/>
        <v>0</v>
      </c>
      <c r="G366" s="2"/>
      <c r="H366" s="2"/>
      <c r="I366" s="2"/>
      <c r="J366" s="2"/>
      <c r="K366" s="2"/>
    </row>
    <row r="367" spans="1:11" ht="18.75" x14ac:dyDescent="0.25">
      <c r="A367" s="21" t="s">
        <v>1106</v>
      </c>
      <c r="B367" s="21" t="s">
        <v>524</v>
      </c>
      <c r="C367" s="32" t="s">
        <v>1107</v>
      </c>
      <c r="D367" s="42">
        <f>'mód 2 ph'!F367</f>
        <v>192</v>
      </c>
      <c r="E367" s="698">
        <f>SUM(E368:E379)</f>
        <v>31</v>
      </c>
      <c r="F367" s="181">
        <f t="shared" si="5"/>
        <v>223</v>
      </c>
      <c r="G367" s="2"/>
      <c r="H367" s="2"/>
      <c r="I367" s="2"/>
      <c r="J367" s="2"/>
      <c r="K367" s="2"/>
    </row>
    <row r="368" spans="1:11" ht="18.75" x14ac:dyDescent="0.25">
      <c r="A368" s="3" t="s">
        <v>1108</v>
      </c>
      <c r="B368" s="3" t="s">
        <v>525</v>
      </c>
      <c r="C368" s="22" t="s">
        <v>1109</v>
      </c>
      <c r="D368" s="42">
        <f>'mód 2 ph'!F368</f>
        <v>0</v>
      </c>
      <c r="E368" s="696"/>
      <c r="F368" s="181">
        <f t="shared" si="5"/>
        <v>0</v>
      </c>
      <c r="G368" s="2"/>
      <c r="H368" s="2"/>
      <c r="I368" s="2"/>
      <c r="J368" s="2"/>
      <c r="K368" s="2"/>
    </row>
    <row r="369" spans="1:11" ht="18.75" x14ac:dyDescent="0.25">
      <c r="A369" s="3" t="s">
        <v>1110</v>
      </c>
      <c r="B369" s="3" t="s">
        <v>526</v>
      </c>
      <c r="C369" s="22" t="s">
        <v>1111</v>
      </c>
      <c r="D369" s="42">
        <f>'mód 2 ph'!F369</f>
        <v>175</v>
      </c>
      <c r="E369" s="696"/>
      <c r="F369" s="181">
        <f t="shared" si="5"/>
        <v>175</v>
      </c>
      <c r="G369" s="2"/>
      <c r="H369" s="2"/>
      <c r="I369" s="2"/>
      <c r="J369" s="2"/>
      <c r="K369" s="2"/>
    </row>
    <row r="370" spans="1:11" ht="18.75" x14ac:dyDescent="0.25">
      <c r="A370" s="3" t="s">
        <v>1112</v>
      </c>
      <c r="B370" s="3" t="s">
        <v>527</v>
      </c>
      <c r="C370" s="22" t="s">
        <v>1113</v>
      </c>
      <c r="D370" s="42">
        <f>'mód 2 ph'!F370</f>
        <v>0</v>
      </c>
      <c r="E370" s="696"/>
      <c r="F370" s="181">
        <f t="shared" si="5"/>
        <v>0</v>
      </c>
      <c r="G370" s="2"/>
      <c r="H370" s="2"/>
      <c r="I370" s="2"/>
      <c r="J370" s="2"/>
      <c r="K370" s="2"/>
    </row>
    <row r="371" spans="1:11" ht="18.75" x14ac:dyDescent="0.25">
      <c r="A371" s="3" t="s">
        <v>1114</v>
      </c>
      <c r="B371" s="3" t="s">
        <v>528</v>
      </c>
      <c r="C371" s="22" t="s">
        <v>1115</v>
      </c>
      <c r="D371" s="42">
        <f>'mód 2 ph'!F371</f>
        <v>0</v>
      </c>
      <c r="E371" s="696"/>
      <c r="F371" s="181">
        <f t="shared" si="5"/>
        <v>0</v>
      </c>
      <c r="G371" s="2"/>
      <c r="H371" s="2"/>
      <c r="I371" s="2"/>
      <c r="J371" s="2"/>
      <c r="K371" s="2"/>
    </row>
    <row r="372" spans="1:11" ht="18.75" x14ac:dyDescent="0.25">
      <c r="A372" s="3" t="s">
        <v>1116</v>
      </c>
      <c r="B372" s="3" t="s">
        <v>529</v>
      </c>
      <c r="C372" s="22" t="s">
        <v>1117</v>
      </c>
      <c r="D372" s="42">
        <f>'mód 2 ph'!F372</f>
        <v>0</v>
      </c>
      <c r="E372" s="696"/>
      <c r="F372" s="181">
        <f t="shared" si="5"/>
        <v>0</v>
      </c>
      <c r="G372" s="2"/>
      <c r="H372" s="2"/>
      <c r="I372" s="2"/>
      <c r="J372" s="2"/>
      <c r="K372" s="2"/>
    </row>
    <row r="373" spans="1:11" ht="18.75" x14ac:dyDescent="0.25">
      <c r="A373" s="3" t="s">
        <v>1118</v>
      </c>
      <c r="B373" s="3" t="s">
        <v>530</v>
      </c>
      <c r="C373" s="22" t="s">
        <v>1119</v>
      </c>
      <c r="D373" s="42">
        <f>'mód 2 ph'!F373</f>
        <v>10</v>
      </c>
      <c r="E373" s="696">
        <v>10</v>
      </c>
      <c r="F373" s="181">
        <f t="shared" si="5"/>
        <v>20</v>
      </c>
      <c r="G373" s="2"/>
      <c r="H373" s="2"/>
      <c r="I373" s="2"/>
      <c r="J373" s="2"/>
      <c r="K373" s="2"/>
    </row>
    <row r="374" spans="1:11" ht="18.75" x14ac:dyDescent="0.25">
      <c r="A374" s="3" t="s">
        <v>1120</v>
      </c>
      <c r="B374" s="3" t="s">
        <v>531</v>
      </c>
      <c r="C374" s="22" t="s">
        <v>1121</v>
      </c>
      <c r="D374" s="42">
        <f>'mód 2 ph'!F374</f>
        <v>0</v>
      </c>
      <c r="E374" s="696"/>
      <c r="F374" s="181">
        <f t="shared" si="5"/>
        <v>0</v>
      </c>
      <c r="G374" s="2"/>
      <c r="H374" s="2"/>
      <c r="I374" s="2"/>
      <c r="J374" s="2"/>
      <c r="K374" s="2"/>
    </row>
    <row r="375" spans="1:11" ht="18.75" x14ac:dyDescent="0.25">
      <c r="A375" s="3" t="s">
        <v>1122</v>
      </c>
      <c r="B375" s="3" t="s">
        <v>532</v>
      </c>
      <c r="C375" s="22" t="s">
        <v>1123</v>
      </c>
      <c r="D375" s="42">
        <f>'mód 2 ph'!F375</f>
        <v>0</v>
      </c>
      <c r="E375" s="696"/>
      <c r="F375" s="181">
        <f t="shared" si="5"/>
        <v>0</v>
      </c>
      <c r="G375" s="2"/>
      <c r="H375" s="2"/>
      <c r="I375" s="2"/>
      <c r="J375" s="2"/>
      <c r="K375" s="2"/>
    </row>
    <row r="376" spans="1:11" ht="18.75" x14ac:dyDescent="0.25">
      <c r="A376" s="3" t="s">
        <v>215</v>
      </c>
      <c r="B376" s="3" t="s">
        <v>533</v>
      </c>
      <c r="C376" s="22" t="s">
        <v>216</v>
      </c>
      <c r="D376" s="42">
        <f>'mód 2 ph'!F376</f>
        <v>0</v>
      </c>
      <c r="E376" s="696"/>
      <c r="F376" s="181">
        <f t="shared" si="5"/>
        <v>0</v>
      </c>
      <c r="G376" s="2"/>
      <c r="H376" s="2"/>
      <c r="I376" s="2"/>
      <c r="J376" s="2"/>
      <c r="K376" s="2"/>
    </row>
    <row r="377" spans="1:11" ht="18.75" x14ac:dyDescent="0.25">
      <c r="A377" s="5" t="s">
        <v>217</v>
      </c>
      <c r="B377" s="3" t="s">
        <v>534</v>
      </c>
      <c r="C377" s="22" t="s">
        <v>218</v>
      </c>
      <c r="D377" s="42">
        <f>'mód 2 ph'!F377</f>
        <v>0</v>
      </c>
      <c r="E377" s="696"/>
      <c r="F377" s="181">
        <f t="shared" si="5"/>
        <v>0</v>
      </c>
      <c r="G377" s="2"/>
      <c r="H377" s="2"/>
      <c r="I377" s="2"/>
      <c r="J377" s="2"/>
      <c r="K377" s="2"/>
    </row>
    <row r="378" spans="1:11" ht="18.75" x14ac:dyDescent="0.25">
      <c r="A378" s="3" t="s">
        <v>219</v>
      </c>
      <c r="B378" s="3" t="s">
        <v>535</v>
      </c>
      <c r="C378" s="22" t="s">
        <v>220</v>
      </c>
      <c r="D378" s="42">
        <f>'mód 2 ph'!F378</f>
        <v>7</v>
      </c>
      <c r="E378" s="696">
        <v>21</v>
      </c>
      <c r="F378" s="181">
        <f t="shared" si="5"/>
        <v>28</v>
      </c>
      <c r="G378" s="2"/>
      <c r="H378" s="2"/>
      <c r="I378" s="2"/>
      <c r="J378" s="2"/>
      <c r="K378" s="2"/>
    </row>
    <row r="379" spans="1:11" ht="18.75" x14ac:dyDescent="0.25">
      <c r="A379" s="3" t="s">
        <v>221</v>
      </c>
      <c r="B379" s="3" t="s">
        <v>536</v>
      </c>
      <c r="C379" s="22" t="s">
        <v>222</v>
      </c>
      <c r="D379" s="42">
        <f>'mód 2 ph'!F379</f>
        <v>0</v>
      </c>
      <c r="E379" s="696"/>
      <c r="F379" s="181">
        <f t="shared" si="5"/>
        <v>0</v>
      </c>
      <c r="G379" s="2"/>
      <c r="H379" s="2"/>
      <c r="I379" s="2"/>
      <c r="J379" s="2"/>
      <c r="K379" s="2"/>
    </row>
    <row r="380" spans="1:11" ht="18.75" x14ac:dyDescent="0.25">
      <c r="A380" s="21" t="s">
        <v>223</v>
      </c>
      <c r="B380" s="21" t="s">
        <v>537</v>
      </c>
      <c r="C380" s="32" t="s">
        <v>224</v>
      </c>
      <c r="D380" s="42">
        <f>'mód 2 ph'!F380</f>
        <v>580</v>
      </c>
      <c r="E380" s="698">
        <f>E381+E384+E385+E386+E387+E388+E389</f>
        <v>90</v>
      </c>
      <c r="F380" s="181">
        <f t="shared" si="5"/>
        <v>670</v>
      </c>
      <c r="G380" s="2"/>
      <c r="H380" s="2"/>
      <c r="I380" s="2"/>
      <c r="J380" s="2"/>
      <c r="K380" s="2"/>
    </row>
    <row r="381" spans="1:11" ht="18.75" x14ac:dyDescent="0.25">
      <c r="A381" s="3" t="s">
        <v>225</v>
      </c>
      <c r="B381" s="3" t="s">
        <v>538</v>
      </c>
      <c r="C381" s="22" t="s">
        <v>226</v>
      </c>
      <c r="D381" s="42">
        <f>'mód 2 ph'!F381</f>
        <v>0</v>
      </c>
      <c r="E381" s="696"/>
      <c r="F381" s="181">
        <f t="shared" si="5"/>
        <v>0</v>
      </c>
      <c r="G381" s="2"/>
      <c r="H381" s="2"/>
      <c r="I381" s="2"/>
      <c r="J381" s="2"/>
      <c r="K381" s="2"/>
    </row>
    <row r="382" spans="1:11" ht="18.75" x14ac:dyDescent="0.25">
      <c r="A382" s="23" t="s">
        <v>227</v>
      </c>
      <c r="B382" s="3"/>
      <c r="C382" s="22" t="s">
        <v>228</v>
      </c>
      <c r="D382" s="42">
        <f>'mód 2 ph'!F382</f>
        <v>0</v>
      </c>
      <c r="E382" s="696"/>
      <c r="F382" s="181">
        <f t="shared" si="5"/>
        <v>0</v>
      </c>
      <c r="G382" s="2"/>
      <c r="H382" s="2"/>
      <c r="I382" s="2"/>
      <c r="J382" s="2"/>
      <c r="K382" s="2"/>
    </row>
    <row r="383" spans="1:11" ht="18.75" x14ac:dyDescent="0.25">
      <c r="A383" s="23" t="s">
        <v>229</v>
      </c>
      <c r="B383" s="3"/>
      <c r="C383" s="22" t="s">
        <v>230</v>
      </c>
      <c r="D383" s="42">
        <f>'mód 2 ph'!F383</f>
        <v>0</v>
      </c>
      <c r="E383" s="696"/>
      <c r="F383" s="181">
        <f t="shared" si="5"/>
        <v>0</v>
      </c>
      <c r="G383" s="2"/>
      <c r="H383" s="2"/>
      <c r="I383" s="2"/>
      <c r="J383" s="2"/>
      <c r="K383" s="2"/>
    </row>
    <row r="384" spans="1:11" ht="18.75" x14ac:dyDescent="0.25">
      <c r="A384" s="3" t="s">
        <v>231</v>
      </c>
      <c r="B384" s="3" t="s">
        <v>539</v>
      </c>
      <c r="C384" s="22" t="s">
        <v>232</v>
      </c>
      <c r="D384" s="42">
        <f>'mód 2 ph'!F384</f>
        <v>0</v>
      </c>
      <c r="E384" s="696"/>
      <c r="F384" s="181">
        <f t="shared" si="5"/>
        <v>0</v>
      </c>
      <c r="G384" s="2"/>
      <c r="H384" s="2"/>
      <c r="I384" s="2"/>
      <c r="J384" s="2"/>
      <c r="K384" s="2"/>
    </row>
    <row r="385" spans="1:11" ht="18.75" x14ac:dyDescent="0.25">
      <c r="A385" s="3" t="s">
        <v>233</v>
      </c>
      <c r="B385" s="3" t="s">
        <v>540</v>
      </c>
      <c r="C385" s="22" t="s">
        <v>234</v>
      </c>
      <c r="D385" s="42">
        <f>'mód 2 ph'!F385</f>
        <v>412</v>
      </c>
      <c r="E385" s="696"/>
      <c r="F385" s="181">
        <f t="shared" si="5"/>
        <v>412</v>
      </c>
      <c r="G385" s="2"/>
      <c r="H385" s="2"/>
      <c r="I385" s="2"/>
      <c r="J385" s="2"/>
      <c r="K385" s="2"/>
    </row>
    <row r="386" spans="1:11" ht="18.75" x14ac:dyDescent="0.25">
      <c r="A386" s="3" t="s">
        <v>235</v>
      </c>
      <c r="B386" s="3" t="s">
        <v>541</v>
      </c>
      <c r="C386" s="22" t="s">
        <v>236</v>
      </c>
      <c r="D386" s="42">
        <f>'mód 2 ph'!F386</f>
        <v>45</v>
      </c>
      <c r="E386" s="696">
        <v>90</v>
      </c>
      <c r="F386" s="181">
        <f t="shared" si="5"/>
        <v>135</v>
      </c>
      <c r="G386" s="2"/>
      <c r="H386" s="2"/>
      <c r="I386" s="2"/>
      <c r="J386" s="2"/>
      <c r="K386" s="2"/>
    </row>
    <row r="387" spans="1:11" ht="18.75" x14ac:dyDescent="0.25">
      <c r="A387" s="3" t="s">
        <v>237</v>
      </c>
      <c r="B387" s="3" t="s">
        <v>542</v>
      </c>
      <c r="C387" s="22" t="s">
        <v>238</v>
      </c>
      <c r="D387" s="42">
        <f>'mód 2 ph'!F387</f>
        <v>0</v>
      </c>
      <c r="E387" s="696"/>
      <c r="F387" s="181">
        <f t="shared" si="5"/>
        <v>0</v>
      </c>
      <c r="G387" s="2"/>
      <c r="H387" s="2"/>
      <c r="I387" s="2"/>
      <c r="J387" s="2"/>
      <c r="K387" s="2"/>
    </row>
    <row r="388" spans="1:11" ht="18.75" x14ac:dyDescent="0.25">
      <c r="A388" s="3" t="s">
        <v>239</v>
      </c>
      <c r="B388" s="3" t="s">
        <v>543</v>
      </c>
      <c r="C388" s="22" t="s">
        <v>240</v>
      </c>
      <c r="D388" s="42">
        <f>'mód 2 ph'!F388</f>
        <v>0</v>
      </c>
      <c r="E388" s="696"/>
      <c r="F388" s="181">
        <f t="shared" si="5"/>
        <v>0</v>
      </c>
      <c r="G388" s="2"/>
      <c r="H388" s="2"/>
      <c r="I388" s="2"/>
      <c r="J388" s="2"/>
      <c r="K388" s="2"/>
    </row>
    <row r="389" spans="1:11" ht="18.75" x14ac:dyDescent="0.25">
      <c r="A389" s="3" t="s">
        <v>241</v>
      </c>
      <c r="B389" s="3" t="s">
        <v>544</v>
      </c>
      <c r="C389" s="22" t="s">
        <v>242</v>
      </c>
      <c r="D389" s="42">
        <f>'mód 2 ph'!F389</f>
        <v>123</v>
      </c>
      <c r="E389" s="696"/>
      <c r="F389" s="181">
        <f t="shared" si="5"/>
        <v>123</v>
      </c>
      <c r="G389" s="2"/>
      <c r="H389" s="2"/>
      <c r="I389" s="2"/>
      <c r="J389" s="2"/>
      <c r="K389" s="2"/>
    </row>
    <row r="390" spans="1:11" ht="18.75" x14ac:dyDescent="0.25">
      <c r="A390" s="21" t="s">
        <v>243</v>
      </c>
      <c r="B390" s="21" t="s">
        <v>545</v>
      </c>
      <c r="C390" s="32" t="s">
        <v>244</v>
      </c>
      <c r="D390" s="42">
        <f>'mód 2 ph'!F390</f>
        <v>0</v>
      </c>
      <c r="E390" s="698"/>
      <c r="F390" s="181">
        <f t="shared" si="5"/>
        <v>0</v>
      </c>
      <c r="G390" s="2"/>
      <c r="H390" s="2"/>
      <c r="I390" s="2"/>
      <c r="J390" s="2"/>
      <c r="K390" s="2"/>
    </row>
    <row r="391" spans="1:11" ht="18.75" x14ac:dyDescent="0.25">
      <c r="A391" s="3" t="s">
        <v>245</v>
      </c>
      <c r="B391" s="3" t="s">
        <v>546</v>
      </c>
      <c r="C391" s="22" t="s">
        <v>246</v>
      </c>
      <c r="D391" s="42">
        <f>'mód 2 ph'!F391</f>
        <v>0</v>
      </c>
      <c r="E391" s="696"/>
      <c r="F391" s="181">
        <f t="shared" si="5"/>
        <v>0</v>
      </c>
      <c r="G391" s="2"/>
      <c r="H391" s="2"/>
      <c r="I391" s="2"/>
      <c r="J391" s="2"/>
      <c r="K391" s="2"/>
    </row>
    <row r="392" spans="1:11" ht="18.75" x14ac:dyDescent="0.25">
      <c r="A392" s="3" t="s">
        <v>247</v>
      </c>
      <c r="B392" s="3" t="s">
        <v>547</v>
      </c>
      <c r="C392" s="22" t="s">
        <v>248</v>
      </c>
      <c r="D392" s="42">
        <f>'mód 2 ph'!F392</f>
        <v>0</v>
      </c>
      <c r="E392" s="696"/>
      <c r="F392" s="181">
        <f t="shared" si="5"/>
        <v>0</v>
      </c>
      <c r="G392" s="2"/>
      <c r="H392" s="2"/>
      <c r="I392" s="2"/>
      <c r="J392" s="2"/>
      <c r="K392" s="2"/>
    </row>
    <row r="393" spans="1:11" ht="18.75" x14ac:dyDescent="0.25">
      <c r="A393" s="3" t="s">
        <v>249</v>
      </c>
      <c r="B393" s="3" t="s">
        <v>548</v>
      </c>
      <c r="C393" s="22" t="s">
        <v>250</v>
      </c>
      <c r="D393" s="42">
        <f>'mód 2 ph'!F393</f>
        <v>0</v>
      </c>
      <c r="E393" s="696"/>
      <c r="F393" s="181">
        <f t="shared" si="5"/>
        <v>0</v>
      </c>
      <c r="G393" s="2"/>
      <c r="H393" s="2"/>
      <c r="I393" s="2"/>
      <c r="J393" s="2"/>
      <c r="K393" s="2"/>
    </row>
    <row r="394" spans="1:11" ht="18.75" x14ac:dyDescent="0.25">
      <c r="A394" s="3" t="s">
        <v>251</v>
      </c>
      <c r="B394" s="3" t="s">
        <v>1451</v>
      </c>
      <c r="C394" s="22" t="s">
        <v>252</v>
      </c>
      <c r="D394" s="42">
        <f>'mód 2 ph'!F394</f>
        <v>0</v>
      </c>
      <c r="E394" s="696"/>
      <c r="F394" s="181">
        <f t="shared" ref="F394:F427" si="6">E394+D394</f>
        <v>0</v>
      </c>
      <c r="G394" s="2"/>
      <c r="H394" s="2"/>
      <c r="I394" s="2"/>
      <c r="J394" s="2"/>
      <c r="K394" s="2"/>
    </row>
    <row r="395" spans="1:11" ht="18.75" x14ac:dyDescent="0.25">
      <c r="A395" s="21" t="s">
        <v>253</v>
      </c>
      <c r="B395" s="21" t="s">
        <v>1452</v>
      </c>
      <c r="C395" s="32" t="s">
        <v>254</v>
      </c>
      <c r="D395" s="42">
        <f>'mód 2 ph'!F395</f>
        <v>0</v>
      </c>
      <c r="E395" s="698"/>
      <c r="F395" s="181">
        <f t="shared" si="6"/>
        <v>0</v>
      </c>
      <c r="G395" s="2"/>
      <c r="H395" s="2"/>
      <c r="I395" s="2"/>
      <c r="J395" s="2"/>
      <c r="K395" s="2"/>
    </row>
    <row r="396" spans="1:11" ht="18.75" x14ac:dyDescent="0.25">
      <c r="A396" s="3" t="s">
        <v>255</v>
      </c>
      <c r="B396" s="3" t="s">
        <v>1453</v>
      </c>
      <c r="C396" s="22" t="s">
        <v>256</v>
      </c>
      <c r="D396" s="42">
        <f>'mód 2 ph'!F396</f>
        <v>0</v>
      </c>
      <c r="E396" s="696"/>
      <c r="F396" s="181">
        <f t="shared" si="6"/>
        <v>0</v>
      </c>
      <c r="G396" s="2"/>
      <c r="H396" s="2"/>
      <c r="I396" s="2"/>
      <c r="J396" s="2"/>
      <c r="K396" s="2"/>
    </row>
    <row r="397" spans="1:11" ht="18.75" x14ac:dyDescent="0.25">
      <c r="A397" s="3" t="s">
        <v>257</v>
      </c>
      <c r="B397" s="3" t="s">
        <v>1454</v>
      </c>
      <c r="C397" s="22" t="s">
        <v>258</v>
      </c>
      <c r="D397" s="42">
        <f>'mód 2 ph'!F397</f>
        <v>0</v>
      </c>
      <c r="E397" s="696"/>
      <c r="F397" s="181">
        <f t="shared" si="6"/>
        <v>0</v>
      </c>
      <c r="G397" s="2"/>
      <c r="H397" s="2"/>
      <c r="I397" s="2"/>
      <c r="J397" s="2"/>
      <c r="K397" s="2"/>
    </row>
    <row r="398" spans="1:11" ht="18.75" x14ac:dyDescent="0.25">
      <c r="A398" s="3" t="s">
        <v>259</v>
      </c>
      <c r="B398" s="3" t="s">
        <v>1455</v>
      </c>
      <c r="C398" s="22" t="s">
        <v>260</v>
      </c>
      <c r="D398" s="42">
        <f>'mód 2 ph'!F398</f>
        <v>0</v>
      </c>
      <c r="E398" s="696"/>
      <c r="F398" s="181">
        <f t="shared" si="6"/>
        <v>0</v>
      </c>
      <c r="G398" s="2"/>
      <c r="H398" s="2"/>
      <c r="I398" s="2"/>
      <c r="J398" s="2"/>
      <c r="K398" s="2"/>
    </row>
    <row r="399" spans="1:11" ht="18.75" x14ac:dyDescent="0.25">
      <c r="A399" s="3" t="s">
        <v>261</v>
      </c>
      <c r="B399" s="3" t="s">
        <v>1456</v>
      </c>
      <c r="C399" s="22" t="s">
        <v>262</v>
      </c>
      <c r="D399" s="42">
        <f>'mód 2 ph'!F399</f>
        <v>0</v>
      </c>
      <c r="E399" s="696"/>
      <c r="F399" s="181">
        <f t="shared" si="6"/>
        <v>0</v>
      </c>
      <c r="G399" s="2"/>
      <c r="H399" s="2"/>
      <c r="I399" s="2"/>
      <c r="J399" s="2"/>
      <c r="K399" s="2"/>
    </row>
    <row r="400" spans="1:11" ht="18.75" x14ac:dyDescent="0.25">
      <c r="A400" s="3" t="s">
        <v>263</v>
      </c>
      <c r="B400" s="3" t="s">
        <v>1457</v>
      </c>
      <c r="C400" s="22" t="s">
        <v>264</v>
      </c>
      <c r="D400" s="42">
        <f>'mód 2 ph'!F400</f>
        <v>0</v>
      </c>
      <c r="E400" s="696"/>
      <c r="F400" s="181">
        <f t="shared" si="6"/>
        <v>0</v>
      </c>
      <c r="G400" s="2"/>
      <c r="H400" s="2"/>
      <c r="I400" s="2"/>
      <c r="J400" s="2"/>
      <c r="K400" s="2"/>
    </row>
    <row r="401" spans="1:22" ht="18.75" x14ac:dyDescent="0.25">
      <c r="A401" s="3" t="s">
        <v>265</v>
      </c>
      <c r="B401" s="3" t="s">
        <v>1458</v>
      </c>
      <c r="C401" s="22" t="s">
        <v>266</v>
      </c>
      <c r="D401" s="42">
        <f>'mód 2 ph'!F401</f>
        <v>0</v>
      </c>
      <c r="E401" s="696"/>
      <c r="F401" s="181">
        <f t="shared" si="6"/>
        <v>0</v>
      </c>
      <c r="G401" s="2"/>
      <c r="H401" s="2"/>
      <c r="I401" s="2"/>
      <c r="J401" s="2"/>
      <c r="K401" s="2"/>
    </row>
    <row r="402" spans="1:22" ht="18.75" x14ac:dyDescent="0.25">
      <c r="A402" s="3" t="s">
        <v>267</v>
      </c>
      <c r="B402" s="3" t="s">
        <v>1459</v>
      </c>
      <c r="C402" s="22" t="s">
        <v>268</v>
      </c>
      <c r="D402" s="42">
        <f>'mód 2 ph'!F402</f>
        <v>0</v>
      </c>
      <c r="E402" s="696"/>
      <c r="F402" s="181">
        <f t="shared" si="6"/>
        <v>0</v>
      </c>
      <c r="G402" s="2"/>
      <c r="H402" s="2"/>
      <c r="I402" s="2"/>
      <c r="J402" s="2"/>
      <c r="K402" s="2"/>
    </row>
    <row r="403" spans="1:22" ht="18.75" x14ac:dyDescent="0.25">
      <c r="A403" s="3" t="s">
        <v>269</v>
      </c>
      <c r="B403" s="3" t="s">
        <v>1460</v>
      </c>
      <c r="C403" s="22" t="s">
        <v>270</v>
      </c>
      <c r="D403" s="42">
        <f>'mód 2 ph'!F403</f>
        <v>0</v>
      </c>
      <c r="E403" s="696"/>
      <c r="F403" s="181">
        <f t="shared" si="6"/>
        <v>0</v>
      </c>
      <c r="G403" s="2"/>
      <c r="H403" s="2"/>
      <c r="I403" s="2"/>
      <c r="J403" s="2"/>
      <c r="K403" s="2"/>
    </row>
    <row r="404" spans="1:22" ht="30" customHeight="1" x14ac:dyDescent="0.25">
      <c r="A404" s="35" t="s">
        <v>2059</v>
      </c>
      <c r="B404" s="35" t="s">
        <v>1461</v>
      </c>
      <c r="C404" s="36" t="s">
        <v>1188</v>
      </c>
      <c r="D404" s="42">
        <f>'mód 2 ph'!F404</f>
        <v>0</v>
      </c>
      <c r="E404" s="181">
        <v>0</v>
      </c>
      <c r="F404" s="181">
        <f t="shared" si="6"/>
        <v>0</v>
      </c>
      <c r="G404" s="30"/>
      <c r="H404" s="30"/>
      <c r="I404" s="30"/>
      <c r="J404" s="30"/>
      <c r="K404" s="30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8"/>
    </row>
    <row r="405" spans="1:22" ht="18.75" x14ac:dyDescent="0.25">
      <c r="A405" s="5" t="s">
        <v>1189</v>
      </c>
      <c r="B405" s="3" t="s">
        <v>1462</v>
      </c>
      <c r="C405" s="22" t="s">
        <v>1190</v>
      </c>
      <c r="D405" s="42">
        <f>'mód 2 ph'!F405</f>
        <v>0</v>
      </c>
      <c r="E405" s="696"/>
      <c r="F405" s="181">
        <f t="shared" si="6"/>
        <v>0</v>
      </c>
      <c r="G405" s="2"/>
      <c r="H405" s="2"/>
      <c r="I405" s="2"/>
      <c r="J405" s="2"/>
      <c r="K405" s="2"/>
    </row>
    <row r="406" spans="1:22" ht="18.75" x14ac:dyDescent="0.25">
      <c r="A406" s="23" t="s">
        <v>1191</v>
      </c>
      <c r="B406" s="3" t="s">
        <v>1463</v>
      </c>
      <c r="C406" s="22" t="s">
        <v>1192</v>
      </c>
      <c r="D406" s="42">
        <f>'mód 2 ph'!F406</f>
        <v>0</v>
      </c>
      <c r="E406" s="696"/>
      <c r="F406" s="181">
        <f t="shared" si="6"/>
        <v>0</v>
      </c>
      <c r="G406" s="2"/>
      <c r="H406" s="2"/>
      <c r="I406" s="2"/>
      <c r="J406" s="2"/>
      <c r="K406" s="2"/>
    </row>
    <row r="407" spans="1:22" ht="18.75" x14ac:dyDescent="0.25">
      <c r="A407" s="24" t="s">
        <v>1193</v>
      </c>
      <c r="B407" s="3" t="s">
        <v>1464</v>
      </c>
      <c r="C407" s="22" t="s">
        <v>1194</v>
      </c>
      <c r="D407" s="42">
        <f>'mód 2 ph'!F407</f>
        <v>0</v>
      </c>
      <c r="E407" s="696"/>
      <c r="F407" s="181">
        <f t="shared" si="6"/>
        <v>0</v>
      </c>
      <c r="G407" s="2"/>
      <c r="H407" s="2"/>
      <c r="I407" s="2"/>
      <c r="J407" s="2"/>
      <c r="K407" s="2"/>
    </row>
    <row r="408" spans="1:22" ht="18.75" x14ac:dyDescent="0.25">
      <c r="A408" s="24" t="s">
        <v>1195</v>
      </c>
      <c r="B408" s="3" t="s">
        <v>1465</v>
      </c>
      <c r="C408" s="22" t="s">
        <v>1196</v>
      </c>
      <c r="D408" s="42">
        <f>'mód 2 ph'!F408</f>
        <v>0</v>
      </c>
      <c r="E408" s="696"/>
      <c r="F408" s="181">
        <f t="shared" si="6"/>
        <v>0</v>
      </c>
      <c r="G408" s="2"/>
      <c r="H408" s="2"/>
      <c r="I408" s="2"/>
      <c r="J408" s="2"/>
      <c r="K408" s="2"/>
    </row>
    <row r="409" spans="1:22" ht="18.75" x14ac:dyDescent="0.25">
      <c r="A409" s="24" t="s">
        <v>1197</v>
      </c>
      <c r="B409" s="3" t="s">
        <v>1466</v>
      </c>
      <c r="C409" s="22" t="s">
        <v>1198</v>
      </c>
      <c r="D409" s="42">
        <f>'mód 2 ph'!F409</f>
        <v>0</v>
      </c>
      <c r="E409" s="696"/>
      <c r="F409" s="181">
        <f t="shared" si="6"/>
        <v>0</v>
      </c>
      <c r="G409" s="2"/>
      <c r="H409" s="2"/>
      <c r="I409" s="2"/>
      <c r="J409" s="2"/>
      <c r="K409" s="2"/>
    </row>
    <row r="410" spans="1:22" ht="18.75" x14ac:dyDescent="0.25">
      <c r="A410" s="23" t="s">
        <v>1199</v>
      </c>
      <c r="B410" s="3" t="s">
        <v>1467</v>
      </c>
      <c r="C410" s="22" t="s">
        <v>1200</v>
      </c>
      <c r="D410" s="42">
        <f>'mód 2 ph'!F410</f>
        <v>0</v>
      </c>
      <c r="E410" s="696"/>
      <c r="F410" s="181">
        <f t="shared" si="6"/>
        <v>0</v>
      </c>
      <c r="G410" s="2"/>
      <c r="H410" s="2"/>
      <c r="I410" s="2"/>
      <c r="J410" s="2"/>
      <c r="K410" s="2"/>
    </row>
    <row r="411" spans="1:22" ht="18.75" x14ac:dyDescent="0.25">
      <c r="A411" s="24" t="s">
        <v>1201</v>
      </c>
      <c r="B411" s="3" t="s">
        <v>1468</v>
      </c>
      <c r="C411" s="22" t="s">
        <v>1202</v>
      </c>
      <c r="D411" s="42">
        <f>'mód 2 ph'!F411</f>
        <v>0</v>
      </c>
      <c r="E411" s="696"/>
      <c r="F411" s="181">
        <f t="shared" si="6"/>
        <v>0</v>
      </c>
      <c r="G411" s="2"/>
      <c r="H411" s="2"/>
      <c r="I411" s="2"/>
      <c r="J411" s="2"/>
      <c r="K411" s="2"/>
    </row>
    <row r="412" spans="1:22" ht="18.75" x14ac:dyDescent="0.25">
      <c r="A412" s="24" t="s">
        <v>1203</v>
      </c>
      <c r="B412" s="3" t="s">
        <v>1469</v>
      </c>
      <c r="C412" s="22" t="s">
        <v>1204</v>
      </c>
      <c r="D412" s="42">
        <f>'mód 2 ph'!F412</f>
        <v>0</v>
      </c>
      <c r="E412" s="696"/>
      <c r="F412" s="181">
        <f t="shared" si="6"/>
        <v>0</v>
      </c>
      <c r="G412" s="2"/>
      <c r="H412" s="2"/>
      <c r="I412" s="2"/>
      <c r="J412" s="2"/>
      <c r="K412" s="2"/>
    </row>
    <row r="413" spans="1:22" ht="18.75" x14ac:dyDescent="0.25">
      <c r="A413" s="24" t="s">
        <v>1205</v>
      </c>
      <c r="B413" s="3" t="s">
        <v>1470</v>
      </c>
      <c r="C413" s="22" t="s">
        <v>1206</v>
      </c>
      <c r="D413" s="42">
        <f>'mód 2 ph'!F413</f>
        <v>0</v>
      </c>
      <c r="E413" s="696"/>
      <c r="F413" s="181">
        <f t="shared" si="6"/>
        <v>0</v>
      </c>
      <c r="G413" s="2"/>
      <c r="H413" s="2"/>
      <c r="I413" s="2"/>
      <c r="J413" s="2"/>
      <c r="K413" s="2"/>
    </row>
    <row r="414" spans="1:22" ht="18.75" x14ac:dyDescent="0.25">
      <c r="A414" s="24" t="s">
        <v>1207</v>
      </c>
      <c r="B414" s="3" t="s">
        <v>1471</v>
      </c>
      <c r="C414" s="22" t="s">
        <v>1208</v>
      </c>
      <c r="D414" s="42">
        <f>'mód 2 ph'!F414</f>
        <v>0</v>
      </c>
      <c r="E414" s="696"/>
      <c r="F414" s="181">
        <f t="shared" si="6"/>
        <v>0</v>
      </c>
      <c r="G414" s="2"/>
      <c r="H414" s="2"/>
      <c r="I414" s="2"/>
      <c r="J414" s="2"/>
      <c r="K414" s="2"/>
    </row>
    <row r="415" spans="1:22" ht="18.75" x14ac:dyDescent="0.25">
      <c r="A415" s="23" t="s">
        <v>1209</v>
      </c>
      <c r="B415" s="3" t="s">
        <v>1472</v>
      </c>
      <c r="C415" s="22" t="s">
        <v>1210</v>
      </c>
      <c r="D415" s="42">
        <f>'mód 2 ph'!F415</f>
        <v>0</v>
      </c>
      <c r="E415" s="696"/>
      <c r="F415" s="181">
        <f t="shared" si="6"/>
        <v>0</v>
      </c>
      <c r="G415" s="2"/>
      <c r="H415" s="2"/>
      <c r="I415" s="2"/>
      <c r="J415" s="2"/>
      <c r="K415" s="2"/>
    </row>
    <row r="416" spans="1:22" ht="18.75" x14ac:dyDescent="0.25">
      <c r="A416" s="23" t="s">
        <v>1211</v>
      </c>
      <c r="B416" s="3" t="s">
        <v>1473</v>
      </c>
      <c r="C416" s="22" t="s">
        <v>1212</v>
      </c>
      <c r="D416" s="42">
        <f>'mód 2 ph'!F416</f>
        <v>0</v>
      </c>
      <c r="E416" s="696"/>
      <c r="F416" s="181">
        <f t="shared" si="6"/>
        <v>0</v>
      </c>
      <c r="G416" s="2"/>
      <c r="H416" s="2"/>
      <c r="I416" s="2"/>
      <c r="J416" s="2"/>
      <c r="K416" s="2"/>
    </row>
    <row r="417" spans="1:21" ht="18.75" x14ac:dyDescent="0.25">
      <c r="A417" s="23" t="s">
        <v>1213</v>
      </c>
      <c r="B417" s="3" t="s">
        <v>1474</v>
      </c>
      <c r="C417" s="22" t="s">
        <v>1214</v>
      </c>
      <c r="D417" s="42">
        <f>'mód 2 ph'!F417</f>
        <v>0</v>
      </c>
      <c r="E417" s="696"/>
      <c r="F417" s="181">
        <f t="shared" si="6"/>
        <v>0</v>
      </c>
      <c r="G417" s="2"/>
      <c r="H417" s="2"/>
      <c r="I417" s="2"/>
      <c r="J417" s="2"/>
      <c r="K417" s="2"/>
    </row>
    <row r="418" spans="1:21" ht="18.75" x14ac:dyDescent="0.25">
      <c r="A418" s="23" t="s">
        <v>1215</v>
      </c>
      <c r="B418" s="3" t="s">
        <v>1475</v>
      </c>
      <c r="C418" s="22" t="s">
        <v>1216</v>
      </c>
      <c r="D418" s="42">
        <f>'mód 2 ph'!F418</f>
        <v>0</v>
      </c>
      <c r="E418" s="696"/>
      <c r="F418" s="181">
        <f t="shared" si="6"/>
        <v>0</v>
      </c>
      <c r="G418" s="2"/>
      <c r="H418" s="2"/>
      <c r="I418" s="2"/>
      <c r="J418" s="2"/>
      <c r="K418" s="2"/>
    </row>
    <row r="419" spans="1:21" ht="18.75" x14ac:dyDescent="0.25">
      <c r="A419" s="23" t="s">
        <v>1217</v>
      </c>
      <c r="B419" s="3" t="s">
        <v>1476</v>
      </c>
      <c r="C419" s="22" t="s">
        <v>1218</v>
      </c>
      <c r="D419" s="42">
        <f>'mód 2 ph'!F419</f>
        <v>0</v>
      </c>
      <c r="E419" s="696"/>
      <c r="F419" s="181">
        <f t="shared" si="6"/>
        <v>0</v>
      </c>
      <c r="G419" s="2"/>
      <c r="H419" s="2"/>
      <c r="I419" s="2"/>
      <c r="J419" s="2"/>
      <c r="K419" s="2"/>
    </row>
    <row r="420" spans="1:21" ht="18.75" x14ac:dyDescent="0.25">
      <c r="A420" s="23" t="s">
        <v>1219</v>
      </c>
      <c r="B420" s="3" t="s">
        <v>1477</v>
      </c>
      <c r="C420" s="22" t="s">
        <v>1220</v>
      </c>
      <c r="D420" s="42">
        <f>'mód 2 ph'!F420</f>
        <v>0</v>
      </c>
      <c r="E420" s="696"/>
      <c r="F420" s="181">
        <f t="shared" si="6"/>
        <v>0</v>
      </c>
      <c r="G420" s="2"/>
      <c r="H420" s="2"/>
      <c r="I420" s="2"/>
      <c r="J420" s="2"/>
      <c r="K420" s="2"/>
    </row>
    <row r="421" spans="1:21" ht="18.75" x14ac:dyDescent="0.25">
      <c r="A421" s="3" t="s">
        <v>1221</v>
      </c>
      <c r="B421" s="3" t="s">
        <v>1478</v>
      </c>
      <c r="C421" s="22" t="s">
        <v>1222</v>
      </c>
      <c r="D421" s="42">
        <f>'mód 2 ph'!F421</f>
        <v>0</v>
      </c>
      <c r="E421" s="696"/>
      <c r="F421" s="181">
        <f t="shared" si="6"/>
        <v>0</v>
      </c>
      <c r="G421" s="2"/>
      <c r="H421" s="2"/>
      <c r="I421" s="2"/>
      <c r="J421" s="2"/>
      <c r="K421" s="2"/>
    </row>
    <row r="422" spans="1:21" ht="18.75" x14ac:dyDescent="0.25">
      <c r="A422" s="23" t="s">
        <v>1223</v>
      </c>
      <c r="B422" s="3" t="s">
        <v>1479</v>
      </c>
      <c r="C422" s="22" t="s">
        <v>1224</v>
      </c>
      <c r="D422" s="42">
        <f>'mód 2 ph'!F422</f>
        <v>0</v>
      </c>
      <c r="E422" s="696"/>
      <c r="F422" s="181">
        <f t="shared" si="6"/>
        <v>0</v>
      </c>
      <c r="G422" s="2"/>
      <c r="H422" s="2"/>
      <c r="I422" s="2"/>
      <c r="J422" s="2"/>
      <c r="K422" s="2"/>
    </row>
    <row r="423" spans="1:21" ht="18.75" x14ac:dyDescent="0.25">
      <c r="A423" s="23" t="s">
        <v>1225</v>
      </c>
      <c r="B423" s="3" t="s">
        <v>1480</v>
      </c>
      <c r="C423" s="22" t="s">
        <v>1226</v>
      </c>
      <c r="D423" s="42">
        <f>'mód 2 ph'!F423</f>
        <v>0</v>
      </c>
      <c r="E423" s="696"/>
      <c r="F423" s="181">
        <f t="shared" si="6"/>
        <v>0</v>
      </c>
      <c r="G423" s="2"/>
      <c r="H423" s="2"/>
      <c r="I423" s="2"/>
      <c r="J423" s="2"/>
      <c r="K423" s="2"/>
    </row>
    <row r="424" spans="1:21" ht="18.75" x14ac:dyDescent="0.25">
      <c r="A424" s="23" t="s">
        <v>1227</v>
      </c>
      <c r="B424" s="3" t="s">
        <v>1481</v>
      </c>
      <c r="C424" s="22" t="s">
        <v>1228</v>
      </c>
      <c r="D424" s="42">
        <f>'mód 2 ph'!F424</f>
        <v>0</v>
      </c>
      <c r="E424" s="696"/>
      <c r="F424" s="181">
        <f t="shared" si="6"/>
        <v>0</v>
      </c>
      <c r="G424" s="2"/>
      <c r="H424" s="2"/>
      <c r="I424" s="2"/>
      <c r="J424" s="2"/>
      <c r="K424" s="2"/>
    </row>
    <row r="425" spans="1:21" ht="18.75" x14ac:dyDescent="0.25">
      <c r="A425" s="23" t="s">
        <v>1229</v>
      </c>
      <c r="B425" s="3" t="s">
        <v>1482</v>
      </c>
      <c r="C425" s="22" t="s">
        <v>1230</v>
      </c>
      <c r="D425" s="42">
        <f>'mód 2 ph'!F425</f>
        <v>0</v>
      </c>
      <c r="E425" s="696"/>
      <c r="F425" s="181">
        <f t="shared" si="6"/>
        <v>0</v>
      </c>
      <c r="G425" s="2"/>
      <c r="H425" s="2"/>
      <c r="I425" s="2"/>
      <c r="J425" s="2"/>
      <c r="K425" s="2"/>
    </row>
    <row r="426" spans="1:21" ht="18.75" x14ac:dyDescent="0.25">
      <c r="A426" s="3" t="s">
        <v>1231</v>
      </c>
      <c r="B426" s="3" t="s">
        <v>1483</v>
      </c>
      <c r="C426" s="22" t="s">
        <v>1232</v>
      </c>
      <c r="D426" s="42">
        <f>'mód 2 ph'!F426</f>
        <v>0</v>
      </c>
      <c r="E426" s="696"/>
      <c r="F426" s="181">
        <f t="shared" si="6"/>
        <v>0</v>
      </c>
      <c r="G426" s="2"/>
      <c r="H426" s="2"/>
      <c r="I426" s="2"/>
      <c r="J426" s="2"/>
      <c r="K426" s="2"/>
    </row>
    <row r="427" spans="1:21" ht="30" customHeight="1" x14ac:dyDescent="0.25">
      <c r="A427" s="19" t="s">
        <v>2060</v>
      </c>
      <c r="B427" s="19"/>
      <c r="C427" s="19"/>
      <c r="D427" s="42">
        <f>'mód 2 ph'!F427</f>
        <v>31548.760000000002</v>
      </c>
      <c r="E427" s="42">
        <f>E404+E193</f>
        <v>920</v>
      </c>
      <c r="F427" s="42">
        <f t="shared" si="6"/>
        <v>32468.760000000002</v>
      </c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spans="1:21" x14ac:dyDescent="0.25">
      <c r="A428" s="2"/>
      <c r="B428" s="2"/>
      <c r="C428" s="2"/>
      <c r="D428" s="46"/>
      <c r="E428" s="699"/>
      <c r="F428" s="46"/>
      <c r="G428" s="2"/>
      <c r="H428" s="2"/>
      <c r="I428" s="2"/>
      <c r="J428" s="2"/>
      <c r="K428" s="2"/>
    </row>
    <row r="429" spans="1:21" x14ac:dyDescent="0.25">
      <c r="A429" s="2"/>
      <c r="B429" s="2"/>
      <c r="C429" s="2"/>
      <c r="D429" s="46"/>
      <c r="E429" s="2"/>
      <c r="F429" s="46"/>
      <c r="G429" s="2"/>
      <c r="H429" s="2"/>
      <c r="I429" s="2"/>
      <c r="J429" s="2"/>
      <c r="K429" s="2"/>
    </row>
    <row r="430" spans="1:21" x14ac:dyDescent="0.25">
      <c r="A430" s="2"/>
      <c r="B430" s="2"/>
      <c r="C430" s="2"/>
      <c r="D430" s="46"/>
      <c r="E430" s="2"/>
      <c r="F430" s="46"/>
      <c r="G430" s="2"/>
      <c r="H430" s="2"/>
      <c r="I430" s="2"/>
      <c r="J430" s="2"/>
      <c r="K430" s="2"/>
    </row>
    <row r="431" spans="1:21" x14ac:dyDescent="0.25">
      <c r="A431" s="2"/>
      <c r="B431" s="2"/>
      <c r="C431" s="2"/>
      <c r="D431" s="46"/>
      <c r="E431" s="2"/>
      <c r="F431" s="46"/>
      <c r="G431" s="2"/>
      <c r="H431" s="2"/>
      <c r="I431" s="2"/>
      <c r="J431" s="2"/>
      <c r="K431" s="2"/>
    </row>
    <row r="432" spans="1:21" x14ac:dyDescent="0.25">
      <c r="A432" s="2"/>
      <c r="B432" s="2"/>
      <c r="C432" s="2"/>
      <c r="D432" s="46"/>
      <c r="E432" s="2"/>
      <c r="F432" s="46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46"/>
      <c r="E433" s="2"/>
      <c r="F433" s="46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46"/>
      <c r="E434" s="2"/>
      <c r="F434" s="46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46"/>
      <c r="E435" s="2"/>
      <c r="F435" s="46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46"/>
      <c r="E436" s="2"/>
      <c r="F436" s="46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46"/>
      <c r="E437" s="2"/>
      <c r="F437" s="46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46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46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46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46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46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46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46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46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46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46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46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46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46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46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46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46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46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46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46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46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46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46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46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46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46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46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46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46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46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46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46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46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46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46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46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46"/>
      <c r="G473" s="2"/>
      <c r="H473" s="2"/>
      <c r="I473" s="2"/>
      <c r="J473" s="2"/>
      <c r="K473" s="2"/>
    </row>
    <row r="474" spans="1:11" x14ac:dyDescent="0.25">
      <c r="A474" s="2"/>
      <c r="B474" s="2"/>
      <c r="C474" s="2"/>
      <c r="D474" s="2"/>
      <c r="E474" s="2"/>
      <c r="F474" s="46"/>
      <c r="G474" s="2"/>
      <c r="H474" s="2"/>
      <c r="I474" s="2"/>
      <c r="J474" s="2"/>
      <c r="K474" s="2"/>
    </row>
    <row r="475" spans="1:11" x14ac:dyDescent="0.25">
      <c r="A475" s="2"/>
      <c r="B475" s="2"/>
      <c r="C475" s="2"/>
      <c r="D475" s="2"/>
      <c r="E475" s="2"/>
      <c r="F475" s="46"/>
      <c r="G475" s="2"/>
      <c r="H475" s="2"/>
      <c r="I475" s="2"/>
      <c r="J475" s="2"/>
      <c r="K475" s="2"/>
    </row>
    <row r="476" spans="1:11" x14ac:dyDescent="0.25">
      <c r="A476" s="2"/>
      <c r="B476" s="2"/>
      <c r="C476" s="2"/>
      <c r="D476" s="2"/>
      <c r="E476" s="2"/>
      <c r="F476" s="46"/>
      <c r="G476" s="2"/>
      <c r="H476" s="2"/>
      <c r="I476" s="2"/>
      <c r="J476" s="2"/>
      <c r="K476" s="2"/>
    </row>
    <row r="477" spans="1:11" x14ac:dyDescent="0.25">
      <c r="A477" s="2"/>
      <c r="B477" s="2"/>
      <c r="C477" s="2"/>
      <c r="D477" s="2"/>
      <c r="E477" s="2"/>
      <c r="F477" s="46"/>
      <c r="G477" s="2"/>
      <c r="H477" s="2"/>
      <c r="I477" s="2"/>
      <c r="J477" s="2"/>
      <c r="K477" s="2"/>
    </row>
    <row r="478" spans="1:11" x14ac:dyDescent="0.25">
      <c r="A478" s="2"/>
      <c r="B478" s="2"/>
      <c r="C478" s="2"/>
      <c r="D478" s="2"/>
      <c r="E478" s="2"/>
      <c r="F478" s="46"/>
      <c r="G478" s="2"/>
      <c r="H478" s="2"/>
      <c r="I478" s="2"/>
      <c r="J478" s="2"/>
      <c r="K478" s="2"/>
    </row>
    <row r="479" spans="1:11" x14ac:dyDescent="0.25">
      <c r="A479" s="2"/>
      <c r="B479" s="2"/>
      <c r="C479" s="2"/>
      <c r="D479" s="2"/>
      <c r="E479" s="2"/>
      <c r="F479" s="46"/>
      <c r="G479" s="2"/>
      <c r="H479" s="2"/>
      <c r="I479" s="2"/>
      <c r="J479" s="2"/>
      <c r="K479" s="2"/>
    </row>
    <row r="480" spans="1:11" x14ac:dyDescent="0.25">
      <c r="A480" s="2"/>
      <c r="B480" s="2"/>
      <c r="C480" s="2"/>
      <c r="D480" s="2"/>
      <c r="E480" s="2"/>
      <c r="F480" s="46"/>
      <c r="G480" s="2"/>
      <c r="H480" s="2"/>
      <c r="I480" s="2"/>
      <c r="J480" s="2"/>
      <c r="K480" s="2"/>
    </row>
    <row r="481" spans="1:11" x14ac:dyDescent="0.25">
      <c r="A481" s="2"/>
      <c r="B481" s="2"/>
      <c r="C481" s="2"/>
      <c r="D481" s="2"/>
      <c r="E481" s="2"/>
      <c r="F481" s="46"/>
      <c r="G481" s="2"/>
      <c r="H481" s="2"/>
      <c r="I481" s="2"/>
      <c r="J481" s="2"/>
      <c r="K481" s="2"/>
    </row>
    <row r="482" spans="1:11" x14ac:dyDescent="0.25">
      <c r="A482" s="2"/>
      <c r="B482" s="2"/>
      <c r="C482" s="2"/>
      <c r="D482" s="2"/>
      <c r="E482" s="2"/>
      <c r="F482" s="46"/>
      <c r="G482" s="2"/>
      <c r="H482" s="2"/>
      <c r="I482" s="2"/>
      <c r="J482" s="2"/>
      <c r="K482" s="2"/>
    </row>
    <row r="483" spans="1:11" x14ac:dyDescent="0.25">
      <c r="A483" s="2"/>
      <c r="B483" s="2"/>
      <c r="C483" s="2"/>
      <c r="D483" s="2"/>
      <c r="E483" s="2"/>
      <c r="F483" s="46"/>
      <c r="G483" s="2"/>
      <c r="H483" s="2"/>
      <c r="I483" s="2"/>
      <c r="J483" s="2"/>
      <c r="K483" s="2"/>
    </row>
    <row r="484" spans="1:11" x14ac:dyDescent="0.25">
      <c r="A484" s="2"/>
      <c r="B484" s="2"/>
      <c r="C484" s="2"/>
      <c r="D484" s="2"/>
      <c r="E484" s="2"/>
      <c r="F484" s="46"/>
      <c r="G484" s="2"/>
      <c r="H484" s="2"/>
      <c r="I484" s="2"/>
      <c r="J484" s="2"/>
      <c r="K484" s="2"/>
    </row>
    <row r="485" spans="1:11" x14ac:dyDescent="0.25">
      <c r="A485" s="2"/>
      <c r="B485" s="2"/>
      <c r="C485" s="2"/>
      <c r="D485" s="2"/>
      <c r="E485" s="2"/>
      <c r="F485" s="46"/>
      <c r="G485" s="2"/>
      <c r="H485" s="2"/>
      <c r="I485" s="2"/>
      <c r="J485" s="2"/>
      <c r="K485" s="2"/>
    </row>
    <row r="486" spans="1:11" x14ac:dyDescent="0.25">
      <c r="A486" s="2"/>
      <c r="B486" s="2"/>
      <c r="C486" s="2"/>
      <c r="D486" s="2"/>
      <c r="E486" s="2"/>
      <c r="F486" s="46"/>
      <c r="G486" s="2"/>
      <c r="H486" s="2"/>
      <c r="I486" s="2"/>
      <c r="J486" s="2"/>
      <c r="K486" s="2"/>
    </row>
    <row r="487" spans="1:11" x14ac:dyDescent="0.25">
      <c r="A487" s="2"/>
      <c r="B487" s="2"/>
      <c r="C487" s="2"/>
      <c r="D487" s="2"/>
      <c r="E487" s="2"/>
      <c r="F487" s="46"/>
      <c r="G487" s="2"/>
      <c r="H487" s="2"/>
      <c r="I487" s="2"/>
      <c r="J487" s="2"/>
      <c r="K487" s="2"/>
    </row>
    <row r="488" spans="1:11" x14ac:dyDescent="0.25">
      <c r="A488" s="2"/>
      <c r="B488" s="2"/>
      <c r="C488" s="2"/>
      <c r="D488" s="2"/>
      <c r="E488" s="2"/>
      <c r="F488" s="46"/>
      <c r="G488" s="2"/>
      <c r="H488" s="2"/>
      <c r="I488" s="2"/>
      <c r="J488" s="2"/>
      <c r="K488" s="2"/>
    </row>
    <row r="489" spans="1:11" x14ac:dyDescent="0.25">
      <c r="A489" s="2"/>
      <c r="B489" s="2"/>
      <c r="C489" s="2"/>
      <c r="D489" s="2"/>
      <c r="E489" s="2"/>
      <c r="F489" s="46"/>
      <c r="G489" s="2"/>
      <c r="H489" s="2"/>
      <c r="I489" s="2"/>
      <c r="J489" s="2"/>
      <c r="K489" s="2"/>
    </row>
    <row r="490" spans="1:11" x14ac:dyDescent="0.25">
      <c r="A490" s="2"/>
      <c r="B490" s="2"/>
      <c r="C490" s="2"/>
      <c r="D490" s="2"/>
      <c r="E490" s="2"/>
      <c r="F490" s="46"/>
      <c r="G490" s="2"/>
      <c r="H490" s="2"/>
      <c r="I490" s="2"/>
      <c r="J490" s="2"/>
      <c r="K490" s="2"/>
    </row>
    <row r="491" spans="1:11" x14ac:dyDescent="0.25">
      <c r="A491" s="2"/>
      <c r="B491" s="2"/>
      <c r="C491" s="2"/>
      <c r="D491" s="2"/>
      <c r="E491" s="2"/>
      <c r="F491" s="46"/>
      <c r="G491" s="2"/>
      <c r="H491" s="2"/>
      <c r="I491" s="2"/>
      <c r="J491" s="2"/>
      <c r="K491" s="2"/>
    </row>
    <row r="492" spans="1:11" x14ac:dyDescent="0.25">
      <c r="A492" s="2"/>
      <c r="B492" s="2"/>
      <c r="C492" s="2"/>
      <c r="D492" s="2"/>
      <c r="E492" s="2"/>
      <c r="F492" s="46"/>
      <c r="G492" s="2"/>
      <c r="H492" s="2"/>
      <c r="I492" s="2"/>
      <c r="J492" s="2"/>
      <c r="K492" s="2"/>
    </row>
    <row r="493" spans="1:1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</sheetData>
  <mergeCells count="3">
    <mergeCell ref="A2:F2"/>
    <mergeCell ref="A3:F3"/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3" orientation="portrait" r:id="rId1"/>
  <headerFooter alignWithMargins="0">
    <oddHeader>&amp;R6. melléklet
a  /2014. (       ) önkormányzati rendelethez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40"/>
  <sheetViews>
    <sheetView view="pageBreakPreview" zoomScaleNormal="100" zoomScaleSheetLayoutView="100" zoomScalePageLayoutView="85" workbookViewId="0">
      <selection sqref="A1:G1"/>
    </sheetView>
  </sheetViews>
  <sheetFormatPr defaultRowHeight="15" x14ac:dyDescent="0.25"/>
  <cols>
    <col min="2" max="2" width="52.42578125" customWidth="1"/>
    <col min="3" max="3" width="10.85546875" bestFit="1" customWidth="1"/>
    <col min="4" max="4" width="17.85546875" style="55" customWidth="1"/>
    <col min="5" max="5" width="40.7109375" customWidth="1"/>
    <col min="6" max="6" width="10.85546875" customWidth="1"/>
    <col min="7" max="7" width="17.85546875" style="55" customWidth="1"/>
  </cols>
  <sheetData>
    <row r="1" spans="1:10" x14ac:dyDescent="0.25">
      <c r="A1" s="863" t="s">
        <v>45</v>
      </c>
      <c r="B1" s="863"/>
      <c r="C1" s="863"/>
      <c r="D1" s="863"/>
      <c r="E1" s="863"/>
      <c r="F1" s="863"/>
      <c r="G1" s="863"/>
      <c r="H1" s="695"/>
      <c r="I1" s="695"/>
      <c r="J1" s="695"/>
    </row>
    <row r="2" spans="1:10" ht="15.75" x14ac:dyDescent="0.25">
      <c r="A2" s="873" t="s">
        <v>1848</v>
      </c>
      <c r="B2" s="873"/>
      <c r="C2" s="873"/>
      <c r="D2" s="873"/>
      <c r="E2" s="873"/>
      <c r="F2" s="873"/>
      <c r="G2" s="873"/>
    </row>
    <row r="3" spans="1:10" x14ac:dyDescent="0.25">
      <c r="A3" s="867" t="s">
        <v>1849</v>
      </c>
      <c r="B3" s="867"/>
      <c r="C3" s="867"/>
      <c r="D3" s="867"/>
      <c r="E3" s="867"/>
      <c r="F3" s="867"/>
      <c r="G3" s="867"/>
    </row>
    <row r="4" spans="1:10" ht="15.75" thickBot="1" x14ac:dyDescent="0.3">
      <c r="A4" s="98"/>
      <c r="B4" s="98"/>
      <c r="C4" s="98"/>
      <c r="D4" s="99"/>
      <c r="E4" s="98"/>
      <c r="F4" s="98"/>
      <c r="G4" s="529" t="s">
        <v>2074</v>
      </c>
    </row>
    <row r="5" spans="1:10" ht="15.75" thickBot="1" x14ac:dyDescent="0.3">
      <c r="A5" s="616" t="s">
        <v>1869</v>
      </c>
      <c r="B5" s="615" t="s">
        <v>1870</v>
      </c>
      <c r="C5" s="530" t="s">
        <v>1871</v>
      </c>
      <c r="D5" s="643" t="s">
        <v>1872</v>
      </c>
      <c r="E5" s="644" t="s">
        <v>1873</v>
      </c>
      <c r="F5" s="530" t="s">
        <v>912</v>
      </c>
      <c r="G5" s="531" t="s">
        <v>2021</v>
      </c>
    </row>
    <row r="6" spans="1:10" ht="15.75" thickBot="1" x14ac:dyDescent="0.3">
      <c r="A6" s="532"/>
      <c r="B6" s="868" t="s">
        <v>1850</v>
      </c>
      <c r="C6" s="869"/>
      <c r="D6" s="869"/>
      <c r="E6" s="871" t="s">
        <v>1851</v>
      </c>
      <c r="F6" s="871"/>
      <c r="G6" s="872"/>
    </row>
    <row r="7" spans="1:10" ht="29.25" thickBot="1" x14ac:dyDescent="0.3">
      <c r="A7" s="646" t="s">
        <v>1852</v>
      </c>
      <c r="B7" s="647" t="s">
        <v>346</v>
      </c>
      <c r="C7" s="646" t="s">
        <v>347</v>
      </c>
      <c r="D7" s="648" t="s">
        <v>2080</v>
      </c>
      <c r="E7" s="646" t="s">
        <v>346</v>
      </c>
      <c r="F7" s="646" t="s">
        <v>347</v>
      </c>
      <c r="G7" s="671" t="s">
        <v>2080</v>
      </c>
    </row>
    <row r="8" spans="1:10" x14ac:dyDescent="0.25">
      <c r="A8" s="840" t="s">
        <v>1853</v>
      </c>
      <c r="B8" s="672" t="s">
        <v>1234</v>
      </c>
      <c r="C8" s="673" t="s">
        <v>360</v>
      </c>
      <c r="D8" s="674">
        <f>'1. Főösszesítő'!F9</f>
        <v>122932</v>
      </c>
      <c r="E8" s="675" t="s">
        <v>1484</v>
      </c>
      <c r="F8" s="676" t="s">
        <v>470</v>
      </c>
      <c r="G8" s="677">
        <v>68402</v>
      </c>
    </row>
    <row r="9" spans="1:10" ht="30" x14ac:dyDescent="0.25">
      <c r="A9" s="617" t="s">
        <v>1854</v>
      </c>
      <c r="B9" s="678" t="s">
        <v>405</v>
      </c>
      <c r="C9" s="679" t="s">
        <v>378</v>
      </c>
      <c r="D9" s="680">
        <f>'1. Főösszesítő'!F28</f>
        <v>63857</v>
      </c>
      <c r="E9" s="681" t="s">
        <v>1514</v>
      </c>
      <c r="F9" s="649" t="s">
        <v>489</v>
      </c>
      <c r="G9" s="682">
        <f>'1. Főösszesítő'!F119</f>
        <v>15535.098000000002</v>
      </c>
    </row>
    <row r="10" spans="1:10" x14ac:dyDescent="0.25">
      <c r="A10" s="617" t="s">
        <v>1855</v>
      </c>
      <c r="B10" s="678" t="s">
        <v>1345</v>
      </c>
      <c r="C10" s="683" t="s">
        <v>1310</v>
      </c>
      <c r="D10" s="684">
        <f>'1. Főösszesítő'!F42</f>
        <v>39938.802000000011</v>
      </c>
      <c r="E10" s="681" t="s">
        <v>810</v>
      </c>
      <c r="F10" s="683" t="s">
        <v>490</v>
      </c>
      <c r="G10" s="685">
        <f>'1. Főösszesítő'!F120</f>
        <v>51367.112000000001</v>
      </c>
    </row>
    <row r="11" spans="1:10" x14ac:dyDescent="0.25">
      <c r="A11" s="617" t="s">
        <v>1856</v>
      </c>
      <c r="B11" s="678" t="s">
        <v>1376</v>
      </c>
      <c r="C11" s="683" t="s">
        <v>1327</v>
      </c>
      <c r="D11" s="684">
        <f>'1. Főösszesítő'!F59</f>
        <v>6691</v>
      </c>
      <c r="E11" s="681" t="s">
        <v>614</v>
      </c>
      <c r="F11" s="683" t="s">
        <v>515</v>
      </c>
      <c r="G11" s="685">
        <f>'1. Főösszesítő'!F145</f>
        <v>29938</v>
      </c>
    </row>
    <row r="12" spans="1:10" ht="15.75" thickBot="1" x14ac:dyDescent="0.3">
      <c r="A12" s="841" t="s">
        <v>1857</v>
      </c>
      <c r="B12" s="462"/>
      <c r="C12" s="683"/>
      <c r="D12" s="684"/>
      <c r="E12" s="686" t="s">
        <v>623</v>
      </c>
      <c r="F12" s="687" t="s">
        <v>1268</v>
      </c>
      <c r="G12" s="688">
        <f>'1. Főösszesítő'!F154</f>
        <v>21657</v>
      </c>
    </row>
    <row r="13" spans="1:10" ht="15.75" thickBot="1" x14ac:dyDescent="0.3">
      <c r="A13" s="533" t="s">
        <v>1858</v>
      </c>
      <c r="B13" s="842" t="s">
        <v>2032</v>
      </c>
      <c r="C13" s="843"/>
      <c r="D13" s="844">
        <f>SUM(D8:D12)</f>
        <v>233418.80200000003</v>
      </c>
      <c r="E13" s="842" t="s">
        <v>2031</v>
      </c>
      <c r="F13" s="843"/>
      <c r="G13" s="844">
        <f>SUM(G8:G12)</f>
        <v>186899.21</v>
      </c>
    </row>
    <row r="14" spans="1:10" ht="15.75" thickBot="1" x14ac:dyDescent="0.3">
      <c r="A14" s="533" t="s">
        <v>1859</v>
      </c>
      <c r="B14" s="845" t="s">
        <v>1865</v>
      </c>
      <c r="C14" s="846"/>
      <c r="D14" s="690"/>
      <c r="E14" s="689" t="s">
        <v>1866</v>
      </c>
      <c r="F14" s="846"/>
      <c r="G14" s="690">
        <f>D13-G13</f>
        <v>46519.592000000033</v>
      </c>
    </row>
    <row r="15" spans="1:10" x14ac:dyDescent="0.25">
      <c r="A15" s="617" t="s">
        <v>1860</v>
      </c>
      <c r="B15" s="675" t="s">
        <v>442</v>
      </c>
      <c r="C15" s="676" t="s">
        <v>1386</v>
      </c>
      <c r="D15" s="674">
        <f>'1. Főösszesítő'!F69+'1. Főösszesítő'!F81</f>
        <v>138830</v>
      </c>
      <c r="E15" s="847" t="s">
        <v>801</v>
      </c>
      <c r="F15" s="676" t="s">
        <v>1462</v>
      </c>
      <c r="G15" s="848">
        <f>'1. Főösszesítő'!F190</f>
        <v>135999</v>
      </c>
    </row>
    <row r="16" spans="1:10" x14ac:dyDescent="0.25">
      <c r="A16" s="617" t="s">
        <v>1861</v>
      </c>
      <c r="B16" s="681" t="s">
        <v>460</v>
      </c>
      <c r="C16" s="683" t="s">
        <v>1404</v>
      </c>
      <c r="D16" s="684"/>
      <c r="E16" s="681" t="s">
        <v>800</v>
      </c>
      <c r="F16" s="683" t="s">
        <v>1478</v>
      </c>
      <c r="G16" s="685"/>
    </row>
    <row r="17" spans="1:7" ht="30" x14ac:dyDescent="0.25">
      <c r="A17" s="617" t="s">
        <v>1862</v>
      </c>
      <c r="B17" s="681" t="s">
        <v>465</v>
      </c>
      <c r="C17" s="683" t="s">
        <v>1409</v>
      </c>
      <c r="D17" s="684"/>
      <c r="E17" s="681" t="s">
        <v>806</v>
      </c>
      <c r="F17" s="683" t="s">
        <v>1483</v>
      </c>
      <c r="G17" s="685"/>
    </row>
    <row r="18" spans="1:7" ht="15.75" thickBot="1" x14ac:dyDescent="0.3">
      <c r="A18" s="841" t="s">
        <v>1863</v>
      </c>
      <c r="B18" s="849"/>
      <c r="C18" s="850"/>
      <c r="D18" s="851"/>
      <c r="E18" s="849" t="s">
        <v>2081</v>
      </c>
      <c r="F18" s="850" t="s">
        <v>2082</v>
      </c>
      <c r="G18" s="852"/>
    </row>
    <row r="19" spans="1:7" ht="15.75" thickBot="1" x14ac:dyDescent="0.3">
      <c r="A19" s="533" t="s">
        <v>1864</v>
      </c>
      <c r="B19" s="853" t="s">
        <v>2083</v>
      </c>
      <c r="C19" s="854"/>
      <c r="D19" s="855">
        <f>SUM(D15:D17)</f>
        <v>138830</v>
      </c>
      <c r="E19" s="853" t="s">
        <v>2084</v>
      </c>
      <c r="F19" s="854"/>
      <c r="G19" s="855">
        <f>SUM(G15:G18)</f>
        <v>135999</v>
      </c>
    </row>
    <row r="20" spans="1:7" ht="15.75" thickBot="1" x14ac:dyDescent="0.3">
      <c r="A20" s="533" t="s">
        <v>2075</v>
      </c>
      <c r="B20" s="689" t="s">
        <v>2085</v>
      </c>
      <c r="C20" s="616"/>
      <c r="D20" s="690">
        <f>D13+D19</f>
        <v>372248.80200000003</v>
      </c>
      <c r="E20" s="689" t="s">
        <v>2086</v>
      </c>
      <c r="F20" s="616"/>
      <c r="G20" s="690">
        <f>SUM(G19,G13)</f>
        <v>322898.20999999996</v>
      </c>
    </row>
    <row r="21" spans="1:7" ht="15.75" thickBot="1" x14ac:dyDescent="0.3">
      <c r="A21" s="533" t="s">
        <v>2087</v>
      </c>
      <c r="B21" s="689" t="s">
        <v>2088</v>
      </c>
      <c r="C21" s="616"/>
      <c r="D21" s="693"/>
      <c r="E21" s="689" t="s">
        <v>2089</v>
      </c>
      <c r="F21" s="616"/>
      <c r="G21" s="690">
        <f>D20-G20</f>
        <v>49350.592000000062</v>
      </c>
    </row>
    <row r="22" spans="1:7" x14ac:dyDescent="0.25">
      <c r="A22" s="52"/>
      <c r="B22" s="53"/>
      <c r="C22" s="53"/>
      <c r="D22" s="54"/>
      <c r="E22" s="645"/>
      <c r="F22" s="53"/>
      <c r="G22" s="54"/>
    </row>
    <row r="23" spans="1:7" ht="15.75" x14ac:dyDescent="0.25">
      <c r="A23" s="873" t="s">
        <v>1867</v>
      </c>
      <c r="B23" s="873"/>
      <c r="C23" s="873"/>
      <c r="D23" s="873"/>
      <c r="E23" s="873"/>
      <c r="F23" s="873"/>
      <c r="G23" s="873"/>
    </row>
    <row r="24" spans="1:7" x14ac:dyDescent="0.25">
      <c r="A24" s="867" t="s">
        <v>1868</v>
      </c>
      <c r="B24" s="867"/>
      <c r="C24" s="867"/>
      <c r="D24" s="867"/>
      <c r="E24" s="867"/>
      <c r="F24" s="867"/>
      <c r="G24" s="867"/>
    </row>
    <row r="25" spans="1:7" ht="15.75" thickBot="1" x14ac:dyDescent="0.3">
      <c r="A25" s="98"/>
      <c r="B25" s="98"/>
      <c r="C25" s="98"/>
      <c r="D25" s="99"/>
      <c r="E25" s="98"/>
      <c r="F25" s="98"/>
      <c r="G25" s="529" t="s">
        <v>2074</v>
      </c>
    </row>
    <row r="26" spans="1:7" ht="15.75" thickBot="1" x14ac:dyDescent="0.3">
      <c r="A26" s="616" t="s">
        <v>1869</v>
      </c>
      <c r="B26" s="615" t="s">
        <v>1870</v>
      </c>
      <c r="C26" s="530" t="s">
        <v>1871</v>
      </c>
      <c r="D26" s="643" t="s">
        <v>1872</v>
      </c>
      <c r="E26" s="644" t="s">
        <v>1873</v>
      </c>
      <c r="F26" s="530" t="s">
        <v>912</v>
      </c>
      <c r="G26" s="531" t="s">
        <v>2021</v>
      </c>
    </row>
    <row r="27" spans="1:7" ht="15.75" thickBot="1" x14ac:dyDescent="0.3">
      <c r="A27" s="533"/>
      <c r="B27" s="868" t="s">
        <v>1850</v>
      </c>
      <c r="C27" s="869"/>
      <c r="D27" s="870"/>
      <c r="E27" s="871" t="s">
        <v>1851</v>
      </c>
      <c r="F27" s="871"/>
      <c r="G27" s="872"/>
    </row>
    <row r="28" spans="1:7" ht="29.25" thickBot="1" x14ac:dyDescent="0.3">
      <c r="A28" s="856" t="s">
        <v>1852</v>
      </c>
      <c r="B28" s="646" t="s">
        <v>346</v>
      </c>
      <c r="C28" s="646" t="s">
        <v>347</v>
      </c>
      <c r="D28" s="648" t="s">
        <v>2080</v>
      </c>
      <c r="E28" s="646" t="s">
        <v>346</v>
      </c>
      <c r="F28" s="646" t="s">
        <v>347</v>
      </c>
      <c r="G28" s="671" t="s">
        <v>2080</v>
      </c>
    </row>
    <row r="29" spans="1:7" x14ac:dyDescent="0.25">
      <c r="A29" s="840" t="s">
        <v>1853</v>
      </c>
      <c r="B29" s="857" t="s">
        <v>373</v>
      </c>
      <c r="C29" s="679" t="s">
        <v>361</v>
      </c>
      <c r="D29" s="691">
        <f>'1. Főösszesítő'!F22</f>
        <v>283377</v>
      </c>
      <c r="E29" s="694" t="s">
        <v>648</v>
      </c>
      <c r="F29" s="679" t="s">
        <v>537</v>
      </c>
      <c r="G29" s="692">
        <f>'1. Főösszesítő'!F167</f>
        <v>188944.58</v>
      </c>
    </row>
    <row r="30" spans="1:7" x14ac:dyDescent="0.25">
      <c r="A30" s="618" t="s">
        <v>1854</v>
      </c>
      <c r="B30" s="857" t="s">
        <v>1370</v>
      </c>
      <c r="C30" s="683" t="s">
        <v>1321</v>
      </c>
      <c r="D30" s="684">
        <f>'1. Főösszesítő'!F53</f>
        <v>0</v>
      </c>
      <c r="E30" s="681" t="s">
        <v>1611</v>
      </c>
      <c r="F30" s="683" t="s">
        <v>545</v>
      </c>
      <c r="G30" s="685">
        <f>'1. Főösszesítő'!F175</f>
        <v>157720</v>
      </c>
    </row>
    <row r="31" spans="1:7" ht="15.75" thickBot="1" x14ac:dyDescent="0.3">
      <c r="A31" s="858" t="s">
        <v>1855</v>
      </c>
      <c r="B31" s="857" t="s">
        <v>1380</v>
      </c>
      <c r="C31" s="683" t="s">
        <v>1331</v>
      </c>
      <c r="D31" s="684">
        <f>'1. Főösszesítő'!F63</f>
        <v>14553</v>
      </c>
      <c r="E31" s="686" t="s">
        <v>1616</v>
      </c>
      <c r="F31" s="687" t="s">
        <v>1452</v>
      </c>
      <c r="G31" s="688">
        <f>'1. Főösszesítő'!F180</f>
        <v>12635</v>
      </c>
    </row>
    <row r="32" spans="1:7" ht="15.75" thickBot="1" x14ac:dyDescent="0.3">
      <c r="A32" s="533" t="s">
        <v>1856</v>
      </c>
      <c r="B32" s="859" t="s">
        <v>2033</v>
      </c>
      <c r="C32" s="843"/>
      <c r="D32" s="844">
        <f>SUM(D29:D31)</f>
        <v>297930</v>
      </c>
      <c r="E32" s="842" t="s">
        <v>2034</v>
      </c>
      <c r="F32" s="843"/>
      <c r="G32" s="844">
        <f>SUM(G29:G31)</f>
        <v>359299.57999999996</v>
      </c>
    </row>
    <row r="33" spans="1:7" ht="15.75" thickBot="1" x14ac:dyDescent="0.3">
      <c r="A33" s="533" t="s">
        <v>1857</v>
      </c>
      <c r="B33" s="845" t="s">
        <v>1865</v>
      </c>
      <c r="C33" s="846"/>
      <c r="D33" s="690">
        <f>G32-D32</f>
        <v>61369.579999999958</v>
      </c>
      <c r="E33" s="689" t="s">
        <v>1866</v>
      </c>
      <c r="F33" s="846"/>
      <c r="G33" s="690"/>
    </row>
    <row r="34" spans="1:7" x14ac:dyDescent="0.25">
      <c r="A34" s="617" t="s">
        <v>1858</v>
      </c>
      <c r="B34" s="860" t="s">
        <v>442</v>
      </c>
      <c r="C34" s="676" t="s">
        <v>1386</v>
      </c>
      <c r="D34" s="674">
        <f>'1. Főösszesítő'!F78</f>
        <v>12019</v>
      </c>
      <c r="E34" s="847" t="s">
        <v>801</v>
      </c>
      <c r="F34" s="676" t="s">
        <v>1462</v>
      </c>
      <c r="G34" s="848">
        <v>0</v>
      </c>
    </row>
    <row r="35" spans="1:7" x14ac:dyDescent="0.25">
      <c r="A35" s="618" t="s">
        <v>1859</v>
      </c>
      <c r="B35" s="857" t="s">
        <v>460</v>
      </c>
      <c r="C35" s="683" t="s">
        <v>1404</v>
      </c>
      <c r="D35" s="684"/>
      <c r="E35" s="681" t="s">
        <v>800</v>
      </c>
      <c r="F35" s="683" t="s">
        <v>1478</v>
      </c>
      <c r="G35" s="685"/>
    </row>
    <row r="36" spans="1:7" ht="30" x14ac:dyDescent="0.25">
      <c r="A36" s="618" t="s">
        <v>1860</v>
      </c>
      <c r="B36" s="857" t="s">
        <v>465</v>
      </c>
      <c r="C36" s="683" t="s">
        <v>1409</v>
      </c>
      <c r="D36" s="684"/>
      <c r="E36" s="681" t="s">
        <v>806</v>
      </c>
      <c r="F36" s="683" t="s">
        <v>1483</v>
      </c>
      <c r="G36" s="685"/>
    </row>
    <row r="37" spans="1:7" ht="15.75" thickBot="1" x14ac:dyDescent="0.3">
      <c r="A37" s="858" t="s">
        <v>1861</v>
      </c>
      <c r="B37" s="861"/>
      <c r="C37" s="850"/>
      <c r="D37" s="851"/>
      <c r="E37" s="849" t="s">
        <v>2081</v>
      </c>
      <c r="F37" s="850" t="s">
        <v>2082</v>
      </c>
      <c r="G37" s="852"/>
    </row>
    <row r="38" spans="1:7" ht="15.75" thickBot="1" x14ac:dyDescent="0.3">
      <c r="A38" s="533" t="s">
        <v>1862</v>
      </c>
      <c r="B38" s="862" t="s">
        <v>2090</v>
      </c>
      <c r="C38" s="854"/>
      <c r="D38" s="855">
        <f>SUM(D34:D36)</f>
        <v>12019</v>
      </c>
      <c r="E38" s="853" t="s">
        <v>2091</v>
      </c>
      <c r="F38" s="854"/>
      <c r="G38" s="855">
        <f>SUM(G34:G37)</f>
        <v>0</v>
      </c>
    </row>
    <row r="39" spans="1:7" ht="15.75" thickBot="1" x14ac:dyDescent="0.3">
      <c r="A39" s="533" t="s">
        <v>1863</v>
      </c>
      <c r="B39" s="845" t="s">
        <v>2092</v>
      </c>
      <c r="C39" s="616"/>
      <c r="D39" s="690">
        <f>SUM(D38,D32)</f>
        <v>309949</v>
      </c>
      <c r="E39" s="689" t="s">
        <v>2093</v>
      </c>
      <c r="F39" s="616"/>
      <c r="G39" s="690">
        <f>SUM(G38,G32)</f>
        <v>359299.57999999996</v>
      </c>
    </row>
    <row r="40" spans="1:7" ht="15.75" thickBot="1" x14ac:dyDescent="0.3">
      <c r="A40" s="533" t="s">
        <v>1864</v>
      </c>
      <c r="B40" s="845" t="s">
        <v>2088</v>
      </c>
      <c r="C40" s="616"/>
      <c r="D40" s="693">
        <f>G39-D39</f>
        <v>49350.579999999958</v>
      </c>
      <c r="E40" s="689" t="s">
        <v>2089</v>
      </c>
      <c r="F40" s="616"/>
      <c r="G40" s="690"/>
    </row>
  </sheetData>
  <mergeCells count="9">
    <mergeCell ref="A24:G24"/>
    <mergeCell ref="B27:D27"/>
    <mergeCell ref="E27:G27"/>
    <mergeCell ref="A1:G1"/>
    <mergeCell ref="A2:G2"/>
    <mergeCell ref="A3:G3"/>
    <mergeCell ref="B6:D6"/>
    <mergeCell ref="E6:G6"/>
    <mergeCell ref="A23:G2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&amp;R2. melléklet
a  3/2015. (III. 27.) önkormányzati rendelethez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561"/>
  <sheetViews>
    <sheetView zoomScale="70" workbookViewId="0">
      <selection activeCell="E386" sqref="E386"/>
    </sheetView>
  </sheetViews>
  <sheetFormatPr defaultRowHeight="15" x14ac:dyDescent="0.25"/>
  <cols>
    <col min="1" max="1" width="98.140625" bestFit="1" customWidth="1"/>
    <col min="2" max="2" width="8.85546875" customWidth="1"/>
    <col min="3" max="3" width="11.28515625" bestFit="1" customWidth="1"/>
    <col min="4" max="6" width="13.7109375" customWidth="1"/>
    <col min="14" max="14" width="10.140625" bestFit="1" customWidth="1"/>
  </cols>
  <sheetData>
    <row r="1" spans="1:15" x14ac:dyDescent="0.25">
      <c r="A1" s="863" t="s">
        <v>42</v>
      </c>
      <c r="B1" s="863"/>
      <c r="C1" s="863"/>
      <c r="D1" s="863"/>
      <c r="E1" s="863"/>
      <c r="F1" s="863"/>
      <c r="G1" s="695"/>
      <c r="H1" s="695"/>
    </row>
    <row r="2" spans="1:15" ht="20.25" customHeight="1" x14ac:dyDescent="0.3">
      <c r="A2" s="876" t="s">
        <v>2062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 x14ac:dyDescent="0.25">
      <c r="A4" s="447"/>
      <c r="B4" s="447"/>
      <c r="C4" s="447"/>
      <c r="D4" s="44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3.25" x14ac:dyDescent="0.35">
      <c r="A5" s="335"/>
      <c r="B5" s="335"/>
      <c r="C5" s="335"/>
      <c r="D5" s="534"/>
      <c r="E5" s="1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17" t="s">
        <v>1873</v>
      </c>
      <c r="F6" s="17" t="s">
        <v>912</v>
      </c>
      <c r="G6" s="15"/>
      <c r="H6" s="15"/>
      <c r="I6" s="15"/>
      <c r="J6" s="15"/>
      <c r="K6" s="15"/>
      <c r="L6" s="15"/>
      <c r="M6" s="15"/>
      <c r="N6" s="15"/>
      <c r="O6" s="15"/>
    </row>
    <row r="7" spans="1:15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</row>
    <row r="8" spans="1:15" ht="30" customHeight="1" x14ac:dyDescent="0.25">
      <c r="A8" s="19" t="s">
        <v>2055</v>
      </c>
      <c r="B8" s="19" t="s">
        <v>1384</v>
      </c>
      <c r="C8" s="20"/>
      <c r="D8" s="42">
        <f>SUM(D9,D81,D91,D129,D165,D171,D176)</f>
        <v>349208.29200000002</v>
      </c>
      <c r="E8" s="42">
        <v>8422</v>
      </c>
      <c r="F8" s="634">
        <f>D8+E8</f>
        <v>357630.29200000002</v>
      </c>
      <c r="G8" s="15"/>
      <c r="H8" s="15"/>
      <c r="I8" s="15"/>
      <c r="J8" s="15"/>
      <c r="K8" s="15"/>
      <c r="L8" s="15"/>
      <c r="M8" s="15"/>
      <c r="N8" s="15"/>
      <c r="O8" s="15"/>
    </row>
    <row r="9" spans="1:15" ht="15.75" x14ac:dyDescent="0.25">
      <c r="A9" s="21" t="s">
        <v>815</v>
      </c>
      <c r="B9" s="3" t="s">
        <v>360</v>
      </c>
      <c r="C9" s="22" t="s">
        <v>816</v>
      </c>
      <c r="D9" s="43">
        <f>SUM(D10,D72,D73,D74,D75,D76)</f>
        <v>98742.489999999991</v>
      </c>
      <c r="E9" s="44">
        <v>4423</v>
      </c>
      <c r="F9" s="43">
        <f>D9+E9</f>
        <v>103165.48999999999</v>
      </c>
      <c r="G9" s="15"/>
      <c r="H9" s="15"/>
      <c r="I9" s="15"/>
      <c r="J9" s="15"/>
      <c r="K9" s="15"/>
      <c r="L9" s="15"/>
      <c r="M9" s="15"/>
      <c r="N9" s="15"/>
      <c r="O9" s="15"/>
    </row>
    <row r="10" spans="1:15" ht="15.75" x14ac:dyDescent="0.25">
      <c r="A10" s="5" t="s">
        <v>817</v>
      </c>
      <c r="B10" s="3" t="s">
        <v>348</v>
      </c>
      <c r="C10" s="22" t="s">
        <v>818</v>
      </c>
      <c r="D10" s="44">
        <f>SUM(D11,D41,D42,D57,D59,D68)</f>
        <v>85793.489999999991</v>
      </c>
      <c r="E10" s="44">
        <v>4423</v>
      </c>
      <c r="F10" s="44">
        <f t="shared" ref="F10:F73" si="0">D10+E10</f>
        <v>90216.489999999991</v>
      </c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5.75" x14ac:dyDescent="0.25">
      <c r="A11" s="23" t="s">
        <v>819</v>
      </c>
      <c r="B11" s="3" t="s">
        <v>349</v>
      </c>
      <c r="C11" s="22" t="s">
        <v>820</v>
      </c>
      <c r="D11" s="44">
        <f>SUM(D12,D16,D33,D37)</f>
        <v>51206</v>
      </c>
      <c r="E11" s="44">
        <v>0</v>
      </c>
      <c r="F11" s="44">
        <f t="shared" si="0"/>
        <v>51206</v>
      </c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5.75" x14ac:dyDescent="0.25">
      <c r="A12" s="24" t="s">
        <v>821</v>
      </c>
      <c r="B12" s="3"/>
      <c r="C12" s="22"/>
      <c r="D12" s="44">
        <f>D14</f>
        <v>30411</v>
      </c>
      <c r="E12" s="44">
        <v>0</v>
      </c>
      <c r="F12" s="44">
        <f t="shared" si="0"/>
        <v>30411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5.75" x14ac:dyDescent="0.25">
      <c r="A13" s="25" t="s">
        <v>1824</v>
      </c>
      <c r="B13" s="3"/>
      <c r="C13" s="22"/>
      <c r="D13" s="44">
        <v>30411</v>
      </c>
      <c r="E13" s="44">
        <v>0</v>
      </c>
      <c r="F13" s="44">
        <f t="shared" si="0"/>
        <v>30411</v>
      </c>
      <c r="G13" s="15"/>
      <c r="H13" s="15"/>
      <c r="I13" s="15"/>
      <c r="J13" s="15"/>
      <c r="K13" s="15"/>
      <c r="L13" s="15"/>
      <c r="M13" s="15"/>
      <c r="N13" s="45"/>
      <c r="O13" s="15"/>
    </row>
    <row r="14" spans="1:15" ht="15.75" x14ac:dyDescent="0.25">
      <c r="A14" s="25" t="s">
        <v>1825</v>
      </c>
      <c r="B14" s="3"/>
      <c r="C14" s="22"/>
      <c r="D14" s="44">
        <v>30411</v>
      </c>
      <c r="E14" s="44">
        <v>0</v>
      </c>
      <c r="F14" s="44">
        <f t="shared" si="0"/>
        <v>30411</v>
      </c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75" x14ac:dyDescent="0.25">
      <c r="A15" s="25" t="s">
        <v>1826</v>
      </c>
      <c r="B15" s="3"/>
      <c r="C15" s="22"/>
      <c r="D15" s="44">
        <f>D14-D13</f>
        <v>0</v>
      </c>
      <c r="E15" s="44">
        <v>0</v>
      </c>
      <c r="F15" s="44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5.75" x14ac:dyDescent="0.25">
      <c r="A16" s="24" t="s">
        <v>822</v>
      </c>
      <c r="B16" s="3"/>
      <c r="C16" s="22"/>
      <c r="D16" s="44">
        <f>SUM(D17,D21,D25,D29)</f>
        <v>12032</v>
      </c>
      <c r="E16" s="44">
        <v>0</v>
      </c>
      <c r="F16" s="44">
        <f t="shared" si="0"/>
        <v>12032</v>
      </c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5.75" x14ac:dyDescent="0.25">
      <c r="A17" s="25" t="s">
        <v>823</v>
      </c>
      <c r="B17" s="3"/>
      <c r="C17" s="22"/>
      <c r="D17" s="44">
        <f>D19</f>
        <v>4290</v>
      </c>
      <c r="E17" s="44">
        <v>0</v>
      </c>
      <c r="F17" s="44">
        <f t="shared" si="0"/>
        <v>4290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5.75" x14ac:dyDescent="0.25">
      <c r="A18" s="41" t="s">
        <v>1828</v>
      </c>
      <c r="B18" s="3"/>
      <c r="C18" s="22"/>
      <c r="D18" s="44">
        <v>4290</v>
      </c>
      <c r="E18" s="44">
        <v>0</v>
      </c>
      <c r="F18" s="44">
        <f t="shared" si="0"/>
        <v>4290</v>
      </c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.75" x14ac:dyDescent="0.25">
      <c r="A19" s="41" t="s">
        <v>1829</v>
      </c>
      <c r="B19" s="3"/>
      <c r="C19" s="22"/>
      <c r="D19" s="44">
        <v>4290</v>
      </c>
      <c r="E19" s="44">
        <v>0</v>
      </c>
      <c r="F19" s="44">
        <f t="shared" si="0"/>
        <v>4290</v>
      </c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5.75" x14ac:dyDescent="0.25">
      <c r="A20" s="41" t="s">
        <v>1830</v>
      </c>
      <c r="B20" s="3"/>
      <c r="C20" s="22"/>
      <c r="D20" s="44">
        <f>D19-D18</f>
        <v>0</v>
      </c>
      <c r="E20" s="44">
        <v>0</v>
      </c>
      <c r="F20" s="44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.75" x14ac:dyDescent="0.25">
      <c r="A21" s="25" t="s">
        <v>824</v>
      </c>
      <c r="B21" s="3"/>
      <c r="C21" s="22"/>
      <c r="D21" s="44">
        <f>D23</f>
        <v>4361</v>
      </c>
      <c r="E21" s="44">
        <v>0</v>
      </c>
      <c r="F21" s="44">
        <f t="shared" si="0"/>
        <v>4361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5.75" x14ac:dyDescent="0.25">
      <c r="A22" s="41" t="s">
        <v>1831</v>
      </c>
      <c r="B22" s="3"/>
      <c r="C22" s="22"/>
      <c r="D22" s="44">
        <v>4361</v>
      </c>
      <c r="E22" s="44">
        <v>0</v>
      </c>
      <c r="F22" s="44">
        <f t="shared" si="0"/>
        <v>4361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5.75" x14ac:dyDescent="0.25">
      <c r="A23" s="41" t="s">
        <v>1832</v>
      </c>
      <c r="B23" s="3"/>
      <c r="C23" s="22"/>
      <c r="D23" s="44">
        <v>4361</v>
      </c>
      <c r="E23" s="44">
        <v>0</v>
      </c>
      <c r="F23" s="44">
        <f t="shared" si="0"/>
        <v>4361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5.75" x14ac:dyDescent="0.25">
      <c r="A24" s="41" t="s">
        <v>1833</v>
      </c>
      <c r="B24" s="3"/>
      <c r="C24" s="22"/>
      <c r="D24" s="44">
        <f>D23-D22</f>
        <v>0</v>
      </c>
      <c r="E24" s="44">
        <v>0</v>
      </c>
      <c r="F24" s="44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.75" x14ac:dyDescent="0.25">
      <c r="A25" s="25" t="s">
        <v>825</v>
      </c>
      <c r="B25" s="3"/>
      <c r="C25" s="22"/>
      <c r="D25" s="44">
        <f>D27</f>
        <v>962</v>
      </c>
      <c r="E25" s="44">
        <v>0</v>
      </c>
      <c r="F25" s="44">
        <f t="shared" si="0"/>
        <v>962</v>
      </c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5.75" x14ac:dyDescent="0.25">
      <c r="A26" s="41" t="s">
        <v>1834</v>
      </c>
      <c r="B26" s="3"/>
      <c r="C26" s="22"/>
      <c r="D26" s="44">
        <v>962</v>
      </c>
      <c r="E26" s="44">
        <v>0</v>
      </c>
      <c r="F26" s="44">
        <f t="shared" si="0"/>
        <v>962</v>
      </c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5.75" x14ac:dyDescent="0.25">
      <c r="A27" s="41" t="s">
        <v>1835</v>
      </c>
      <c r="B27" s="3"/>
      <c r="C27" s="22"/>
      <c r="D27" s="44">
        <v>962</v>
      </c>
      <c r="E27" s="44">
        <v>0</v>
      </c>
      <c r="F27" s="44">
        <f t="shared" si="0"/>
        <v>962</v>
      </c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5.75" x14ac:dyDescent="0.25">
      <c r="A28" s="41" t="s">
        <v>1836</v>
      </c>
      <c r="B28" s="3"/>
      <c r="C28" s="22"/>
      <c r="D28" s="44">
        <f>D27-D26</f>
        <v>0</v>
      </c>
      <c r="E28" s="44">
        <v>0</v>
      </c>
      <c r="F28" s="44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5.75" x14ac:dyDescent="0.25">
      <c r="A29" s="25" t="s">
        <v>826</v>
      </c>
      <c r="B29" s="3"/>
      <c r="C29" s="22"/>
      <c r="D29" s="44">
        <f>D31</f>
        <v>2419</v>
      </c>
      <c r="E29" s="44">
        <v>0</v>
      </c>
      <c r="F29" s="44">
        <f t="shared" si="0"/>
        <v>2419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5.75" x14ac:dyDescent="0.25">
      <c r="A30" s="41" t="s">
        <v>1846</v>
      </c>
      <c r="B30" s="3"/>
      <c r="C30" s="22"/>
      <c r="D30" s="44">
        <v>2419</v>
      </c>
      <c r="E30" s="44">
        <v>0</v>
      </c>
      <c r="F30" s="44">
        <f t="shared" si="0"/>
        <v>2419</v>
      </c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5.75" x14ac:dyDescent="0.25">
      <c r="A31" s="41" t="s">
        <v>1847</v>
      </c>
      <c r="B31" s="3"/>
      <c r="C31" s="22"/>
      <c r="D31" s="44">
        <v>2419</v>
      </c>
      <c r="E31" s="44">
        <v>0</v>
      </c>
      <c r="F31" s="44">
        <f t="shared" si="0"/>
        <v>2419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5.75" x14ac:dyDescent="0.25">
      <c r="A32" s="41" t="s">
        <v>1837</v>
      </c>
      <c r="B32" s="3"/>
      <c r="C32" s="22"/>
      <c r="D32" s="44">
        <f>D31-D30</f>
        <v>0</v>
      </c>
      <c r="E32" s="44">
        <v>0</v>
      </c>
      <c r="F32" s="44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5.75" x14ac:dyDescent="0.25">
      <c r="A33" s="24" t="s">
        <v>1827</v>
      </c>
      <c r="B33" s="3"/>
      <c r="C33" s="22"/>
      <c r="D33" s="44">
        <f>D35</f>
        <v>3348</v>
      </c>
      <c r="E33" s="44">
        <v>0</v>
      </c>
      <c r="F33" s="44">
        <f t="shared" si="0"/>
        <v>3348</v>
      </c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5.75" x14ac:dyDescent="0.25">
      <c r="A34" s="25" t="s">
        <v>1845</v>
      </c>
      <c r="B34" s="3"/>
      <c r="C34" s="22"/>
      <c r="D34" s="44">
        <v>6269</v>
      </c>
      <c r="E34" s="44">
        <v>0</v>
      </c>
      <c r="F34" s="44">
        <f t="shared" si="0"/>
        <v>6269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5.75" x14ac:dyDescent="0.25">
      <c r="A35" s="25" t="s">
        <v>1838</v>
      </c>
      <c r="B35" s="3"/>
      <c r="C35" s="22"/>
      <c r="D35" s="44">
        <v>3348</v>
      </c>
      <c r="E35" s="44">
        <v>0</v>
      </c>
      <c r="F35" s="44">
        <f t="shared" si="0"/>
        <v>3348</v>
      </c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5.75" x14ac:dyDescent="0.25">
      <c r="A36" s="25" t="s">
        <v>1839</v>
      </c>
      <c r="B36" s="3"/>
      <c r="C36" s="22"/>
      <c r="D36" s="44">
        <f>D35-D34</f>
        <v>-2921</v>
      </c>
      <c r="E36" s="44">
        <v>0</v>
      </c>
      <c r="F36" s="44">
        <f t="shared" si="0"/>
        <v>-2921</v>
      </c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5.75" x14ac:dyDescent="0.25">
      <c r="A37" s="24" t="s">
        <v>1972</v>
      </c>
      <c r="B37" s="3"/>
      <c r="C37" s="22"/>
      <c r="D37" s="44">
        <f>D39</f>
        <v>5415</v>
      </c>
      <c r="E37" s="44">
        <v>0</v>
      </c>
      <c r="F37" s="44">
        <f t="shared" si="0"/>
        <v>5415</v>
      </c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5.75" x14ac:dyDescent="0.25">
      <c r="A38" s="25" t="s">
        <v>1973</v>
      </c>
      <c r="B38" s="3"/>
      <c r="C38" s="22"/>
      <c r="D38" s="44">
        <v>10830</v>
      </c>
      <c r="E38" s="44">
        <v>0</v>
      </c>
      <c r="F38" s="44">
        <f t="shared" si="0"/>
        <v>10830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5.75" x14ac:dyDescent="0.25">
      <c r="A39" s="25" t="s">
        <v>1974</v>
      </c>
      <c r="B39" s="3"/>
      <c r="C39" s="22"/>
      <c r="D39" s="44">
        <v>5415</v>
      </c>
      <c r="E39" s="44">
        <v>0</v>
      </c>
      <c r="F39" s="44">
        <f t="shared" si="0"/>
        <v>5415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5.75" x14ac:dyDescent="0.25">
      <c r="A40" s="25" t="s">
        <v>1975</v>
      </c>
      <c r="B40" s="3"/>
      <c r="C40" s="22"/>
      <c r="D40" s="44">
        <f>D39-D38</f>
        <v>-5415</v>
      </c>
      <c r="E40" s="44">
        <v>0</v>
      </c>
      <c r="F40" s="44">
        <f t="shared" si="0"/>
        <v>-5415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5.75" x14ac:dyDescent="0.25">
      <c r="A41" s="23" t="s">
        <v>827</v>
      </c>
      <c r="B41" s="3" t="s">
        <v>350</v>
      </c>
      <c r="C41" s="22" t="s">
        <v>828</v>
      </c>
      <c r="D41" s="44"/>
      <c r="E41" s="44">
        <v>0</v>
      </c>
      <c r="F41" s="44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15.75" x14ac:dyDescent="0.25">
      <c r="A42" s="23" t="s">
        <v>829</v>
      </c>
      <c r="B42" s="3" t="s">
        <v>351</v>
      </c>
      <c r="C42" s="22" t="s">
        <v>830</v>
      </c>
      <c r="D42" s="44">
        <f>SUM(D43,D47,D51)</f>
        <v>31567.489999999998</v>
      </c>
      <c r="E42" s="44">
        <v>4423</v>
      </c>
      <c r="F42" s="44">
        <f t="shared" si="0"/>
        <v>35990.49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5.75" x14ac:dyDescent="0.25">
      <c r="A43" s="24" t="s">
        <v>831</v>
      </c>
      <c r="B43" s="3"/>
      <c r="C43" s="22"/>
      <c r="D43" s="44">
        <f>SUM(D44:D46)</f>
        <v>22966.6</v>
      </c>
      <c r="E43" s="44">
        <v>0</v>
      </c>
      <c r="F43" s="44">
        <f t="shared" si="0"/>
        <v>22966.6</v>
      </c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5.75" x14ac:dyDescent="0.25">
      <c r="A44" s="25" t="s">
        <v>1821</v>
      </c>
      <c r="B44" s="3"/>
      <c r="C44" s="22"/>
      <c r="D44" s="44">
        <f>D373*0.9</f>
        <v>1800</v>
      </c>
      <c r="E44" s="44">
        <v>0</v>
      </c>
      <c r="F44" s="44">
        <f t="shared" si="0"/>
        <v>1800</v>
      </c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5.75" x14ac:dyDescent="0.25">
      <c r="A45" s="25" t="s">
        <v>1822</v>
      </c>
      <c r="B45" s="3"/>
      <c r="C45" s="22"/>
      <c r="D45" s="44">
        <f>D366*0.9</f>
        <v>5832</v>
      </c>
      <c r="E45" s="44">
        <v>0</v>
      </c>
      <c r="F45" s="44">
        <f t="shared" si="0"/>
        <v>5832</v>
      </c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5.75" x14ac:dyDescent="0.25">
      <c r="A46" s="25" t="s">
        <v>1823</v>
      </c>
      <c r="B46" s="3"/>
      <c r="C46" s="22"/>
      <c r="D46" s="44">
        <f>D361*0.8+13</f>
        <v>15334.6</v>
      </c>
      <c r="E46" s="44">
        <v>0</v>
      </c>
      <c r="F46" s="44">
        <f t="shared" si="0"/>
        <v>15334.6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5.75" x14ac:dyDescent="0.25">
      <c r="A47" s="24" t="s">
        <v>1840</v>
      </c>
      <c r="B47" s="3"/>
      <c r="C47" s="22"/>
      <c r="D47" s="44">
        <f>D49</f>
        <v>0</v>
      </c>
      <c r="E47" s="44">
        <v>0</v>
      </c>
      <c r="F47" s="44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5.75" x14ac:dyDescent="0.25">
      <c r="A48" s="25" t="s">
        <v>1841</v>
      </c>
      <c r="B48" s="3"/>
      <c r="C48" s="22"/>
      <c r="D48" s="44">
        <v>0</v>
      </c>
      <c r="E48" s="44">
        <v>0</v>
      </c>
      <c r="F48" s="44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5.75" x14ac:dyDescent="0.25">
      <c r="A49" s="25" t="s">
        <v>1842</v>
      </c>
      <c r="B49" s="3"/>
      <c r="C49" s="22"/>
      <c r="D49" s="44">
        <v>0</v>
      </c>
      <c r="E49" s="44">
        <v>0</v>
      </c>
      <c r="F49" s="44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5.75" x14ac:dyDescent="0.25">
      <c r="A50" s="25" t="s">
        <v>1843</v>
      </c>
      <c r="B50" s="3"/>
      <c r="C50" s="22"/>
      <c r="D50" s="44">
        <f>D49-D48</f>
        <v>0</v>
      </c>
      <c r="E50" s="44">
        <v>0</v>
      </c>
      <c r="F50" s="44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5.75" x14ac:dyDescent="0.25">
      <c r="A51" s="24" t="s">
        <v>832</v>
      </c>
      <c r="B51" s="3"/>
      <c r="C51" s="22"/>
      <c r="D51" s="44">
        <f>SUM(D52:D56)</f>
        <v>8600.89</v>
      </c>
      <c r="E51" s="44">
        <v>4423</v>
      </c>
      <c r="F51" s="44">
        <f t="shared" si="0"/>
        <v>13023.89</v>
      </c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5.75" x14ac:dyDescent="0.25">
      <c r="A52" s="25" t="s">
        <v>833</v>
      </c>
      <c r="B52" s="3"/>
      <c r="C52" s="22"/>
      <c r="D52" s="44"/>
      <c r="E52" s="44">
        <v>0</v>
      </c>
      <c r="F52" s="44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5.75" x14ac:dyDescent="0.25">
      <c r="A53" s="25" t="s">
        <v>834</v>
      </c>
      <c r="B53" s="3"/>
      <c r="C53" s="22"/>
      <c r="D53" s="44"/>
      <c r="E53" s="44">
        <v>0</v>
      </c>
      <c r="F53" s="44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5.75" x14ac:dyDescent="0.25">
      <c r="A54" s="25" t="s">
        <v>835</v>
      </c>
      <c r="B54" s="3"/>
      <c r="C54" s="22"/>
      <c r="D54" s="44">
        <v>830</v>
      </c>
      <c r="E54" s="44">
        <v>0</v>
      </c>
      <c r="F54" s="44">
        <f t="shared" si="0"/>
        <v>830</v>
      </c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5.75" x14ac:dyDescent="0.25">
      <c r="A55" s="25" t="s">
        <v>836</v>
      </c>
      <c r="B55" s="3"/>
      <c r="C55" s="22"/>
      <c r="D55" s="44">
        <v>2499.89</v>
      </c>
      <c r="E55" s="44">
        <v>0</v>
      </c>
      <c r="F55" s="44">
        <f t="shared" si="0"/>
        <v>2499.89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5.75" x14ac:dyDescent="0.25">
      <c r="A56" s="25" t="s">
        <v>837</v>
      </c>
      <c r="B56" s="3"/>
      <c r="C56" s="22"/>
      <c r="D56" s="44">
        <v>5271</v>
      </c>
      <c r="E56" s="44">
        <v>4423</v>
      </c>
      <c r="F56" s="44">
        <f t="shared" si="0"/>
        <v>9694</v>
      </c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5.75" x14ac:dyDescent="0.25">
      <c r="A57" s="23" t="s">
        <v>838</v>
      </c>
      <c r="B57" s="3" t="s">
        <v>352</v>
      </c>
      <c r="C57" s="22" t="s">
        <v>839</v>
      </c>
      <c r="D57" s="44">
        <f>SUM(D58)</f>
        <v>2647</v>
      </c>
      <c r="E57" s="44">
        <v>0</v>
      </c>
      <c r="F57" s="44">
        <f t="shared" si="0"/>
        <v>2647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5.75" x14ac:dyDescent="0.25">
      <c r="A58" s="24" t="s">
        <v>840</v>
      </c>
      <c r="B58" s="3"/>
      <c r="C58" s="22"/>
      <c r="D58" s="44">
        <v>2647</v>
      </c>
      <c r="E58" s="44">
        <v>0</v>
      </c>
      <c r="F58" s="44">
        <f t="shared" si="0"/>
        <v>2647</v>
      </c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5.75" x14ac:dyDescent="0.25">
      <c r="A59" s="23" t="s">
        <v>841</v>
      </c>
      <c r="B59" s="3" t="s">
        <v>353</v>
      </c>
      <c r="C59" s="22" t="s">
        <v>842</v>
      </c>
      <c r="D59" s="44">
        <f>SUM(D60:D67)</f>
        <v>373</v>
      </c>
      <c r="E59" s="44">
        <v>0</v>
      </c>
      <c r="F59" s="44">
        <f t="shared" si="0"/>
        <v>373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5.75" x14ac:dyDescent="0.25">
      <c r="A60" s="24" t="s">
        <v>843</v>
      </c>
      <c r="B60" s="3"/>
      <c r="C60" s="22"/>
      <c r="D60" s="44"/>
      <c r="E60" s="44">
        <v>0</v>
      </c>
      <c r="F60" s="44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31.5" x14ac:dyDescent="0.25">
      <c r="A61" s="26" t="s">
        <v>844</v>
      </c>
      <c r="B61" s="3"/>
      <c r="C61" s="22"/>
      <c r="D61" s="44"/>
      <c r="E61" s="44">
        <v>0</v>
      </c>
      <c r="F61" s="44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5.75" x14ac:dyDescent="0.25">
      <c r="A62" s="24" t="s">
        <v>845</v>
      </c>
      <c r="B62" s="3"/>
      <c r="C62" s="22"/>
      <c r="D62" s="44"/>
      <c r="E62" s="44">
        <v>0</v>
      </c>
      <c r="F62" s="44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31.5" x14ac:dyDescent="0.25">
      <c r="A63" s="26" t="s">
        <v>846</v>
      </c>
      <c r="B63" s="3"/>
      <c r="C63" s="22"/>
      <c r="D63" s="44"/>
      <c r="E63" s="44">
        <v>0</v>
      </c>
      <c r="F63" s="44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5.75" x14ac:dyDescent="0.25">
      <c r="A64" s="24" t="s">
        <v>1712</v>
      </c>
      <c r="B64" s="3"/>
      <c r="C64" s="22"/>
      <c r="D64" s="44"/>
      <c r="E64" s="44">
        <v>0</v>
      </c>
      <c r="F64" s="44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31.5" x14ac:dyDescent="0.25">
      <c r="A65" s="26" t="s">
        <v>1717</v>
      </c>
      <c r="B65" s="3"/>
      <c r="C65" s="22"/>
      <c r="D65" s="44"/>
      <c r="E65" s="44">
        <v>0</v>
      </c>
      <c r="F65" s="44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5.75" x14ac:dyDescent="0.25">
      <c r="A66" s="24" t="s">
        <v>1718</v>
      </c>
      <c r="B66" s="3"/>
      <c r="C66" s="22"/>
      <c r="D66" s="44"/>
      <c r="E66" s="44">
        <v>0</v>
      </c>
      <c r="F66" s="44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5.75" x14ac:dyDescent="0.25">
      <c r="A67" s="24" t="s">
        <v>1719</v>
      </c>
      <c r="B67" s="3"/>
      <c r="C67" s="22"/>
      <c r="D67" s="44">
        <v>373</v>
      </c>
      <c r="E67" s="44">
        <v>0</v>
      </c>
      <c r="F67" s="44">
        <f t="shared" si="0"/>
        <v>373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5.75" x14ac:dyDescent="0.25">
      <c r="A68" s="23" t="s">
        <v>1720</v>
      </c>
      <c r="B68" s="3" t="s">
        <v>354</v>
      </c>
      <c r="C68" s="22" t="s">
        <v>1721</v>
      </c>
      <c r="D68" s="44">
        <f>SUM(D69:D70)</f>
        <v>0</v>
      </c>
      <c r="E68" s="44">
        <v>0</v>
      </c>
      <c r="F68" s="44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5.75" x14ac:dyDescent="0.25">
      <c r="A69" s="24" t="s">
        <v>1722</v>
      </c>
      <c r="B69" s="3"/>
      <c r="C69" s="22"/>
      <c r="D69" s="44"/>
      <c r="E69" s="44">
        <v>0</v>
      </c>
      <c r="F69" s="44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5.75" x14ac:dyDescent="0.25">
      <c r="A70" s="24" t="s">
        <v>1723</v>
      </c>
      <c r="B70" s="3"/>
      <c r="C70" s="22"/>
      <c r="D70" s="44">
        <v>0</v>
      </c>
      <c r="E70" s="44">
        <v>0</v>
      </c>
      <c r="F70" s="44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5.75" x14ac:dyDescent="0.25">
      <c r="A71" s="23" t="s">
        <v>1844</v>
      </c>
      <c r="B71" s="3"/>
      <c r="C71" s="22"/>
      <c r="D71" s="44">
        <f>SUM(D40,D36,D32,D28,D24,D20,D15)</f>
        <v>-8336</v>
      </c>
      <c r="E71" s="44">
        <v>0</v>
      </c>
      <c r="F71" s="44">
        <f t="shared" si="0"/>
        <v>-8336</v>
      </c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5.75" x14ac:dyDescent="0.25">
      <c r="A72" s="5" t="s">
        <v>1724</v>
      </c>
      <c r="B72" s="3" t="s">
        <v>355</v>
      </c>
      <c r="C72" s="22" t="s">
        <v>1725</v>
      </c>
      <c r="D72" s="44"/>
      <c r="E72" s="44">
        <v>0</v>
      </c>
      <c r="F72" s="44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5.75" x14ac:dyDescent="0.25">
      <c r="A73" s="3" t="s">
        <v>1726</v>
      </c>
      <c r="B73" s="3" t="s">
        <v>356</v>
      </c>
      <c r="C73" s="22" t="s">
        <v>1727</v>
      </c>
      <c r="D73" s="44"/>
      <c r="E73" s="44">
        <v>0</v>
      </c>
      <c r="F73" s="44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5.75" x14ac:dyDescent="0.25">
      <c r="A74" s="3" t="s">
        <v>1728</v>
      </c>
      <c r="B74" s="3" t="s">
        <v>357</v>
      </c>
      <c r="C74" s="22" t="s">
        <v>1729</v>
      </c>
      <c r="D74" s="44"/>
      <c r="E74" s="44">
        <v>0</v>
      </c>
      <c r="F74" s="44">
        <f t="shared" ref="F74:F137" si="1">D74+E74</f>
        <v>0</v>
      </c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5.75" x14ac:dyDescent="0.25">
      <c r="A75" s="3" t="s">
        <v>1730</v>
      </c>
      <c r="B75" s="3" t="s">
        <v>358</v>
      </c>
      <c r="C75" s="22" t="s">
        <v>1731</v>
      </c>
      <c r="D75" s="44"/>
      <c r="E75" s="44">
        <v>0</v>
      </c>
      <c r="F75" s="44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5.75" x14ac:dyDescent="0.25">
      <c r="A76" s="27" t="s">
        <v>1732</v>
      </c>
      <c r="B76" s="3" t="s">
        <v>359</v>
      </c>
      <c r="C76" s="22" t="s">
        <v>1733</v>
      </c>
      <c r="D76" s="44">
        <f>SUM(D77:D80)</f>
        <v>12949</v>
      </c>
      <c r="E76" s="44">
        <v>0</v>
      </c>
      <c r="F76" s="44">
        <f t="shared" si="1"/>
        <v>12949</v>
      </c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5.75" x14ac:dyDescent="0.25">
      <c r="A77" s="115" t="s">
        <v>563</v>
      </c>
      <c r="B77" s="3"/>
      <c r="C77" s="22"/>
      <c r="D77" s="44">
        <v>226</v>
      </c>
      <c r="E77" s="44">
        <v>0</v>
      </c>
      <c r="F77" s="44">
        <f t="shared" si="1"/>
        <v>226</v>
      </c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5.75" x14ac:dyDescent="0.25">
      <c r="A78" s="115" t="s">
        <v>564</v>
      </c>
      <c r="B78" s="3"/>
      <c r="C78" s="22"/>
      <c r="D78" s="44">
        <v>5423</v>
      </c>
      <c r="E78" s="44">
        <v>0</v>
      </c>
      <c r="F78" s="44">
        <f t="shared" si="1"/>
        <v>5423</v>
      </c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15.75" x14ac:dyDescent="0.25">
      <c r="A79" s="115" t="s">
        <v>1617</v>
      </c>
      <c r="B79" s="3"/>
      <c r="C79" s="22"/>
      <c r="D79" s="44">
        <v>400</v>
      </c>
      <c r="E79" s="44">
        <v>0</v>
      </c>
      <c r="F79" s="44">
        <f t="shared" si="1"/>
        <v>400</v>
      </c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5.75" x14ac:dyDescent="0.25">
      <c r="A80" s="115" t="s">
        <v>1951</v>
      </c>
      <c r="B80" s="3"/>
      <c r="C80" s="22"/>
      <c r="D80" s="44">
        <v>6900</v>
      </c>
      <c r="E80" s="44">
        <v>0</v>
      </c>
      <c r="F80" s="44">
        <f t="shared" si="1"/>
        <v>6900</v>
      </c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5.75" x14ac:dyDescent="0.25">
      <c r="A81" s="21" t="s">
        <v>1734</v>
      </c>
      <c r="B81" s="3" t="s">
        <v>361</v>
      </c>
      <c r="C81" s="22" t="s">
        <v>1735</v>
      </c>
      <c r="D81" s="43">
        <f>SUM(D82,D87,D88,D89,D90)</f>
        <v>135478</v>
      </c>
      <c r="E81" s="44">
        <v>0</v>
      </c>
      <c r="F81" s="43">
        <f t="shared" si="1"/>
        <v>135478</v>
      </c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5.75" x14ac:dyDescent="0.25">
      <c r="A82" s="3" t="s">
        <v>1736</v>
      </c>
      <c r="B82" s="3" t="s">
        <v>362</v>
      </c>
      <c r="C82" s="22" t="s">
        <v>1737</v>
      </c>
      <c r="D82" s="44">
        <f>D83+D86</f>
        <v>132403</v>
      </c>
      <c r="E82" s="44">
        <v>0</v>
      </c>
      <c r="F82" s="44">
        <f t="shared" si="1"/>
        <v>132403</v>
      </c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5.75" x14ac:dyDescent="0.25">
      <c r="A83" s="116" t="s">
        <v>2016</v>
      </c>
      <c r="B83" s="3"/>
      <c r="C83" s="22"/>
      <c r="D83" s="44">
        <f>D84+D85</f>
        <v>119163</v>
      </c>
      <c r="E83" s="44">
        <v>0</v>
      </c>
      <c r="F83" s="44">
        <f t="shared" si="1"/>
        <v>119163</v>
      </c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5.75" x14ac:dyDescent="0.25">
      <c r="A84" s="28" t="s">
        <v>2017</v>
      </c>
      <c r="B84" s="3"/>
      <c r="C84" s="22"/>
      <c r="D84" s="44">
        <v>101289</v>
      </c>
      <c r="E84" s="44">
        <v>0</v>
      </c>
      <c r="F84" s="44">
        <f t="shared" si="1"/>
        <v>101289</v>
      </c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5.75" x14ac:dyDescent="0.25">
      <c r="A85" s="28" t="s">
        <v>2018</v>
      </c>
      <c r="B85" s="3"/>
      <c r="C85" s="22"/>
      <c r="D85" s="44">
        <v>17874</v>
      </c>
      <c r="E85" s="44">
        <v>0</v>
      </c>
      <c r="F85" s="44">
        <f t="shared" si="1"/>
        <v>17874</v>
      </c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15.75" x14ac:dyDescent="0.25">
      <c r="A86" s="116" t="s">
        <v>1618</v>
      </c>
      <c r="B86" s="3"/>
      <c r="C86" s="22"/>
      <c r="D86" s="44">
        <v>13240</v>
      </c>
      <c r="E86" s="44">
        <v>0</v>
      </c>
      <c r="F86" s="44">
        <f t="shared" si="1"/>
        <v>13240</v>
      </c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5.75" x14ac:dyDescent="0.25">
      <c r="A87" s="3" t="s">
        <v>1738</v>
      </c>
      <c r="B87" s="3" t="s">
        <v>363</v>
      </c>
      <c r="C87" s="22" t="s">
        <v>1739</v>
      </c>
      <c r="D87" s="44"/>
      <c r="E87" s="44">
        <v>0</v>
      </c>
      <c r="F87" s="44">
        <f t="shared" si="1"/>
        <v>0</v>
      </c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5.75" x14ac:dyDescent="0.25">
      <c r="A88" s="3" t="s">
        <v>1740</v>
      </c>
      <c r="B88" s="3" t="s">
        <v>364</v>
      </c>
      <c r="C88" s="22" t="s">
        <v>1741</v>
      </c>
      <c r="D88" s="44">
        <v>3075</v>
      </c>
      <c r="E88" s="44">
        <v>0</v>
      </c>
      <c r="F88" s="44">
        <f t="shared" si="1"/>
        <v>3075</v>
      </c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5.75" x14ac:dyDescent="0.25">
      <c r="A89" s="3" t="s">
        <v>1742</v>
      </c>
      <c r="B89" s="3" t="s">
        <v>365</v>
      </c>
      <c r="C89" s="22" t="s">
        <v>1743</v>
      </c>
      <c r="D89" s="44"/>
      <c r="E89" s="44">
        <v>0</v>
      </c>
      <c r="F89" s="44">
        <f t="shared" si="1"/>
        <v>0</v>
      </c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15.75" x14ac:dyDescent="0.25">
      <c r="A90" s="3" t="s">
        <v>1744</v>
      </c>
      <c r="B90" s="3" t="s">
        <v>366</v>
      </c>
      <c r="C90" s="22" t="s">
        <v>1745</v>
      </c>
      <c r="D90" s="44"/>
      <c r="E90" s="44">
        <v>0</v>
      </c>
      <c r="F90" s="44">
        <f t="shared" si="1"/>
        <v>0</v>
      </c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15.75" x14ac:dyDescent="0.25">
      <c r="A91" s="21" t="s">
        <v>1746</v>
      </c>
      <c r="B91" s="3" t="s">
        <v>378</v>
      </c>
      <c r="C91" s="22" t="s">
        <v>1747</v>
      </c>
      <c r="D91" s="43">
        <f>SUM(D92,D95,D96,D97,D101,D117)</f>
        <v>52605</v>
      </c>
      <c r="E91" s="44">
        <v>3999</v>
      </c>
      <c r="F91" s="43">
        <f t="shared" si="1"/>
        <v>56604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5.75" x14ac:dyDescent="0.25">
      <c r="A92" s="3" t="s">
        <v>1748</v>
      </c>
      <c r="B92" s="3" t="s">
        <v>379</v>
      </c>
      <c r="C92" s="22" t="s">
        <v>1749</v>
      </c>
      <c r="D92" s="44">
        <f>SUM(D93:D94)</f>
        <v>0</v>
      </c>
      <c r="E92" s="44">
        <v>0</v>
      </c>
      <c r="F92" s="44">
        <f t="shared" si="1"/>
        <v>0</v>
      </c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15.75" x14ac:dyDescent="0.25">
      <c r="A93" s="23" t="s">
        <v>1750</v>
      </c>
      <c r="B93" s="3" t="s">
        <v>380</v>
      </c>
      <c r="C93" s="22" t="s">
        <v>1751</v>
      </c>
      <c r="D93" s="44"/>
      <c r="E93" s="44">
        <v>0</v>
      </c>
      <c r="F93" s="44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5.75" x14ac:dyDescent="0.25">
      <c r="A94" s="23" t="s">
        <v>1752</v>
      </c>
      <c r="B94" s="3" t="s">
        <v>381</v>
      </c>
      <c r="C94" s="22" t="s">
        <v>1753</v>
      </c>
      <c r="D94" s="44"/>
      <c r="E94" s="44">
        <v>0</v>
      </c>
      <c r="F94" s="44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15.75" x14ac:dyDescent="0.25">
      <c r="A95" s="3" t="s">
        <v>1754</v>
      </c>
      <c r="B95" s="3" t="s">
        <v>382</v>
      </c>
      <c r="C95" s="22" t="s">
        <v>1755</v>
      </c>
      <c r="D95" s="44"/>
      <c r="E95" s="44">
        <v>0</v>
      </c>
      <c r="F95" s="44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15.75" x14ac:dyDescent="0.25">
      <c r="A96" s="3" t="s">
        <v>1756</v>
      </c>
      <c r="B96" s="3" t="s">
        <v>383</v>
      </c>
      <c r="C96" s="22" t="s">
        <v>1757</v>
      </c>
      <c r="D96" s="44"/>
      <c r="E96" s="44">
        <v>0</v>
      </c>
      <c r="F96" s="44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15.75" x14ac:dyDescent="0.25">
      <c r="A97" s="3" t="s">
        <v>1758</v>
      </c>
      <c r="B97" s="3" t="s">
        <v>384</v>
      </c>
      <c r="C97" s="22" t="s">
        <v>1759</v>
      </c>
      <c r="D97" s="44">
        <f>SUM(D98)</f>
        <v>5334</v>
      </c>
      <c r="E97" s="44">
        <v>0</v>
      </c>
      <c r="F97" s="44">
        <f t="shared" si="1"/>
        <v>5334</v>
      </c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15.75" x14ac:dyDescent="0.25">
      <c r="A98" s="23" t="s">
        <v>1760</v>
      </c>
      <c r="B98" s="3"/>
      <c r="C98" s="22" t="s">
        <v>1761</v>
      </c>
      <c r="D98" s="44">
        <f>SUM(D99:D100)</f>
        <v>5334</v>
      </c>
      <c r="E98" s="44">
        <v>0</v>
      </c>
      <c r="F98" s="44">
        <f t="shared" si="1"/>
        <v>5334</v>
      </c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15.75" x14ac:dyDescent="0.25">
      <c r="A99" s="24" t="s">
        <v>2019</v>
      </c>
      <c r="B99" s="3"/>
      <c r="C99" s="22"/>
      <c r="D99" s="44">
        <v>5100</v>
      </c>
      <c r="E99" s="44">
        <v>0</v>
      </c>
      <c r="F99" s="44">
        <f t="shared" si="1"/>
        <v>5100</v>
      </c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15.75" x14ac:dyDescent="0.25">
      <c r="A100" s="24" t="s">
        <v>2020</v>
      </c>
      <c r="B100" s="3"/>
      <c r="C100" s="22"/>
      <c r="D100" s="44">
        <v>234</v>
      </c>
      <c r="E100" s="44">
        <v>0</v>
      </c>
      <c r="F100" s="44">
        <f t="shared" si="1"/>
        <v>234</v>
      </c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15.75" x14ac:dyDescent="0.25">
      <c r="A101" s="3" t="s">
        <v>1764</v>
      </c>
      <c r="B101" s="3" t="s">
        <v>385</v>
      </c>
      <c r="C101" s="22" t="s">
        <v>1765</v>
      </c>
      <c r="D101" s="44">
        <f>SUM(D102,D110,D111,D112,D116)</f>
        <v>47066</v>
      </c>
      <c r="E101" s="44">
        <v>3999</v>
      </c>
      <c r="F101" s="44">
        <f t="shared" si="1"/>
        <v>51065</v>
      </c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15.75" x14ac:dyDescent="0.25">
      <c r="A102" s="23" t="s">
        <v>1766</v>
      </c>
      <c r="B102" s="3" t="s">
        <v>386</v>
      </c>
      <c r="C102" s="22" t="s">
        <v>1767</v>
      </c>
      <c r="D102" s="44">
        <f>SUM(D103,D104,D108,D109)</f>
        <v>40966</v>
      </c>
      <c r="E102" s="44">
        <v>3999</v>
      </c>
      <c r="F102" s="44">
        <f t="shared" si="1"/>
        <v>44965</v>
      </c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15.75" x14ac:dyDescent="0.25">
      <c r="A103" s="24" t="s">
        <v>1768</v>
      </c>
      <c r="B103" s="3"/>
      <c r="C103" s="22" t="s">
        <v>1769</v>
      </c>
      <c r="D103" s="44"/>
      <c r="E103" s="44">
        <v>0</v>
      </c>
      <c r="F103" s="44">
        <f t="shared" si="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15.75" x14ac:dyDescent="0.25">
      <c r="A104" s="24" t="s">
        <v>1770</v>
      </c>
      <c r="B104" s="3"/>
      <c r="C104" s="22" t="s">
        <v>1771</v>
      </c>
      <c r="D104" s="44">
        <f>SUM(D105:D107)</f>
        <v>40966</v>
      </c>
      <c r="E104" s="44">
        <v>3999</v>
      </c>
      <c r="F104" s="44">
        <f t="shared" si="1"/>
        <v>44965</v>
      </c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15.75" x14ac:dyDescent="0.25">
      <c r="A105" s="25" t="s">
        <v>1772</v>
      </c>
      <c r="B105" s="3"/>
      <c r="C105" s="22" t="s">
        <v>1773</v>
      </c>
      <c r="D105" s="44">
        <v>43450</v>
      </c>
      <c r="E105" s="44">
        <v>3999</v>
      </c>
      <c r="F105" s="44">
        <f t="shared" si="1"/>
        <v>47449</v>
      </c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15.75" x14ac:dyDescent="0.25">
      <c r="A106" s="25" t="s">
        <v>1774</v>
      </c>
      <c r="B106" s="3"/>
      <c r="C106" s="22" t="s">
        <v>1775</v>
      </c>
      <c r="D106" s="44"/>
      <c r="E106" s="44">
        <v>0</v>
      </c>
      <c r="F106" s="44">
        <f t="shared" si="1"/>
        <v>0</v>
      </c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15.75" x14ac:dyDescent="0.25">
      <c r="A107" s="25" t="s">
        <v>2005</v>
      </c>
      <c r="B107" s="3"/>
      <c r="C107" s="22"/>
      <c r="D107" s="44">
        <v>-2484</v>
      </c>
      <c r="E107" s="44">
        <v>0</v>
      </c>
      <c r="F107" s="44">
        <f t="shared" si="1"/>
        <v>-2484</v>
      </c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5.75" x14ac:dyDescent="0.25">
      <c r="A108" s="24" t="s">
        <v>1776</v>
      </c>
      <c r="B108" s="3"/>
      <c r="C108" s="22" t="s">
        <v>1777</v>
      </c>
      <c r="D108" s="44"/>
      <c r="E108" s="44">
        <v>0</v>
      </c>
      <c r="F108" s="44">
        <f t="shared" si="1"/>
        <v>0</v>
      </c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15.75" x14ac:dyDescent="0.25">
      <c r="A109" s="24" t="s">
        <v>1778</v>
      </c>
      <c r="B109" s="3"/>
      <c r="C109" s="22" t="s">
        <v>1779</v>
      </c>
      <c r="D109" s="44"/>
      <c r="E109" s="44">
        <v>0</v>
      </c>
      <c r="F109" s="44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15.75" x14ac:dyDescent="0.25">
      <c r="A110" s="23" t="s">
        <v>1780</v>
      </c>
      <c r="B110" s="3" t="s">
        <v>387</v>
      </c>
      <c r="C110" s="22" t="s">
        <v>1781</v>
      </c>
      <c r="D110" s="44"/>
      <c r="E110" s="44">
        <v>0</v>
      </c>
      <c r="F110" s="44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15.75" x14ac:dyDescent="0.25">
      <c r="A111" s="23" t="s">
        <v>1782</v>
      </c>
      <c r="B111" s="3" t="s">
        <v>388</v>
      </c>
      <c r="C111" s="22" t="s">
        <v>1783</v>
      </c>
      <c r="D111" s="44"/>
      <c r="E111" s="44">
        <v>0</v>
      </c>
      <c r="F111" s="44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15.75" x14ac:dyDescent="0.25">
      <c r="A112" s="23" t="s">
        <v>1784</v>
      </c>
      <c r="B112" s="3" t="s">
        <v>389</v>
      </c>
      <c r="C112" s="22" t="s">
        <v>1785</v>
      </c>
      <c r="D112" s="44">
        <f>SUM(D113:D113)</f>
        <v>4600</v>
      </c>
      <c r="E112" s="44">
        <v>0</v>
      </c>
      <c r="F112" s="44">
        <f t="shared" si="1"/>
        <v>4600</v>
      </c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15.75" x14ac:dyDescent="0.25">
      <c r="A113" s="24" t="s">
        <v>1786</v>
      </c>
      <c r="B113" s="3"/>
      <c r="C113" s="22" t="s">
        <v>1787</v>
      </c>
      <c r="D113" s="44">
        <f>SUM(D114:D115)</f>
        <v>4600</v>
      </c>
      <c r="E113" s="44">
        <v>0</v>
      </c>
      <c r="F113" s="44">
        <f t="shared" si="1"/>
        <v>4600</v>
      </c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15.75" x14ac:dyDescent="0.25">
      <c r="A114" s="25" t="s">
        <v>1788</v>
      </c>
      <c r="B114" s="3"/>
      <c r="C114" s="22" t="s">
        <v>1789</v>
      </c>
      <c r="D114" s="44">
        <v>4600</v>
      </c>
      <c r="E114" s="44">
        <v>0</v>
      </c>
      <c r="F114" s="44">
        <f t="shared" si="1"/>
        <v>4600</v>
      </c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15.75" x14ac:dyDescent="0.25">
      <c r="A115" s="25" t="s">
        <v>1790</v>
      </c>
      <c r="B115" s="3"/>
      <c r="C115" s="22" t="s">
        <v>1791</v>
      </c>
      <c r="D115" s="44"/>
      <c r="E115" s="44">
        <v>0</v>
      </c>
      <c r="F115" s="44">
        <f t="shared" si="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5.75" x14ac:dyDescent="0.25">
      <c r="A116" s="23" t="s">
        <v>565</v>
      </c>
      <c r="B116" s="3" t="s">
        <v>390</v>
      </c>
      <c r="C116" s="22" t="s">
        <v>1793</v>
      </c>
      <c r="D116" s="44">
        <v>1500</v>
      </c>
      <c r="E116" s="44">
        <v>0</v>
      </c>
      <c r="F116" s="44">
        <f t="shared" si="1"/>
        <v>1500</v>
      </c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15.75" x14ac:dyDescent="0.25">
      <c r="A117" s="3" t="s">
        <v>1794</v>
      </c>
      <c r="B117" s="3" t="s">
        <v>391</v>
      </c>
      <c r="C117" s="22" t="s">
        <v>1795</v>
      </c>
      <c r="D117" s="44">
        <f>SUM(D118:D119)</f>
        <v>205</v>
      </c>
      <c r="E117" s="44">
        <v>0</v>
      </c>
      <c r="F117" s="44">
        <f t="shared" si="1"/>
        <v>205</v>
      </c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15.75" x14ac:dyDescent="0.25">
      <c r="A118" s="23" t="s">
        <v>1796</v>
      </c>
      <c r="B118" s="3"/>
      <c r="C118" s="22" t="s">
        <v>1797</v>
      </c>
      <c r="D118" s="44"/>
      <c r="E118" s="44">
        <v>0</v>
      </c>
      <c r="F118" s="44">
        <f t="shared" si="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5.75" x14ac:dyDescent="0.25">
      <c r="A119" s="23" t="s">
        <v>1798</v>
      </c>
      <c r="B119" s="3"/>
      <c r="C119" s="22" t="s">
        <v>1799</v>
      </c>
      <c r="D119" s="44">
        <f>SUM(D120:D128)</f>
        <v>205</v>
      </c>
      <c r="E119" s="44">
        <v>0</v>
      </c>
      <c r="F119" s="44">
        <f t="shared" si="1"/>
        <v>205</v>
      </c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15.75" x14ac:dyDescent="0.25">
      <c r="A120" s="24" t="s">
        <v>1800</v>
      </c>
      <c r="B120" s="3"/>
      <c r="C120" s="22" t="s">
        <v>1801</v>
      </c>
      <c r="D120" s="44"/>
      <c r="E120" s="44">
        <v>0</v>
      </c>
      <c r="F120" s="44">
        <f t="shared" si="1"/>
        <v>0</v>
      </c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15.75" x14ac:dyDescent="0.25">
      <c r="A121" s="24" t="s">
        <v>1802</v>
      </c>
      <c r="B121" s="3"/>
      <c r="C121" s="22" t="s">
        <v>1803</v>
      </c>
      <c r="D121" s="44"/>
      <c r="E121" s="44">
        <v>0</v>
      </c>
      <c r="F121" s="44">
        <f t="shared" si="1"/>
        <v>0</v>
      </c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15.75" x14ac:dyDescent="0.25">
      <c r="A122" s="24" t="s">
        <v>1804</v>
      </c>
      <c r="B122" s="3"/>
      <c r="C122" s="22" t="s">
        <v>1805</v>
      </c>
      <c r="D122" s="44"/>
      <c r="E122" s="44">
        <v>0</v>
      </c>
      <c r="F122" s="44">
        <f t="shared" si="1"/>
        <v>0</v>
      </c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15.75" x14ac:dyDescent="0.25">
      <c r="A123" s="24" t="s">
        <v>1806</v>
      </c>
      <c r="B123" s="3"/>
      <c r="C123" s="22" t="s">
        <v>944</v>
      </c>
      <c r="D123" s="44"/>
      <c r="E123" s="44">
        <v>0</v>
      </c>
      <c r="F123" s="44">
        <f t="shared" si="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15.75" x14ac:dyDescent="0.25">
      <c r="A124" s="24" t="s">
        <v>945</v>
      </c>
      <c r="B124" s="3"/>
      <c r="C124" s="22" t="s">
        <v>946</v>
      </c>
      <c r="D124" s="44"/>
      <c r="E124" s="44">
        <v>0</v>
      </c>
      <c r="F124" s="44">
        <f t="shared" si="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15.75" x14ac:dyDescent="0.25">
      <c r="A125" s="24" t="s">
        <v>947</v>
      </c>
      <c r="B125" s="3"/>
      <c r="C125" s="22" t="s">
        <v>948</v>
      </c>
      <c r="D125" s="44"/>
      <c r="E125" s="44">
        <v>0</v>
      </c>
      <c r="F125" s="44">
        <f t="shared" si="1"/>
        <v>0</v>
      </c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15.75" x14ac:dyDescent="0.25">
      <c r="A126" s="24" t="s">
        <v>949</v>
      </c>
      <c r="B126" s="3"/>
      <c r="C126" s="22" t="s">
        <v>950</v>
      </c>
      <c r="D126" s="44">
        <v>25</v>
      </c>
      <c r="E126" s="44">
        <v>0</v>
      </c>
      <c r="F126" s="44">
        <f t="shared" si="1"/>
        <v>25</v>
      </c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15.75" x14ac:dyDescent="0.25">
      <c r="A127" s="24" t="s">
        <v>951</v>
      </c>
      <c r="B127" s="3"/>
      <c r="C127" s="22" t="s">
        <v>952</v>
      </c>
      <c r="D127" s="44">
        <v>100</v>
      </c>
      <c r="E127" s="44">
        <v>0</v>
      </c>
      <c r="F127" s="44">
        <f t="shared" si="1"/>
        <v>100</v>
      </c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15.75" x14ac:dyDescent="0.25">
      <c r="A128" s="24" t="s">
        <v>1541</v>
      </c>
      <c r="B128" s="3"/>
      <c r="C128" s="22" t="s">
        <v>954</v>
      </c>
      <c r="D128" s="44">
        <v>80</v>
      </c>
      <c r="E128" s="44">
        <v>0</v>
      </c>
      <c r="F128" s="44">
        <f t="shared" si="1"/>
        <v>80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15.75" x14ac:dyDescent="0.25">
      <c r="A129" s="21" t="s">
        <v>955</v>
      </c>
      <c r="B129" s="3" t="s">
        <v>1310</v>
      </c>
      <c r="C129" s="22" t="s">
        <v>956</v>
      </c>
      <c r="D129" s="43">
        <f>SUM(D130,D131,D141,D144,D152,D156,D159,D160,D163,D164)</f>
        <v>58660.802000000011</v>
      </c>
      <c r="E129" s="44">
        <v>0</v>
      </c>
      <c r="F129" s="43">
        <f t="shared" si="1"/>
        <v>58660.802000000011</v>
      </c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15.75" x14ac:dyDescent="0.25">
      <c r="A130" s="3" t="s">
        <v>957</v>
      </c>
      <c r="B130" s="3" t="s">
        <v>1311</v>
      </c>
      <c r="C130" s="22" t="s">
        <v>958</v>
      </c>
      <c r="D130" s="44">
        <v>50</v>
      </c>
      <c r="E130" s="44">
        <v>0</v>
      </c>
      <c r="F130" s="44">
        <f t="shared" si="1"/>
        <v>50</v>
      </c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15.75" x14ac:dyDescent="0.25">
      <c r="A131" s="3" t="s">
        <v>959</v>
      </c>
      <c r="B131" s="3" t="s">
        <v>1312</v>
      </c>
      <c r="C131" s="22" t="s">
        <v>960</v>
      </c>
      <c r="D131" s="44">
        <f>SUM(D132,D133,D136,D137)</f>
        <v>5800</v>
      </c>
      <c r="E131" s="44">
        <v>0</v>
      </c>
      <c r="F131" s="44">
        <f t="shared" si="1"/>
        <v>5800</v>
      </c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15.75" x14ac:dyDescent="0.25">
      <c r="A132" s="23" t="s">
        <v>961</v>
      </c>
      <c r="B132" s="3"/>
      <c r="C132" s="22" t="s">
        <v>962</v>
      </c>
      <c r="D132" s="44">
        <v>200</v>
      </c>
      <c r="E132" s="44">
        <v>0</v>
      </c>
      <c r="F132" s="44">
        <f t="shared" si="1"/>
        <v>200</v>
      </c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15.75" x14ac:dyDescent="0.25">
      <c r="A133" s="23" t="s">
        <v>963</v>
      </c>
      <c r="B133" s="3"/>
      <c r="C133" s="22" t="s">
        <v>964</v>
      </c>
      <c r="D133" s="44">
        <f>SUM(D134:D135)</f>
        <v>0</v>
      </c>
      <c r="E133" s="44">
        <v>0</v>
      </c>
      <c r="F133" s="44">
        <f t="shared" si="1"/>
        <v>0</v>
      </c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5.75" x14ac:dyDescent="0.25">
      <c r="A134" s="24" t="s">
        <v>965</v>
      </c>
      <c r="B134" s="3"/>
      <c r="C134" s="22" t="s">
        <v>966</v>
      </c>
      <c r="D134" s="44"/>
      <c r="E134" s="44">
        <v>0</v>
      </c>
      <c r="F134" s="44">
        <f t="shared" si="1"/>
        <v>0</v>
      </c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15.75" x14ac:dyDescent="0.25">
      <c r="A135" s="24" t="s">
        <v>967</v>
      </c>
      <c r="B135" s="3"/>
      <c r="C135" s="22" t="s">
        <v>968</v>
      </c>
      <c r="D135" s="44">
        <v>0</v>
      </c>
      <c r="E135" s="44">
        <v>0</v>
      </c>
      <c r="F135" s="44">
        <f t="shared" si="1"/>
        <v>0</v>
      </c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5.75" x14ac:dyDescent="0.25">
      <c r="A136" s="23" t="s">
        <v>1907</v>
      </c>
      <c r="B136" s="3"/>
      <c r="C136" s="22" t="s">
        <v>1908</v>
      </c>
      <c r="D136" s="44">
        <v>0</v>
      </c>
      <c r="E136" s="44">
        <v>0</v>
      </c>
      <c r="F136" s="44">
        <f t="shared" si="1"/>
        <v>0</v>
      </c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15.75" x14ac:dyDescent="0.25">
      <c r="A137" s="23" t="s">
        <v>1909</v>
      </c>
      <c r="B137" s="3"/>
      <c r="C137" s="22" t="s">
        <v>1910</v>
      </c>
      <c r="D137" s="44">
        <f>SUM(D138:D140)</f>
        <v>5600</v>
      </c>
      <c r="E137" s="44">
        <v>0</v>
      </c>
      <c r="F137" s="44">
        <f t="shared" si="1"/>
        <v>5600</v>
      </c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5.75" x14ac:dyDescent="0.25">
      <c r="A138" s="24" t="s">
        <v>1911</v>
      </c>
      <c r="B138" s="3"/>
      <c r="C138" s="22"/>
      <c r="D138" s="44">
        <v>1200</v>
      </c>
      <c r="E138" s="44">
        <v>0</v>
      </c>
      <c r="F138" s="44">
        <f t="shared" ref="F138:F201" si="2">D138+E138</f>
        <v>1200</v>
      </c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5.75" x14ac:dyDescent="0.25">
      <c r="A139" s="24" t="s">
        <v>1912</v>
      </c>
      <c r="B139" s="3"/>
      <c r="C139" s="22"/>
      <c r="D139" s="44">
        <v>4000</v>
      </c>
      <c r="E139" s="44">
        <v>0</v>
      </c>
      <c r="F139" s="44">
        <f t="shared" si="2"/>
        <v>4000</v>
      </c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15.75" x14ac:dyDescent="0.25">
      <c r="A140" s="24" t="s">
        <v>1913</v>
      </c>
      <c r="B140" s="3"/>
      <c r="C140" s="22"/>
      <c r="D140" s="44">
        <v>400</v>
      </c>
      <c r="E140" s="44">
        <v>0</v>
      </c>
      <c r="F140" s="44">
        <f t="shared" si="2"/>
        <v>400</v>
      </c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15.75" x14ac:dyDescent="0.25">
      <c r="A141" s="5" t="s">
        <v>1914</v>
      </c>
      <c r="B141" s="3" t="s">
        <v>1313</v>
      </c>
      <c r="C141" s="22" t="s">
        <v>1915</v>
      </c>
      <c r="D141" s="44">
        <f>SUM(D142:D143)</f>
        <v>500</v>
      </c>
      <c r="E141" s="44">
        <v>0</v>
      </c>
      <c r="F141" s="44">
        <f t="shared" si="2"/>
        <v>500</v>
      </c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15.75" x14ac:dyDescent="0.25">
      <c r="A142" s="23" t="s">
        <v>1916</v>
      </c>
      <c r="B142" s="3"/>
      <c r="C142" s="22" t="s">
        <v>1917</v>
      </c>
      <c r="D142" s="44">
        <v>100</v>
      </c>
      <c r="E142" s="44">
        <v>0</v>
      </c>
      <c r="F142" s="44">
        <f t="shared" si="2"/>
        <v>100</v>
      </c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5.75" x14ac:dyDescent="0.25">
      <c r="A143" s="23" t="s">
        <v>1918</v>
      </c>
      <c r="B143" s="3"/>
      <c r="C143" s="22" t="s">
        <v>1919</v>
      </c>
      <c r="D143" s="44">
        <v>400</v>
      </c>
      <c r="E143" s="44">
        <v>0</v>
      </c>
      <c r="F143" s="44">
        <f t="shared" si="2"/>
        <v>400</v>
      </c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15.75" x14ac:dyDescent="0.25">
      <c r="A144" s="3" t="s">
        <v>1920</v>
      </c>
      <c r="B144" s="3" t="s">
        <v>1314</v>
      </c>
      <c r="C144" s="22" t="s">
        <v>1921</v>
      </c>
      <c r="D144" s="44">
        <f>SUM(D145:D151)</f>
        <v>4768</v>
      </c>
      <c r="E144" s="44">
        <v>0</v>
      </c>
      <c r="F144" s="44">
        <f t="shared" si="2"/>
        <v>4768</v>
      </c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15.75" x14ac:dyDescent="0.25">
      <c r="A145" s="23" t="s">
        <v>1933</v>
      </c>
      <c r="B145" s="3"/>
      <c r="C145" s="22"/>
      <c r="D145" s="44"/>
      <c r="E145" s="44">
        <v>0</v>
      </c>
      <c r="F145" s="44">
        <f t="shared" si="2"/>
        <v>0</v>
      </c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15.75" x14ac:dyDescent="0.25">
      <c r="A146" s="23" t="s">
        <v>1934</v>
      </c>
      <c r="B146" s="3"/>
      <c r="C146" s="22"/>
      <c r="D146" s="44">
        <v>560</v>
      </c>
      <c r="E146" s="44">
        <v>0</v>
      </c>
      <c r="F146" s="44">
        <f t="shared" si="2"/>
        <v>560</v>
      </c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15.75" x14ac:dyDescent="0.25">
      <c r="A147" s="23" t="s">
        <v>1935</v>
      </c>
      <c r="B147" s="3"/>
      <c r="C147" s="22"/>
      <c r="D147" s="44">
        <v>500</v>
      </c>
      <c r="E147" s="44">
        <v>0</v>
      </c>
      <c r="F147" s="44">
        <f t="shared" si="2"/>
        <v>500</v>
      </c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15.75" x14ac:dyDescent="0.25">
      <c r="A148" s="23" t="s">
        <v>1936</v>
      </c>
      <c r="B148" s="3"/>
      <c r="C148" s="22"/>
      <c r="D148" s="44">
        <v>85</v>
      </c>
      <c r="E148" s="44">
        <v>0</v>
      </c>
      <c r="F148" s="44">
        <f t="shared" si="2"/>
        <v>85</v>
      </c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15.75" x14ac:dyDescent="0.25">
      <c r="A149" s="23" t="s">
        <v>1937</v>
      </c>
      <c r="B149" s="3"/>
      <c r="C149" s="22"/>
      <c r="D149" s="44">
        <v>3150</v>
      </c>
      <c r="E149" s="44">
        <v>0</v>
      </c>
      <c r="F149" s="44">
        <f t="shared" si="2"/>
        <v>3150</v>
      </c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15.75" x14ac:dyDescent="0.25">
      <c r="A150" s="23" t="s">
        <v>1938</v>
      </c>
      <c r="B150" s="3"/>
      <c r="C150" s="22"/>
      <c r="D150" s="44">
        <v>73</v>
      </c>
      <c r="E150" s="44">
        <v>0</v>
      </c>
      <c r="F150" s="44">
        <f t="shared" si="2"/>
        <v>73</v>
      </c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15.75" x14ac:dyDescent="0.25">
      <c r="A151" s="23" t="s">
        <v>1939</v>
      </c>
      <c r="B151" s="3"/>
      <c r="C151" s="22"/>
      <c r="D151" s="44">
        <v>400</v>
      </c>
      <c r="E151" s="44">
        <v>0</v>
      </c>
      <c r="F151" s="44">
        <f t="shared" si="2"/>
        <v>400</v>
      </c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15.75" x14ac:dyDescent="0.25">
      <c r="A152" s="3" t="s">
        <v>1922</v>
      </c>
      <c r="B152" s="3" t="s">
        <v>1315</v>
      </c>
      <c r="C152" s="22" t="s">
        <v>1923</v>
      </c>
      <c r="D152" s="44">
        <f>SUM(D153:D155)</f>
        <v>3999.6</v>
      </c>
      <c r="E152" s="44">
        <v>0</v>
      </c>
      <c r="F152" s="44">
        <f t="shared" si="2"/>
        <v>3999.6</v>
      </c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15.75" x14ac:dyDescent="0.25">
      <c r="A153" s="23" t="s">
        <v>1924</v>
      </c>
      <c r="B153" s="3"/>
      <c r="C153" s="22" t="s">
        <v>1925</v>
      </c>
      <c r="D153" s="44">
        <v>3999.6</v>
      </c>
      <c r="E153" s="44">
        <v>0</v>
      </c>
      <c r="F153" s="44">
        <f t="shared" si="2"/>
        <v>3999.6</v>
      </c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15.75" x14ac:dyDescent="0.25">
      <c r="A154" s="23" t="s">
        <v>1926</v>
      </c>
      <c r="B154" s="3"/>
      <c r="C154" s="22" t="s">
        <v>1927</v>
      </c>
      <c r="D154" s="44"/>
      <c r="E154" s="44">
        <v>0</v>
      </c>
      <c r="F154" s="44">
        <f t="shared" si="2"/>
        <v>0</v>
      </c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15.75" x14ac:dyDescent="0.25">
      <c r="A155" s="23" t="s">
        <v>1928</v>
      </c>
      <c r="B155" s="3"/>
      <c r="C155" s="22" t="s">
        <v>1929</v>
      </c>
      <c r="D155" s="44"/>
      <c r="E155" s="44">
        <v>0</v>
      </c>
      <c r="F155" s="44">
        <f t="shared" si="2"/>
        <v>0</v>
      </c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5.75" x14ac:dyDescent="0.25">
      <c r="A156" s="4" t="s">
        <v>1931</v>
      </c>
      <c r="B156" s="3" t="s">
        <v>1316</v>
      </c>
      <c r="C156" s="22" t="s">
        <v>1932</v>
      </c>
      <c r="D156" s="44">
        <f>SUM(D157:D158)</f>
        <v>2794.3920000000003</v>
      </c>
      <c r="E156" s="44">
        <v>0</v>
      </c>
      <c r="F156" s="44">
        <f t="shared" si="2"/>
        <v>2794.3920000000003</v>
      </c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15.75" x14ac:dyDescent="0.25">
      <c r="A157" s="23" t="s">
        <v>1953</v>
      </c>
      <c r="B157" s="3"/>
      <c r="C157" s="22" t="s">
        <v>1954</v>
      </c>
      <c r="D157" s="44">
        <f>(D130+D131+D141+D152)*0.27</f>
        <v>2794.3920000000003</v>
      </c>
      <c r="E157" s="44">
        <v>0</v>
      </c>
      <c r="F157" s="44">
        <f t="shared" si="2"/>
        <v>2794.3920000000003</v>
      </c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15.75" x14ac:dyDescent="0.25">
      <c r="A158" s="23" t="s">
        <v>1955</v>
      </c>
      <c r="B158" s="3"/>
      <c r="C158" s="22" t="s">
        <v>1956</v>
      </c>
      <c r="D158" s="44"/>
      <c r="E158" s="44">
        <v>0</v>
      </c>
      <c r="F158" s="44">
        <f t="shared" si="2"/>
        <v>0</v>
      </c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15.75" x14ac:dyDescent="0.25">
      <c r="A159" s="3" t="s">
        <v>1957</v>
      </c>
      <c r="B159" s="3" t="s">
        <v>1317</v>
      </c>
      <c r="C159" s="22" t="s">
        <v>1958</v>
      </c>
      <c r="D159" s="44">
        <f>D331+D336</f>
        <v>40148.810000000005</v>
      </c>
      <c r="E159" s="44">
        <v>0</v>
      </c>
      <c r="F159" s="44">
        <f t="shared" si="2"/>
        <v>40148.810000000005</v>
      </c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15.75" x14ac:dyDescent="0.25">
      <c r="A160" s="3" t="s">
        <v>1959</v>
      </c>
      <c r="B160" s="3" t="s">
        <v>1318</v>
      </c>
      <c r="C160" s="22" t="s">
        <v>1960</v>
      </c>
      <c r="D160" s="44">
        <f>SUM(D161:D162)</f>
        <v>100</v>
      </c>
      <c r="E160" s="44">
        <v>0</v>
      </c>
      <c r="F160" s="44">
        <f t="shared" si="2"/>
        <v>100</v>
      </c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15.75" x14ac:dyDescent="0.25">
      <c r="A161" s="23" t="s">
        <v>1961</v>
      </c>
      <c r="B161" s="3"/>
      <c r="C161" s="22" t="s">
        <v>1962</v>
      </c>
      <c r="D161" s="44"/>
      <c r="E161" s="44">
        <v>0</v>
      </c>
      <c r="F161" s="44">
        <f t="shared" si="2"/>
        <v>0</v>
      </c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15.75" x14ac:dyDescent="0.25">
      <c r="A162" s="23" t="s">
        <v>1963</v>
      </c>
      <c r="B162" s="3"/>
      <c r="C162" s="22" t="s">
        <v>1964</v>
      </c>
      <c r="D162" s="44">
        <v>100</v>
      </c>
      <c r="E162" s="44">
        <v>0</v>
      </c>
      <c r="F162" s="44">
        <f t="shared" si="2"/>
        <v>100</v>
      </c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15.75" x14ac:dyDescent="0.25">
      <c r="A163" s="3" t="s">
        <v>1965</v>
      </c>
      <c r="B163" s="3" t="s">
        <v>1319</v>
      </c>
      <c r="C163" s="22" t="s">
        <v>1966</v>
      </c>
      <c r="D163" s="44"/>
      <c r="E163" s="44">
        <v>0</v>
      </c>
      <c r="F163" s="44">
        <f t="shared" si="2"/>
        <v>0</v>
      </c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15.75" x14ac:dyDescent="0.25">
      <c r="A164" s="3" t="s">
        <v>1967</v>
      </c>
      <c r="B164" s="3" t="s">
        <v>1320</v>
      </c>
      <c r="C164" s="22" t="s">
        <v>1969</v>
      </c>
      <c r="D164" s="44">
        <v>500</v>
      </c>
      <c r="E164" s="44">
        <v>0</v>
      </c>
      <c r="F164" s="44">
        <f t="shared" si="2"/>
        <v>500</v>
      </c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15.75" x14ac:dyDescent="0.25">
      <c r="A165" s="21" t="s">
        <v>1970</v>
      </c>
      <c r="B165" s="3" t="s">
        <v>1321</v>
      </c>
      <c r="C165" s="22" t="s">
        <v>1971</v>
      </c>
      <c r="D165" s="43">
        <f>SUM(D166:D170)</f>
        <v>0</v>
      </c>
      <c r="E165" s="44">
        <v>0</v>
      </c>
      <c r="F165" s="43">
        <f t="shared" si="2"/>
        <v>0</v>
      </c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15.75" x14ac:dyDescent="0.25">
      <c r="A166" s="3" t="s">
        <v>1976</v>
      </c>
      <c r="B166" s="3" t="s">
        <v>1322</v>
      </c>
      <c r="C166" s="22" t="s">
        <v>1977</v>
      </c>
      <c r="D166" s="44"/>
      <c r="E166" s="44">
        <v>0</v>
      </c>
      <c r="F166" s="44">
        <f t="shared" si="2"/>
        <v>0</v>
      </c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15.75" x14ac:dyDescent="0.25">
      <c r="A167" s="3" t="s">
        <v>1978</v>
      </c>
      <c r="B167" s="3" t="s">
        <v>1323</v>
      </c>
      <c r="C167" s="22" t="s">
        <v>1979</v>
      </c>
      <c r="D167" s="44"/>
      <c r="E167" s="44">
        <v>0</v>
      </c>
      <c r="F167" s="44">
        <f t="shared" si="2"/>
        <v>0</v>
      </c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15.75" x14ac:dyDescent="0.25">
      <c r="A168" s="3" t="s">
        <v>1980</v>
      </c>
      <c r="B168" s="3" t="s">
        <v>1324</v>
      </c>
      <c r="C168" s="22" t="s">
        <v>1981</v>
      </c>
      <c r="D168" s="44"/>
      <c r="E168" s="44">
        <v>0</v>
      </c>
      <c r="F168" s="44">
        <f t="shared" si="2"/>
        <v>0</v>
      </c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15.75" x14ac:dyDescent="0.25">
      <c r="A169" s="3" t="s">
        <v>1982</v>
      </c>
      <c r="B169" s="3" t="s">
        <v>1325</v>
      </c>
      <c r="C169" s="22" t="s">
        <v>1983</v>
      </c>
      <c r="D169" s="44"/>
      <c r="E169" s="44">
        <v>0</v>
      </c>
      <c r="F169" s="44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15.75" x14ac:dyDescent="0.25">
      <c r="A170" s="3" t="s">
        <v>1984</v>
      </c>
      <c r="B170" s="3" t="s">
        <v>1326</v>
      </c>
      <c r="C170" s="22" t="s">
        <v>1985</v>
      </c>
      <c r="D170" s="44"/>
      <c r="E170" s="44">
        <v>0</v>
      </c>
      <c r="F170" s="44">
        <f t="shared" si="2"/>
        <v>0</v>
      </c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15.75" x14ac:dyDescent="0.25">
      <c r="A171" s="21" t="s">
        <v>1986</v>
      </c>
      <c r="B171" s="3" t="s">
        <v>1327</v>
      </c>
      <c r="C171" s="22" t="s">
        <v>1987</v>
      </c>
      <c r="D171" s="43">
        <f>SUM(D172:D174)</f>
        <v>12</v>
      </c>
      <c r="E171" s="44">
        <v>0</v>
      </c>
      <c r="F171" s="43">
        <f t="shared" si="2"/>
        <v>12</v>
      </c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15.75" x14ac:dyDescent="0.25">
      <c r="A172" s="3" t="s">
        <v>67</v>
      </c>
      <c r="B172" s="3" t="s">
        <v>1328</v>
      </c>
      <c r="C172" s="22" t="s">
        <v>68</v>
      </c>
      <c r="D172" s="44"/>
      <c r="E172" s="44">
        <v>0</v>
      </c>
      <c r="F172" s="44">
        <f t="shared" si="2"/>
        <v>0</v>
      </c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15.75" x14ac:dyDescent="0.25">
      <c r="A173" s="3" t="s">
        <v>1124</v>
      </c>
      <c r="B173" s="3" t="s">
        <v>1329</v>
      </c>
      <c r="C173" s="22" t="s">
        <v>1125</v>
      </c>
      <c r="D173" s="44"/>
      <c r="E173" s="44">
        <v>0</v>
      </c>
      <c r="F173" s="44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15.75" x14ac:dyDescent="0.25">
      <c r="A174" s="3" t="s">
        <v>1126</v>
      </c>
      <c r="B174" s="3" t="s">
        <v>1330</v>
      </c>
      <c r="C174" s="22" t="s">
        <v>1127</v>
      </c>
      <c r="D174" s="44">
        <f>D175</f>
        <v>12</v>
      </c>
      <c r="E174" s="44">
        <v>0</v>
      </c>
      <c r="F174" s="44">
        <f t="shared" si="2"/>
        <v>12</v>
      </c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15.75" x14ac:dyDescent="0.25">
      <c r="A175" s="116" t="s">
        <v>566</v>
      </c>
      <c r="B175" s="3"/>
      <c r="C175" s="22"/>
      <c r="D175" s="44">
        <v>12</v>
      </c>
      <c r="E175" s="44">
        <v>0</v>
      </c>
      <c r="F175" s="44">
        <f t="shared" si="2"/>
        <v>12</v>
      </c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15.75" x14ac:dyDescent="0.25">
      <c r="A176" s="21" t="s">
        <v>1128</v>
      </c>
      <c r="B176" s="3" t="s">
        <v>1331</v>
      </c>
      <c r="C176" s="22" t="s">
        <v>1129</v>
      </c>
      <c r="D176" s="43">
        <f>SUM(D177:D179)</f>
        <v>3710</v>
      </c>
      <c r="E176" s="44">
        <v>0</v>
      </c>
      <c r="F176" s="43">
        <f t="shared" si="2"/>
        <v>3710</v>
      </c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15.75" x14ac:dyDescent="0.25">
      <c r="A177" s="3" t="s">
        <v>1130</v>
      </c>
      <c r="B177" s="3" t="s">
        <v>1332</v>
      </c>
      <c r="C177" s="22" t="s">
        <v>1131</v>
      </c>
      <c r="D177" s="44"/>
      <c r="E177" s="44">
        <v>0</v>
      </c>
      <c r="F177" s="44">
        <f t="shared" si="2"/>
        <v>0</v>
      </c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15.75" x14ac:dyDescent="0.25">
      <c r="A178" s="3" t="s">
        <v>1132</v>
      </c>
      <c r="B178" s="3" t="s">
        <v>1333</v>
      </c>
      <c r="C178" s="22" t="s">
        <v>1133</v>
      </c>
      <c r="D178" s="44">
        <v>3710</v>
      </c>
      <c r="E178" s="44">
        <v>0</v>
      </c>
      <c r="F178" s="44">
        <f t="shared" si="2"/>
        <v>3710</v>
      </c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15.75" x14ac:dyDescent="0.25">
      <c r="A179" s="3" t="s">
        <v>1134</v>
      </c>
      <c r="B179" s="3" t="s">
        <v>1334</v>
      </c>
      <c r="C179" s="22" t="s">
        <v>1135</v>
      </c>
      <c r="D179" s="44">
        <v>0</v>
      </c>
      <c r="E179" s="44">
        <v>0</v>
      </c>
      <c r="F179" s="44">
        <f t="shared" si="2"/>
        <v>0</v>
      </c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30" customHeight="1" x14ac:dyDescent="0.25">
      <c r="A180" s="19" t="s">
        <v>2056</v>
      </c>
      <c r="B180" s="19" t="s">
        <v>467</v>
      </c>
      <c r="C180" s="36" t="s">
        <v>1818</v>
      </c>
      <c r="D180" s="42">
        <f>SUM(D181,D201,D206)</f>
        <v>24532</v>
      </c>
      <c r="E180" s="634">
        <v>-14021</v>
      </c>
      <c r="F180" s="634">
        <f t="shared" si="2"/>
        <v>10511</v>
      </c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15.75" x14ac:dyDescent="0.25">
      <c r="A181" s="3" t="s">
        <v>1137</v>
      </c>
      <c r="B181" s="3" t="s">
        <v>1386</v>
      </c>
      <c r="C181" s="22" t="s">
        <v>1138</v>
      </c>
      <c r="D181" s="44">
        <f>SUM(D182,D188,D193,D196,D197,D198,D199,D200)</f>
        <v>24532</v>
      </c>
      <c r="E181" s="44">
        <v>-14021</v>
      </c>
      <c r="F181" s="44">
        <f t="shared" si="2"/>
        <v>10511</v>
      </c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15.75" x14ac:dyDescent="0.25">
      <c r="A182" s="23" t="s">
        <v>1139</v>
      </c>
      <c r="B182" s="3" t="s">
        <v>1387</v>
      </c>
      <c r="C182" s="22" t="s">
        <v>1140</v>
      </c>
      <c r="D182" s="44">
        <f>SUM(D183:D185)</f>
        <v>24532</v>
      </c>
      <c r="E182" s="44">
        <v>-24532</v>
      </c>
      <c r="F182" s="44">
        <f t="shared" si="2"/>
        <v>0</v>
      </c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15.75" x14ac:dyDescent="0.25">
      <c r="A183" s="24" t="s">
        <v>1141</v>
      </c>
      <c r="B183" s="3" t="s">
        <v>1388</v>
      </c>
      <c r="C183" s="22" t="s">
        <v>1142</v>
      </c>
      <c r="D183" s="44"/>
      <c r="E183" s="44">
        <v>0</v>
      </c>
      <c r="F183" s="44">
        <f t="shared" si="2"/>
        <v>0</v>
      </c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15.75" x14ac:dyDescent="0.25">
      <c r="A184" s="24" t="s">
        <v>1143</v>
      </c>
      <c r="B184" s="3" t="s">
        <v>1389</v>
      </c>
      <c r="C184" s="22" t="s">
        <v>1144</v>
      </c>
      <c r="D184" s="44"/>
      <c r="E184" s="44">
        <v>0</v>
      </c>
      <c r="F184" s="44">
        <f t="shared" si="2"/>
        <v>0</v>
      </c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15.75" x14ac:dyDescent="0.25">
      <c r="A185" s="24" t="s">
        <v>1145</v>
      </c>
      <c r="B185" s="3" t="s">
        <v>1390</v>
      </c>
      <c r="C185" s="22" t="s">
        <v>1146</v>
      </c>
      <c r="D185" s="44">
        <f>SUM(D186:D187)</f>
        <v>24532</v>
      </c>
      <c r="E185" s="44">
        <v>-24532</v>
      </c>
      <c r="F185" s="44">
        <f t="shared" si="2"/>
        <v>0</v>
      </c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15.75" x14ac:dyDescent="0.25">
      <c r="A186" s="24" t="s">
        <v>1900</v>
      </c>
      <c r="B186" s="3"/>
      <c r="C186" s="22"/>
      <c r="D186" s="44">
        <v>4393</v>
      </c>
      <c r="E186" s="44">
        <v>-4393</v>
      </c>
      <c r="F186" s="44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15.75" x14ac:dyDescent="0.25">
      <c r="A187" s="24" t="s">
        <v>913</v>
      </c>
      <c r="B187" s="3"/>
      <c r="C187" s="22"/>
      <c r="D187" s="44">
        <v>20139</v>
      </c>
      <c r="E187" s="44">
        <v>-20139</v>
      </c>
      <c r="F187" s="44">
        <f t="shared" si="2"/>
        <v>0</v>
      </c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15.75" x14ac:dyDescent="0.25">
      <c r="A188" s="29" t="s">
        <v>1147</v>
      </c>
      <c r="B188" s="3" t="s">
        <v>1391</v>
      </c>
      <c r="C188" s="22" t="s">
        <v>1148</v>
      </c>
      <c r="D188" s="44">
        <f>SUM(D189:D192)</f>
        <v>0</v>
      </c>
      <c r="E188" s="44">
        <v>0</v>
      </c>
      <c r="F188" s="44">
        <f t="shared" si="2"/>
        <v>0</v>
      </c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15.75" x14ac:dyDescent="0.25">
      <c r="A189" s="24" t="s">
        <v>1149</v>
      </c>
      <c r="B189" s="3" t="s">
        <v>1392</v>
      </c>
      <c r="C189" s="22" t="s">
        <v>1150</v>
      </c>
      <c r="D189" s="44"/>
      <c r="E189" s="44">
        <v>0</v>
      </c>
      <c r="F189" s="44">
        <f t="shared" si="2"/>
        <v>0</v>
      </c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15.75" x14ac:dyDescent="0.25">
      <c r="A190" s="24" t="s">
        <v>1151</v>
      </c>
      <c r="B190" s="3" t="s">
        <v>1393</v>
      </c>
      <c r="C190" s="22" t="s">
        <v>1152</v>
      </c>
      <c r="D190" s="44"/>
      <c r="E190" s="44">
        <v>0</v>
      </c>
      <c r="F190" s="44">
        <f t="shared" si="2"/>
        <v>0</v>
      </c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15.75" x14ac:dyDescent="0.25">
      <c r="A191" s="24" t="s">
        <v>1153</v>
      </c>
      <c r="B191" s="3" t="s">
        <v>1394</v>
      </c>
      <c r="C191" s="22" t="s">
        <v>1154</v>
      </c>
      <c r="D191" s="44"/>
      <c r="E191" s="44">
        <v>0</v>
      </c>
      <c r="F191" s="44">
        <f t="shared" si="2"/>
        <v>0</v>
      </c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15.75" x14ac:dyDescent="0.25">
      <c r="A192" s="24" t="s">
        <v>1155</v>
      </c>
      <c r="B192" s="3" t="s">
        <v>1395</v>
      </c>
      <c r="C192" s="22" t="s">
        <v>1156</v>
      </c>
      <c r="D192" s="44"/>
      <c r="E192" s="44">
        <v>0</v>
      </c>
      <c r="F192" s="44">
        <f t="shared" si="2"/>
        <v>0</v>
      </c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15.75" x14ac:dyDescent="0.25">
      <c r="A193" s="23" t="s">
        <v>1157</v>
      </c>
      <c r="B193" s="3" t="s">
        <v>1396</v>
      </c>
      <c r="C193" s="22" t="s">
        <v>1158</v>
      </c>
      <c r="D193" s="44">
        <v>0</v>
      </c>
      <c r="E193" s="44">
        <v>10511</v>
      </c>
      <c r="F193" s="44">
        <f t="shared" si="2"/>
        <v>10511</v>
      </c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15.75" x14ac:dyDescent="0.25">
      <c r="A194" s="24" t="s">
        <v>1159</v>
      </c>
      <c r="B194" s="3" t="s">
        <v>1397</v>
      </c>
      <c r="C194" s="22" t="s">
        <v>1160</v>
      </c>
      <c r="D194" s="44">
        <v>0</v>
      </c>
      <c r="E194" s="44">
        <v>10511</v>
      </c>
      <c r="F194" s="44">
        <f t="shared" si="2"/>
        <v>10511</v>
      </c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15.75" x14ac:dyDescent="0.25">
      <c r="A195" s="24" t="s">
        <v>1161</v>
      </c>
      <c r="B195" s="3" t="s">
        <v>1398</v>
      </c>
      <c r="C195" s="22" t="s">
        <v>1162</v>
      </c>
      <c r="D195" s="44"/>
      <c r="E195" s="44">
        <v>0</v>
      </c>
      <c r="F195" s="44">
        <f t="shared" si="2"/>
        <v>0</v>
      </c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15.75" x14ac:dyDescent="0.25">
      <c r="A196" s="23" t="s">
        <v>1163</v>
      </c>
      <c r="B196" s="3" t="s">
        <v>1399</v>
      </c>
      <c r="C196" s="22" t="s">
        <v>1164</v>
      </c>
      <c r="D196" s="44"/>
      <c r="E196" s="44">
        <v>0</v>
      </c>
      <c r="F196" s="44">
        <f t="shared" si="2"/>
        <v>0</v>
      </c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15.75" x14ac:dyDescent="0.25">
      <c r="A197" s="23" t="s">
        <v>1165</v>
      </c>
      <c r="B197" s="3" t="s">
        <v>1400</v>
      </c>
      <c r="C197" s="22" t="s">
        <v>1166</v>
      </c>
      <c r="D197" s="44"/>
      <c r="E197" s="44">
        <v>0</v>
      </c>
      <c r="F197" s="44">
        <f t="shared" si="2"/>
        <v>0</v>
      </c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15.75" x14ac:dyDescent="0.25">
      <c r="A198" s="23" t="s">
        <v>1167</v>
      </c>
      <c r="B198" s="3" t="s">
        <v>1401</v>
      </c>
      <c r="C198" s="22" t="s">
        <v>1168</v>
      </c>
      <c r="D198" s="44"/>
      <c r="E198" s="44">
        <v>0</v>
      </c>
      <c r="F198" s="44">
        <f t="shared" si="2"/>
        <v>0</v>
      </c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15.75" x14ac:dyDescent="0.25">
      <c r="A199" s="23" t="s">
        <v>1169</v>
      </c>
      <c r="B199" s="3" t="s">
        <v>1402</v>
      </c>
      <c r="C199" s="22" t="s">
        <v>1170</v>
      </c>
      <c r="D199" s="44"/>
      <c r="E199" s="44">
        <v>0</v>
      </c>
      <c r="F199" s="44">
        <f t="shared" si="2"/>
        <v>0</v>
      </c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15.75" x14ac:dyDescent="0.25">
      <c r="A200" s="23" t="s">
        <v>1171</v>
      </c>
      <c r="B200" s="3" t="s">
        <v>1403</v>
      </c>
      <c r="C200" s="22" t="s">
        <v>1172</v>
      </c>
      <c r="D200" s="44"/>
      <c r="E200" s="44">
        <v>0</v>
      </c>
      <c r="F200" s="44">
        <f t="shared" si="2"/>
        <v>0</v>
      </c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15.75" x14ac:dyDescent="0.25">
      <c r="A201" s="3" t="s">
        <v>1173</v>
      </c>
      <c r="B201" s="3" t="s">
        <v>1404</v>
      </c>
      <c r="C201" s="22" t="s">
        <v>1174</v>
      </c>
      <c r="D201" s="44">
        <f>SUM(D202:D205)</f>
        <v>0</v>
      </c>
      <c r="E201" s="44">
        <v>0</v>
      </c>
      <c r="F201" s="44">
        <f t="shared" si="2"/>
        <v>0</v>
      </c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15.75" x14ac:dyDescent="0.25">
      <c r="A202" s="23" t="s">
        <v>1175</v>
      </c>
      <c r="B202" s="3" t="s">
        <v>1405</v>
      </c>
      <c r="C202" s="22" t="s">
        <v>1176</v>
      </c>
      <c r="D202" s="44"/>
      <c r="E202" s="44">
        <v>0</v>
      </c>
      <c r="F202" s="44">
        <f t="shared" ref="F202:F265" si="3">D202+E202</f>
        <v>0</v>
      </c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15.75" x14ac:dyDescent="0.25">
      <c r="A203" s="23" t="s">
        <v>1177</v>
      </c>
      <c r="B203" s="3" t="s">
        <v>1406</v>
      </c>
      <c r="C203" s="22" t="s">
        <v>1178</v>
      </c>
      <c r="D203" s="44"/>
      <c r="E203" s="44">
        <v>0</v>
      </c>
      <c r="F203" s="44">
        <f t="shared" si="3"/>
        <v>0</v>
      </c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15.75" x14ac:dyDescent="0.25">
      <c r="A204" s="23" t="s">
        <v>1179</v>
      </c>
      <c r="B204" s="3" t="s">
        <v>1407</v>
      </c>
      <c r="C204" s="22" t="s">
        <v>1180</v>
      </c>
      <c r="D204" s="44"/>
      <c r="E204" s="44">
        <v>0</v>
      </c>
      <c r="F204" s="44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15.75" x14ac:dyDescent="0.25">
      <c r="A205" s="23" t="s">
        <v>1181</v>
      </c>
      <c r="B205" s="3" t="s">
        <v>1408</v>
      </c>
      <c r="C205" s="22" t="s">
        <v>1182</v>
      </c>
      <c r="D205" s="44"/>
      <c r="E205" s="44">
        <v>0</v>
      </c>
      <c r="F205" s="44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15.75" x14ac:dyDescent="0.25">
      <c r="A206" s="3" t="s">
        <v>1183</v>
      </c>
      <c r="B206" s="3" t="s">
        <v>1409</v>
      </c>
      <c r="C206" s="22" t="s">
        <v>1184</v>
      </c>
      <c r="D206" s="44"/>
      <c r="E206" s="44">
        <v>0</v>
      </c>
      <c r="F206" s="44">
        <f t="shared" si="3"/>
        <v>0</v>
      </c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30" customHeight="1" x14ac:dyDescent="0.25">
      <c r="A207" s="19" t="s">
        <v>2057</v>
      </c>
      <c r="B207" s="19"/>
      <c r="C207" s="19"/>
      <c r="D207" s="42">
        <f>SUM(D180,D8)</f>
        <v>373740.29200000002</v>
      </c>
      <c r="E207" s="42">
        <f>SUM(E180,E8)</f>
        <v>-5599</v>
      </c>
      <c r="F207" s="42">
        <f>SUM(F180,F8)</f>
        <v>368141.29200000002</v>
      </c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s="31" customFormat="1" ht="30" customHeight="1" x14ac:dyDescent="0.25">
      <c r="A208" s="19" t="s">
        <v>2058</v>
      </c>
      <c r="B208" s="19" t="s">
        <v>768</v>
      </c>
      <c r="C208" s="20"/>
      <c r="D208" s="42">
        <f>SUM(D209,D266,D275,D350,D385,D417,D430,D435)</f>
        <v>343329.1</v>
      </c>
      <c r="E208" s="634">
        <v>-5599</v>
      </c>
      <c r="F208" s="634">
        <f t="shared" si="3"/>
        <v>337730.1</v>
      </c>
      <c r="G208" s="30"/>
      <c r="H208" s="30"/>
      <c r="I208" s="30"/>
      <c r="J208" s="30"/>
      <c r="K208" s="30"/>
      <c r="L208" s="30"/>
      <c r="M208" s="30"/>
      <c r="N208" s="30"/>
      <c r="O208" s="30"/>
    </row>
    <row r="209" spans="1:15" ht="15.75" x14ac:dyDescent="0.25">
      <c r="A209" s="21" t="s">
        <v>141</v>
      </c>
      <c r="B209" s="21" t="s">
        <v>470</v>
      </c>
      <c r="C209" s="32" t="s">
        <v>142</v>
      </c>
      <c r="D209" s="43">
        <f>SUM(D210,D259)</f>
        <v>37004.400000000001</v>
      </c>
      <c r="E209" s="44">
        <v>0</v>
      </c>
      <c r="F209" s="43">
        <f t="shared" si="3"/>
        <v>37004.400000000001</v>
      </c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15.75" x14ac:dyDescent="0.25">
      <c r="A210" s="3" t="s">
        <v>143</v>
      </c>
      <c r="B210" s="3" t="s">
        <v>471</v>
      </c>
      <c r="C210" s="33" t="s">
        <v>144</v>
      </c>
      <c r="D210" s="44">
        <f>SUM(D211,D228,D229,D230,D231,D232,D233,D247,D248,D252,D256,D257,D258)</f>
        <v>25685.4</v>
      </c>
      <c r="E210" s="44">
        <v>0</v>
      </c>
      <c r="F210" s="44">
        <f t="shared" si="3"/>
        <v>25685.4</v>
      </c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15.75" x14ac:dyDescent="0.25">
      <c r="A211" s="23" t="s">
        <v>145</v>
      </c>
      <c r="B211" s="3" t="s">
        <v>472</v>
      </c>
      <c r="C211" s="22" t="s">
        <v>146</v>
      </c>
      <c r="D211" s="44">
        <f>SUM(D212,D216,D219,D221,D225,D227)</f>
        <v>24259.4</v>
      </c>
      <c r="E211" s="44">
        <v>0</v>
      </c>
      <c r="F211" s="44">
        <f t="shared" si="3"/>
        <v>24259.4</v>
      </c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15.75" x14ac:dyDescent="0.25">
      <c r="A212" s="24" t="s">
        <v>147</v>
      </c>
      <c r="B212" s="3"/>
      <c r="C212" s="33" t="s">
        <v>148</v>
      </c>
      <c r="D212" s="44">
        <f>SUM(D213:D215)</f>
        <v>23961.4</v>
      </c>
      <c r="E212" s="44">
        <v>0</v>
      </c>
      <c r="F212" s="44">
        <f t="shared" si="3"/>
        <v>23961.4</v>
      </c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15.75" x14ac:dyDescent="0.25">
      <c r="A213" s="25" t="s">
        <v>149</v>
      </c>
      <c r="B213" s="3"/>
      <c r="C213" s="33" t="s">
        <v>150</v>
      </c>
      <c r="D213" s="44"/>
      <c r="E213" s="44">
        <v>0</v>
      </c>
      <c r="F213" s="44">
        <f t="shared" si="3"/>
        <v>0</v>
      </c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15.75" x14ac:dyDescent="0.25">
      <c r="A214" s="25" t="s">
        <v>151</v>
      </c>
      <c r="B214" s="3"/>
      <c r="C214" s="33" t="s">
        <v>152</v>
      </c>
      <c r="D214" s="44">
        <f>12765.4+150</f>
        <v>12915.4</v>
      </c>
      <c r="E214" s="44">
        <v>0</v>
      </c>
      <c r="F214" s="44">
        <f t="shared" si="3"/>
        <v>12915.4</v>
      </c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15.75" x14ac:dyDescent="0.25">
      <c r="A215" s="25" t="s">
        <v>153</v>
      </c>
      <c r="B215" s="3"/>
      <c r="C215" s="33" t="s">
        <v>154</v>
      </c>
      <c r="D215" s="44">
        <v>11046</v>
      </c>
      <c r="E215" s="44">
        <v>0</v>
      </c>
      <c r="F215" s="44">
        <f t="shared" si="3"/>
        <v>11046</v>
      </c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15.75" x14ac:dyDescent="0.25">
      <c r="A216" s="24" t="s">
        <v>155</v>
      </c>
      <c r="B216" s="3"/>
      <c r="C216" s="22" t="s">
        <v>156</v>
      </c>
      <c r="D216" s="44">
        <f>SUM(D217:D218)</f>
        <v>0</v>
      </c>
      <c r="E216" s="44">
        <v>0</v>
      </c>
      <c r="F216" s="44">
        <f t="shared" si="3"/>
        <v>0</v>
      </c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15.75" x14ac:dyDescent="0.25">
      <c r="A217" s="25" t="s">
        <v>157</v>
      </c>
      <c r="B217" s="3"/>
      <c r="C217" s="22" t="s">
        <v>158</v>
      </c>
      <c r="D217" s="44"/>
      <c r="E217" s="44">
        <v>0</v>
      </c>
      <c r="F217" s="44">
        <f t="shared" si="3"/>
        <v>0</v>
      </c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15.75" x14ac:dyDescent="0.25">
      <c r="A218" s="25" t="s">
        <v>159</v>
      </c>
      <c r="B218" s="3"/>
      <c r="C218" s="22" t="s">
        <v>160</v>
      </c>
      <c r="D218" s="44"/>
      <c r="E218" s="44">
        <v>0</v>
      </c>
      <c r="F218" s="44">
        <f t="shared" si="3"/>
        <v>0</v>
      </c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15.75" x14ac:dyDescent="0.25">
      <c r="A219" s="24" t="s">
        <v>161</v>
      </c>
      <c r="B219" s="3"/>
      <c r="C219" s="22" t="s">
        <v>162</v>
      </c>
      <c r="D219" s="44">
        <f>SUM(D220)</f>
        <v>0</v>
      </c>
      <c r="E219" s="44">
        <v>0</v>
      </c>
      <c r="F219" s="44">
        <f t="shared" si="3"/>
        <v>0</v>
      </c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15.75" x14ac:dyDescent="0.25">
      <c r="A220" s="25" t="s">
        <v>163</v>
      </c>
      <c r="B220" s="3"/>
      <c r="C220" s="22" t="s">
        <v>164</v>
      </c>
      <c r="D220" s="44"/>
      <c r="E220" s="44">
        <v>0</v>
      </c>
      <c r="F220" s="44">
        <f t="shared" si="3"/>
        <v>0</v>
      </c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15.75" x14ac:dyDescent="0.25">
      <c r="A221" s="24" t="s">
        <v>165</v>
      </c>
      <c r="B221" s="3"/>
      <c r="C221" s="22" t="s">
        <v>166</v>
      </c>
      <c r="D221" s="44">
        <f>SUM(D222:D224)</f>
        <v>298</v>
      </c>
      <c r="E221" s="44">
        <v>0</v>
      </c>
      <c r="F221" s="44">
        <f t="shared" si="3"/>
        <v>298</v>
      </c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15.75" x14ac:dyDescent="0.25">
      <c r="A222" s="25" t="s">
        <v>167</v>
      </c>
      <c r="B222" s="3"/>
      <c r="C222" s="22" t="s">
        <v>168</v>
      </c>
      <c r="D222" s="44"/>
      <c r="E222" s="44">
        <v>0</v>
      </c>
      <c r="F222" s="44">
        <f t="shared" si="3"/>
        <v>0</v>
      </c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15.75" x14ac:dyDescent="0.25">
      <c r="A223" s="25" t="s">
        <v>169</v>
      </c>
      <c r="B223" s="3"/>
      <c r="C223" s="22" t="s">
        <v>170</v>
      </c>
      <c r="D223" s="44">
        <v>298</v>
      </c>
      <c r="E223" s="44">
        <v>0</v>
      </c>
      <c r="F223" s="44">
        <f t="shared" si="3"/>
        <v>298</v>
      </c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15.75" x14ac:dyDescent="0.25">
      <c r="A224" s="25" t="s">
        <v>171</v>
      </c>
      <c r="B224" s="3"/>
      <c r="C224" s="22" t="s">
        <v>172</v>
      </c>
      <c r="D224" s="44"/>
      <c r="E224" s="44">
        <v>0</v>
      </c>
      <c r="F224" s="44">
        <f t="shared" si="3"/>
        <v>0</v>
      </c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15.75" x14ac:dyDescent="0.25">
      <c r="A225" s="24" t="s">
        <v>173</v>
      </c>
      <c r="B225" s="3"/>
      <c r="C225" s="22" t="s">
        <v>174</v>
      </c>
      <c r="D225" s="44">
        <f>SUM(D226)</f>
        <v>0</v>
      </c>
      <c r="E225" s="44">
        <v>0</v>
      </c>
      <c r="F225" s="44">
        <f t="shared" si="3"/>
        <v>0</v>
      </c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15.75" x14ac:dyDescent="0.25">
      <c r="A226" s="25" t="s">
        <v>175</v>
      </c>
      <c r="B226" s="3"/>
      <c r="C226" s="22" t="s">
        <v>176</v>
      </c>
      <c r="D226" s="44"/>
      <c r="E226" s="44">
        <v>0</v>
      </c>
      <c r="F226" s="44">
        <f t="shared" si="3"/>
        <v>0</v>
      </c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15.75" x14ac:dyDescent="0.25">
      <c r="A227" s="24" t="s">
        <v>177</v>
      </c>
      <c r="B227" s="3"/>
      <c r="C227" s="22" t="s">
        <v>178</v>
      </c>
      <c r="D227" s="44"/>
      <c r="E227" s="44">
        <v>0</v>
      </c>
      <c r="F227" s="44">
        <f t="shared" si="3"/>
        <v>0</v>
      </c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15.75" x14ac:dyDescent="0.25">
      <c r="A228" s="23" t="s">
        <v>179</v>
      </c>
      <c r="B228" s="3" t="s">
        <v>473</v>
      </c>
      <c r="C228" s="22" t="s">
        <v>180</v>
      </c>
      <c r="D228" s="44"/>
      <c r="E228" s="44">
        <v>0</v>
      </c>
      <c r="F228" s="44">
        <f t="shared" si="3"/>
        <v>0</v>
      </c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15.75" x14ac:dyDescent="0.25">
      <c r="A229" s="23" t="s">
        <v>181</v>
      </c>
      <c r="B229" s="3" t="s">
        <v>474</v>
      </c>
      <c r="C229" s="22" t="s">
        <v>182</v>
      </c>
      <c r="D229" s="44"/>
      <c r="E229" s="44">
        <v>0</v>
      </c>
      <c r="F229" s="44">
        <f t="shared" si="3"/>
        <v>0</v>
      </c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15.75" x14ac:dyDescent="0.25">
      <c r="A230" s="23" t="s">
        <v>183</v>
      </c>
      <c r="B230" s="3" t="s">
        <v>475</v>
      </c>
      <c r="C230" s="22" t="s">
        <v>184</v>
      </c>
      <c r="D230" s="44">
        <v>106</v>
      </c>
      <c r="E230" s="44">
        <v>0</v>
      </c>
      <c r="F230" s="44">
        <f t="shared" si="3"/>
        <v>106</v>
      </c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5.75" x14ac:dyDescent="0.25">
      <c r="A231" s="23" t="s">
        <v>185</v>
      </c>
      <c r="B231" s="3" t="s">
        <v>476</v>
      </c>
      <c r="C231" s="22" t="s">
        <v>186</v>
      </c>
      <c r="D231" s="44"/>
      <c r="E231" s="44">
        <v>0</v>
      </c>
      <c r="F231" s="44">
        <f t="shared" si="3"/>
        <v>0</v>
      </c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15.75" x14ac:dyDescent="0.25">
      <c r="A232" s="23" t="s">
        <v>187</v>
      </c>
      <c r="B232" s="3" t="s">
        <v>477</v>
      </c>
      <c r="C232" s="22" t="s">
        <v>188</v>
      </c>
      <c r="D232" s="44"/>
      <c r="E232" s="44">
        <v>0</v>
      </c>
      <c r="F232" s="44">
        <f t="shared" si="3"/>
        <v>0</v>
      </c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15.75" x14ac:dyDescent="0.25">
      <c r="A233" s="23" t="s">
        <v>189</v>
      </c>
      <c r="B233" s="3" t="s">
        <v>478</v>
      </c>
      <c r="C233" s="22" t="s">
        <v>190</v>
      </c>
      <c r="D233" s="44">
        <f>SUM(D234,D238,D242,D243,D244,D245,D246)</f>
        <v>1152</v>
      </c>
      <c r="E233" s="44">
        <v>0</v>
      </c>
      <c r="F233" s="44">
        <f t="shared" si="3"/>
        <v>1152</v>
      </c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15.75" x14ac:dyDescent="0.25">
      <c r="A234" s="24" t="s">
        <v>191</v>
      </c>
      <c r="B234" s="3"/>
      <c r="C234" s="22" t="s">
        <v>192</v>
      </c>
      <c r="D234" s="44">
        <f>SUM(D235:D237)</f>
        <v>0</v>
      </c>
      <c r="E234" s="44">
        <v>0</v>
      </c>
      <c r="F234" s="44">
        <f t="shared" si="3"/>
        <v>0</v>
      </c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15.75" x14ac:dyDescent="0.25">
      <c r="A235" s="25" t="s">
        <v>193</v>
      </c>
      <c r="B235" s="3"/>
      <c r="C235" s="22" t="s">
        <v>194</v>
      </c>
      <c r="D235" s="44"/>
      <c r="E235" s="44">
        <v>0</v>
      </c>
      <c r="F235" s="44">
        <f t="shared" si="3"/>
        <v>0</v>
      </c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15.75" x14ac:dyDescent="0.25">
      <c r="A236" s="25" t="s">
        <v>195</v>
      </c>
      <c r="B236" s="3"/>
      <c r="C236" s="22" t="s">
        <v>196</v>
      </c>
      <c r="D236" s="44"/>
      <c r="E236" s="44">
        <v>0</v>
      </c>
      <c r="F236" s="44">
        <f t="shared" si="3"/>
        <v>0</v>
      </c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15.75" x14ac:dyDescent="0.25">
      <c r="A237" s="25" t="s">
        <v>197</v>
      </c>
      <c r="B237" s="3"/>
      <c r="C237" s="22" t="s">
        <v>198</v>
      </c>
      <c r="D237" s="44"/>
      <c r="E237" s="44">
        <v>0</v>
      </c>
      <c r="F237" s="44">
        <f t="shared" si="3"/>
        <v>0</v>
      </c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15.75" x14ac:dyDescent="0.25">
      <c r="A238" s="24" t="s">
        <v>199</v>
      </c>
      <c r="B238" s="3"/>
      <c r="C238" s="22" t="s">
        <v>200</v>
      </c>
      <c r="D238" s="44">
        <f>SUM(D239:D241)</f>
        <v>0</v>
      </c>
      <c r="E238" s="44">
        <v>0</v>
      </c>
      <c r="F238" s="44">
        <f t="shared" si="3"/>
        <v>0</v>
      </c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15.75" x14ac:dyDescent="0.25">
      <c r="A239" s="25" t="s">
        <v>1244</v>
      </c>
      <c r="B239" s="3"/>
      <c r="C239" s="22" t="s">
        <v>1245</v>
      </c>
      <c r="D239" s="44"/>
      <c r="E239" s="44">
        <v>0</v>
      </c>
      <c r="F239" s="44">
        <f t="shared" si="3"/>
        <v>0</v>
      </c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15.75" x14ac:dyDescent="0.25">
      <c r="A240" s="25" t="s">
        <v>1246</v>
      </c>
      <c r="B240" s="3"/>
      <c r="C240" s="22" t="s">
        <v>1247</v>
      </c>
      <c r="D240" s="44"/>
      <c r="E240" s="44">
        <v>0</v>
      </c>
      <c r="F240" s="44">
        <f t="shared" si="3"/>
        <v>0</v>
      </c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5.75" x14ac:dyDescent="0.25">
      <c r="A241" s="25" t="s">
        <v>1248</v>
      </c>
      <c r="B241" s="3"/>
      <c r="C241" s="22" t="s">
        <v>1249</v>
      </c>
      <c r="D241" s="44"/>
      <c r="E241" s="44">
        <v>0</v>
      </c>
      <c r="F241" s="44">
        <f t="shared" si="3"/>
        <v>0</v>
      </c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15.75" x14ac:dyDescent="0.25">
      <c r="A242" s="24" t="s">
        <v>1250</v>
      </c>
      <c r="B242" s="3"/>
      <c r="C242" s="22" t="s">
        <v>1251</v>
      </c>
      <c r="D242" s="44">
        <v>1152</v>
      </c>
      <c r="E242" s="44">
        <v>0</v>
      </c>
      <c r="F242" s="44">
        <f t="shared" si="3"/>
        <v>1152</v>
      </c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15.75" x14ac:dyDescent="0.25">
      <c r="A243" s="24" t="s">
        <v>1252</v>
      </c>
      <c r="B243" s="3"/>
      <c r="C243" s="22" t="s">
        <v>1253</v>
      </c>
      <c r="D243" s="44"/>
      <c r="E243" s="44">
        <v>0</v>
      </c>
      <c r="F243" s="44">
        <f t="shared" si="3"/>
        <v>0</v>
      </c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15.75" x14ac:dyDescent="0.25">
      <c r="A244" s="24" t="s">
        <v>1254</v>
      </c>
      <c r="B244" s="3"/>
      <c r="C244" s="22" t="s">
        <v>1255</v>
      </c>
      <c r="D244" s="44"/>
      <c r="E244" s="44">
        <v>0</v>
      </c>
      <c r="F244" s="44">
        <f t="shared" si="3"/>
        <v>0</v>
      </c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15.75" x14ac:dyDescent="0.25">
      <c r="A245" s="24" t="s">
        <v>1256</v>
      </c>
      <c r="B245" s="3"/>
      <c r="C245" s="22" t="s">
        <v>1257</v>
      </c>
      <c r="D245" s="44"/>
      <c r="E245" s="44">
        <v>0</v>
      </c>
      <c r="F245" s="44">
        <f t="shared" si="3"/>
        <v>0</v>
      </c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15.75" x14ac:dyDescent="0.25">
      <c r="A246" s="24" t="s">
        <v>1258</v>
      </c>
      <c r="B246" s="3"/>
      <c r="C246" s="22" t="s">
        <v>1259</v>
      </c>
      <c r="D246" s="44"/>
      <c r="E246" s="44">
        <v>0</v>
      </c>
      <c r="F246" s="44">
        <f t="shared" si="3"/>
        <v>0</v>
      </c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15.75" x14ac:dyDescent="0.25">
      <c r="A247" s="23" t="s">
        <v>1260</v>
      </c>
      <c r="B247" s="3" t="s">
        <v>479</v>
      </c>
      <c r="C247" s="22" t="s">
        <v>1261</v>
      </c>
      <c r="D247" s="44"/>
      <c r="E247" s="44">
        <v>0</v>
      </c>
      <c r="F247" s="44">
        <f t="shared" si="3"/>
        <v>0</v>
      </c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15.75" x14ac:dyDescent="0.25">
      <c r="A248" s="23" t="s">
        <v>1262</v>
      </c>
      <c r="B248" s="3" t="s">
        <v>480</v>
      </c>
      <c r="C248" s="22" t="s">
        <v>1263</v>
      </c>
      <c r="D248" s="44">
        <f>SUM(D249:D251)</f>
        <v>168</v>
      </c>
      <c r="E248" s="44">
        <v>0</v>
      </c>
      <c r="F248" s="44">
        <f t="shared" si="3"/>
        <v>168</v>
      </c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15.75" x14ac:dyDescent="0.25">
      <c r="A249" s="24" t="s">
        <v>1264</v>
      </c>
      <c r="B249" s="3"/>
      <c r="C249" s="22" t="s">
        <v>1265</v>
      </c>
      <c r="D249" s="44"/>
      <c r="E249" s="44">
        <v>0</v>
      </c>
      <c r="F249" s="44">
        <f t="shared" si="3"/>
        <v>0</v>
      </c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15.75" x14ac:dyDescent="0.25">
      <c r="A250" s="24" t="s">
        <v>1266</v>
      </c>
      <c r="B250" s="3"/>
      <c r="C250" s="22" t="s">
        <v>1267</v>
      </c>
      <c r="D250" s="44">
        <v>168</v>
      </c>
      <c r="E250" s="44">
        <v>0</v>
      </c>
      <c r="F250" s="44">
        <f t="shared" si="3"/>
        <v>168</v>
      </c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15.75" x14ac:dyDescent="0.25">
      <c r="A251" s="24" t="s">
        <v>585</v>
      </c>
      <c r="B251" s="3"/>
      <c r="C251" s="22" t="s">
        <v>586</v>
      </c>
      <c r="D251" s="44"/>
      <c r="E251" s="44">
        <v>0</v>
      </c>
      <c r="F251" s="44">
        <f t="shared" si="3"/>
        <v>0</v>
      </c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15.75" x14ac:dyDescent="0.25">
      <c r="A252" s="23" t="s">
        <v>587</v>
      </c>
      <c r="B252" s="3" t="s">
        <v>481</v>
      </c>
      <c r="C252" s="22" t="s">
        <v>588</v>
      </c>
      <c r="D252" s="44">
        <f>SUM(D253:D255)</f>
        <v>0</v>
      </c>
      <c r="E252" s="44">
        <v>0</v>
      </c>
      <c r="F252" s="44">
        <f t="shared" si="3"/>
        <v>0</v>
      </c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15.75" x14ac:dyDescent="0.25">
      <c r="A253" s="24" t="s">
        <v>589</v>
      </c>
      <c r="B253" s="3"/>
      <c r="C253" s="22" t="s">
        <v>590</v>
      </c>
      <c r="D253" s="44"/>
      <c r="E253" s="44">
        <v>0</v>
      </c>
      <c r="F253" s="44">
        <f t="shared" si="3"/>
        <v>0</v>
      </c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15.75" x14ac:dyDescent="0.25">
      <c r="A254" s="24" t="s">
        <v>591</v>
      </c>
      <c r="B254" s="3"/>
      <c r="C254" s="22" t="s">
        <v>592</v>
      </c>
      <c r="D254" s="44"/>
      <c r="E254" s="44">
        <v>0</v>
      </c>
      <c r="F254" s="44">
        <f t="shared" si="3"/>
        <v>0</v>
      </c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15.75" x14ac:dyDescent="0.25">
      <c r="A255" s="24" t="s">
        <v>593</v>
      </c>
      <c r="B255" s="3"/>
      <c r="C255" s="22" t="s">
        <v>594</v>
      </c>
      <c r="D255" s="44"/>
      <c r="E255" s="44">
        <v>0</v>
      </c>
      <c r="F255" s="44">
        <f t="shared" si="3"/>
        <v>0</v>
      </c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15.75" x14ac:dyDescent="0.25">
      <c r="A256" s="23" t="s">
        <v>595</v>
      </c>
      <c r="B256" s="3" t="s">
        <v>482</v>
      </c>
      <c r="C256" s="22" t="s">
        <v>596</v>
      </c>
      <c r="D256" s="44"/>
      <c r="E256" s="44">
        <v>0</v>
      </c>
      <c r="F256" s="44">
        <f t="shared" si="3"/>
        <v>0</v>
      </c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15.75" x14ac:dyDescent="0.25">
      <c r="A257" s="23" t="s">
        <v>1644</v>
      </c>
      <c r="B257" s="3" t="s">
        <v>483</v>
      </c>
      <c r="C257" s="22" t="s">
        <v>1645</v>
      </c>
      <c r="D257" s="44"/>
      <c r="E257" s="44">
        <v>0</v>
      </c>
      <c r="F257" s="44">
        <f t="shared" si="3"/>
        <v>0</v>
      </c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15.75" x14ac:dyDescent="0.25">
      <c r="A258" s="23" t="s">
        <v>1646</v>
      </c>
      <c r="B258" s="3" t="s">
        <v>484</v>
      </c>
      <c r="C258" s="22" t="s">
        <v>1647</v>
      </c>
      <c r="D258" s="44"/>
      <c r="E258" s="44">
        <v>0</v>
      </c>
      <c r="F258" s="44">
        <f t="shared" si="3"/>
        <v>0</v>
      </c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15.75" x14ac:dyDescent="0.25">
      <c r="A259" s="3" t="s">
        <v>1648</v>
      </c>
      <c r="B259" s="3" t="s">
        <v>485</v>
      </c>
      <c r="C259" s="22" t="s">
        <v>1649</v>
      </c>
      <c r="D259" s="44">
        <f>SUM(D260,D264,D265)</f>
        <v>11319</v>
      </c>
      <c r="E259" s="44">
        <v>0</v>
      </c>
      <c r="F259" s="44">
        <f t="shared" si="3"/>
        <v>11319</v>
      </c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15.75" x14ac:dyDescent="0.25">
      <c r="A260" s="23" t="s">
        <v>1650</v>
      </c>
      <c r="B260" s="3" t="s">
        <v>486</v>
      </c>
      <c r="C260" s="22" t="s">
        <v>1651</v>
      </c>
      <c r="D260" s="44">
        <f>SUM(D261:D263)</f>
        <v>9434</v>
      </c>
      <c r="E260" s="44">
        <v>0</v>
      </c>
      <c r="F260" s="44">
        <f t="shared" si="3"/>
        <v>9434</v>
      </c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15.75" x14ac:dyDescent="0.25">
      <c r="A261" s="24" t="s">
        <v>567</v>
      </c>
      <c r="B261" s="3"/>
      <c r="C261" s="22"/>
      <c r="D261" s="44">
        <v>5300</v>
      </c>
      <c r="E261" s="44">
        <v>0</v>
      </c>
      <c r="F261" s="44">
        <f t="shared" si="3"/>
        <v>5300</v>
      </c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15.75" x14ac:dyDescent="0.25">
      <c r="A262" s="24" t="s">
        <v>568</v>
      </c>
      <c r="B262" s="3"/>
      <c r="C262" s="22"/>
      <c r="D262" s="44">
        <v>1530</v>
      </c>
      <c r="E262" s="44">
        <v>0</v>
      </c>
      <c r="F262" s="44">
        <f t="shared" si="3"/>
        <v>1530</v>
      </c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15.75" x14ac:dyDescent="0.25">
      <c r="A263" s="24" t="s">
        <v>569</v>
      </c>
      <c r="B263" s="3"/>
      <c r="C263" s="22"/>
      <c r="D263" s="44">
        <v>2604</v>
      </c>
      <c r="E263" s="44">
        <v>0</v>
      </c>
      <c r="F263" s="44">
        <f t="shared" si="3"/>
        <v>2604</v>
      </c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15.75" x14ac:dyDescent="0.25">
      <c r="A264" s="23" t="s">
        <v>1652</v>
      </c>
      <c r="B264" s="3" t="s">
        <v>487</v>
      </c>
      <c r="C264" s="22" t="s">
        <v>1653</v>
      </c>
      <c r="D264" s="44">
        <f>1200+72</f>
        <v>1272</v>
      </c>
      <c r="E264" s="44">
        <v>0</v>
      </c>
      <c r="F264" s="44">
        <f t="shared" si="3"/>
        <v>1272</v>
      </c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15.75" x14ac:dyDescent="0.25">
      <c r="A265" s="23" t="s">
        <v>1654</v>
      </c>
      <c r="B265" s="3" t="s">
        <v>488</v>
      </c>
      <c r="C265" s="22" t="s">
        <v>1655</v>
      </c>
      <c r="D265" s="44">
        <v>613</v>
      </c>
      <c r="E265" s="44">
        <v>0</v>
      </c>
      <c r="F265" s="44">
        <f t="shared" si="3"/>
        <v>613</v>
      </c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15.75" x14ac:dyDescent="0.25">
      <c r="A266" s="21" t="s">
        <v>1656</v>
      </c>
      <c r="B266" s="21" t="s">
        <v>489</v>
      </c>
      <c r="C266" s="32" t="s">
        <v>1657</v>
      </c>
      <c r="D266" s="43">
        <f>SUM(D267:D274)</f>
        <v>9131.3380000000016</v>
      </c>
      <c r="E266" s="44">
        <v>0</v>
      </c>
      <c r="F266" s="43">
        <f t="shared" ref="F266:F329" si="4">D266+E266</f>
        <v>9131.3380000000016</v>
      </c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15.75" x14ac:dyDescent="0.25">
      <c r="A267" s="3" t="s">
        <v>1658</v>
      </c>
      <c r="B267" s="3" t="s">
        <v>1659</v>
      </c>
      <c r="C267" s="22" t="s">
        <v>1660</v>
      </c>
      <c r="D267" s="44">
        <f>(D211+D228+D229+D230+D231+D232+D252+D258+D264+D260-5778-200)*0.27+780</f>
        <v>8635.2180000000008</v>
      </c>
      <c r="E267" s="44">
        <v>0</v>
      </c>
      <c r="F267" s="44">
        <f t="shared" si="4"/>
        <v>8635.2180000000008</v>
      </c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15.75" x14ac:dyDescent="0.25">
      <c r="A268" s="3" t="s">
        <v>1661</v>
      </c>
      <c r="B268" s="3" t="s">
        <v>1662</v>
      </c>
      <c r="C268" s="22" t="s">
        <v>1663</v>
      </c>
      <c r="D268" s="44" t="s">
        <v>1542</v>
      </c>
      <c r="E268" s="44">
        <v>0</v>
      </c>
      <c r="F268" s="44">
        <v>0</v>
      </c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15.75" x14ac:dyDescent="0.25">
      <c r="A269" s="3" t="s">
        <v>1664</v>
      </c>
      <c r="B269" s="3" t="s">
        <v>1665</v>
      </c>
      <c r="C269" s="22" t="s">
        <v>1666</v>
      </c>
      <c r="D269" s="44">
        <v>245.12</v>
      </c>
      <c r="E269" s="44">
        <v>0</v>
      </c>
      <c r="F269" s="44">
        <f t="shared" si="4"/>
        <v>245.12</v>
      </c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15.75" x14ac:dyDescent="0.25">
      <c r="A270" s="3" t="s">
        <v>1667</v>
      </c>
      <c r="B270" s="3" t="s">
        <v>1668</v>
      </c>
      <c r="C270" s="22" t="s">
        <v>1669</v>
      </c>
      <c r="D270" s="44"/>
      <c r="E270" s="44">
        <v>0</v>
      </c>
      <c r="F270" s="44">
        <f t="shared" si="4"/>
        <v>0</v>
      </c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15.75" x14ac:dyDescent="0.25">
      <c r="A271" s="3" t="s">
        <v>1670</v>
      </c>
      <c r="B271" s="3" t="s">
        <v>1671</v>
      </c>
      <c r="C271" s="22" t="s">
        <v>1672</v>
      </c>
      <c r="D271" s="44"/>
      <c r="E271" s="44">
        <v>0</v>
      </c>
      <c r="F271" s="44">
        <f t="shared" si="4"/>
        <v>0</v>
      </c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15.75" x14ac:dyDescent="0.25">
      <c r="A272" s="3" t="s">
        <v>1673</v>
      </c>
      <c r="B272" s="3" t="s">
        <v>1674</v>
      </c>
      <c r="C272" s="22" t="s">
        <v>1675</v>
      </c>
      <c r="D272" s="44"/>
      <c r="E272" s="44">
        <v>0</v>
      </c>
      <c r="F272" s="44">
        <f t="shared" si="4"/>
        <v>0</v>
      </c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15.75" x14ac:dyDescent="0.25">
      <c r="A273" s="3" t="s">
        <v>1676</v>
      </c>
      <c r="B273" s="3" t="s">
        <v>1677</v>
      </c>
      <c r="C273" s="22" t="s">
        <v>1678</v>
      </c>
      <c r="D273" s="44">
        <v>251</v>
      </c>
      <c r="E273" s="44">
        <v>0</v>
      </c>
      <c r="F273" s="44">
        <f t="shared" si="4"/>
        <v>251</v>
      </c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15.75" x14ac:dyDescent="0.25">
      <c r="A274" s="3" t="s">
        <v>1679</v>
      </c>
      <c r="B274" s="3" t="s">
        <v>1680</v>
      </c>
      <c r="C274" s="22" t="s">
        <v>1681</v>
      </c>
      <c r="D274" s="44"/>
      <c r="E274" s="44">
        <v>0</v>
      </c>
      <c r="F274" s="44">
        <f t="shared" si="4"/>
        <v>0</v>
      </c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15.75" x14ac:dyDescent="0.25">
      <c r="A275" s="21" t="s">
        <v>1682</v>
      </c>
      <c r="B275" s="21" t="s">
        <v>490</v>
      </c>
      <c r="C275" s="32" t="s">
        <v>1683</v>
      </c>
      <c r="D275" s="43">
        <f>SUM(D276,D292,D303,D324,D329)</f>
        <v>87746.782000000007</v>
      </c>
      <c r="E275" s="44">
        <v>0</v>
      </c>
      <c r="F275" s="43">
        <f t="shared" si="4"/>
        <v>87746.782000000007</v>
      </c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15.75" x14ac:dyDescent="0.25">
      <c r="A276" s="3" t="s">
        <v>1684</v>
      </c>
      <c r="B276" s="3" t="s">
        <v>491</v>
      </c>
      <c r="C276" s="22" t="s">
        <v>1685</v>
      </c>
      <c r="D276" s="44">
        <f>SUM(D277,D284,D291)</f>
        <v>18309</v>
      </c>
      <c r="E276" s="44">
        <v>0</v>
      </c>
      <c r="F276" s="44">
        <f t="shared" si="4"/>
        <v>18309</v>
      </c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15.75" x14ac:dyDescent="0.25">
      <c r="A277" s="23" t="s">
        <v>1686</v>
      </c>
      <c r="B277" s="3" t="s">
        <v>492</v>
      </c>
      <c r="C277" s="22" t="s">
        <v>1687</v>
      </c>
      <c r="D277" s="44">
        <f>SUM(D278:D283)</f>
        <v>1145</v>
      </c>
      <c r="E277" s="44">
        <v>0</v>
      </c>
      <c r="F277" s="44">
        <f t="shared" si="4"/>
        <v>1145</v>
      </c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15.75" x14ac:dyDescent="0.25">
      <c r="A278" s="24" t="s">
        <v>1688</v>
      </c>
      <c r="B278" s="3"/>
      <c r="C278" s="22" t="s">
        <v>1689</v>
      </c>
      <c r="D278" s="44">
        <v>30</v>
      </c>
      <c r="E278" s="44">
        <v>0</v>
      </c>
      <c r="F278" s="44">
        <f t="shared" si="4"/>
        <v>30</v>
      </c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15.75" x14ac:dyDescent="0.25">
      <c r="A279" s="24" t="s">
        <v>1690</v>
      </c>
      <c r="B279" s="3"/>
      <c r="C279" s="22" t="s">
        <v>1691</v>
      </c>
      <c r="D279" s="44">
        <v>120</v>
      </c>
      <c r="E279" s="44">
        <v>0</v>
      </c>
      <c r="F279" s="44">
        <f t="shared" si="4"/>
        <v>120</v>
      </c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15.75" x14ac:dyDescent="0.25">
      <c r="A280" s="24" t="s">
        <v>1692</v>
      </c>
      <c r="B280" s="3"/>
      <c r="C280" s="22" t="s">
        <v>1693</v>
      </c>
      <c r="D280" s="44">
        <v>103</v>
      </c>
      <c r="E280" s="44">
        <v>0</v>
      </c>
      <c r="F280" s="44">
        <f t="shared" si="4"/>
        <v>103</v>
      </c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15.75" x14ac:dyDescent="0.25">
      <c r="A281" s="24" t="s">
        <v>1694</v>
      </c>
      <c r="B281" s="3"/>
      <c r="C281" s="22" t="s">
        <v>1695</v>
      </c>
      <c r="D281" s="44">
        <v>232</v>
      </c>
      <c r="E281" s="44">
        <v>0</v>
      </c>
      <c r="F281" s="44">
        <f t="shared" si="4"/>
        <v>232</v>
      </c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15.75" x14ac:dyDescent="0.25">
      <c r="A282" s="24" t="s">
        <v>1696</v>
      </c>
      <c r="B282" s="3"/>
      <c r="C282" s="22" t="s">
        <v>1697</v>
      </c>
      <c r="D282" s="44">
        <v>305</v>
      </c>
      <c r="E282" s="44">
        <v>0</v>
      </c>
      <c r="F282" s="44">
        <f t="shared" si="4"/>
        <v>305</v>
      </c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15.75" x14ac:dyDescent="0.25">
      <c r="A283" s="24" t="s">
        <v>1698</v>
      </c>
      <c r="B283" s="3"/>
      <c r="C283" s="22" t="s">
        <v>1699</v>
      </c>
      <c r="D283" s="44">
        <v>355</v>
      </c>
      <c r="E283" s="44">
        <v>0</v>
      </c>
      <c r="F283" s="44">
        <f t="shared" si="4"/>
        <v>355</v>
      </c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15.75" x14ac:dyDescent="0.25">
      <c r="A284" s="23" t="s">
        <v>1700</v>
      </c>
      <c r="B284" s="3" t="s">
        <v>493</v>
      </c>
      <c r="C284" s="22" t="s">
        <v>1701</v>
      </c>
      <c r="D284" s="44">
        <f>SUM(D285:D290)</f>
        <v>17164</v>
      </c>
      <c r="E284" s="44">
        <v>0</v>
      </c>
      <c r="F284" s="44">
        <f t="shared" si="4"/>
        <v>17164</v>
      </c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15.75" x14ac:dyDescent="0.25">
      <c r="A285" s="24" t="s">
        <v>1702</v>
      </c>
      <c r="B285" s="3"/>
      <c r="C285" s="22" t="s">
        <v>1703</v>
      </c>
      <c r="D285" s="44">
        <v>13980</v>
      </c>
      <c r="E285" s="44">
        <v>0</v>
      </c>
      <c r="F285" s="44">
        <f t="shared" si="4"/>
        <v>13980</v>
      </c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15.75" x14ac:dyDescent="0.25">
      <c r="A286" s="24" t="s">
        <v>1704</v>
      </c>
      <c r="B286" s="3"/>
      <c r="C286" s="22" t="s">
        <v>1705</v>
      </c>
      <c r="D286" s="44">
        <v>80</v>
      </c>
      <c r="E286" s="44">
        <v>0</v>
      </c>
      <c r="F286" s="44">
        <f t="shared" si="4"/>
        <v>80</v>
      </c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15.75" x14ac:dyDescent="0.25">
      <c r="A287" s="24" t="s">
        <v>1706</v>
      </c>
      <c r="B287" s="3"/>
      <c r="C287" s="22" t="s">
        <v>1707</v>
      </c>
      <c r="D287" s="44"/>
      <c r="E287" s="44">
        <v>0</v>
      </c>
      <c r="F287" s="44">
        <f t="shared" si="4"/>
        <v>0</v>
      </c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15.75" x14ac:dyDescent="0.25">
      <c r="A288" s="24" t="s">
        <v>1708</v>
      </c>
      <c r="B288" s="3"/>
      <c r="C288" s="22" t="s">
        <v>1709</v>
      </c>
      <c r="D288" s="44">
        <v>2000</v>
      </c>
      <c r="E288" s="44">
        <v>0</v>
      </c>
      <c r="F288" s="44">
        <f t="shared" si="4"/>
        <v>2000</v>
      </c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15.75" x14ac:dyDescent="0.25">
      <c r="A289" s="24" t="s">
        <v>1710</v>
      </c>
      <c r="B289" s="3"/>
      <c r="C289" s="22" t="s">
        <v>1711</v>
      </c>
      <c r="D289" s="44">
        <v>190</v>
      </c>
      <c r="E289" s="44">
        <v>0</v>
      </c>
      <c r="F289" s="44">
        <f t="shared" si="4"/>
        <v>190</v>
      </c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15.75" x14ac:dyDescent="0.25">
      <c r="A290" s="24" t="s">
        <v>654</v>
      </c>
      <c r="B290" s="3"/>
      <c r="C290" s="22" t="s">
        <v>655</v>
      </c>
      <c r="D290" s="44">
        <f>645+269</f>
        <v>914</v>
      </c>
      <c r="E290" s="44">
        <v>0</v>
      </c>
      <c r="F290" s="44">
        <f t="shared" si="4"/>
        <v>914</v>
      </c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15.75" x14ac:dyDescent="0.25">
      <c r="A291" s="23" t="s">
        <v>656</v>
      </c>
      <c r="B291" s="3" t="s">
        <v>494</v>
      </c>
      <c r="C291" s="22" t="s">
        <v>657</v>
      </c>
      <c r="D291" s="44"/>
      <c r="E291" s="44">
        <v>0</v>
      </c>
      <c r="F291" s="44">
        <f t="shared" si="4"/>
        <v>0</v>
      </c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15.75" x14ac:dyDescent="0.25">
      <c r="A292" s="3" t="s">
        <v>658</v>
      </c>
      <c r="B292" s="3" t="s">
        <v>495</v>
      </c>
      <c r="C292" s="22" t="s">
        <v>659</v>
      </c>
      <c r="D292" s="44">
        <f>SUM(D293,D300)</f>
        <v>725</v>
      </c>
      <c r="E292" s="44">
        <v>0</v>
      </c>
      <c r="F292" s="44">
        <f t="shared" si="4"/>
        <v>725</v>
      </c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15.75" x14ac:dyDescent="0.25">
      <c r="A293" s="23" t="s">
        <v>660</v>
      </c>
      <c r="B293" s="3" t="s">
        <v>496</v>
      </c>
      <c r="C293" s="22" t="s">
        <v>661</v>
      </c>
      <c r="D293" s="44">
        <f>SUM(D294:D299)</f>
        <v>205</v>
      </c>
      <c r="E293" s="44">
        <v>0</v>
      </c>
      <c r="F293" s="44">
        <f t="shared" si="4"/>
        <v>205</v>
      </c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15.75" x14ac:dyDescent="0.25">
      <c r="A294" s="24" t="s">
        <v>662</v>
      </c>
      <c r="B294" s="3"/>
      <c r="C294" s="22" t="s">
        <v>663</v>
      </c>
      <c r="D294" s="44"/>
      <c r="E294" s="44">
        <v>0</v>
      </c>
      <c r="F294" s="44">
        <f t="shared" si="4"/>
        <v>0</v>
      </c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15.75" x14ac:dyDescent="0.25">
      <c r="A295" s="24" t="s">
        <v>664</v>
      </c>
      <c r="B295" s="3"/>
      <c r="C295" s="22" t="s">
        <v>665</v>
      </c>
      <c r="D295" s="44"/>
      <c r="E295" s="44">
        <v>0</v>
      </c>
      <c r="F295" s="44">
        <f t="shared" si="4"/>
        <v>0</v>
      </c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15.75" x14ac:dyDescent="0.25">
      <c r="A296" s="24" t="s">
        <v>666</v>
      </c>
      <c r="B296" s="3"/>
      <c r="C296" s="22" t="s">
        <v>667</v>
      </c>
      <c r="D296" s="44"/>
      <c r="E296" s="44">
        <v>0</v>
      </c>
      <c r="F296" s="44">
        <f t="shared" si="4"/>
        <v>0</v>
      </c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15.75" x14ac:dyDescent="0.25">
      <c r="A297" s="24" t="s">
        <v>668</v>
      </c>
      <c r="B297" s="3"/>
      <c r="C297" s="22" t="s">
        <v>669</v>
      </c>
      <c r="D297" s="44"/>
      <c r="E297" s="44">
        <v>0</v>
      </c>
      <c r="F297" s="44">
        <f t="shared" si="4"/>
        <v>0</v>
      </c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15.75" x14ac:dyDescent="0.25">
      <c r="A298" s="24" t="s">
        <v>570</v>
      </c>
      <c r="B298" s="3"/>
      <c r="C298" s="22" t="s">
        <v>671</v>
      </c>
      <c r="D298" s="44">
        <v>205</v>
      </c>
      <c r="E298" s="44">
        <v>0</v>
      </c>
      <c r="F298" s="44">
        <f t="shared" si="4"/>
        <v>205</v>
      </c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15.75" x14ac:dyDescent="0.25">
      <c r="A299" s="24" t="s">
        <v>672</v>
      </c>
      <c r="B299" s="3"/>
      <c r="C299" s="22" t="s">
        <v>673</v>
      </c>
      <c r="D299" s="44"/>
      <c r="E299" s="44">
        <v>0</v>
      </c>
      <c r="F299" s="44">
        <f t="shared" si="4"/>
        <v>0</v>
      </c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15.75" x14ac:dyDescent="0.25">
      <c r="A300" s="23" t="s">
        <v>674</v>
      </c>
      <c r="B300" s="3" t="s">
        <v>497</v>
      </c>
      <c r="C300" s="22" t="s">
        <v>675</v>
      </c>
      <c r="D300" s="44">
        <f>SUM(D301:D302)</f>
        <v>520</v>
      </c>
      <c r="E300" s="44">
        <v>0</v>
      </c>
      <c r="F300" s="44">
        <f t="shared" si="4"/>
        <v>520</v>
      </c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15.75" x14ac:dyDescent="0.25">
      <c r="A301" s="24" t="s">
        <v>571</v>
      </c>
      <c r="B301" s="3"/>
      <c r="C301" s="22" t="s">
        <v>677</v>
      </c>
      <c r="D301" s="44">
        <v>120</v>
      </c>
      <c r="E301" s="44">
        <v>0</v>
      </c>
      <c r="F301" s="44">
        <f t="shared" si="4"/>
        <v>120</v>
      </c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15.75" x14ac:dyDescent="0.25">
      <c r="A302" s="24" t="s">
        <v>678</v>
      </c>
      <c r="B302" s="3"/>
      <c r="C302" s="22" t="s">
        <v>679</v>
      </c>
      <c r="D302" s="44">
        <v>400</v>
      </c>
      <c r="E302" s="44">
        <v>0</v>
      </c>
      <c r="F302" s="44">
        <f t="shared" si="4"/>
        <v>400</v>
      </c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15.75" x14ac:dyDescent="0.25">
      <c r="A303" s="3" t="s">
        <v>680</v>
      </c>
      <c r="B303" s="3" t="s">
        <v>498</v>
      </c>
      <c r="C303" s="22" t="s">
        <v>681</v>
      </c>
      <c r="D303" s="44">
        <f>SUM(D304,D309,D310,D311,D312,D315,D319)</f>
        <v>18420</v>
      </c>
      <c r="E303" s="44">
        <v>0</v>
      </c>
      <c r="F303" s="44">
        <f t="shared" si="4"/>
        <v>18420</v>
      </c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15.75" x14ac:dyDescent="0.25">
      <c r="A304" s="23" t="s">
        <v>682</v>
      </c>
      <c r="B304" s="3" t="s">
        <v>499</v>
      </c>
      <c r="C304" s="22" t="s">
        <v>683</v>
      </c>
      <c r="D304" s="44">
        <f>SUM(D305:D308)</f>
        <v>6035</v>
      </c>
      <c r="E304" s="44">
        <v>0</v>
      </c>
      <c r="F304" s="44">
        <f t="shared" si="4"/>
        <v>6035</v>
      </c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15.75" x14ac:dyDescent="0.25">
      <c r="A305" s="24" t="s">
        <v>684</v>
      </c>
      <c r="B305" s="3"/>
      <c r="C305" s="22" t="s">
        <v>685</v>
      </c>
      <c r="D305" s="44">
        <v>3885</v>
      </c>
      <c r="E305" s="44">
        <v>0</v>
      </c>
      <c r="F305" s="44">
        <f t="shared" si="4"/>
        <v>3885</v>
      </c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15.75" x14ac:dyDescent="0.25">
      <c r="A306" s="24" t="s">
        <v>686</v>
      </c>
      <c r="B306" s="3"/>
      <c r="C306" s="22" t="s">
        <v>687</v>
      </c>
      <c r="D306" s="44">
        <v>1970</v>
      </c>
      <c r="E306" s="44">
        <v>0</v>
      </c>
      <c r="F306" s="44">
        <f t="shared" si="4"/>
        <v>1970</v>
      </c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15.75" x14ac:dyDescent="0.25">
      <c r="A307" s="24" t="s">
        <v>688</v>
      </c>
      <c r="B307" s="3"/>
      <c r="C307" s="22" t="s">
        <v>689</v>
      </c>
      <c r="D307" s="44"/>
      <c r="E307" s="44">
        <v>0</v>
      </c>
      <c r="F307" s="44">
        <f t="shared" si="4"/>
        <v>0</v>
      </c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15.75" x14ac:dyDescent="0.25">
      <c r="A308" s="24" t="s">
        <v>690</v>
      </c>
      <c r="B308" s="3"/>
      <c r="C308" s="22" t="s">
        <v>691</v>
      </c>
      <c r="D308" s="44">
        <v>180</v>
      </c>
      <c r="E308" s="44">
        <v>0</v>
      </c>
      <c r="F308" s="44">
        <f t="shared" si="4"/>
        <v>180</v>
      </c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15.75" x14ac:dyDescent="0.25">
      <c r="A309" s="23" t="s">
        <v>692</v>
      </c>
      <c r="B309" s="3" t="s">
        <v>500</v>
      </c>
      <c r="C309" s="22" t="s">
        <v>693</v>
      </c>
      <c r="D309" s="44"/>
      <c r="E309" s="44">
        <v>0</v>
      </c>
      <c r="F309" s="44">
        <f t="shared" si="4"/>
        <v>0</v>
      </c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15.75" x14ac:dyDescent="0.25">
      <c r="A310" s="23" t="s">
        <v>694</v>
      </c>
      <c r="B310" s="3" t="s">
        <v>501</v>
      </c>
      <c r="C310" s="22" t="s">
        <v>695</v>
      </c>
      <c r="D310" s="44">
        <v>1429</v>
      </c>
      <c r="E310" s="44">
        <v>0</v>
      </c>
      <c r="F310" s="44">
        <f t="shared" si="4"/>
        <v>1429</v>
      </c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15.75" x14ac:dyDescent="0.25">
      <c r="A311" s="23" t="s">
        <v>696</v>
      </c>
      <c r="B311" s="3" t="s">
        <v>502</v>
      </c>
      <c r="C311" s="22" t="s">
        <v>697</v>
      </c>
      <c r="D311" s="44">
        <v>4127</v>
      </c>
      <c r="E311" s="44">
        <v>0</v>
      </c>
      <c r="F311" s="44">
        <f t="shared" si="4"/>
        <v>4127</v>
      </c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15.75" x14ac:dyDescent="0.25">
      <c r="A312" s="23" t="s">
        <v>698</v>
      </c>
      <c r="B312" s="3" t="s">
        <v>503</v>
      </c>
      <c r="C312" s="22" t="s">
        <v>699</v>
      </c>
      <c r="D312" s="44">
        <f>SUM(D313:D314)</f>
        <v>500</v>
      </c>
      <c r="E312" s="44">
        <v>0</v>
      </c>
      <c r="F312" s="44">
        <f t="shared" si="4"/>
        <v>500</v>
      </c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15.75" x14ac:dyDescent="0.25">
      <c r="A313" s="24" t="s">
        <v>700</v>
      </c>
      <c r="B313" s="3"/>
      <c r="C313" s="22" t="s">
        <v>701</v>
      </c>
      <c r="D313" s="44">
        <v>100</v>
      </c>
      <c r="E313" s="44">
        <v>0</v>
      </c>
      <c r="F313" s="44">
        <f t="shared" si="4"/>
        <v>100</v>
      </c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15.75" x14ac:dyDescent="0.25">
      <c r="A314" s="24" t="s">
        <v>702</v>
      </c>
      <c r="B314" s="3"/>
      <c r="C314" s="22" t="s">
        <v>703</v>
      </c>
      <c r="D314" s="44">
        <v>400</v>
      </c>
      <c r="E314" s="44">
        <v>0</v>
      </c>
      <c r="F314" s="44">
        <f t="shared" si="4"/>
        <v>400</v>
      </c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15.75" x14ac:dyDescent="0.25">
      <c r="A315" s="23" t="s">
        <v>704</v>
      </c>
      <c r="B315" s="3" t="s">
        <v>504</v>
      </c>
      <c r="C315" s="22" t="s">
        <v>705</v>
      </c>
      <c r="D315" s="44">
        <f>SUM(D316:D318)</f>
        <v>0</v>
      </c>
      <c r="E315" s="44">
        <v>0</v>
      </c>
      <c r="F315" s="44">
        <f t="shared" si="4"/>
        <v>0</v>
      </c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15.75" x14ac:dyDescent="0.25">
      <c r="A316" s="24" t="s">
        <v>706</v>
      </c>
      <c r="B316" s="3"/>
      <c r="C316" s="22" t="s">
        <v>707</v>
      </c>
      <c r="D316" s="44"/>
      <c r="E316" s="44">
        <v>0</v>
      </c>
      <c r="F316" s="44">
        <f t="shared" si="4"/>
        <v>0</v>
      </c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15.75" x14ac:dyDescent="0.25">
      <c r="A317" s="24" t="s">
        <v>708</v>
      </c>
      <c r="B317" s="3"/>
      <c r="C317" s="22" t="s">
        <v>709</v>
      </c>
      <c r="D317" s="44"/>
      <c r="E317" s="44">
        <v>0</v>
      </c>
      <c r="F317" s="44">
        <f t="shared" si="4"/>
        <v>0</v>
      </c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15.75" x14ac:dyDescent="0.25">
      <c r="A318" s="24" t="s">
        <v>710</v>
      </c>
      <c r="B318" s="3"/>
      <c r="C318" s="22" t="s">
        <v>711</v>
      </c>
      <c r="D318" s="44"/>
      <c r="E318" s="44">
        <v>0</v>
      </c>
      <c r="F318" s="44">
        <f t="shared" si="4"/>
        <v>0</v>
      </c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15.75" x14ac:dyDescent="0.25">
      <c r="A319" s="23" t="s">
        <v>712</v>
      </c>
      <c r="B319" s="3" t="s">
        <v>505</v>
      </c>
      <c r="C319" s="22" t="s">
        <v>713</v>
      </c>
      <c r="D319" s="44">
        <f>SUM(D320:D323)</f>
        <v>6329</v>
      </c>
      <c r="E319" s="44">
        <v>0</v>
      </c>
      <c r="F319" s="44">
        <f t="shared" si="4"/>
        <v>6329</v>
      </c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15.75" x14ac:dyDescent="0.25">
      <c r="A320" s="24" t="s">
        <v>714</v>
      </c>
      <c r="B320" s="3"/>
      <c r="C320" s="22" t="s">
        <v>715</v>
      </c>
      <c r="D320" s="44"/>
      <c r="E320" s="44">
        <v>0</v>
      </c>
      <c r="F320" s="44">
        <f t="shared" si="4"/>
        <v>0</v>
      </c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15.75" x14ac:dyDescent="0.25">
      <c r="A321" s="24" t="s">
        <v>716</v>
      </c>
      <c r="B321" s="3"/>
      <c r="C321" s="22" t="s">
        <v>717</v>
      </c>
      <c r="D321" s="44">
        <v>1000</v>
      </c>
      <c r="E321" s="44">
        <v>0</v>
      </c>
      <c r="F321" s="44">
        <f t="shared" si="4"/>
        <v>1000</v>
      </c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15.75" x14ac:dyDescent="0.25">
      <c r="A322" s="24" t="s">
        <v>718</v>
      </c>
      <c r="B322" s="3"/>
      <c r="C322" s="22" t="s">
        <v>719</v>
      </c>
      <c r="D322" s="44">
        <v>916</v>
      </c>
      <c r="E322" s="44">
        <v>0</v>
      </c>
      <c r="F322" s="44">
        <f t="shared" si="4"/>
        <v>916</v>
      </c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15.75" x14ac:dyDescent="0.25">
      <c r="A323" s="24" t="s">
        <v>720</v>
      </c>
      <c r="B323" s="3"/>
      <c r="C323" s="22" t="s">
        <v>721</v>
      </c>
      <c r="D323" s="44">
        <v>4413</v>
      </c>
      <c r="E323" s="44">
        <v>0</v>
      </c>
      <c r="F323" s="44">
        <f t="shared" si="4"/>
        <v>4413</v>
      </c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15.75" x14ac:dyDescent="0.25">
      <c r="A324" s="3" t="s">
        <v>722</v>
      </c>
      <c r="B324" s="3" t="s">
        <v>506</v>
      </c>
      <c r="C324" s="22" t="s">
        <v>723</v>
      </c>
      <c r="D324" s="44">
        <f>SUM(D325,D328)</f>
        <v>630</v>
      </c>
      <c r="E324" s="44">
        <v>0</v>
      </c>
      <c r="F324" s="44">
        <f t="shared" si="4"/>
        <v>630</v>
      </c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15.75" x14ac:dyDescent="0.25">
      <c r="A325" s="23" t="s">
        <v>724</v>
      </c>
      <c r="B325" s="3" t="s">
        <v>507</v>
      </c>
      <c r="C325" s="22" t="s">
        <v>725</v>
      </c>
      <c r="D325" s="44">
        <f>SUM(D326:D327)</f>
        <v>410</v>
      </c>
      <c r="E325" s="44">
        <v>0</v>
      </c>
      <c r="F325" s="44">
        <f t="shared" si="4"/>
        <v>410</v>
      </c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15.75" x14ac:dyDescent="0.25">
      <c r="A326" s="24" t="s">
        <v>726</v>
      </c>
      <c r="B326" s="3"/>
      <c r="C326" s="22" t="s">
        <v>727</v>
      </c>
      <c r="D326" s="44">
        <v>410</v>
      </c>
      <c r="E326" s="44">
        <v>0</v>
      </c>
      <c r="F326" s="44">
        <f t="shared" si="4"/>
        <v>410</v>
      </c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15.75" x14ac:dyDescent="0.25">
      <c r="A327" s="24" t="s">
        <v>728</v>
      </c>
      <c r="B327" s="3"/>
      <c r="C327" s="22" t="s">
        <v>729</v>
      </c>
      <c r="D327" s="44"/>
      <c r="E327" s="44">
        <v>0</v>
      </c>
      <c r="F327" s="44">
        <f t="shared" si="4"/>
        <v>0</v>
      </c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15.75" x14ac:dyDescent="0.25">
      <c r="A328" s="23" t="s">
        <v>730</v>
      </c>
      <c r="B328" s="3" t="s">
        <v>508</v>
      </c>
      <c r="C328" s="22" t="s">
        <v>731</v>
      </c>
      <c r="D328" s="44">
        <v>220</v>
      </c>
      <c r="E328" s="44">
        <v>0</v>
      </c>
      <c r="F328" s="44">
        <f t="shared" si="4"/>
        <v>220</v>
      </c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15.75" x14ac:dyDescent="0.25">
      <c r="A329" s="3" t="s">
        <v>732</v>
      </c>
      <c r="B329" s="3" t="s">
        <v>509</v>
      </c>
      <c r="C329" s="22" t="s">
        <v>733</v>
      </c>
      <c r="D329" s="44">
        <f>SUM(D330,D333,D337,D340,D341)</f>
        <v>49662.782000000007</v>
      </c>
      <c r="E329" s="44">
        <v>0</v>
      </c>
      <c r="F329" s="44">
        <f t="shared" si="4"/>
        <v>49662.782000000007</v>
      </c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15.75" x14ac:dyDescent="0.25">
      <c r="A330" s="34" t="s">
        <v>734</v>
      </c>
      <c r="B330" s="3" t="s">
        <v>510</v>
      </c>
      <c r="C330" s="22" t="s">
        <v>735</v>
      </c>
      <c r="D330" s="44">
        <f>SUM(D331:D332)</f>
        <v>10112.58</v>
      </c>
      <c r="E330" s="44">
        <v>0</v>
      </c>
      <c r="F330" s="44">
        <f t="shared" ref="F330:F393" si="5">D330+E330</f>
        <v>10112.58</v>
      </c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15.75" x14ac:dyDescent="0.25">
      <c r="A331" s="24" t="s">
        <v>736</v>
      </c>
      <c r="B331" s="3"/>
      <c r="C331" s="22" t="s">
        <v>737</v>
      </c>
      <c r="D331" s="44">
        <v>4400</v>
      </c>
      <c r="E331" s="44">
        <v>0</v>
      </c>
      <c r="F331" s="44">
        <f t="shared" si="5"/>
        <v>4400</v>
      </c>
      <c r="G331" s="2"/>
      <c r="H331" s="2"/>
      <c r="I331" s="2"/>
    </row>
    <row r="332" spans="1:15" ht="15.75" x14ac:dyDescent="0.25">
      <c r="A332" s="24" t="s">
        <v>738</v>
      </c>
      <c r="B332" s="3"/>
      <c r="C332" s="22" t="s">
        <v>739</v>
      </c>
      <c r="D332" s="44">
        <f>((D276+D292+D303)*0.27)-D331</f>
        <v>5712.58</v>
      </c>
      <c r="E332" s="44">
        <v>0</v>
      </c>
      <c r="F332" s="44">
        <f t="shared" si="5"/>
        <v>5712.58</v>
      </c>
      <c r="G332" s="2"/>
      <c r="H332" s="2"/>
      <c r="I332" s="2"/>
    </row>
    <row r="333" spans="1:15" ht="15.75" x14ac:dyDescent="0.25">
      <c r="A333" s="23" t="s">
        <v>740</v>
      </c>
      <c r="B333" s="3" t="s">
        <v>511</v>
      </c>
      <c r="C333" s="22" t="s">
        <v>741</v>
      </c>
      <c r="D333" s="44">
        <f>SUM(D334:D336)</f>
        <v>38543.202000000005</v>
      </c>
      <c r="E333" s="44">
        <v>0</v>
      </c>
      <c r="F333" s="44">
        <f t="shared" si="5"/>
        <v>38543.202000000005</v>
      </c>
      <c r="G333" s="2"/>
      <c r="H333" s="2"/>
      <c r="I333" s="2"/>
    </row>
    <row r="334" spans="1:15" ht="15.75" x14ac:dyDescent="0.25">
      <c r="A334" s="24" t="s">
        <v>742</v>
      </c>
      <c r="B334" s="3"/>
      <c r="C334" s="22" t="s">
        <v>743</v>
      </c>
      <c r="D334" s="44">
        <f>D157</f>
        <v>2794.3920000000003</v>
      </c>
      <c r="E334" s="44">
        <v>0</v>
      </c>
      <c r="F334" s="44">
        <f t="shared" si="5"/>
        <v>2794.3920000000003</v>
      </c>
      <c r="G334" s="2"/>
      <c r="H334" s="2"/>
      <c r="I334" s="2"/>
    </row>
    <row r="335" spans="1:15" ht="15.75" x14ac:dyDescent="0.25">
      <c r="A335" s="24" t="s">
        <v>744</v>
      </c>
      <c r="B335" s="3"/>
      <c r="C335" s="22" t="s">
        <v>745</v>
      </c>
      <c r="D335" s="44"/>
      <c r="E335" s="44">
        <v>0</v>
      </c>
      <c r="F335" s="44">
        <f t="shared" si="5"/>
        <v>0</v>
      </c>
      <c r="G335" s="2"/>
      <c r="H335" s="2"/>
      <c r="I335" s="2"/>
    </row>
    <row r="336" spans="1:15" ht="15.75" x14ac:dyDescent="0.25">
      <c r="A336" s="24" t="s">
        <v>746</v>
      </c>
      <c r="B336" s="3"/>
      <c r="C336" s="22" t="s">
        <v>747</v>
      </c>
      <c r="D336" s="44">
        <f>(D422+D423)*0.27</f>
        <v>35748.810000000005</v>
      </c>
      <c r="E336" s="44">
        <v>0</v>
      </c>
      <c r="F336" s="44">
        <f t="shared" si="5"/>
        <v>35748.810000000005</v>
      </c>
      <c r="G336" s="2"/>
      <c r="H336" s="2"/>
      <c r="I336" s="2"/>
    </row>
    <row r="337" spans="1:9" ht="15.75" x14ac:dyDescent="0.25">
      <c r="A337" s="23" t="s">
        <v>748</v>
      </c>
      <c r="B337" s="3" t="s">
        <v>512</v>
      </c>
      <c r="C337" s="22" t="s">
        <v>749</v>
      </c>
      <c r="D337" s="44">
        <f>SUM(D338:D339)</f>
        <v>50</v>
      </c>
      <c r="E337" s="44">
        <v>0</v>
      </c>
      <c r="F337" s="44">
        <f t="shared" si="5"/>
        <v>50</v>
      </c>
      <c r="G337" s="2"/>
      <c r="H337" s="2"/>
      <c r="I337" s="2"/>
    </row>
    <row r="338" spans="1:9" ht="15.75" x14ac:dyDescent="0.25">
      <c r="A338" s="24" t="s">
        <v>750</v>
      </c>
      <c r="B338" s="3"/>
      <c r="C338" s="22" t="s">
        <v>751</v>
      </c>
      <c r="D338" s="44"/>
      <c r="E338" s="44">
        <v>0</v>
      </c>
      <c r="F338" s="44">
        <f t="shared" si="5"/>
        <v>0</v>
      </c>
      <c r="G338" s="2"/>
      <c r="H338" s="2"/>
      <c r="I338" s="2"/>
    </row>
    <row r="339" spans="1:9" ht="15.75" x14ac:dyDescent="0.25">
      <c r="A339" s="24" t="s">
        <v>752</v>
      </c>
      <c r="B339" s="3"/>
      <c r="C339" s="22" t="s">
        <v>753</v>
      </c>
      <c r="D339" s="44">
        <v>50</v>
      </c>
      <c r="E339" s="44">
        <v>0</v>
      </c>
      <c r="F339" s="44">
        <f t="shared" si="5"/>
        <v>50</v>
      </c>
      <c r="G339" s="2"/>
      <c r="H339" s="2"/>
      <c r="I339" s="2"/>
    </row>
    <row r="340" spans="1:9" ht="15.75" x14ac:dyDescent="0.25">
      <c r="A340" s="23" t="s">
        <v>754</v>
      </c>
      <c r="B340" s="3" t="s">
        <v>513</v>
      </c>
      <c r="C340" s="22" t="s">
        <v>755</v>
      </c>
      <c r="D340" s="44"/>
      <c r="E340" s="44">
        <v>0</v>
      </c>
      <c r="F340" s="44">
        <f t="shared" si="5"/>
        <v>0</v>
      </c>
      <c r="G340" s="2"/>
      <c r="H340" s="2"/>
      <c r="I340" s="2"/>
    </row>
    <row r="341" spans="1:9" ht="15.75" x14ac:dyDescent="0.25">
      <c r="A341" s="23" t="s">
        <v>756</v>
      </c>
      <c r="B341" s="3" t="s">
        <v>514</v>
      </c>
      <c r="C341" s="22" t="s">
        <v>757</v>
      </c>
      <c r="D341" s="44">
        <f>SUM(D342:D349)</f>
        <v>957</v>
      </c>
      <c r="E341" s="44">
        <v>0</v>
      </c>
      <c r="F341" s="44">
        <f t="shared" si="5"/>
        <v>957</v>
      </c>
      <c r="G341" s="2"/>
      <c r="H341" s="2"/>
      <c r="I341" s="2"/>
    </row>
    <row r="342" spans="1:9" ht="15.75" x14ac:dyDescent="0.25">
      <c r="A342" s="24" t="s">
        <v>758</v>
      </c>
      <c r="B342" s="3"/>
      <c r="C342" s="22" t="s">
        <v>759</v>
      </c>
      <c r="D342" s="44">
        <v>349</v>
      </c>
      <c r="E342" s="44">
        <v>0</v>
      </c>
      <c r="F342" s="44">
        <f t="shared" si="5"/>
        <v>349</v>
      </c>
      <c r="G342" s="2"/>
      <c r="H342" s="2"/>
      <c r="I342" s="2"/>
    </row>
    <row r="343" spans="1:9" ht="15.75" x14ac:dyDescent="0.25">
      <c r="A343" s="24" t="s">
        <v>760</v>
      </c>
      <c r="B343" s="3"/>
      <c r="C343" s="22" t="s">
        <v>761</v>
      </c>
      <c r="D343" s="44">
        <v>608</v>
      </c>
      <c r="E343" s="44">
        <v>0</v>
      </c>
      <c r="F343" s="44">
        <f t="shared" si="5"/>
        <v>608</v>
      </c>
      <c r="G343" s="2"/>
      <c r="H343" s="2"/>
      <c r="I343" s="2"/>
    </row>
    <row r="344" spans="1:9" ht="15.75" x14ac:dyDescent="0.25">
      <c r="A344" s="24" t="s">
        <v>1812</v>
      </c>
      <c r="B344" s="3"/>
      <c r="C344" s="22" t="s">
        <v>1813</v>
      </c>
      <c r="D344" s="44"/>
      <c r="E344" s="44">
        <v>0</v>
      </c>
      <c r="F344" s="44">
        <f t="shared" si="5"/>
        <v>0</v>
      </c>
      <c r="G344" s="2"/>
      <c r="H344" s="2"/>
      <c r="I344" s="2"/>
    </row>
    <row r="345" spans="1:9" ht="15.75" x14ac:dyDescent="0.25">
      <c r="A345" s="24" t="s">
        <v>1814</v>
      </c>
      <c r="B345" s="3"/>
      <c r="C345" s="22" t="s">
        <v>1815</v>
      </c>
      <c r="D345" s="44"/>
      <c r="E345" s="44">
        <v>0</v>
      </c>
      <c r="F345" s="44">
        <f t="shared" si="5"/>
        <v>0</v>
      </c>
      <c r="G345" s="2"/>
      <c r="H345" s="2"/>
      <c r="I345" s="2"/>
    </row>
    <row r="346" spans="1:9" ht="15.75" x14ac:dyDescent="0.25">
      <c r="A346" s="24" t="s">
        <v>1816</v>
      </c>
      <c r="B346" s="3"/>
      <c r="C346" s="22" t="s">
        <v>1817</v>
      </c>
      <c r="D346" s="44"/>
      <c r="E346" s="44">
        <v>0</v>
      </c>
      <c r="F346" s="44">
        <f t="shared" si="5"/>
        <v>0</v>
      </c>
      <c r="G346" s="2"/>
      <c r="H346" s="2"/>
      <c r="I346" s="2"/>
    </row>
    <row r="347" spans="1:9" ht="15.75" x14ac:dyDescent="0.25">
      <c r="A347" s="24" t="s">
        <v>105</v>
      </c>
      <c r="B347" s="3"/>
      <c r="C347" s="22" t="s">
        <v>106</v>
      </c>
      <c r="D347" s="44"/>
      <c r="E347" s="44">
        <v>0</v>
      </c>
      <c r="F347" s="44">
        <f t="shared" si="5"/>
        <v>0</v>
      </c>
      <c r="G347" s="2"/>
      <c r="H347" s="2"/>
      <c r="I347" s="2"/>
    </row>
    <row r="348" spans="1:9" ht="15.75" x14ac:dyDescent="0.25">
      <c r="A348" s="24" t="s">
        <v>107</v>
      </c>
      <c r="B348" s="3"/>
      <c r="C348" s="22" t="s">
        <v>108</v>
      </c>
      <c r="D348" s="44"/>
      <c r="E348" s="44">
        <v>0</v>
      </c>
      <c r="F348" s="44">
        <f t="shared" si="5"/>
        <v>0</v>
      </c>
      <c r="G348" s="2"/>
      <c r="H348" s="2"/>
      <c r="I348" s="2"/>
    </row>
    <row r="349" spans="1:9" ht="15.75" x14ac:dyDescent="0.25">
      <c r="A349" s="24" t="s">
        <v>109</v>
      </c>
      <c r="B349" s="3"/>
      <c r="C349" s="22" t="s">
        <v>110</v>
      </c>
      <c r="D349" s="44"/>
      <c r="E349" s="44">
        <v>0</v>
      </c>
      <c r="F349" s="44">
        <f t="shared" si="5"/>
        <v>0</v>
      </c>
      <c r="G349" s="2"/>
      <c r="H349" s="2"/>
      <c r="I349" s="2"/>
    </row>
    <row r="350" spans="1:9" ht="15.75" x14ac:dyDescent="0.25">
      <c r="A350" s="21" t="s">
        <v>111</v>
      </c>
      <c r="B350" s="21" t="s">
        <v>515</v>
      </c>
      <c r="C350" s="32" t="s">
        <v>112</v>
      </c>
      <c r="D350" s="43">
        <f>SUM(D351,D352,D353,D354,D358,D363,D369,D370)</f>
        <v>30458</v>
      </c>
      <c r="E350" s="44">
        <v>0</v>
      </c>
      <c r="F350" s="43">
        <f t="shared" si="5"/>
        <v>30458</v>
      </c>
      <c r="G350" s="2"/>
      <c r="H350" s="2"/>
      <c r="I350" s="2"/>
    </row>
    <row r="351" spans="1:9" ht="15.75" x14ac:dyDescent="0.25">
      <c r="A351" s="3" t="s">
        <v>113</v>
      </c>
      <c r="B351" s="3" t="s">
        <v>516</v>
      </c>
      <c r="C351" s="22" t="s">
        <v>114</v>
      </c>
      <c r="D351" s="44"/>
      <c r="E351" s="44">
        <v>0</v>
      </c>
      <c r="F351" s="44">
        <f t="shared" si="5"/>
        <v>0</v>
      </c>
      <c r="G351" s="2"/>
      <c r="H351" s="2"/>
      <c r="I351" s="2"/>
    </row>
    <row r="352" spans="1:9" ht="15.75" x14ac:dyDescent="0.25">
      <c r="A352" s="3" t="s">
        <v>115</v>
      </c>
      <c r="B352" s="3" t="s">
        <v>517</v>
      </c>
      <c r="C352" s="22" t="s">
        <v>116</v>
      </c>
      <c r="D352" s="44">
        <v>226</v>
      </c>
      <c r="E352" s="44">
        <v>0</v>
      </c>
      <c r="F352" s="44">
        <f t="shared" si="5"/>
        <v>226</v>
      </c>
      <c r="G352" s="2"/>
      <c r="H352" s="2"/>
      <c r="I352" s="2"/>
    </row>
    <row r="353" spans="1:9" ht="15.75" x14ac:dyDescent="0.25">
      <c r="A353" s="3" t="s">
        <v>117</v>
      </c>
      <c r="B353" s="3" t="s">
        <v>518</v>
      </c>
      <c r="C353" s="22" t="s">
        <v>118</v>
      </c>
      <c r="D353" s="44"/>
      <c r="E353" s="44">
        <v>0</v>
      </c>
      <c r="F353" s="44">
        <f t="shared" si="5"/>
        <v>0</v>
      </c>
      <c r="G353" s="2"/>
      <c r="H353" s="2"/>
      <c r="I353" s="2"/>
    </row>
    <row r="354" spans="1:9" ht="15.75" x14ac:dyDescent="0.25">
      <c r="A354" s="3" t="s">
        <v>119</v>
      </c>
      <c r="B354" s="3" t="s">
        <v>519</v>
      </c>
      <c r="C354" s="22" t="s">
        <v>120</v>
      </c>
      <c r="D354" s="44">
        <f>SUM(D355:D356)</f>
        <v>0</v>
      </c>
      <c r="E354" s="44">
        <v>0</v>
      </c>
      <c r="F354" s="44">
        <f t="shared" si="5"/>
        <v>0</v>
      </c>
      <c r="G354" s="2"/>
      <c r="H354" s="2"/>
      <c r="I354" s="2"/>
    </row>
    <row r="355" spans="1:9" ht="15.75" x14ac:dyDescent="0.25">
      <c r="A355" s="23" t="s">
        <v>121</v>
      </c>
      <c r="B355" s="3"/>
      <c r="C355" s="22" t="s">
        <v>122</v>
      </c>
      <c r="D355" s="44"/>
      <c r="E355" s="44">
        <v>0</v>
      </c>
      <c r="F355" s="44">
        <f t="shared" si="5"/>
        <v>0</v>
      </c>
      <c r="G355" s="2"/>
      <c r="H355" s="2"/>
      <c r="I355" s="2"/>
    </row>
    <row r="356" spans="1:9" ht="15.75" x14ac:dyDescent="0.25">
      <c r="A356" s="23" t="s">
        <v>123</v>
      </c>
      <c r="B356" s="3"/>
      <c r="C356" s="22" t="s">
        <v>124</v>
      </c>
      <c r="D356" s="44">
        <f>SUM(D357)</f>
        <v>0</v>
      </c>
      <c r="E356" s="44">
        <v>0</v>
      </c>
      <c r="F356" s="44">
        <f t="shared" si="5"/>
        <v>0</v>
      </c>
      <c r="G356" s="2"/>
      <c r="H356" s="2"/>
      <c r="I356" s="2"/>
    </row>
    <row r="357" spans="1:9" ht="15.75" x14ac:dyDescent="0.25">
      <c r="A357" s="24" t="s">
        <v>125</v>
      </c>
      <c r="B357" s="3"/>
      <c r="C357" s="22" t="s">
        <v>126</v>
      </c>
      <c r="D357" s="44"/>
      <c r="E357" s="44">
        <v>0</v>
      </c>
      <c r="F357" s="44">
        <f t="shared" si="5"/>
        <v>0</v>
      </c>
      <c r="G357" s="2"/>
      <c r="H357" s="2"/>
      <c r="I357" s="2"/>
    </row>
    <row r="358" spans="1:9" ht="15.75" x14ac:dyDescent="0.25">
      <c r="A358" s="3" t="s">
        <v>127</v>
      </c>
      <c r="B358" s="3" t="s">
        <v>520</v>
      </c>
      <c r="C358" s="22" t="s">
        <v>128</v>
      </c>
      <c r="D358" s="44">
        <f>SUM(D359:D360)</f>
        <v>19152</v>
      </c>
      <c r="E358" s="44">
        <v>0</v>
      </c>
      <c r="F358" s="44">
        <f t="shared" si="5"/>
        <v>19152</v>
      </c>
      <c r="G358" s="2"/>
      <c r="H358" s="2"/>
      <c r="I358" s="2"/>
    </row>
    <row r="359" spans="1:9" ht="15.75" x14ac:dyDescent="0.25">
      <c r="A359" s="23" t="s">
        <v>129</v>
      </c>
      <c r="B359" s="3"/>
      <c r="C359" s="22" t="s">
        <v>130</v>
      </c>
      <c r="D359" s="44"/>
      <c r="E359" s="44">
        <v>0</v>
      </c>
      <c r="F359" s="44">
        <f t="shared" si="5"/>
        <v>0</v>
      </c>
      <c r="G359" s="2"/>
      <c r="H359" s="2"/>
      <c r="I359" s="2"/>
    </row>
    <row r="360" spans="1:9" ht="15.75" x14ac:dyDescent="0.25">
      <c r="A360" s="23" t="s">
        <v>131</v>
      </c>
      <c r="B360" s="3"/>
      <c r="C360" s="22" t="s">
        <v>132</v>
      </c>
      <c r="D360" s="44">
        <f>SUM(D361:D362)</f>
        <v>19152</v>
      </c>
      <c r="E360" s="44">
        <v>0</v>
      </c>
      <c r="F360" s="44">
        <f t="shared" si="5"/>
        <v>19152</v>
      </c>
      <c r="G360" s="2"/>
      <c r="H360" s="2"/>
      <c r="I360" s="2"/>
    </row>
    <row r="361" spans="1:9" ht="15.75" x14ac:dyDescent="0.25">
      <c r="A361" s="24" t="s">
        <v>133</v>
      </c>
      <c r="B361" s="3"/>
      <c r="C361" s="22" t="s">
        <v>134</v>
      </c>
      <c r="D361" s="44">
        <v>19152</v>
      </c>
      <c r="E361" s="44">
        <v>0</v>
      </c>
      <c r="F361" s="44">
        <f t="shared" si="5"/>
        <v>19152</v>
      </c>
      <c r="G361" s="2"/>
      <c r="H361" s="2"/>
      <c r="I361" s="2"/>
    </row>
    <row r="362" spans="1:9" ht="15.75" x14ac:dyDescent="0.25">
      <c r="A362" s="24" t="s">
        <v>135</v>
      </c>
      <c r="B362" s="3"/>
      <c r="C362" s="22" t="s">
        <v>136</v>
      </c>
      <c r="D362" s="44"/>
      <c r="E362" s="44">
        <v>0</v>
      </c>
      <c r="F362" s="44">
        <f t="shared" si="5"/>
        <v>0</v>
      </c>
      <c r="G362" s="2"/>
      <c r="H362" s="2"/>
      <c r="I362" s="2"/>
    </row>
    <row r="363" spans="1:9" ht="15.75" x14ac:dyDescent="0.25">
      <c r="A363" s="3" t="s">
        <v>137</v>
      </c>
      <c r="B363" s="3" t="s">
        <v>521</v>
      </c>
      <c r="C363" s="22" t="s">
        <v>138</v>
      </c>
      <c r="D363" s="44">
        <f>SUM(D364,D365,D368)</f>
        <v>6480</v>
      </c>
      <c r="E363" s="44">
        <v>0</v>
      </c>
      <c r="F363" s="44">
        <f t="shared" si="5"/>
        <v>6480</v>
      </c>
      <c r="G363" s="2"/>
      <c r="H363" s="2"/>
      <c r="I363" s="2"/>
    </row>
    <row r="364" spans="1:9" ht="15.75" x14ac:dyDescent="0.25">
      <c r="A364" s="23" t="s">
        <v>139</v>
      </c>
      <c r="B364" s="3"/>
      <c r="C364" s="22" t="s">
        <v>140</v>
      </c>
      <c r="D364" s="44"/>
      <c r="E364" s="44">
        <v>0</v>
      </c>
      <c r="F364" s="44">
        <f t="shared" si="5"/>
        <v>0</v>
      </c>
      <c r="G364" s="2"/>
      <c r="H364" s="2"/>
      <c r="I364" s="2"/>
    </row>
    <row r="365" spans="1:9" ht="15.75" x14ac:dyDescent="0.25">
      <c r="A365" s="23" t="s">
        <v>1066</v>
      </c>
      <c r="B365" s="3"/>
      <c r="C365" s="22" t="s">
        <v>1067</v>
      </c>
      <c r="D365" s="44">
        <f>SUM(D366:D367)</f>
        <v>6480</v>
      </c>
      <c r="E365" s="44">
        <v>0</v>
      </c>
      <c r="F365" s="44">
        <f t="shared" si="5"/>
        <v>6480</v>
      </c>
      <c r="G365" s="2"/>
      <c r="H365" s="2"/>
      <c r="I365" s="2"/>
    </row>
    <row r="366" spans="1:9" ht="15.75" x14ac:dyDescent="0.25">
      <c r="A366" s="24" t="s">
        <v>1068</v>
      </c>
      <c r="B366" s="3"/>
      <c r="C366" s="22" t="s">
        <v>1069</v>
      </c>
      <c r="D366" s="44">
        <v>6480</v>
      </c>
      <c r="E366" s="44">
        <v>0</v>
      </c>
      <c r="F366" s="44">
        <f t="shared" si="5"/>
        <v>6480</v>
      </c>
      <c r="G366" s="2"/>
      <c r="H366" s="2"/>
      <c r="I366" s="2"/>
    </row>
    <row r="367" spans="1:9" ht="15.75" x14ac:dyDescent="0.25">
      <c r="A367" s="24" t="s">
        <v>1070</v>
      </c>
      <c r="B367" s="3"/>
      <c r="C367" s="22" t="s">
        <v>1071</v>
      </c>
      <c r="D367" s="44"/>
      <c r="E367" s="44">
        <v>0</v>
      </c>
      <c r="F367" s="44">
        <f t="shared" si="5"/>
        <v>0</v>
      </c>
      <c r="G367" s="2"/>
      <c r="H367" s="2"/>
      <c r="I367" s="2"/>
    </row>
    <row r="368" spans="1:9" ht="15.75" x14ac:dyDescent="0.25">
      <c r="A368" s="23" t="s">
        <v>1072</v>
      </c>
      <c r="B368" s="3"/>
      <c r="C368" s="22" t="s">
        <v>1073</v>
      </c>
      <c r="D368" s="44"/>
      <c r="E368" s="44">
        <v>0</v>
      </c>
      <c r="F368" s="44">
        <f t="shared" si="5"/>
        <v>0</v>
      </c>
      <c r="G368" s="2"/>
      <c r="H368" s="2"/>
      <c r="I368" s="2"/>
    </row>
    <row r="369" spans="1:9" ht="15.75" x14ac:dyDescent="0.25">
      <c r="A369" s="3" t="s">
        <v>1074</v>
      </c>
      <c r="B369" s="3" t="s">
        <v>522</v>
      </c>
      <c r="C369" s="22" t="s">
        <v>1075</v>
      </c>
      <c r="D369" s="44"/>
      <c r="E369" s="44">
        <v>0</v>
      </c>
      <c r="F369" s="44">
        <f t="shared" si="5"/>
        <v>0</v>
      </c>
      <c r="G369" s="2"/>
      <c r="H369" s="2"/>
      <c r="I369" s="2"/>
    </row>
    <row r="370" spans="1:9" ht="15.75" x14ac:dyDescent="0.25">
      <c r="A370" s="3" t="s">
        <v>1076</v>
      </c>
      <c r="B370" s="3" t="s">
        <v>523</v>
      </c>
      <c r="C370" s="22" t="s">
        <v>1077</v>
      </c>
      <c r="D370" s="44">
        <f>SUM(D371,D372,D378)</f>
        <v>4600</v>
      </c>
      <c r="E370" s="44">
        <v>0</v>
      </c>
      <c r="F370" s="44">
        <f t="shared" si="5"/>
        <v>4600</v>
      </c>
      <c r="G370" s="2"/>
      <c r="H370" s="2"/>
      <c r="I370" s="2"/>
    </row>
    <row r="371" spans="1:9" ht="15.75" x14ac:dyDescent="0.25">
      <c r="A371" s="23" t="s">
        <v>1078</v>
      </c>
      <c r="B371" s="3"/>
      <c r="C371" s="22" t="s">
        <v>1079</v>
      </c>
      <c r="D371" s="44"/>
      <c r="E371" s="44">
        <v>0</v>
      </c>
      <c r="F371" s="44">
        <f t="shared" si="5"/>
        <v>0</v>
      </c>
      <c r="G371" s="2"/>
      <c r="H371" s="2"/>
      <c r="I371" s="2"/>
    </row>
    <row r="372" spans="1:9" ht="15.75" x14ac:dyDescent="0.25">
      <c r="A372" s="23" t="s">
        <v>1080</v>
      </c>
      <c r="B372" s="3"/>
      <c r="C372" s="22" t="s">
        <v>1081</v>
      </c>
      <c r="D372" s="44">
        <f>SUM(D373:D377)</f>
        <v>4400</v>
      </c>
      <c r="E372" s="44">
        <v>0</v>
      </c>
      <c r="F372" s="44">
        <f t="shared" si="5"/>
        <v>4400</v>
      </c>
      <c r="G372" s="2"/>
      <c r="H372" s="2"/>
      <c r="I372" s="2"/>
    </row>
    <row r="373" spans="1:9" ht="15.75" x14ac:dyDescent="0.25">
      <c r="A373" s="24" t="s">
        <v>1082</v>
      </c>
      <c r="B373" s="3"/>
      <c r="C373" s="22" t="s">
        <v>1083</v>
      </c>
      <c r="D373" s="44">
        <v>2000</v>
      </c>
      <c r="E373" s="44">
        <v>0</v>
      </c>
      <c r="F373" s="44">
        <f t="shared" si="5"/>
        <v>2000</v>
      </c>
      <c r="G373" s="2"/>
      <c r="H373" s="2"/>
      <c r="I373" s="2"/>
    </row>
    <row r="374" spans="1:9" ht="15.75" x14ac:dyDescent="0.25">
      <c r="A374" s="24" t="s">
        <v>1084</v>
      </c>
      <c r="B374" s="3"/>
      <c r="C374" s="22" t="s">
        <v>1085</v>
      </c>
      <c r="D374" s="44">
        <v>2000</v>
      </c>
      <c r="E374" s="44">
        <v>0</v>
      </c>
      <c r="F374" s="44">
        <f t="shared" si="5"/>
        <v>2000</v>
      </c>
      <c r="G374" s="2"/>
      <c r="H374" s="2"/>
      <c r="I374" s="2"/>
    </row>
    <row r="375" spans="1:9" ht="15.75" x14ac:dyDescent="0.25">
      <c r="A375" s="24" t="s">
        <v>1086</v>
      </c>
      <c r="B375" s="3"/>
      <c r="C375" s="22" t="s">
        <v>1087</v>
      </c>
      <c r="D375" s="44">
        <v>400</v>
      </c>
      <c r="E375" s="44">
        <v>0</v>
      </c>
      <c r="F375" s="44">
        <f t="shared" si="5"/>
        <v>400</v>
      </c>
      <c r="G375" s="2"/>
      <c r="H375" s="2"/>
      <c r="I375" s="2"/>
    </row>
    <row r="376" spans="1:9" ht="15.75" x14ac:dyDescent="0.25">
      <c r="A376" s="24" t="s">
        <v>1088</v>
      </c>
      <c r="B376" s="3"/>
      <c r="C376" s="22" t="s">
        <v>1089</v>
      </c>
      <c r="D376" s="44"/>
      <c r="E376" s="44">
        <v>0</v>
      </c>
      <c r="F376" s="44">
        <f t="shared" si="5"/>
        <v>0</v>
      </c>
      <c r="G376" s="2"/>
      <c r="H376" s="2"/>
      <c r="I376" s="2"/>
    </row>
    <row r="377" spans="1:9" ht="15.75" x14ac:dyDescent="0.25">
      <c r="A377" s="24" t="s">
        <v>1090</v>
      </c>
      <c r="B377" s="3"/>
      <c r="C377" s="22" t="s">
        <v>1091</v>
      </c>
      <c r="D377" s="44"/>
      <c r="E377" s="44">
        <v>0</v>
      </c>
      <c r="F377" s="44">
        <f t="shared" si="5"/>
        <v>0</v>
      </c>
      <c r="G377" s="2"/>
      <c r="H377" s="2"/>
      <c r="I377" s="2"/>
    </row>
    <row r="378" spans="1:9" ht="15.75" x14ac:dyDescent="0.25">
      <c r="A378" s="34" t="s">
        <v>1092</v>
      </c>
      <c r="B378" s="3"/>
      <c r="C378" s="22" t="s">
        <v>1093</v>
      </c>
      <c r="D378" s="44">
        <f>SUM(D379:D384)</f>
        <v>200</v>
      </c>
      <c r="E378" s="44">
        <v>0</v>
      </c>
      <c r="F378" s="44">
        <f t="shared" si="5"/>
        <v>200</v>
      </c>
      <c r="G378" s="2"/>
      <c r="H378" s="2"/>
      <c r="I378" s="2"/>
    </row>
    <row r="379" spans="1:9" ht="15.75" x14ac:dyDescent="0.25">
      <c r="A379" s="24" t="s">
        <v>1094</v>
      </c>
      <c r="B379" s="3"/>
      <c r="C379" s="22" t="s">
        <v>1095</v>
      </c>
      <c r="D379" s="44"/>
      <c r="E379" s="44">
        <v>0</v>
      </c>
      <c r="F379" s="44">
        <f t="shared" si="5"/>
        <v>0</v>
      </c>
      <c r="G379" s="2"/>
      <c r="H379" s="2"/>
      <c r="I379" s="2"/>
    </row>
    <row r="380" spans="1:9" ht="15.75" x14ac:dyDescent="0.25">
      <c r="A380" s="24" t="s">
        <v>1096</v>
      </c>
      <c r="B380" s="3"/>
      <c r="C380" s="22" t="s">
        <v>1097</v>
      </c>
      <c r="D380" s="44"/>
      <c r="E380" s="44">
        <v>0</v>
      </c>
      <c r="F380" s="44">
        <f t="shared" si="5"/>
        <v>0</v>
      </c>
      <c r="G380" s="2"/>
      <c r="H380" s="2"/>
      <c r="I380" s="2"/>
    </row>
    <row r="381" spans="1:9" ht="15.75" x14ac:dyDescent="0.25">
      <c r="A381" s="24" t="s">
        <v>1098</v>
      </c>
      <c r="B381" s="3"/>
      <c r="C381" s="22" t="s">
        <v>1099</v>
      </c>
      <c r="D381" s="44"/>
      <c r="E381" s="44">
        <v>0</v>
      </c>
      <c r="F381" s="44">
        <f t="shared" si="5"/>
        <v>0</v>
      </c>
      <c r="G381" s="2"/>
      <c r="H381" s="2"/>
      <c r="I381" s="2"/>
    </row>
    <row r="382" spans="1:9" ht="15.75" x14ac:dyDescent="0.25">
      <c r="A382" s="24" t="s">
        <v>1100</v>
      </c>
      <c r="B382" s="3"/>
      <c r="C382" s="22" t="s">
        <v>1101</v>
      </c>
      <c r="D382" s="44">
        <v>200</v>
      </c>
      <c r="E382" s="44">
        <v>0</v>
      </c>
      <c r="F382" s="44">
        <f t="shared" si="5"/>
        <v>200</v>
      </c>
      <c r="G382" s="2"/>
      <c r="H382" s="2"/>
      <c r="I382" s="2"/>
    </row>
    <row r="383" spans="1:9" ht="15.75" x14ac:dyDescent="0.25">
      <c r="A383" s="24" t="s">
        <v>1102</v>
      </c>
      <c r="B383" s="3"/>
      <c r="C383" s="22" t="s">
        <v>1103</v>
      </c>
      <c r="D383" s="44"/>
      <c r="E383" s="44">
        <v>0</v>
      </c>
      <c r="F383" s="44">
        <f t="shared" si="5"/>
        <v>0</v>
      </c>
      <c r="G383" s="2"/>
      <c r="H383" s="2"/>
      <c r="I383" s="2"/>
    </row>
    <row r="384" spans="1:9" ht="15.75" x14ac:dyDescent="0.25">
      <c r="A384" s="24" t="s">
        <v>1104</v>
      </c>
      <c r="B384" s="3"/>
      <c r="C384" s="22" t="s">
        <v>1105</v>
      </c>
      <c r="D384" s="44"/>
      <c r="E384" s="44">
        <v>0</v>
      </c>
      <c r="F384" s="44">
        <f t="shared" si="5"/>
        <v>0</v>
      </c>
      <c r="G384" s="2"/>
      <c r="H384" s="2"/>
      <c r="I384" s="2"/>
    </row>
    <row r="385" spans="1:9" ht="15.75" x14ac:dyDescent="0.25">
      <c r="A385" s="21" t="s">
        <v>1106</v>
      </c>
      <c r="B385" s="21" t="s">
        <v>524</v>
      </c>
      <c r="C385" s="32" t="s">
        <v>1107</v>
      </c>
      <c r="D385" s="43">
        <f>SUM(D386,D387,D388,D389,D390,D391,D397,D398,D399,D400,D401,D414)</f>
        <v>19662</v>
      </c>
      <c r="E385" s="44">
        <v>-5599</v>
      </c>
      <c r="F385" s="43">
        <f t="shared" si="5"/>
        <v>14063</v>
      </c>
      <c r="G385" s="2"/>
      <c r="H385" s="2"/>
      <c r="I385" s="2"/>
    </row>
    <row r="386" spans="1:9" ht="15.75" x14ac:dyDescent="0.25">
      <c r="A386" s="3" t="s">
        <v>1108</v>
      </c>
      <c r="B386" s="3" t="s">
        <v>525</v>
      </c>
      <c r="C386" s="22" t="s">
        <v>1109</v>
      </c>
      <c r="D386" s="44"/>
      <c r="E386" s="44">
        <v>0</v>
      </c>
      <c r="F386" s="44">
        <f t="shared" si="5"/>
        <v>0</v>
      </c>
      <c r="G386" s="2"/>
      <c r="H386" s="2"/>
      <c r="I386" s="2"/>
    </row>
    <row r="387" spans="1:9" ht="15.75" x14ac:dyDescent="0.25">
      <c r="A387" s="3" t="s">
        <v>1110</v>
      </c>
      <c r="B387" s="3" t="s">
        <v>526</v>
      </c>
      <c r="C387" s="22" t="s">
        <v>1111</v>
      </c>
      <c r="D387" s="44"/>
      <c r="E387" s="44">
        <v>0</v>
      </c>
      <c r="F387" s="44">
        <f t="shared" si="5"/>
        <v>0</v>
      </c>
      <c r="G387" s="2"/>
      <c r="H387" s="2"/>
      <c r="I387" s="2"/>
    </row>
    <row r="388" spans="1:9" ht="15.75" x14ac:dyDescent="0.25">
      <c r="A388" s="3" t="s">
        <v>1112</v>
      </c>
      <c r="B388" s="3" t="s">
        <v>527</v>
      </c>
      <c r="C388" s="22" t="s">
        <v>1113</v>
      </c>
      <c r="D388" s="44"/>
      <c r="E388" s="44">
        <v>0</v>
      </c>
      <c r="F388" s="44">
        <f t="shared" si="5"/>
        <v>0</v>
      </c>
      <c r="G388" s="2"/>
      <c r="H388" s="2"/>
      <c r="I388" s="2"/>
    </row>
    <row r="389" spans="1:9" ht="15.75" x14ac:dyDescent="0.25">
      <c r="A389" s="3" t="s">
        <v>1114</v>
      </c>
      <c r="B389" s="3" t="s">
        <v>528</v>
      </c>
      <c r="C389" s="22" t="s">
        <v>1115</v>
      </c>
      <c r="D389" s="44"/>
      <c r="E389" s="44">
        <v>0</v>
      </c>
      <c r="F389" s="44">
        <f t="shared" si="5"/>
        <v>0</v>
      </c>
      <c r="G389" s="2"/>
      <c r="H389" s="2"/>
      <c r="I389" s="2"/>
    </row>
    <row r="390" spans="1:9" ht="15.75" x14ac:dyDescent="0.25">
      <c r="A390" s="3" t="s">
        <v>1116</v>
      </c>
      <c r="B390" s="3" t="s">
        <v>529</v>
      </c>
      <c r="C390" s="22" t="s">
        <v>1117</v>
      </c>
      <c r="D390" s="44"/>
      <c r="E390" s="44">
        <v>0</v>
      </c>
      <c r="F390" s="44">
        <f t="shared" si="5"/>
        <v>0</v>
      </c>
      <c r="G390" s="2"/>
      <c r="H390" s="2"/>
      <c r="I390" s="2"/>
    </row>
    <row r="391" spans="1:9" ht="15.75" x14ac:dyDescent="0.25">
      <c r="A391" s="3" t="s">
        <v>1118</v>
      </c>
      <c r="B391" s="3" t="s">
        <v>530</v>
      </c>
      <c r="C391" s="22" t="s">
        <v>1119</v>
      </c>
      <c r="D391" s="44">
        <f>SUM(D392:D396)</f>
        <v>16461</v>
      </c>
      <c r="E391" s="44">
        <v>-5599</v>
      </c>
      <c r="F391" s="44">
        <f t="shared" si="5"/>
        <v>10862</v>
      </c>
      <c r="G391" s="2"/>
      <c r="H391" s="2"/>
      <c r="I391" s="2"/>
    </row>
    <row r="392" spans="1:9" ht="15.75" x14ac:dyDescent="0.25">
      <c r="A392" s="116" t="s">
        <v>1619</v>
      </c>
      <c r="B392" s="3"/>
      <c r="C392" s="22"/>
      <c r="D392" s="44">
        <v>4417</v>
      </c>
      <c r="E392" s="44">
        <v>0</v>
      </c>
      <c r="F392" s="44">
        <f t="shared" si="5"/>
        <v>4417</v>
      </c>
      <c r="G392" s="2"/>
      <c r="H392" s="2"/>
      <c r="I392" s="2"/>
    </row>
    <row r="393" spans="1:9" ht="15.75" x14ac:dyDescent="0.25">
      <c r="A393" s="116" t="s">
        <v>572</v>
      </c>
      <c r="B393" s="3"/>
      <c r="C393" s="22"/>
      <c r="D393" s="44">
        <v>10701</v>
      </c>
      <c r="E393" s="44">
        <v>-5599</v>
      </c>
      <c r="F393" s="44">
        <f t="shared" si="5"/>
        <v>5102</v>
      </c>
      <c r="G393" s="2"/>
      <c r="H393" s="2"/>
      <c r="I393" s="2"/>
    </row>
    <row r="394" spans="1:9" ht="15.75" x14ac:dyDescent="0.25">
      <c r="A394" s="116" t="s">
        <v>1620</v>
      </c>
      <c r="B394" s="3"/>
      <c r="C394" s="22"/>
      <c r="D394" s="44">
        <v>855</v>
      </c>
      <c r="E394" s="44">
        <v>0</v>
      </c>
      <c r="F394" s="44">
        <f t="shared" ref="F394:F457" si="6">D394+E394</f>
        <v>855</v>
      </c>
      <c r="G394" s="2"/>
      <c r="H394" s="2"/>
      <c r="I394" s="2"/>
    </row>
    <row r="395" spans="1:9" ht="15.75" x14ac:dyDescent="0.25">
      <c r="A395" s="116" t="s">
        <v>1622</v>
      </c>
      <c r="B395" s="3"/>
      <c r="C395" s="22"/>
      <c r="D395" s="44">
        <v>100</v>
      </c>
      <c r="E395" s="44">
        <v>0</v>
      </c>
      <c r="F395" s="44">
        <f t="shared" si="6"/>
        <v>100</v>
      </c>
      <c r="G395" s="2"/>
      <c r="H395" s="2"/>
      <c r="I395" s="2"/>
    </row>
    <row r="396" spans="1:9" ht="15.75" x14ac:dyDescent="0.25">
      <c r="A396" s="116" t="s">
        <v>1621</v>
      </c>
      <c r="B396" s="3"/>
      <c r="C396" s="22"/>
      <c r="D396" s="44">
        <v>388</v>
      </c>
      <c r="E396" s="44">
        <v>0</v>
      </c>
      <c r="F396" s="44">
        <f t="shared" si="6"/>
        <v>388</v>
      </c>
      <c r="G396" s="2"/>
      <c r="H396" s="2"/>
      <c r="I396" s="2"/>
    </row>
    <row r="397" spans="1:9" ht="15.75" x14ac:dyDescent="0.25">
      <c r="A397" s="3" t="s">
        <v>1120</v>
      </c>
      <c r="B397" s="3" t="s">
        <v>531</v>
      </c>
      <c r="C397" s="22" t="s">
        <v>1121</v>
      </c>
      <c r="D397" s="44"/>
      <c r="E397" s="44">
        <v>0</v>
      </c>
      <c r="F397" s="44">
        <f t="shared" si="6"/>
        <v>0</v>
      </c>
      <c r="G397" s="2"/>
      <c r="H397" s="2"/>
      <c r="I397" s="2"/>
    </row>
    <row r="398" spans="1:9" ht="15.75" x14ac:dyDescent="0.25">
      <c r="A398" s="3" t="s">
        <v>1122</v>
      </c>
      <c r="B398" s="3" t="s">
        <v>532</v>
      </c>
      <c r="C398" s="22" t="s">
        <v>1123</v>
      </c>
      <c r="D398" s="44"/>
      <c r="E398" s="44">
        <v>0</v>
      </c>
      <c r="F398" s="44">
        <f t="shared" si="6"/>
        <v>0</v>
      </c>
      <c r="G398" s="2"/>
      <c r="H398" s="2"/>
      <c r="I398" s="2"/>
    </row>
    <row r="399" spans="1:9" ht="15.75" x14ac:dyDescent="0.25">
      <c r="A399" s="3" t="s">
        <v>215</v>
      </c>
      <c r="B399" s="3" t="s">
        <v>533</v>
      </c>
      <c r="C399" s="22" t="s">
        <v>216</v>
      </c>
      <c r="D399" s="44"/>
      <c r="E399" s="44">
        <v>0</v>
      </c>
      <c r="F399" s="44">
        <f t="shared" si="6"/>
        <v>0</v>
      </c>
      <c r="G399" s="2"/>
      <c r="H399" s="2"/>
      <c r="I399" s="2"/>
    </row>
    <row r="400" spans="1:9" ht="15.75" x14ac:dyDescent="0.25">
      <c r="A400" s="5" t="s">
        <v>217</v>
      </c>
      <c r="B400" s="3" t="s">
        <v>534</v>
      </c>
      <c r="C400" s="22" t="s">
        <v>218</v>
      </c>
      <c r="D400" s="44"/>
      <c r="E400" s="44">
        <v>0</v>
      </c>
      <c r="F400" s="44">
        <f t="shared" si="6"/>
        <v>0</v>
      </c>
      <c r="G400" s="2"/>
      <c r="H400" s="2"/>
      <c r="I400" s="2"/>
    </row>
    <row r="401" spans="1:9" ht="15.75" x14ac:dyDescent="0.25">
      <c r="A401" s="3" t="s">
        <v>219</v>
      </c>
      <c r="B401" s="3" t="s">
        <v>535</v>
      </c>
      <c r="C401" s="22" t="s">
        <v>220</v>
      </c>
      <c r="D401" s="44">
        <f>D402+D411</f>
        <v>3200</v>
      </c>
      <c r="E401" s="44">
        <v>0</v>
      </c>
      <c r="F401" s="44">
        <f t="shared" si="6"/>
        <v>3200</v>
      </c>
      <c r="G401" s="2"/>
      <c r="H401" s="2"/>
      <c r="I401" s="2"/>
    </row>
    <row r="402" spans="1:9" ht="15.75" x14ac:dyDescent="0.25">
      <c r="A402" s="23" t="s">
        <v>573</v>
      </c>
      <c r="B402" s="3"/>
      <c r="C402" s="22"/>
      <c r="D402" s="44">
        <f>SUM(D403:D410)</f>
        <v>2800</v>
      </c>
      <c r="E402" s="44">
        <v>0</v>
      </c>
      <c r="F402" s="44">
        <f t="shared" si="6"/>
        <v>2800</v>
      </c>
      <c r="G402" s="2"/>
      <c r="H402" s="2"/>
      <c r="I402" s="2"/>
    </row>
    <row r="403" spans="1:9" ht="15.75" x14ac:dyDescent="0.25">
      <c r="A403" s="24" t="s">
        <v>1623</v>
      </c>
      <c r="B403" s="3"/>
      <c r="C403" s="22"/>
      <c r="D403" s="44">
        <v>1700</v>
      </c>
      <c r="E403" s="44">
        <v>0</v>
      </c>
      <c r="F403" s="44">
        <f t="shared" si="6"/>
        <v>1700</v>
      </c>
      <c r="G403" s="2"/>
      <c r="H403" s="2"/>
      <c r="I403" s="2"/>
    </row>
    <row r="404" spans="1:9" ht="15.75" x14ac:dyDescent="0.25">
      <c r="A404" s="24" t="s">
        <v>1624</v>
      </c>
      <c r="B404" s="3"/>
      <c r="C404" s="22"/>
      <c r="D404" s="44">
        <v>200</v>
      </c>
      <c r="E404" s="44">
        <v>0</v>
      </c>
      <c r="F404" s="44">
        <f t="shared" si="6"/>
        <v>200</v>
      </c>
      <c r="G404" s="2"/>
      <c r="H404" s="2"/>
      <c r="I404" s="2"/>
    </row>
    <row r="405" spans="1:9" ht="15.75" x14ac:dyDescent="0.25">
      <c r="A405" s="24" t="s">
        <v>574</v>
      </c>
      <c r="B405" s="3"/>
      <c r="C405" s="22"/>
      <c r="D405" s="44">
        <v>100</v>
      </c>
      <c r="E405" s="44">
        <v>0</v>
      </c>
      <c r="F405" s="44">
        <f t="shared" si="6"/>
        <v>100</v>
      </c>
      <c r="G405" s="2"/>
      <c r="H405" s="2"/>
      <c r="I405" s="2"/>
    </row>
    <row r="406" spans="1:9" ht="15.75" x14ac:dyDescent="0.25">
      <c r="A406" s="24" t="s">
        <v>575</v>
      </c>
      <c r="B406" s="3"/>
      <c r="C406" s="22"/>
      <c r="D406" s="44">
        <v>100</v>
      </c>
      <c r="E406" s="44">
        <v>0</v>
      </c>
      <c r="F406" s="44">
        <f t="shared" si="6"/>
        <v>100</v>
      </c>
      <c r="G406" s="2"/>
      <c r="H406" s="2"/>
      <c r="I406" s="2"/>
    </row>
    <row r="407" spans="1:9" ht="15.75" x14ac:dyDescent="0.25">
      <c r="A407" s="24" t="s">
        <v>576</v>
      </c>
      <c r="B407" s="3"/>
      <c r="C407" s="22"/>
      <c r="D407" s="44">
        <v>90</v>
      </c>
      <c r="E407" s="44">
        <v>0</v>
      </c>
      <c r="F407" s="44">
        <f t="shared" si="6"/>
        <v>90</v>
      </c>
      <c r="G407" s="2"/>
      <c r="H407" s="2"/>
      <c r="I407" s="2"/>
    </row>
    <row r="408" spans="1:9" ht="15.75" x14ac:dyDescent="0.25">
      <c r="A408" s="24" t="s">
        <v>1625</v>
      </c>
      <c r="B408" s="3"/>
      <c r="C408" s="22"/>
      <c r="D408" s="44">
        <v>470</v>
      </c>
      <c r="E408" s="44">
        <v>0</v>
      </c>
      <c r="F408" s="44">
        <f t="shared" si="6"/>
        <v>470</v>
      </c>
      <c r="G408" s="2"/>
      <c r="H408" s="2"/>
      <c r="I408" s="2"/>
    </row>
    <row r="409" spans="1:9" ht="15.75" x14ac:dyDescent="0.25">
      <c r="A409" s="24" t="s">
        <v>577</v>
      </c>
      <c r="B409" s="3"/>
      <c r="C409" s="22"/>
      <c r="D409" s="44">
        <v>40</v>
      </c>
      <c r="E409" s="44">
        <v>0</v>
      </c>
      <c r="F409" s="44">
        <f t="shared" si="6"/>
        <v>40</v>
      </c>
      <c r="G409" s="2"/>
      <c r="H409" s="2"/>
      <c r="I409" s="2"/>
    </row>
    <row r="410" spans="1:9" ht="15.75" x14ac:dyDescent="0.25">
      <c r="A410" s="24" t="s">
        <v>580</v>
      </c>
      <c r="B410" s="3"/>
      <c r="C410" s="22"/>
      <c r="D410" s="44">
        <v>100</v>
      </c>
      <c r="E410" s="44">
        <v>0</v>
      </c>
      <c r="F410" s="44">
        <f t="shared" si="6"/>
        <v>100</v>
      </c>
      <c r="G410" s="2"/>
      <c r="H410" s="2"/>
      <c r="I410" s="2"/>
    </row>
    <row r="411" spans="1:9" ht="15.75" x14ac:dyDescent="0.25">
      <c r="A411" s="116" t="s">
        <v>578</v>
      </c>
      <c r="B411" s="3"/>
      <c r="C411" s="22"/>
      <c r="D411" s="44">
        <f>SUM(D412:D413)</f>
        <v>400</v>
      </c>
      <c r="E411" s="44">
        <v>0</v>
      </c>
      <c r="F411" s="44">
        <f t="shared" si="6"/>
        <v>400</v>
      </c>
      <c r="G411" s="2"/>
      <c r="H411" s="2"/>
      <c r="I411" s="2"/>
    </row>
    <row r="412" spans="1:9" ht="15.75" x14ac:dyDescent="0.25">
      <c r="A412" s="28" t="s">
        <v>1626</v>
      </c>
      <c r="B412" s="3"/>
      <c r="C412" s="22"/>
      <c r="D412" s="44">
        <v>200</v>
      </c>
      <c r="E412" s="44">
        <v>0</v>
      </c>
      <c r="F412" s="44">
        <f t="shared" si="6"/>
        <v>200</v>
      </c>
      <c r="G412" s="2"/>
      <c r="H412" s="2"/>
      <c r="I412" s="2"/>
    </row>
    <row r="413" spans="1:9" ht="15.75" x14ac:dyDescent="0.25">
      <c r="A413" s="28" t="s">
        <v>579</v>
      </c>
      <c r="B413" s="3"/>
      <c r="C413" s="22"/>
      <c r="D413" s="44">
        <v>200</v>
      </c>
      <c r="E413" s="44">
        <v>0</v>
      </c>
      <c r="F413" s="44">
        <f t="shared" si="6"/>
        <v>200</v>
      </c>
      <c r="G413" s="2"/>
      <c r="H413" s="2"/>
      <c r="I413" s="2"/>
    </row>
    <row r="414" spans="1:9" ht="15.75" x14ac:dyDescent="0.25">
      <c r="A414" s="3" t="s">
        <v>221</v>
      </c>
      <c r="B414" s="3" t="s">
        <v>536</v>
      </c>
      <c r="C414" s="22" t="s">
        <v>222</v>
      </c>
      <c r="D414" s="44">
        <f>SUM(D415:D416)</f>
        <v>1</v>
      </c>
      <c r="E414" s="44">
        <v>0</v>
      </c>
      <c r="F414" s="44">
        <f t="shared" si="6"/>
        <v>1</v>
      </c>
      <c r="G414" s="2"/>
      <c r="H414" s="2"/>
      <c r="I414" s="2"/>
    </row>
    <row r="415" spans="1:9" ht="15.75" x14ac:dyDescent="0.25">
      <c r="A415" s="116" t="s">
        <v>581</v>
      </c>
      <c r="B415" s="3"/>
      <c r="C415" s="22"/>
      <c r="D415" s="44">
        <v>1</v>
      </c>
      <c r="E415" s="44">
        <v>0</v>
      </c>
      <c r="F415" s="44">
        <f t="shared" si="6"/>
        <v>1</v>
      </c>
      <c r="G415" s="2"/>
      <c r="H415" s="2"/>
      <c r="I415" s="2"/>
    </row>
    <row r="416" spans="1:9" ht="15.75" x14ac:dyDescent="0.25">
      <c r="A416" s="116" t="s">
        <v>582</v>
      </c>
      <c r="B416" s="3"/>
      <c r="C416" s="22"/>
      <c r="D416" s="44"/>
      <c r="E416" s="44">
        <v>0</v>
      </c>
      <c r="F416" s="44">
        <f t="shared" si="6"/>
        <v>0</v>
      </c>
      <c r="G416" s="2"/>
      <c r="H416" s="2"/>
      <c r="I416" s="2"/>
    </row>
    <row r="417" spans="1:9" ht="15.75" x14ac:dyDescent="0.25">
      <c r="A417" s="21" t="s">
        <v>223</v>
      </c>
      <c r="B417" s="21" t="s">
        <v>537</v>
      </c>
      <c r="C417" s="32" t="s">
        <v>224</v>
      </c>
      <c r="D417" s="43">
        <v>135522.57999999999</v>
      </c>
      <c r="E417" s="44">
        <v>0</v>
      </c>
      <c r="F417" s="43">
        <v>135522.57999999999</v>
      </c>
      <c r="G417" s="2"/>
      <c r="H417" s="2"/>
      <c r="I417" s="2"/>
    </row>
    <row r="418" spans="1:9" ht="15.75" x14ac:dyDescent="0.25">
      <c r="A418" s="3" t="s">
        <v>225</v>
      </c>
      <c r="B418" s="3" t="s">
        <v>538</v>
      </c>
      <c r="C418" s="22" t="s">
        <v>226</v>
      </c>
      <c r="D418" s="44">
        <f>SUM(D419:D420)</f>
        <v>354</v>
      </c>
      <c r="E418" s="44">
        <v>0</v>
      </c>
      <c r="F418" s="44">
        <f t="shared" si="6"/>
        <v>354</v>
      </c>
      <c r="G418" s="2"/>
      <c r="H418" s="2"/>
      <c r="I418" s="2"/>
    </row>
    <row r="419" spans="1:9" ht="15.75" x14ac:dyDescent="0.25">
      <c r="A419" s="23" t="s">
        <v>1627</v>
      </c>
      <c r="B419" s="3"/>
      <c r="C419" s="22" t="s">
        <v>228</v>
      </c>
      <c r="D419" s="44"/>
      <c r="E419" s="44">
        <v>0</v>
      </c>
      <c r="F419" s="44">
        <f t="shared" si="6"/>
        <v>0</v>
      </c>
      <c r="G419" s="2"/>
      <c r="H419" s="2"/>
      <c r="I419" s="2"/>
    </row>
    <row r="420" spans="1:9" ht="15.75" x14ac:dyDescent="0.25">
      <c r="A420" s="23" t="s">
        <v>229</v>
      </c>
      <c r="B420" s="3"/>
      <c r="C420" s="22" t="s">
        <v>230</v>
      </c>
      <c r="D420" s="44">
        <v>354</v>
      </c>
      <c r="E420" s="44">
        <v>0</v>
      </c>
      <c r="F420" s="44">
        <f t="shared" si="6"/>
        <v>354</v>
      </c>
      <c r="G420" s="2"/>
      <c r="H420" s="2"/>
      <c r="I420" s="2"/>
    </row>
    <row r="421" spans="1:9" ht="15.75" x14ac:dyDescent="0.25">
      <c r="A421" s="3" t="s">
        <v>231</v>
      </c>
      <c r="B421" s="3" t="s">
        <v>539</v>
      </c>
      <c r="C421" s="22" t="s">
        <v>232</v>
      </c>
      <c r="D421" s="44">
        <f>SUM(D422:D424)</f>
        <v>132521</v>
      </c>
      <c r="E421" s="44">
        <v>0</v>
      </c>
      <c r="F421" s="44">
        <f t="shared" si="6"/>
        <v>132521</v>
      </c>
      <c r="G421" s="2"/>
      <c r="H421" s="2"/>
      <c r="I421" s="2"/>
    </row>
    <row r="422" spans="1:9" ht="15.75" x14ac:dyDescent="0.25">
      <c r="A422" s="116" t="s">
        <v>1713</v>
      </c>
      <c r="B422" s="3"/>
      <c r="C422" s="22"/>
      <c r="D422" s="44">
        <v>132403</v>
      </c>
      <c r="E422" s="44">
        <v>0</v>
      </c>
      <c r="F422" s="44">
        <f t="shared" si="6"/>
        <v>132403</v>
      </c>
      <c r="G422" s="2"/>
      <c r="H422" s="2"/>
      <c r="I422" s="2"/>
    </row>
    <row r="423" spans="1:9" ht="15.75" x14ac:dyDescent="0.25">
      <c r="A423" s="116" t="s">
        <v>1029</v>
      </c>
      <c r="B423" s="3"/>
      <c r="C423" s="22"/>
      <c r="D423" s="44">
        <v>0</v>
      </c>
      <c r="E423" s="44">
        <v>0</v>
      </c>
      <c r="F423" s="44">
        <f t="shared" si="6"/>
        <v>0</v>
      </c>
      <c r="G423" s="2"/>
      <c r="H423" s="2"/>
      <c r="I423" s="2"/>
    </row>
    <row r="424" spans="1:9" ht="15.75" x14ac:dyDescent="0.25">
      <c r="A424" s="116" t="s">
        <v>1714</v>
      </c>
      <c r="B424" s="3"/>
      <c r="C424" s="22"/>
      <c r="D424" s="44">
        <v>118</v>
      </c>
      <c r="E424" s="44">
        <v>0</v>
      </c>
      <c r="F424" s="44">
        <f t="shared" si="6"/>
        <v>118</v>
      </c>
      <c r="G424" s="2"/>
      <c r="H424" s="2"/>
      <c r="I424" s="2"/>
    </row>
    <row r="425" spans="1:9" ht="15.75" x14ac:dyDescent="0.25">
      <c r="A425" s="3" t="s">
        <v>233</v>
      </c>
      <c r="B425" s="3" t="s">
        <v>540</v>
      </c>
      <c r="C425" s="22" t="s">
        <v>234</v>
      </c>
      <c r="D425" s="44">
        <v>1394</v>
      </c>
      <c r="E425" s="44">
        <v>0</v>
      </c>
      <c r="F425" s="44">
        <f t="shared" si="6"/>
        <v>1394</v>
      </c>
      <c r="G425" s="2"/>
      <c r="H425" s="2"/>
      <c r="I425" s="2"/>
    </row>
    <row r="426" spans="1:9" ht="15.75" x14ac:dyDescent="0.25">
      <c r="A426" s="3" t="s">
        <v>235</v>
      </c>
      <c r="B426" s="3" t="s">
        <v>541</v>
      </c>
      <c r="C426" s="22" t="s">
        <v>236</v>
      </c>
      <c r="D426" s="44">
        <v>591</v>
      </c>
      <c r="E426" s="44">
        <v>0</v>
      </c>
      <c r="F426" s="44">
        <f t="shared" si="6"/>
        <v>591</v>
      </c>
      <c r="G426" s="2"/>
      <c r="H426" s="2"/>
      <c r="I426" s="2"/>
    </row>
    <row r="427" spans="1:9" ht="15.75" x14ac:dyDescent="0.25">
      <c r="A427" s="3" t="s">
        <v>237</v>
      </c>
      <c r="B427" s="3" t="s">
        <v>542</v>
      </c>
      <c r="C427" s="22" t="s">
        <v>238</v>
      </c>
      <c r="D427" s="44"/>
      <c r="E427" s="44">
        <v>0</v>
      </c>
      <c r="F427" s="44">
        <f t="shared" si="6"/>
        <v>0</v>
      </c>
      <c r="G427" s="2"/>
      <c r="H427" s="2"/>
      <c r="I427" s="2"/>
    </row>
    <row r="428" spans="1:9" ht="15.75" x14ac:dyDescent="0.25">
      <c r="A428" s="3" t="s">
        <v>239</v>
      </c>
      <c r="B428" s="3" t="s">
        <v>543</v>
      </c>
      <c r="C428" s="22" t="s">
        <v>240</v>
      </c>
      <c r="D428" s="44"/>
      <c r="E428" s="44">
        <v>0</v>
      </c>
      <c r="F428" s="44">
        <f t="shared" si="6"/>
        <v>0</v>
      </c>
      <c r="G428" s="2"/>
      <c r="H428" s="2"/>
      <c r="I428" s="2"/>
    </row>
    <row r="429" spans="1:9" ht="15.75" x14ac:dyDescent="0.25">
      <c r="A429" s="3" t="s">
        <v>241</v>
      </c>
      <c r="B429" s="3" t="s">
        <v>544</v>
      </c>
      <c r="C429" s="22" t="s">
        <v>242</v>
      </c>
      <c r="D429" s="44">
        <v>663</v>
      </c>
      <c r="E429" s="44">
        <v>0</v>
      </c>
      <c r="F429" s="44">
        <f t="shared" si="6"/>
        <v>663</v>
      </c>
      <c r="G429" s="2"/>
      <c r="H429" s="2"/>
      <c r="I429" s="2"/>
    </row>
    <row r="430" spans="1:9" ht="15.75" x14ac:dyDescent="0.25">
      <c r="A430" s="21" t="s">
        <v>243</v>
      </c>
      <c r="B430" s="21" t="s">
        <v>545</v>
      </c>
      <c r="C430" s="32" t="s">
        <v>244</v>
      </c>
      <c r="D430" s="43">
        <f>SUM(D431:D434)</f>
        <v>5238</v>
      </c>
      <c r="E430" s="44">
        <v>0</v>
      </c>
      <c r="F430" s="43">
        <f t="shared" si="6"/>
        <v>5238</v>
      </c>
      <c r="G430" s="2"/>
      <c r="H430" s="2"/>
      <c r="I430" s="2"/>
    </row>
    <row r="431" spans="1:9" ht="15.75" x14ac:dyDescent="0.25">
      <c r="A431" s="3" t="s">
        <v>245</v>
      </c>
      <c r="B431" s="3" t="s">
        <v>546</v>
      </c>
      <c r="C431" s="22" t="s">
        <v>246</v>
      </c>
      <c r="D431" s="44">
        <v>4124</v>
      </c>
      <c r="E431" s="44">
        <v>0</v>
      </c>
      <c r="F431" s="44">
        <f t="shared" si="6"/>
        <v>4124</v>
      </c>
      <c r="G431" s="2"/>
      <c r="H431" s="2"/>
      <c r="I431" s="2"/>
    </row>
    <row r="432" spans="1:9" ht="15.75" x14ac:dyDescent="0.25">
      <c r="A432" s="3" t="s">
        <v>247</v>
      </c>
      <c r="B432" s="3" t="s">
        <v>547</v>
      </c>
      <c r="C432" s="22" t="s">
        <v>248</v>
      </c>
      <c r="D432" s="44"/>
      <c r="E432" s="44">
        <v>0</v>
      </c>
      <c r="F432" s="44">
        <f t="shared" si="6"/>
        <v>0</v>
      </c>
      <c r="G432" s="2"/>
      <c r="H432" s="2"/>
      <c r="I432" s="2"/>
    </row>
    <row r="433" spans="1:20" ht="15.75" x14ac:dyDescent="0.25">
      <c r="A433" s="3" t="s">
        <v>249</v>
      </c>
      <c r="B433" s="3" t="s">
        <v>548</v>
      </c>
      <c r="C433" s="22" t="s">
        <v>250</v>
      </c>
      <c r="D433" s="44"/>
      <c r="E433" s="44">
        <v>0</v>
      </c>
      <c r="F433" s="44">
        <f t="shared" si="6"/>
        <v>0</v>
      </c>
      <c r="G433" s="2"/>
      <c r="H433" s="2"/>
      <c r="I433" s="2"/>
    </row>
    <row r="434" spans="1:20" ht="15.75" x14ac:dyDescent="0.25">
      <c r="A434" s="3" t="s">
        <v>251</v>
      </c>
      <c r="B434" s="3" t="s">
        <v>1451</v>
      </c>
      <c r="C434" s="22" t="s">
        <v>252</v>
      </c>
      <c r="D434" s="44">
        <v>1114</v>
      </c>
      <c r="E434" s="44">
        <v>0</v>
      </c>
      <c r="F434" s="44">
        <f t="shared" si="6"/>
        <v>1114</v>
      </c>
      <c r="G434" s="2"/>
      <c r="H434" s="2"/>
      <c r="I434" s="2"/>
    </row>
    <row r="435" spans="1:20" ht="15.75" x14ac:dyDescent="0.25">
      <c r="A435" s="21" t="s">
        <v>253</v>
      </c>
      <c r="B435" s="21" t="s">
        <v>1452</v>
      </c>
      <c r="C435" s="32" t="s">
        <v>254</v>
      </c>
      <c r="D435" s="43">
        <f>SUM(D436:D443)</f>
        <v>18566</v>
      </c>
      <c r="E435" s="44">
        <v>0</v>
      </c>
      <c r="F435" s="43">
        <f t="shared" si="6"/>
        <v>18566</v>
      </c>
      <c r="G435" s="2"/>
      <c r="H435" s="2"/>
      <c r="I435" s="2"/>
    </row>
    <row r="436" spans="1:20" ht="15.75" x14ac:dyDescent="0.25">
      <c r="A436" s="3" t="s">
        <v>255</v>
      </c>
      <c r="B436" s="3" t="s">
        <v>1453</v>
      </c>
      <c r="C436" s="22" t="s">
        <v>256</v>
      </c>
      <c r="D436" s="44"/>
      <c r="E436" s="44">
        <v>0</v>
      </c>
      <c r="F436" s="44">
        <f t="shared" si="6"/>
        <v>0</v>
      </c>
      <c r="G436" s="2"/>
      <c r="H436" s="2"/>
      <c r="I436" s="2"/>
    </row>
    <row r="437" spans="1:20" ht="15.75" x14ac:dyDescent="0.25">
      <c r="A437" s="3" t="s">
        <v>257</v>
      </c>
      <c r="B437" s="3" t="s">
        <v>1454</v>
      </c>
      <c r="C437" s="22" t="s">
        <v>258</v>
      </c>
      <c r="D437" s="44"/>
      <c r="E437" s="44">
        <v>0</v>
      </c>
      <c r="F437" s="44">
        <f t="shared" si="6"/>
        <v>0</v>
      </c>
      <c r="G437" s="2"/>
      <c r="H437" s="2"/>
      <c r="I437" s="2"/>
    </row>
    <row r="438" spans="1:20" ht="15.75" x14ac:dyDescent="0.25">
      <c r="A438" s="3" t="s">
        <v>259</v>
      </c>
      <c r="B438" s="3" t="s">
        <v>1455</v>
      </c>
      <c r="C438" s="22" t="s">
        <v>260</v>
      </c>
      <c r="D438" s="44"/>
      <c r="E438" s="44">
        <v>0</v>
      </c>
      <c r="F438" s="44">
        <f t="shared" si="6"/>
        <v>0</v>
      </c>
      <c r="G438" s="2"/>
      <c r="H438" s="2"/>
      <c r="I438" s="2"/>
    </row>
    <row r="439" spans="1:20" ht="15.75" x14ac:dyDescent="0.25">
      <c r="A439" s="3" t="s">
        <v>1056</v>
      </c>
      <c r="B439" s="3" t="s">
        <v>1456</v>
      </c>
      <c r="C439" s="22" t="s">
        <v>262</v>
      </c>
      <c r="D439" s="44">
        <v>13091</v>
      </c>
      <c r="E439" s="44">
        <v>0</v>
      </c>
      <c r="F439" s="44">
        <f t="shared" si="6"/>
        <v>13091</v>
      </c>
      <c r="G439" s="2"/>
      <c r="H439" s="2"/>
      <c r="I439" s="2"/>
    </row>
    <row r="440" spans="1:20" ht="15.75" x14ac:dyDescent="0.25">
      <c r="A440" s="3" t="s">
        <v>263</v>
      </c>
      <c r="B440" s="3" t="s">
        <v>1457</v>
      </c>
      <c r="C440" s="22" t="s">
        <v>264</v>
      </c>
      <c r="D440" s="44"/>
      <c r="E440" s="44">
        <v>0</v>
      </c>
      <c r="F440" s="44">
        <f t="shared" si="6"/>
        <v>0</v>
      </c>
      <c r="G440" s="2"/>
      <c r="H440" s="2"/>
      <c r="I440" s="2"/>
    </row>
    <row r="441" spans="1:20" ht="15.75" x14ac:dyDescent="0.25">
      <c r="A441" s="3" t="s">
        <v>265</v>
      </c>
      <c r="B441" s="3" t="s">
        <v>1458</v>
      </c>
      <c r="C441" s="22" t="s">
        <v>266</v>
      </c>
      <c r="D441" s="44">
        <v>1500</v>
      </c>
      <c r="E441" s="44">
        <v>0</v>
      </c>
      <c r="F441" s="44">
        <f t="shared" si="6"/>
        <v>1500</v>
      </c>
      <c r="G441" s="2"/>
      <c r="H441" s="2"/>
      <c r="I441" s="2"/>
    </row>
    <row r="442" spans="1:20" ht="15.75" x14ac:dyDescent="0.25">
      <c r="A442" s="3" t="s">
        <v>267</v>
      </c>
      <c r="B442" s="3" t="s">
        <v>1459</v>
      </c>
      <c r="C442" s="22" t="s">
        <v>268</v>
      </c>
      <c r="D442" s="44"/>
      <c r="E442" s="44">
        <v>0</v>
      </c>
      <c r="F442" s="44">
        <f t="shared" si="6"/>
        <v>0</v>
      </c>
      <c r="G442" s="2"/>
      <c r="H442" s="2"/>
      <c r="I442" s="2"/>
    </row>
    <row r="443" spans="1:20" ht="15.75" x14ac:dyDescent="0.25">
      <c r="A443" s="3" t="s">
        <v>1028</v>
      </c>
      <c r="B443" s="3" t="s">
        <v>1460</v>
      </c>
      <c r="C443" s="22" t="s">
        <v>270</v>
      </c>
      <c r="D443" s="44">
        <v>3975</v>
      </c>
      <c r="E443" s="44">
        <v>0</v>
      </c>
      <c r="F443" s="44">
        <f t="shared" si="6"/>
        <v>3975</v>
      </c>
      <c r="G443" s="2"/>
      <c r="H443" s="2"/>
      <c r="I443" s="2"/>
    </row>
    <row r="444" spans="1:20" ht="30" customHeight="1" x14ac:dyDescent="0.25">
      <c r="A444" s="35" t="s">
        <v>2059</v>
      </c>
      <c r="B444" s="35" t="s">
        <v>1461</v>
      </c>
      <c r="C444" s="36" t="s">
        <v>1188</v>
      </c>
      <c r="D444" s="42">
        <f>SUM(D445,D461,D466)</f>
        <v>30411</v>
      </c>
      <c r="E444" s="668">
        <v>0</v>
      </c>
      <c r="F444" s="634">
        <f t="shared" si="6"/>
        <v>30411</v>
      </c>
      <c r="G444" s="30"/>
      <c r="H444" s="30"/>
      <c r="I444" s="30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8"/>
    </row>
    <row r="445" spans="1:20" ht="15.75" x14ac:dyDescent="0.25">
      <c r="A445" s="5" t="s">
        <v>1189</v>
      </c>
      <c r="B445" s="3" t="s">
        <v>1462</v>
      </c>
      <c r="C445" s="22" t="s">
        <v>1190</v>
      </c>
      <c r="D445" s="44">
        <f>SUM(D446,D450,D455,D456,D457,D458,D459,D460)</f>
        <v>30411</v>
      </c>
      <c r="E445" s="44">
        <v>0</v>
      </c>
      <c r="F445" s="44">
        <f t="shared" si="6"/>
        <v>30411</v>
      </c>
      <c r="G445" s="2"/>
      <c r="H445" s="2"/>
      <c r="I445" s="2"/>
    </row>
    <row r="446" spans="1:20" ht="15.75" x14ac:dyDescent="0.25">
      <c r="A446" s="23" t="s">
        <v>1191</v>
      </c>
      <c r="B446" s="3" t="s">
        <v>1463</v>
      </c>
      <c r="C446" s="22" t="s">
        <v>1192</v>
      </c>
      <c r="D446" s="44">
        <f>SUM(D447:D449)</f>
        <v>0</v>
      </c>
      <c r="E446" s="44">
        <v>0</v>
      </c>
      <c r="F446" s="44">
        <f t="shared" si="6"/>
        <v>0</v>
      </c>
      <c r="G446" s="2"/>
      <c r="H446" s="2"/>
      <c r="I446" s="2"/>
    </row>
    <row r="447" spans="1:20" ht="15.75" x14ac:dyDescent="0.25">
      <c r="A447" s="24" t="s">
        <v>1193</v>
      </c>
      <c r="B447" s="3" t="s">
        <v>1464</v>
      </c>
      <c r="C447" s="22" t="s">
        <v>1194</v>
      </c>
      <c r="D447" s="44"/>
      <c r="E447" s="44">
        <v>0</v>
      </c>
      <c r="F447" s="44">
        <f t="shared" si="6"/>
        <v>0</v>
      </c>
      <c r="G447" s="2"/>
      <c r="H447" s="2"/>
      <c r="I447" s="2"/>
    </row>
    <row r="448" spans="1:20" ht="15.75" x14ac:dyDescent="0.25">
      <c r="A448" s="24" t="s">
        <v>1195</v>
      </c>
      <c r="B448" s="3" t="s">
        <v>1465</v>
      </c>
      <c r="C448" s="22" t="s">
        <v>1196</v>
      </c>
      <c r="D448" s="44"/>
      <c r="E448" s="44">
        <v>0</v>
      </c>
      <c r="F448" s="44">
        <f t="shared" si="6"/>
        <v>0</v>
      </c>
      <c r="G448" s="2"/>
      <c r="H448" s="2"/>
      <c r="I448" s="2"/>
    </row>
    <row r="449" spans="1:9" ht="15.75" x14ac:dyDescent="0.25">
      <c r="A449" s="24" t="s">
        <v>1197</v>
      </c>
      <c r="B449" s="3" t="s">
        <v>1466</v>
      </c>
      <c r="C449" s="22" t="s">
        <v>1198</v>
      </c>
      <c r="D449" s="44"/>
      <c r="E449" s="44">
        <v>0</v>
      </c>
      <c r="F449" s="44">
        <f t="shared" si="6"/>
        <v>0</v>
      </c>
      <c r="G449" s="2"/>
      <c r="H449" s="2"/>
      <c r="I449" s="2"/>
    </row>
    <row r="450" spans="1:9" ht="15.75" x14ac:dyDescent="0.25">
      <c r="A450" s="23" t="s">
        <v>1199</v>
      </c>
      <c r="B450" s="3" t="s">
        <v>1467</v>
      </c>
      <c r="C450" s="22" t="s">
        <v>1200</v>
      </c>
      <c r="D450" s="44">
        <f>SUM(D451:D454)</f>
        <v>0</v>
      </c>
      <c r="E450" s="44">
        <v>0</v>
      </c>
      <c r="F450" s="44">
        <f t="shared" si="6"/>
        <v>0</v>
      </c>
      <c r="G450" s="2"/>
      <c r="H450" s="2"/>
      <c r="I450" s="2"/>
    </row>
    <row r="451" spans="1:9" ht="15.75" x14ac:dyDescent="0.25">
      <c r="A451" s="24" t="s">
        <v>1201</v>
      </c>
      <c r="B451" s="3" t="s">
        <v>1468</v>
      </c>
      <c r="C451" s="22" t="s">
        <v>1202</v>
      </c>
      <c r="D451" s="44"/>
      <c r="E451" s="44">
        <v>0</v>
      </c>
      <c r="F451" s="44">
        <f t="shared" si="6"/>
        <v>0</v>
      </c>
      <c r="G451" s="2"/>
      <c r="H451" s="2"/>
      <c r="I451" s="2"/>
    </row>
    <row r="452" spans="1:9" ht="15.75" x14ac:dyDescent="0.25">
      <c r="A452" s="24" t="s">
        <v>1203</v>
      </c>
      <c r="B452" s="3" t="s">
        <v>1469</v>
      </c>
      <c r="C452" s="22" t="s">
        <v>1204</v>
      </c>
      <c r="D452" s="44"/>
      <c r="E452" s="44">
        <v>0</v>
      </c>
      <c r="F452" s="44">
        <f t="shared" si="6"/>
        <v>0</v>
      </c>
      <c r="G452" s="2"/>
      <c r="H452" s="2"/>
      <c r="I452" s="2"/>
    </row>
    <row r="453" spans="1:9" ht="15.75" x14ac:dyDescent="0.25">
      <c r="A453" s="24" t="s">
        <v>1205</v>
      </c>
      <c r="B453" s="3" t="s">
        <v>1470</v>
      </c>
      <c r="C453" s="22" t="s">
        <v>1206</v>
      </c>
      <c r="D453" s="44"/>
      <c r="E453" s="44">
        <v>0</v>
      </c>
      <c r="F453" s="44">
        <f t="shared" si="6"/>
        <v>0</v>
      </c>
      <c r="G453" s="2"/>
      <c r="H453" s="2"/>
      <c r="I453" s="2"/>
    </row>
    <row r="454" spans="1:9" ht="15.75" x14ac:dyDescent="0.25">
      <c r="A454" s="24" t="s">
        <v>1207</v>
      </c>
      <c r="B454" s="3" t="s">
        <v>1471</v>
      </c>
      <c r="C454" s="22" t="s">
        <v>1208</v>
      </c>
      <c r="D454" s="44"/>
      <c r="E454" s="44">
        <v>0</v>
      </c>
      <c r="F454" s="44">
        <f t="shared" si="6"/>
        <v>0</v>
      </c>
      <c r="G454" s="2"/>
      <c r="H454" s="2"/>
      <c r="I454" s="2"/>
    </row>
    <row r="455" spans="1:9" ht="15.75" x14ac:dyDescent="0.25">
      <c r="A455" s="23" t="s">
        <v>1209</v>
      </c>
      <c r="B455" s="3" t="s">
        <v>1472</v>
      </c>
      <c r="C455" s="22" t="s">
        <v>1210</v>
      </c>
      <c r="D455" s="44"/>
      <c r="E455" s="44">
        <v>0</v>
      </c>
      <c r="F455" s="44">
        <f t="shared" si="6"/>
        <v>0</v>
      </c>
      <c r="G455" s="2"/>
      <c r="H455" s="2"/>
      <c r="I455" s="2"/>
    </row>
    <row r="456" spans="1:9" ht="15.75" x14ac:dyDescent="0.25">
      <c r="A456" s="23" t="s">
        <v>1211</v>
      </c>
      <c r="B456" s="3" t="s">
        <v>1473</v>
      </c>
      <c r="C456" s="22" t="s">
        <v>1212</v>
      </c>
      <c r="D456" s="44"/>
      <c r="E456" s="44">
        <v>0</v>
      </c>
      <c r="F456" s="44">
        <f t="shared" si="6"/>
        <v>0</v>
      </c>
      <c r="G456" s="2"/>
      <c r="H456" s="2"/>
      <c r="I456" s="2"/>
    </row>
    <row r="457" spans="1:9" ht="15.75" x14ac:dyDescent="0.25">
      <c r="A457" s="23" t="s">
        <v>584</v>
      </c>
      <c r="B457" s="3" t="s">
        <v>1474</v>
      </c>
      <c r="C457" s="22" t="s">
        <v>1214</v>
      </c>
      <c r="D457" s="44">
        <v>30411</v>
      </c>
      <c r="E457" s="44">
        <v>0</v>
      </c>
      <c r="F457" s="44">
        <f t="shared" si="6"/>
        <v>30411</v>
      </c>
      <c r="G457" s="2"/>
      <c r="H457" s="2"/>
      <c r="I457" s="2"/>
    </row>
    <row r="458" spans="1:9" ht="15.75" x14ac:dyDescent="0.25">
      <c r="A458" s="23" t="s">
        <v>1215</v>
      </c>
      <c r="B458" s="3" t="s">
        <v>1475</v>
      </c>
      <c r="C458" s="22" t="s">
        <v>1216</v>
      </c>
      <c r="D458" s="44"/>
      <c r="E458" s="44">
        <v>0</v>
      </c>
      <c r="F458" s="44">
        <f t="shared" ref="F458:F466" si="7">D458+E458</f>
        <v>0</v>
      </c>
      <c r="G458" s="2"/>
      <c r="H458" s="2"/>
      <c r="I458" s="2"/>
    </row>
    <row r="459" spans="1:9" ht="15.75" x14ac:dyDescent="0.25">
      <c r="A459" s="23" t="s">
        <v>1217</v>
      </c>
      <c r="B459" s="3" t="s">
        <v>1476</v>
      </c>
      <c r="C459" s="22" t="s">
        <v>1218</v>
      </c>
      <c r="D459" s="44"/>
      <c r="E459" s="44">
        <v>0</v>
      </c>
      <c r="F459" s="44">
        <f t="shared" si="7"/>
        <v>0</v>
      </c>
      <c r="G459" s="2"/>
      <c r="H459" s="2"/>
      <c r="I459" s="2"/>
    </row>
    <row r="460" spans="1:9" ht="15.75" x14ac:dyDescent="0.25">
      <c r="A460" s="23" t="s">
        <v>1219</v>
      </c>
      <c r="B460" s="3" t="s">
        <v>1477</v>
      </c>
      <c r="C460" s="22" t="s">
        <v>1220</v>
      </c>
      <c r="D460" s="44"/>
      <c r="E460" s="44">
        <v>0</v>
      </c>
      <c r="F460" s="44">
        <f t="shared" si="7"/>
        <v>0</v>
      </c>
      <c r="G460" s="2"/>
      <c r="H460" s="2"/>
      <c r="I460" s="2"/>
    </row>
    <row r="461" spans="1:9" ht="15.75" x14ac:dyDescent="0.25">
      <c r="A461" s="3" t="s">
        <v>1221</v>
      </c>
      <c r="B461" s="3" t="s">
        <v>1478</v>
      </c>
      <c r="C461" s="22" t="s">
        <v>1222</v>
      </c>
      <c r="D461" s="44">
        <f>SUM(D462:D465)</f>
        <v>0</v>
      </c>
      <c r="E461" s="44">
        <v>0</v>
      </c>
      <c r="F461" s="44">
        <f t="shared" si="7"/>
        <v>0</v>
      </c>
      <c r="G461" s="2"/>
      <c r="H461" s="2"/>
      <c r="I461" s="2"/>
    </row>
    <row r="462" spans="1:9" ht="15.75" x14ac:dyDescent="0.25">
      <c r="A462" s="23" t="s">
        <v>1223</v>
      </c>
      <c r="B462" s="3" t="s">
        <v>1479</v>
      </c>
      <c r="C462" s="22" t="s">
        <v>1224</v>
      </c>
      <c r="D462" s="44"/>
      <c r="E462" s="44">
        <v>0</v>
      </c>
      <c r="F462" s="44">
        <f t="shared" si="7"/>
        <v>0</v>
      </c>
      <c r="G462" s="2"/>
      <c r="H462" s="2"/>
      <c r="I462" s="2"/>
    </row>
    <row r="463" spans="1:9" ht="15.75" x14ac:dyDescent="0.25">
      <c r="A463" s="23" t="s">
        <v>1225</v>
      </c>
      <c r="B463" s="3" t="s">
        <v>1480</v>
      </c>
      <c r="C463" s="22" t="s">
        <v>1226</v>
      </c>
      <c r="D463" s="44"/>
      <c r="E463" s="44">
        <v>0</v>
      </c>
      <c r="F463" s="44">
        <f t="shared" si="7"/>
        <v>0</v>
      </c>
      <c r="G463" s="2"/>
      <c r="H463" s="2"/>
      <c r="I463" s="2"/>
    </row>
    <row r="464" spans="1:9" ht="15.75" x14ac:dyDescent="0.25">
      <c r="A464" s="23" t="s">
        <v>1227</v>
      </c>
      <c r="B464" s="3" t="s">
        <v>1481</v>
      </c>
      <c r="C464" s="22" t="s">
        <v>1228</v>
      </c>
      <c r="D464" s="44"/>
      <c r="E464" s="44">
        <v>0</v>
      </c>
      <c r="F464" s="44">
        <f t="shared" si="7"/>
        <v>0</v>
      </c>
      <c r="G464" s="2"/>
      <c r="H464" s="2"/>
      <c r="I464" s="2"/>
    </row>
    <row r="465" spans="1:19" ht="15.75" x14ac:dyDescent="0.25">
      <c r="A465" s="23" t="s">
        <v>1229</v>
      </c>
      <c r="B465" s="3" t="s">
        <v>1482</v>
      </c>
      <c r="C465" s="22" t="s">
        <v>1230</v>
      </c>
      <c r="D465" s="44"/>
      <c r="E465" s="44">
        <v>0</v>
      </c>
      <c r="F465" s="44">
        <f t="shared" si="7"/>
        <v>0</v>
      </c>
      <c r="G465" s="2"/>
      <c r="H465" s="2"/>
      <c r="I465" s="2"/>
    </row>
    <row r="466" spans="1:19" ht="15.75" x14ac:dyDescent="0.25">
      <c r="A466" s="3" t="s">
        <v>1231</v>
      </c>
      <c r="B466" s="3" t="s">
        <v>1483</v>
      </c>
      <c r="C466" s="22" t="s">
        <v>1232</v>
      </c>
      <c r="D466" s="44"/>
      <c r="E466" s="44">
        <v>0</v>
      </c>
      <c r="F466" s="44">
        <f t="shared" si="7"/>
        <v>0</v>
      </c>
      <c r="G466" s="2"/>
      <c r="H466" s="2"/>
      <c r="I466" s="2"/>
    </row>
    <row r="467" spans="1:19" ht="30" customHeight="1" x14ac:dyDescent="0.25">
      <c r="A467" s="19" t="s">
        <v>2060</v>
      </c>
      <c r="B467" s="19"/>
      <c r="C467" s="19"/>
      <c r="D467" s="42">
        <f>SUM(D444,D208)</f>
        <v>373740.1</v>
      </c>
      <c r="E467" s="42">
        <f>SUM(E444,E208)</f>
        <v>-5599</v>
      </c>
      <c r="F467" s="42">
        <f>SUM(F444,F208)</f>
        <v>368141.1</v>
      </c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15.75" x14ac:dyDescent="0.25">
      <c r="A468" s="2"/>
      <c r="B468" s="2"/>
      <c r="C468" s="2"/>
      <c r="D468" s="45"/>
      <c r="E468" s="46"/>
      <c r="F468" s="291"/>
      <c r="G468" s="2"/>
      <c r="H468" s="2"/>
      <c r="I468" s="2"/>
    </row>
    <row r="469" spans="1:19" ht="15.75" x14ac:dyDescent="0.25">
      <c r="A469" s="2"/>
      <c r="B469" s="2"/>
      <c r="C469" s="2"/>
      <c r="D469" s="45"/>
      <c r="E469" s="46"/>
      <c r="F469" s="46"/>
      <c r="G469" s="2"/>
      <c r="H469" s="2"/>
      <c r="I469" s="2"/>
    </row>
    <row r="470" spans="1:19" ht="15.75" x14ac:dyDescent="0.25">
      <c r="A470" s="2"/>
      <c r="B470" s="2"/>
      <c r="C470" s="2"/>
      <c r="D470" s="45"/>
      <c r="E470" s="46"/>
      <c r="F470" s="46"/>
      <c r="G470" s="2"/>
      <c r="H470" s="2"/>
      <c r="I470" s="2"/>
    </row>
    <row r="471" spans="1:19" ht="15.75" x14ac:dyDescent="0.25">
      <c r="A471" s="2"/>
      <c r="B471" s="2"/>
      <c r="C471" s="2"/>
      <c r="D471" s="45"/>
      <c r="E471" s="46"/>
      <c r="F471" s="46"/>
      <c r="G471" s="2"/>
      <c r="H471" s="2"/>
      <c r="I471" s="2"/>
    </row>
    <row r="472" spans="1:19" ht="15.75" x14ac:dyDescent="0.25">
      <c r="A472" s="2"/>
      <c r="B472" s="2"/>
      <c r="C472" s="2"/>
      <c r="D472" s="45"/>
      <c r="E472" s="46"/>
      <c r="F472" s="46"/>
      <c r="G472" s="2"/>
      <c r="H472" s="2"/>
      <c r="I472" s="2"/>
    </row>
    <row r="473" spans="1:19" ht="15.75" x14ac:dyDescent="0.25">
      <c r="A473" s="2"/>
      <c r="B473" s="2"/>
      <c r="C473" s="2"/>
      <c r="D473" s="45"/>
      <c r="E473" s="46"/>
      <c r="F473" s="46"/>
      <c r="G473" s="2"/>
      <c r="H473" s="2"/>
      <c r="I473" s="2"/>
    </row>
    <row r="474" spans="1:19" ht="15.75" x14ac:dyDescent="0.25">
      <c r="A474" s="2"/>
      <c r="B474" s="2"/>
      <c r="C474" s="2"/>
      <c r="D474" s="45"/>
      <c r="E474" s="46"/>
      <c r="F474" s="46"/>
      <c r="G474" s="2"/>
      <c r="H474" s="2"/>
      <c r="I474" s="2"/>
    </row>
    <row r="475" spans="1:19" ht="15.75" x14ac:dyDescent="0.25">
      <c r="A475" s="2"/>
      <c r="B475" s="2"/>
      <c r="C475" s="2"/>
      <c r="D475" s="45"/>
      <c r="E475" s="46"/>
      <c r="F475" s="46"/>
      <c r="G475" s="2"/>
      <c r="H475" s="2"/>
      <c r="I475" s="2"/>
    </row>
    <row r="476" spans="1:19" ht="15.75" x14ac:dyDescent="0.25">
      <c r="A476" s="2"/>
      <c r="B476" s="2"/>
      <c r="C476" s="2"/>
      <c r="D476" s="45"/>
      <c r="E476" s="46"/>
      <c r="F476" s="46"/>
      <c r="G476" s="2"/>
      <c r="H476" s="2"/>
      <c r="I476" s="2"/>
    </row>
    <row r="477" spans="1:19" ht="15.75" x14ac:dyDescent="0.25">
      <c r="A477" s="2"/>
      <c r="B477" s="2"/>
      <c r="C477" s="2"/>
      <c r="D477" s="45"/>
      <c r="E477" s="46"/>
      <c r="F477" s="46"/>
      <c r="G477" s="2"/>
      <c r="H477" s="2"/>
      <c r="I477" s="2"/>
    </row>
    <row r="478" spans="1:19" ht="15.75" x14ac:dyDescent="0.25">
      <c r="A478" s="2"/>
      <c r="B478" s="2"/>
      <c r="C478" s="2"/>
      <c r="D478" s="45"/>
      <c r="E478" s="46"/>
      <c r="F478" s="46"/>
      <c r="G478" s="2"/>
      <c r="H478" s="2"/>
      <c r="I478" s="2"/>
    </row>
    <row r="479" spans="1:19" ht="15.75" x14ac:dyDescent="0.25">
      <c r="A479" s="2"/>
      <c r="B479" s="2"/>
      <c r="C479" s="2"/>
      <c r="D479" s="45"/>
      <c r="E479" s="46"/>
      <c r="F479" s="46"/>
      <c r="G479" s="2"/>
      <c r="H479" s="2"/>
      <c r="I479" s="2"/>
    </row>
    <row r="480" spans="1:19" ht="15.75" x14ac:dyDescent="0.25">
      <c r="A480" s="2"/>
      <c r="B480" s="2"/>
      <c r="C480" s="2"/>
      <c r="D480" s="45"/>
      <c r="E480" s="46"/>
      <c r="F480" s="46"/>
      <c r="G480" s="2"/>
      <c r="H480" s="2"/>
      <c r="I480" s="2"/>
    </row>
    <row r="481" spans="1:9" ht="15.75" x14ac:dyDescent="0.25">
      <c r="A481" s="2"/>
      <c r="B481" s="2"/>
      <c r="C481" s="2"/>
      <c r="D481" s="45"/>
      <c r="E481" s="46"/>
      <c r="F481" s="46"/>
      <c r="G481" s="2"/>
      <c r="H481" s="2"/>
      <c r="I481" s="2"/>
    </row>
    <row r="482" spans="1:9" ht="15.75" x14ac:dyDescent="0.25">
      <c r="A482" s="2"/>
      <c r="B482" s="2"/>
      <c r="C482" s="2"/>
      <c r="D482" s="45"/>
      <c r="E482" s="46"/>
      <c r="F482" s="46"/>
      <c r="G482" s="2"/>
      <c r="H482" s="2"/>
      <c r="I482" s="2"/>
    </row>
    <row r="483" spans="1:9" ht="15.75" x14ac:dyDescent="0.25">
      <c r="A483" s="2"/>
      <c r="B483" s="2"/>
      <c r="C483" s="2"/>
      <c r="D483" s="45"/>
      <c r="E483" s="46"/>
      <c r="F483" s="46"/>
      <c r="G483" s="2"/>
      <c r="H483" s="2"/>
      <c r="I483" s="2"/>
    </row>
    <row r="484" spans="1:9" ht="15.75" x14ac:dyDescent="0.25">
      <c r="A484" s="2"/>
      <c r="B484" s="2"/>
      <c r="C484" s="2"/>
      <c r="D484" s="45"/>
      <c r="E484" s="46"/>
      <c r="F484" s="46"/>
      <c r="G484" s="2"/>
      <c r="H484" s="2"/>
      <c r="I484" s="2"/>
    </row>
    <row r="485" spans="1:9" ht="15.75" x14ac:dyDescent="0.25">
      <c r="A485" s="2"/>
      <c r="B485" s="2"/>
      <c r="C485" s="2"/>
      <c r="D485" s="45"/>
      <c r="E485" s="46"/>
      <c r="F485" s="46"/>
      <c r="G485" s="2"/>
      <c r="H485" s="2"/>
      <c r="I485" s="2"/>
    </row>
    <row r="486" spans="1:9" ht="15.75" x14ac:dyDescent="0.25">
      <c r="A486" s="2"/>
      <c r="B486" s="2"/>
      <c r="C486" s="2"/>
      <c r="D486" s="45"/>
      <c r="E486" s="46"/>
      <c r="F486" s="46"/>
      <c r="G486" s="2"/>
      <c r="H486" s="2"/>
      <c r="I486" s="2"/>
    </row>
    <row r="487" spans="1:9" ht="15.75" x14ac:dyDescent="0.25">
      <c r="A487" s="2"/>
      <c r="B487" s="2"/>
      <c r="C487" s="2"/>
      <c r="D487" s="45"/>
      <c r="E487" s="46"/>
      <c r="F487" s="46"/>
      <c r="G487" s="2"/>
      <c r="H487" s="2"/>
      <c r="I487" s="2"/>
    </row>
    <row r="488" spans="1:9" ht="15.75" x14ac:dyDescent="0.25">
      <c r="A488" s="2"/>
      <c r="B488" s="2"/>
      <c r="C488" s="2"/>
      <c r="D488" s="45"/>
      <c r="E488" s="46"/>
      <c r="F488" s="46"/>
      <c r="G488" s="2"/>
      <c r="H488" s="2"/>
      <c r="I488" s="2"/>
    </row>
    <row r="489" spans="1:9" ht="15.75" x14ac:dyDescent="0.25">
      <c r="A489" s="2"/>
      <c r="B489" s="2"/>
      <c r="C489" s="2"/>
      <c r="D489" s="45"/>
      <c r="E489" s="46"/>
      <c r="F489" s="46"/>
      <c r="G489" s="2"/>
      <c r="H489" s="2"/>
      <c r="I489" s="2"/>
    </row>
    <row r="490" spans="1:9" ht="15.75" x14ac:dyDescent="0.25">
      <c r="A490" s="2"/>
      <c r="B490" s="2"/>
      <c r="C490" s="2"/>
      <c r="D490" s="45"/>
      <c r="E490" s="46"/>
      <c r="F490" s="46"/>
      <c r="G490" s="2"/>
      <c r="H490" s="2"/>
      <c r="I490" s="2"/>
    </row>
    <row r="491" spans="1:9" ht="15.75" x14ac:dyDescent="0.25">
      <c r="A491" s="2"/>
      <c r="B491" s="2"/>
      <c r="C491" s="2"/>
      <c r="D491" s="45"/>
      <c r="E491" s="46"/>
      <c r="F491" s="46"/>
      <c r="G491" s="2"/>
      <c r="H491" s="2"/>
      <c r="I491" s="2"/>
    </row>
    <row r="492" spans="1:9" ht="15.75" x14ac:dyDescent="0.25">
      <c r="A492" s="2"/>
      <c r="B492" s="2"/>
      <c r="C492" s="2"/>
      <c r="D492" s="45"/>
      <c r="E492" s="46"/>
      <c r="F492" s="46"/>
      <c r="G492" s="2"/>
      <c r="H492" s="2"/>
      <c r="I492" s="2"/>
    </row>
    <row r="493" spans="1:9" ht="15.75" x14ac:dyDescent="0.25">
      <c r="A493" s="2"/>
      <c r="B493" s="2"/>
      <c r="C493" s="2"/>
      <c r="D493" s="45"/>
      <c r="E493" s="46"/>
      <c r="F493" s="46"/>
      <c r="G493" s="2"/>
      <c r="H493" s="2"/>
      <c r="I493" s="2"/>
    </row>
    <row r="494" spans="1:9" ht="15.75" x14ac:dyDescent="0.25">
      <c r="A494" s="2"/>
      <c r="B494" s="2"/>
      <c r="C494" s="2"/>
      <c r="D494" s="45"/>
      <c r="E494" s="46"/>
      <c r="F494" s="46"/>
      <c r="G494" s="2"/>
      <c r="H494" s="2"/>
      <c r="I494" s="2"/>
    </row>
    <row r="495" spans="1:9" ht="15.75" x14ac:dyDescent="0.25">
      <c r="A495" s="2"/>
      <c r="B495" s="2"/>
      <c r="C495" s="2"/>
      <c r="D495" s="45"/>
      <c r="E495" s="46"/>
      <c r="F495" s="46"/>
      <c r="G495" s="2"/>
      <c r="H495" s="2"/>
      <c r="I495" s="2"/>
    </row>
    <row r="496" spans="1:9" ht="15.75" x14ac:dyDescent="0.25">
      <c r="A496" s="2"/>
      <c r="B496" s="2"/>
      <c r="C496" s="2"/>
      <c r="D496" s="45"/>
      <c r="E496" s="46"/>
      <c r="F496" s="46"/>
      <c r="G496" s="2"/>
      <c r="H496" s="2"/>
      <c r="I496" s="2"/>
    </row>
    <row r="497" spans="1:9" ht="15.75" x14ac:dyDescent="0.25">
      <c r="A497" s="2"/>
      <c r="B497" s="2"/>
      <c r="C497" s="2"/>
      <c r="D497" s="45"/>
      <c r="E497" s="46"/>
      <c r="F497" s="46"/>
      <c r="G497" s="2"/>
      <c r="H497" s="2"/>
      <c r="I497" s="2"/>
    </row>
    <row r="498" spans="1:9" x14ac:dyDescent="0.25">
      <c r="A498" s="2"/>
      <c r="B498" s="2"/>
      <c r="C498" s="2"/>
      <c r="D498" s="46"/>
      <c r="E498" s="46"/>
      <c r="F498" s="46"/>
      <c r="G498" s="2"/>
      <c r="H498" s="2"/>
      <c r="I498" s="2"/>
    </row>
    <row r="499" spans="1:9" x14ac:dyDescent="0.25">
      <c r="A499" s="2"/>
      <c r="B499" s="2"/>
      <c r="C499" s="2"/>
      <c r="D499" s="46"/>
      <c r="E499" s="46"/>
      <c r="F499" s="46"/>
      <c r="G499" s="2"/>
      <c r="H499" s="2"/>
      <c r="I499" s="2"/>
    </row>
    <row r="500" spans="1:9" x14ac:dyDescent="0.25">
      <c r="A500" s="2"/>
      <c r="B500" s="2"/>
      <c r="C500" s="2"/>
      <c r="D500" s="46"/>
      <c r="E500" s="46"/>
      <c r="F500" s="46"/>
      <c r="G500" s="2"/>
      <c r="H500" s="2"/>
      <c r="I500" s="2"/>
    </row>
    <row r="501" spans="1:9" x14ac:dyDescent="0.25">
      <c r="A501" s="2"/>
      <c r="B501" s="2"/>
      <c r="C501" s="2"/>
      <c r="D501" s="46"/>
      <c r="E501" s="46"/>
      <c r="F501" s="46"/>
      <c r="G501" s="2"/>
      <c r="H501" s="2"/>
      <c r="I501" s="2"/>
    </row>
    <row r="502" spans="1:9" x14ac:dyDescent="0.25">
      <c r="A502" s="2"/>
      <c r="B502" s="2"/>
      <c r="C502" s="2"/>
      <c r="D502" s="46"/>
      <c r="E502" s="46"/>
      <c r="F502" s="46"/>
      <c r="G502" s="2"/>
      <c r="H502" s="2"/>
      <c r="I502" s="2"/>
    </row>
    <row r="503" spans="1:9" x14ac:dyDescent="0.25">
      <c r="A503" s="2"/>
      <c r="B503" s="2"/>
      <c r="C503" s="2"/>
      <c r="D503" s="46"/>
      <c r="E503" s="46"/>
      <c r="F503" s="46"/>
      <c r="G503" s="2"/>
      <c r="H503" s="2"/>
      <c r="I503" s="2"/>
    </row>
    <row r="504" spans="1:9" x14ac:dyDescent="0.25">
      <c r="A504" s="2"/>
      <c r="B504" s="2"/>
      <c r="C504" s="2"/>
      <c r="D504" s="46"/>
      <c r="E504" s="46"/>
      <c r="F504" s="46"/>
      <c r="G504" s="2"/>
      <c r="H504" s="2"/>
      <c r="I504" s="2"/>
    </row>
    <row r="505" spans="1:9" x14ac:dyDescent="0.25">
      <c r="A505" s="2"/>
      <c r="B505" s="2"/>
      <c r="C505" s="2"/>
      <c r="D505" s="46"/>
      <c r="E505" s="46"/>
      <c r="F505" s="46"/>
      <c r="G505" s="2"/>
      <c r="H505" s="2"/>
      <c r="I505" s="2"/>
    </row>
    <row r="506" spans="1:9" x14ac:dyDescent="0.25">
      <c r="A506" s="2"/>
      <c r="B506" s="2"/>
      <c r="C506" s="2"/>
      <c r="D506" s="46"/>
      <c r="E506" s="46"/>
      <c r="F506" s="46"/>
      <c r="G506" s="2"/>
      <c r="H506" s="2"/>
      <c r="I506" s="2"/>
    </row>
    <row r="507" spans="1:9" x14ac:dyDescent="0.25">
      <c r="A507" s="2"/>
      <c r="B507" s="2"/>
      <c r="C507" s="2"/>
      <c r="D507" s="46"/>
      <c r="E507" s="46"/>
      <c r="F507" s="46"/>
      <c r="G507" s="2"/>
      <c r="H507" s="2"/>
      <c r="I507" s="2"/>
    </row>
    <row r="508" spans="1:9" x14ac:dyDescent="0.25">
      <c r="A508" s="2"/>
      <c r="B508" s="2"/>
      <c r="C508" s="2"/>
      <c r="D508" s="46"/>
      <c r="E508" s="46"/>
      <c r="F508" s="46"/>
      <c r="G508" s="2"/>
      <c r="H508" s="2"/>
      <c r="I508" s="2"/>
    </row>
    <row r="509" spans="1:9" x14ac:dyDescent="0.25">
      <c r="A509" s="2"/>
      <c r="B509" s="2"/>
      <c r="C509" s="2"/>
      <c r="D509" s="46"/>
      <c r="E509" s="46"/>
      <c r="F509" s="46"/>
      <c r="G509" s="2"/>
      <c r="H509" s="2"/>
      <c r="I509" s="2"/>
    </row>
    <row r="510" spans="1:9" x14ac:dyDescent="0.25">
      <c r="A510" s="2"/>
      <c r="B510" s="2"/>
      <c r="C510" s="2"/>
      <c r="D510" s="46"/>
      <c r="E510" s="46"/>
      <c r="F510" s="46"/>
      <c r="G510" s="2"/>
      <c r="H510" s="2"/>
      <c r="I510" s="2"/>
    </row>
    <row r="511" spans="1:9" x14ac:dyDescent="0.25">
      <c r="A511" s="2"/>
      <c r="B511" s="2"/>
      <c r="C511" s="2"/>
      <c r="D511" s="46"/>
      <c r="E511" s="46"/>
      <c r="F511" s="46"/>
      <c r="G511" s="2"/>
      <c r="H511" s="2"/>
      <c r="I511" s="2"/>
    </row>
    <row r="512" spans="1:9" x14ac:dyDescent="0.25">
      <c r="A512" s="2"/>
      <c r="B512" s="2"/>
      <c r="C512" s="2"/>
      <c r="D512" s="46"/>
      <c r="E512" s="46"/>
      <c r="F512" s="46"/>
      <c r="G512" s="2"/>
      <c r="H512" s="2"/>
      <c r="I512" s="2"/>
    </row>
    <row r="513" spans="1:9" x14ac:dyDescent="0.25">
      <c r="A513" s="2"/>
      <c r="B513" s="2"/>
      <c r="C513" s="2"/>
      <c r="D513" s="46"/>
      <c r="E513" s="46"/>
      <c r="F513" s="46"/>
      <c r="G513" s="2"/>
      <c r="H513" s="2"/>
      <c r="I513" s="2"/>
    </row>
    <row r="514" spans="1:9" x14ac:dyDescent="0.25">
      <c r="A514" s="2"/>
      <c r="B514" s="2"/>
      <c r="C514" s="2"/>
      <c r="D514" s="46"/>
      <c r="E514" s="46"/>
      <c r="F514" s="46"/>
      <c r="G514" s="2"/>
      <c r="H514" s="2"/>
      <c r="I514" s="2"/>
    </row>
    <row r="515" spans="1:9" x14ac:dyDescent="0.25">
      <c r="A515" s="2"/>
      <c r="B515" s="2"/>
      <c r="C515" s="2"/>
      <c r="D515" s="46"/>
      <c r="E515" s="46"/>
      <c r="F515" s="46"/>
      <c r="G515" s="2"/>
      <c r="H515" s="2"/>
      <c r="I515" s="2"/>
    </row>
    <row r="516" spans="1:9" x14ac:dyDescent="0.25">
      <c r="A516" s="2"/>
      <c r="B516" s="2"/>
      <c r="C516" s="2"/>
      <c r="D516" s="46"/>
      <c r="E516" s="46"/>
      <c r="F516" s="46"/>
      <c r="G516" s="2"/>
      <c r="H516" s="2"/>
      <c r="I516" s="2"/>
    </row>
    <row r="517" spans="1:9" x14ac:dyDescent="0.25">
      <c r="A517" s="2"/>
      <c r="B517" s="2"/>
      <c r="C517" s="2"/>
      <c r="D517" s="46"/>
      <c r="E517" s="46"/>
      <c r="F517" s="46"/>
      <c r="G517" s="2"/>
      <c r="H517" s="2"/>
      <c r="I517" s="2"/>
    </row>
    <row r="518" spans="1:9" x14ac:dyDescent="0.25">
      <c r="A518" s="2"/>
      <c r="B518" s="2"/>
      <c r="C518" s="2"/>
      <c r="D518" s="46"/>
      <c r="E518" s="46"/>
      <c r="F518" s="46"/>
      <c r="G518" s="2"/>
      <c r="H518" s="2"/>
      <c r="I518" s="2"/>
    </row>
    <row r="519" spans="1:9" x14ac:dyDescent="0.25">
      <c r="A519" s="2"/>
      <c r="B519" s="2"/>
      <c r="C519" s="2"/>
      <c r="D519" s="46"/>
      <c r="E519" s="46"/>
      <c r="F519" s="46"/>
      <c r="G519" s="2"/>
      <c r="H519" s="2"/>
      <c r="I519" s="2"/>
    </row>
    <row r="520" spans="1:9" x14ac:dyDescent="0.25">
      <c r="A520" s="2"/>
      <c r="B520" s="2"/>
      <c r="C520" s="2"/>
      <c r="D520" s="46"/>
      <c r="E520" s="46"/>
      <c r="F520" s="46"/>
      <c r="G520" s="2"/>
      <c r="H520" s="2"/>
      <c r="I520" s="2"/>
    </row>
    <row r="521" spans="1:9" x14ac:dyDescent="0.25">
      <c r="A521" s="2"/>
      <c r="B521" s="2"/>
      <c r="C521" s="2"/>
      <c r="D521" s="46"/>
      <c r="E521" s="46"/>
      <c r="F521" s="46"/>
      <c r="G521" s="2"/>
      <c r="H521" s="2"/>
      <c r="I521" s="2"/>
    </row>
    <row r="522" spans="1:9" x14ac:dyDescent="0.25">
      <c r="A522" s="2"/>
      <c r="B522" s="2"/>
      <c r="C522" s="2"/>
      <c r="D522" s="46"/>
      <c r="E522" s="46"/>
      <c r="F522" s="46"/>
      <c r="G522" s="2"/>
      <c r="H522" s="2"/>
      <c r="I522" s="2"/>
    </row>
    <row r="523" spans="1:9" x14ac:dyDescent="0.25">
      <c r="A523" s="2"/>
      <c r="B523" s="2"/>
      <c r="C523" s="2"/>
      <c r="D523" s="46"/>
      <c r="E523" s="46"/>
      <c r="F523" s="46"/>
      <c r="G523" s="2"/>
      <c r="H523" s="2"/>
      <c r="I523" s="2"/>
    </row>
    <row r="524" spans="1:9" x14ac:dyDescent="0.25">
      <c r="A524" s="2"/>
      <c r="B524" s="2"/>
      <c r="C524" s="2"/>
      <c r="D524" s="46"/>
      <c r="E524" s="46"/>
      <c r="F524" s="46"/>
      <c r="G524" s="2"/>
      <c r="H524" s="2"/>
      <c r="I524" s="2"/>
    </row>
    <row r="525" spans="1:9" x14ac:dyDescent="0.25">
      <c r="A525" s="2"/>
      <c r="B525" s="2"/>
      <c r="C525" s="2"/>
      <c r="D525" s="46"/>
      <c r="E525" s="46"/>
      <c r="F525" s="46"/>
      <c r="G525" s="2"/>
      <c r="H525" s="2"/>
      <c r="I525" s="2"/>
    </row>
    <row r="526" spans="1:9" x14ac:dyDescent="0.25">
      <c r="A526" s="2"/>
      <c r="B526" s="2"/>
      <c r="C526" s="2"/>
      <c r="D526" s="46"/>
      <c r="E526" s="46"/>
      <c r="F526" s="46"/>
      <c r="G526" s="2"/>
      <c r="H526" s="2"/>
      <c r="I526" s="2"/>
    </row>
    <row r="527" spans="1:9" x14ac:dyDescent="0.25">
      <c r="A527" s="2"/>
      <c r="B527" s="2"/>
      <c r="C527" s="2"/>
      <c r="D527" s="46"/>
      <c r="E527" s="46"/>
      <c r="F527" s="46"/>
      <c r="G527" s="2"/>
      <c r="H527" s="2"/>
      <c r="I527" s="2"/>
    </row>
    <row r="528" spans="1:9" x14ac:dyDescent="0.25">
      <c r="A528" s="2"/>
      <c r="B528" s="2"/>
      <c r="C528" s="2"/>
      <c r="D528" s="46"/>
      <c r="E528" s="46"/>
      <c r="F528" s="46"/>
      <c r="G528" s="2"/>
      <c r="H528" s="2"/>
      <c r="I528" s="2"/>
    </row>
    <row r="529" spans="1:9" x14ac:dyDescent="0.25">
      <c r="A529" s="2"/>
      <c r="B529" s="2"/>
      <c r="C529" s="2"/>
      <c r="D529" s="46"/>
      <c r="E529" s="46"/>
      <c r="F529" s="46"/>
      <c r="G529" s="2"/>
      <c r="H529" s="2"/>
      <c r="I529" s="2"/>
    </row>
    <row r="530" spans="1:9" x14ac:dyDescent="0.25">
      <c r="A530" s="2"/>
      <c r="B530" s="2"/>
      <c r="C530" s="2"/>
      <c r="D530" s="46"/>
      <c r="E530" s="46"/>
      <c r="F530" s="46"/>
      <c r="G530" s="2"/>
      <c r="H530" s="2"/>
      <c r="I530" s="2"/>
    </row>
    <row r="531" spans="1:9" x14ac:dyDescent="0.25">
      <c r="A531" s="2"/>
      <c r="B531" s="2"/>
      <c r="C531" s="2"/>
      <c r="D531" s="46"/>
      <c r="E531" s="46"/>
      <c r="F531" s="46"/>
      <c r="G531" s="2"/>
      <c r="H531" s="2"/>
      <c r="I531" s="2"/>
    </row>
    <row r="532" spans="1:9" x14ac:dyDescent="0.25">
      <c r="A532" s="2"/>
      <c r="B532" s="2"/>
      <c r="C532" s="2"/>
      <c r="D532" s="46"/>
      <c r="E532" s="46"/>
      <c r="F532" s="46"/>
      <c r="G532" s="2"/>
      <c r="H532" s="2"/>
      <c r="I532" s="2"/>
    </row>
    <row r="533" spans="1:9" x14ac:dyDescent="0.25">
      <c r="A533" s="2"/>
      <c r="B533" s="2"/>
      <c r="C533" s="2"/>
      <c r="D533" s="46"/>
      <c r="E533" s="46"/>
      <c r="F533" s="46"/>
      <c r="G533" s="2"/>
      <c r="H533" s="2"/>
      <c r="I533" s="2"/>
    </row>
    <row r="534" spans="1:9" x14ac:dyDescent="0.25">
      <c r="A534" s="2"/>
      <c r="B534" s="2"/>
      <c r="C534" s="2"/>
      <c r="D534" s="46"/>
      <c r="E534" s="46"/>
      <c r="F534" s="46"/>
      <c r="G534" s="2"/>
      <c r="H534" s="2"/>
      <c r="I534" s="2"/>
    </row>
    <row r="535" spans="1:9" x14ac:dyDescent="0.25">
      <c r="A535" s="2"/>
      <c r="B535" s="2"/>
      <c r="C535" s="2"/>
      <c r="D535" s="46"/>
      <c r="E535" s="46"/>
      <c r="F535" s="46"/>
      <c r="G535" s="2"/>
      <c r="H535" s="2"/>
      <c r="I535" s="2"/>
    </row>
    <row r="536" spans="1:9" x14ac:dyDescent="0.25">
      <c r="A536" s="2"/>
      <c r="B536" s="2"/>
      <c r="C536" s="2"/>
      <c r="D536" s="46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46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46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46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46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46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46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46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46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46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46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46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</sheetData>
  <mergeCells count="3">
    <mergeCell ref="A1:F1"/>
    <mergeCell ref="A2:F2"/>
    <mergeCell ref="A3:F3"/>
  </mergeCells>
  <phoneticPr fontId="6" type="noConversion"/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571"/>
  <sheetViews>
    <sheetView topLeftCell="A417" zoomScale="70" workbookViewId="0">
      <selection activeCell="D441" sqref="D441"/>
    </sheetView>
  </sheetViews>
  <sheetFormatPr defaultRowHeight="15" x14ac:dyDescent="0.25"/>
  <cols>
    <col min="1" max="1" width="104.140625" customWidth="1"/>
    <col min="2" max="2" width="8.85546875" customWidth="1"/>
    <col min="3" max="3" width="11.28515625" bestFit="1" customWidth="1"/>
    <col min="4" max="6" width="13.7109375" customWidth="1"/>
    <col min="14" max="14" width="10.140625" bestFit="1" customWidth="1"/>
  </cols>
  <sheetData>
    <row r="1" spans="1:15" x14ac:dyDescent="0.25">
      <c r="A1" s="863" t="s">
        <v>42</v>
      </c>
      <c r="B1" s="863"/>
      <c r="C1" s="863"/>
      <c r="D1" s="863"/>
      <c r="E1" s="863"/>
      <c r="F1" s="863"/>
      <c r="G1" s="695"/>
      <c r="H1" s="695"/>
    </row>
    <row r="2" spans="1:15" ht="20.25" customHeight="1" x14ac:dyDescent="0.3">
      <c r="A2" s="876" t="s">
        <v>2062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 x14ac:dyDescent="0.25">
      <c r="A4" s="447"/>
      <c r="B4" s="447"/>
      <c r="C4" s="447"/>
      <c r="D4" s="44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3.25" x14ac:dyDescent="0.35">
      <c r="A5" s="335"/>
      <c r="B5" s="335"/>
      <c r="C5" s="335"/>
      <c r="D5" s="534"/>
      <c r="E5" s="1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17" t="s">
        <v>1873</v>
      </c>
      <c r="F6" s="17" t="s">
        <v>912</v>
      </c>
      <c r="G6" s="15"/>
      <c r="H6" s="15"/>
      <c r="I6" s="15"/>
      <c r="J6" s="15"/>
      <c r="K6" s="15"/>
      <c r="L6" s="15"/>
      <c r="M6" s="15"/>
      <c r="N6" s="15"/>
      <c r="O6" s="15"/>
    </row>
    <row r="7" spans="1:15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</row>
    <row r="8" spans="1:15" ht="30" customHeight="1" x14ac:dyDescent="0.25">
      <c r="A8" s="19" t="s">
        <v>2055</v>
      </c>
      <c r="B8" s="19" t="s">
        <v>1384</v>
      </c>
      <c r="C8" s="20"/>
      <c r="D8" s="42">
        <f>D9+D85+D97+D135+D171+D177+D183</f>
        <v>357629.80200000003</v>
      </c>
      <c r="E8" s="42">
        <f>E9+E85+E97+E135+E171+E177+E183</f>
        <v>183206</v>
      </c>
      <c r="F8" s="634">
        <f>E8+D8</f>
        <v>540835.80200000003</v>
      </c>
      <c r="G8" s="15"/>
      <c r="H8" s="15"/>
      <c r="I8" s="15"/>
      <c r="J8" s="15"/>
      <c r="K8" s="15"/>
      <c r="L8" s="15"/>
      <c r="M8" s="15"/>
      <c r="N8" s="15"/>
      <c r="O8" s="15"/>
    </row>
    <row r="9" spans="1:15" ht="18.75" x14ac:dyDescent="0.25">
      <c r="A9" s="21" t="s">
        <v>815</v>
      </c>
      <c r="B9" s="3" t="s">
        <v>360</v>
      </c>
      <c r="C9" s="22" t="s">
        <v>816</v>
      </c>
      <c r="D9" s="42">
        <v>103165</v>
      </c>
      <c r="E9" s="44">
        <f>E10+E74+E75+E76+E77+E78</f>
        <v>20208</v>
      </c>
      <c r="F9" s="43">
        <f t="shared" ref="F9:F70" si="0">D9+E9</f>
        <v>123373</v>
      </c>
      <c r="G9" s="15"/>
      <c r="H9" s="15"/>
      <c r="I9" s="15"/>
      <c r="J9" s="15"/>
      <c r="K9" s="15"/>
      <c r="L9" s="15"/>
      <c r="M9" s="15"/>
      <c r="N9" s="15"/>
      <c r="O9" s="15"/>
    </row>
    <row r="10" spans="1:15" ht="18.75" x14ac:dyDescent="0.25">
      <c r="A10" s="5" t="s">
        <v>817</v>
      </c>
      <c r="B10" s="3" t="s">
        <v>348</v>
      </c>
      <c r="C10" s="22" t="s">
        <v>818</v>
      </c>
      <c r="D10" s="42">
        <v>90216</v>
      </c>
      <c r="E10" s="44">
        <f>E11+E41+E42+E57+E59+E68+E73</f>
        <v>12327</v>
      </c>
      <c r="F10" s="44">
        <f t="shared" si="0"/>
        <v>102543</v>
      </c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8.75" x14ac:dyDescent="0.25">
      <c r="A11" s="23" t="s">
        <v>819</v>
      </c>
      <c r="B11" s="3" t="s">
        <v>349</v>
      </c>
      <c r="C11" s="22" t="s">
        <v>820</v>
      </c>
      <c r="D11" s="42">
        <f>'mód 1 önk'!F11</f>
        <v>51206</v>
      </c>
      <c r="E11" s="44">
        <v>0</v>
      </c>
      <c r="F11" s="44">
        <f t="shared" si="0"/>
        <v>51206</v>
      </c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8.75" x14ac:dyDescent="0.25">
      <c r="A12" s="24" t="s">
        <v>821</v>
      </c>
      <c r="B12" s="3"/>
      <c r="C12" s="22"/>
      <c r="D12" s="42">
        <f>'mód 1 önk'!F12</f>
        <v>30411</v>
      </c>
      <c r="E12" s="44">
        <v>0</v>
      </c>
      <c r="F12" s="44">
        <f t="shared" si="0"/>
        <v>30411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8.75" x14ac:dyDescent="0.25">
      <c r="A13" s="25" t="s">
        <v>1824</v>
      </c>
      <c r="B13" s="3"/>
      <c r="C13" s="22"/>
      <c r="D13" s="42">
        <f>'mód 1 önk'!F13</f>
        <v>30411</v>
      </c>
      <c r="E13" s="44">
        <v>0</v>
      </c>
      <c r="F13" s="44">
        <f t="shared" si="0"/>
        <v>30411</v>
      </c>
      <c r="G13" s="15"/>
      <c r="H13" s="15"/>
      <c r="I13" s="15"/>
      <c r="J13" s="15"/>
      <c r="K13" s="15"/>
      <c r="L13" s="15"/>
      <c r="M13" s="15"/>
      <c r="N13" s="45"/>
      <c r="O13" s="15"/>
    </row>
    <row r="14" spans="1:15" ht="18.75" x14ac:dyDescent="0.25">
      <c r="A14" s="25" t="s">
        <v>1825</v>
      </c>
      <c r="B14" s="3"/>
      <c r="C14" s="22"/>
      <c r="D14" s="42">
        <f>'mód 1 önk'!F14</f>
        <v>30411</v>
      </c>
      <c r="E14" s="44">
        <v>0</v>
      </c>
      <c r="F14" s="44">
        <f t="shared" si="0"/>
        <v>30411</v>
      </c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8.75" x14ac:dyDescent="0.25">
      <c r="A15" s="25" t="s">
        <v>1826</v>
      </c>
      <c r="B15" s="3"/>
      <c r="C15" s="22"/>
      <c r="D15" s="42">
        <f>'mód 1 önk'!F15</f>
        <v>0</v>
      </c>
      <c r="E15" s="44">
        <v>0</v>
      </c>
      <c r="F15" s="44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8.75" x14ac:dyDescent="0.25">
      <c r="A16" s="24" t="s">
        <v>822</v>
      </c>
      <c r="B16" s="3"/>
      <c r="C16" s="22"/>
      <c r="D16" s="42">
        <f>'mód 1 önk'!F16</f>
        <v>12032</v>
      </c>
      <c r="E16" s="44">
        <v>0</v>
      </c>
      <c r="F16" s="44">
        <f t="shared" si="0"/>
        <v>12032</v>
      </c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8.75" x14ac:dyDescent="0.25">
      <c r="A17" s="25" t="s">
        <v>823</v>
      </c>
      <c r="B17" s="3"/>
      <c r="C17" s="22"/>
      <c r="D17" s="42">
        <f>'mód 1 önk'!F17</f>
        <v>4290</v>
      </c>
      <c r="E17" s="44">
        <v>0</v>
      </c>
      <c r="F17" s="44">
        <f t="shared" si="0"/>
        <v>4290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8.75" x14ac:dyDescent="0.25">
      <c r="A18" s="41" t="s">
        <v>1828</v>
      </c>
      <c r="B18" s="3"/>
      <c r="C18" s="22"/>
      <c r="D18" s="42">
        <f>'mód 1 önk'!F18</f>
        <v>4290</v>
      </c>
      <c r="E18" s="44">
        <v>0</v>
      </c>
      <c r="F18" s="44">
        <f t="shared" si="0"/>
        <v>4290</v>
      </c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8.75" x14ac:dyDescent="0.25">
      <c r="A19" s="41" t="s">
        <v>1829</v>
      </c>
      <c r="B19" s="3"/>
      <c r="C19" s="22"/>
      <c r="D19" s="42">
        <f>'mód 1 önk'!F19</f>
        <v>4290</v>
      </c>
      <c r="E19" s="44">
        <v>0</v>
      </c>
      <c r="F19" s="44">
        <f t="shared" si="0"/>
        <v>4290</v>
      </c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8.75" x14ac:dyDescent="0.25">
      <c r="A20" s="41" t="s">
        <v>1830</v>
      </c>
      <c r="B20" s="3"/>
      <c r="C20" s="22"/>
      <c r="D20" s="42">
        <f>'mód 1 önk'!F20</f>
        <v>0</v>
      </c>
      <c r="E20" s="44">
        <v>0</v>
      </c>
      <c r="F20" s="44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8.75" x14ac:dyDescent="0.25">
      <c r="A21" s="25" t="s">
        <v>824</v>
      </c>
      <c r="B21" s="3"/>
      <c r="C21" s="22"/>
      <c r="D21" s="42">
        <f>'mód 1 önk'!F21</f>
        <v>4361</v>
      </c>
      <c r="E21" s="44">
        <v>0</v>
      </c>
      <c r="F21" s="44">
        <f t="shared" si="0"/>
        <v>4361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8.75" x14ac:dyDescent="0.25">
      <c r="A22" s="41" t="s">
        <v>1831</v>
      </c>
      <c r="B22" s="3"/>
      <c r="C22" s="22"/>
      <c r="D22" s="42">
        <f>'mód 1 önk'!F22</f>
        <v>4361</v>
      </c>
      <c r="E22" s="44">
        <v>0</v>
      </c>
      <c r="F22" s="44">
        <f t="shared" si="0"/>
        <v>4361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8.75" x14ac:dyDescent="0.25">
      <c r="A23" s="41" t="s">
        <v>1832</v>
      </c>
      <c r="B23" s="3"/>
      <c r="C23" s="22"/>
      <c r="D23" s="42">
        <f>'mód 1 önk'!F23</f>
        <v>4361</v>
      </c>
      <c r="E23" s="44">
        <v>0</v>
      </c>
      <c r="F23" s="44">
        <f t="shared" si="0"/>
        <v>4361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8.75" x14ac:dyDescent="0.25">
      <c r="A24" s="41" t="s">
        <v>1833</v>
      </c>
      <c r="B24" s="3"/>
      <c r="C24" s="22"/>
      <c r="D24" s="42">
        <f>'mód 1 önk'!F24</f>
        <v>0</v>
      </c>
      <c r="E24" s="44">
        <v>0</v>
      </c>
      <c r="F24" s="44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8.75" x14ac:dyDescent="0.25">
      <c r="A25" s="25" t="s">
        <v>825</v>
      </c>
      <c r="B25" s="3"/>
      <c r="C25" s="22"/>
      <c r="D25" s="42">
        <f>'mód 1 önk'!F25</f>
        <v>962</v>
      </c>
      <c r="E25" s="44">
        <v>0</v>
      </c>
      <c r="F25" s="44">
        <f t="shared" si="0"/>
        <v>962</v>
      </c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8.75" x14ac:dyDescent="0.25">
      <c r="A26" s="41" t="s">
        <v>1834</v>
      </c>
      <c r="B26" s="3"/>
      <c r="C26" s="22"/>
      <c r="D26" s="42">
        <f>'mód 1 önk'!F26</f>
        <v>962</v>
      </c>
      <c r="E26" s="44">
        <v>0</v>
      </c>
      <c r="F26" s="44">
        <f t="shared" si="0"/>
        <v>962</v>
      </c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8.75" x14ac:dyDescent="0.25">
      <c r="A27" s="41" t="s">
        <v>1835</v>
      </c>
      <c r="B27" s="3"/>
      <c r="C27" s="22"/>
      <c r="D27" s="42">
        <f>'mód 1 önk'!F27</f>
        <v>962</v>
      </c>
      <c r="E27" s="44">
        <v>0</v>
      </c>
      <c r="F27" s="44">
        <f t="shared" si="0"/>
        <v>962</v>
      </c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8.75" x14ac:dyDescent="0.25">
      <c r="A28" s="41" t="s">
        <v>1836</v>
      </c>
      <c r="B28" s="3"/>
      <c r="C28" s="22"/>
      <c r="D28" s="42">
        <f>'mód 1 önk'!F28</f>
        <v>0</v>
      </c>
      <c r="E28" s="44">
        <v>0</v>
      </c>
      <c r="F28" s="44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8.75" x14ac:dyDescent="0.25">
      <c r="A29" s="25" t="s">
        <v>826</v>
      </c>
      <c r="B29" s="3"/>
      <c r="C29" s="22"/>
      <c r="D29" s="42">
        <f>'mód 1 önk'!F29</f>
        <v>2419</v>
      </c>
      <c r="E29" s="44">
        <v>0</v>
      </c>
      <c r="F29" s="44">
        <f t="shared" si="0"/>
        <v>2419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8.75" x14ac:dyDescent="0.25">
      <c r="A30" s="41" t="s">
        <v>1846</v>
      </c>
      <c r="B30" s="3"/>
      <c r="C30" s="22"/>
      <c r="D30" s="42">
        <f>'mód 1 önk'!F30</f>
        <v>2419</v>
      </c>
      <c r="E30" s="44">
        <v>0</v>
      </c>
      <c r="F30" s="44">
        <f t="shared" si="0"/>
        <v>2419</v>
      </c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8.75" x14ac:dyDescent="0.25">
      <c r="A31" s="41" t="s">
        <v>1847</v>
      </c>
      <c r="B31" s="3"/>
      <c r="C31" s="22"/>
      <c r="D31" s="42">
        <f>'mód 1 önk'!F31</f>
        <v>2419</v>
      </c>
      <c r="E31" s="44">
        <v>0</v>
      </c>
      <c r="F31" s="44">
        <f t="shared" si="0"/>
        <v>2419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8.75" x14ac:dyDescent="0.25">
      <c r="A32" s="41" t="s">
        <v>1837</v>
      </c>
      <c r="B32" s="3"/>
      <c r="C32" s="22"/>
      <c r="D32" s="42">
        <f>'mód 1 önk'!F32</f>
        <v>0</v>
      </c>
      <c r="E32" s="44">
        <v>0</v>
      </c>
      <c r="F32" s="44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8.75" x14ac:dyDescent="0.25">
      <c r="A33" s="24" t="s">
        <v>1827</v>
      </c>
      <c r="B33" s="3"/>
      <c r="C33" s="22"/>
      <c r="D33" s="42">
        <f>'mód 1 önk'!F33</f>
        <v>3348</v>
      </c>
      <c r="E33" s="44">
        <v>0</v>
      </c>
      <c r="F33" s="44">
        <f t="shared" si="0"/>
        <v>3348</v>
      </c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8.75" x14ac:dyDescent="0.25">
      <c r="A34" s="25" t="s">
        <v>1845</v>
      </c>
      <c r="B34" s="3"/>
      <c r="C34" s="22"/>
      <c r="D34" s="42">
        <f>'mód 1 önk'!F34</f>
        <v>6269</v>
      </c>
      <c r="E34" s="44">
        <v>0</v>
      </c>
      <c r="F34" s="44">
        <f t="shared" si="0"/>
        <v>6269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8.75" x14ac:dyDescent="0.25">
      <c r="A35" s="25" t="s">
        <v>1838</v>
      </c>
      <c r="B35" s="3"/>
      <c r="C35" s="22"/>
      <c r="D35" s="42">
        <f>'mód 1 önk'!F35</f>
        <v>3348</v>
      </c>
      <c r="E35" s="44">
        <v>0</v>
      </c>
      <c r="F35" s="44">
        <f t="shared" si="0"/>
        <v>3348</v>
      </c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8.75" x14ac:dyDescent="0.25">
      <c r="A36" s="25" t="s">
        <v>1839</v>
      </c>
      <c r="B36" s="3"/>
      <c r="C36" s="22"/>
      <c r="D36" s="42">
        <f>'mód 1 önk'!F36</f>
        <v>-2921</v>
      </c>
      <c r="E36" s="44">
        <v>0</v>
      </c>
      <c r="F36" s="44">
        <f t="shared" si="0"/>
        <v>-2921</v>
      </c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8.75" x14ac:dyDescent="0.25">
      <c r="A37" s="24" t="s">
        <v>1972</v>
      </c>
      <c r="B37" s="3"/>
      <c r="C37" s="22"/>
      <c r="D37" s="42">
        <f>'mód 1 önk'!F37</f>
        <v>5415</v>
      </c>
      <c r="E37" s="44">
        <v>0</v>
      </c>
      <c r="F37" s="44">
        <f t="shared" si="0"/>
        <v>5415</v>
      </c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8.75" x14ac:dyDescent="0.25">
      <c r="A38" s="25" t="s">
        <v>1973</v>
      </c>
      <c r="B38" s="3"/>
      <c r="C38" s="22"/>
      <c r="D38" s="42">
        <f>'mód 1 önk'!F38</f>
        <v>10830</v>
      </c>
      <c r="E38" s="44">
        <v>0</v>
      </c>
      <c r="F38" s="44">
        <f t="shared" si="0"/>
        <v>10830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8.75" x14ac:dyDescent="0.25">
      <c r="A39" s="25" t="s">
        <v>1974</v>
      </c>
      <c r="B39" s="3"/>
      <c r="C39" s="22"/>
      <c r="D39" s="42">
        <f>'mód 1 önk'!F39</f>
        <v>5415</v>
      </c>
      <c r="E39" s="44">
        <v>0</v>
      </c>
      <c r="F39" s="44">
        <f t="shared" si="0"/>
        <v>5415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8.75" x14ac:dyDescent="0.25">
      <c r="A40" s="25" t="s">
        <v>1975</v>
      </c>
      <c r="B40" s="3"/>
      <c r="C40" s="22"/>
      <c r="D40" s="42">
        <f>'mód 1 önk'!F40</f>
        <v>-5415</v>
      </c>
      <c r="E40" s="44">
        <v>0</v>
      </c>
      <c r="F40" s="44">
        <f t="shared" si="0"/>
        <v>-5415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8.75" x14ac:dyDescent="0.25">
      <c r="A41" s="23" t="s">
        <v>827</v>
      </c>
      <c r="B41" s="3" t="s">
        <v>350</v>
      </c>
      <c r="C41" s="22" t="s">
        <v>828</v>
      </c>
      <c r="D41" s="42">
        <f>'mód 1 önk'!F41</f>
        <v>0</v>
      </c>
      <c r="E41" s="44">
        <v>0</v>
      </c>
      <c r="F41" s="44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18.75" x14ac:dyDescent="0.25">
      <c r="A42" s="23" t="s">
        <v>829</v>
      </c>
      <c r="B42" s="3" t="s">
        <v>351</v>
      </c>
      <c r="C42" s="22" t="s">
        <v>830</v>
      </c>
      <c r="D42" s="42">
        <f>'mód 1 önk'!F42</f>
        <v>35990.49</v>
      </c>
      <c r="E42" s="44">
        <f>E43+E47+E51</f>
        <v>0</v>
      </c>
      <c r="F42" s="44">
        <f t="shared" si="0"/>
        <v>35990.49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8.75" x14ac:dyDescent="0.25">
      <c r="A43" s="24" t="s">
        <v>831</v>
      </c>
      <c r="B43" s="3"/>
      <c r="C43" s="22"/>
      <c r="D43" s="42">
        <f>'mód 1 önk'!F43</f>
        <v>22966.6</v>
      </c>
      <c r="E43" s="44">
        <v>0</v>
      </c>
      <c r="F43" s="44">
        <f t="shared" si="0"/>
        <v>22966.6</v>
      </c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8.75" x14ac:dyDescent="0.25">
      <c r="A44" s="25" t="s">
        <v>1821</v>
      </c>
      <c r="B44" s="3"/>
      <c r="C44" s="22"/>
      <c r="D44" s="42">
        <f>'mód 1 önk'!F44</f>
        <v>1800</v>
      </c>
      <c r="E44" s="44">
        <v>0</v>
      </c>
      <c r="F44" s="44">
        <f t="shared" si="0"/>
        <v>1800</v>
      </c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8.75" x14ac:dyDescent="0.25">
      <c r="A45" s="25" t="s">
        <v>1822</v>
      </c>
      <c r="B45" s="3"/>
      <c r="C45" s="22"/>
      <c r="D45" s="42">
        <f>'mód 1 önk'!F45</f>
        <v>5832</v>
      </c>
      <c r="E45" s="44">
        <v>0</v>
      </c>
      <c r="F45" s="44">
        <f t="shared" si="0"/>
        <v>5832</v>
      </c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8.75" x14ac:dyDescent="0.25">
      <c r="A46" s="25" t="s">
        <v>1823</v>
      </c>
      <c r="B46" s="3"/>
      <c r="C46" s="22"/>
      <c r="D46" s="42">
        <f>'mód 1 önk'!F46</f>
        <v>15334.6</v>
      </c>
      <c r="E46" s="44">
        <v>0</v>
      </c>
      <c r="F46" s="44">
        <f t="shared" si="0"/>
        <v>15334.6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8.75" x14ac:dyDescent="0.25">
      <c r="A47" s="24" t="s">
        <v>1840</v>
      </c>
      <c r="B47" s="3"/>
      <c r="C47" s="22"/>
      <c r="D47" s="42">
        <f>'mód 1 önk'!F47</f>
        <v>0</v>
      </c>
      <c r="E47" s="44">
        <v>0</v>
      </c>
      <c r="F47" s="44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8.75" x14ac:dyDescent="0.25">
      <c r="A48" s="25" t="s">
        <v>1841</v>
      </c>
      <c r="B48" s="3"/>
      <c r="C48" s="22"/>
      <c r="D48" s="42">
        <f>'mód 1 önk'!F48</f>
        <v>0</v>
      </c>
      <c r="E48" s="44">
        <v>0</v>
      </c>
      <c r="F48" s="44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8.75" x14ac:dyDescent="0.25">
      <c r="A49" s="25" t="s">
        <v>1842</v>
      </c>
      <c r="B49" s="3"/>
      <c r="C49" s="22"/>
      <c r="D49" s="42">
        <f>'mód 1 önk'!F49</f>
        <v>0</v>
      </c>
      <c r="E49" s="44">
        <v>0</v>
      </c>
      <c r="F49" s="44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8.75" x14ac:dyDescent="0.25">
      <c r="A50" s="25" t="s">
        <v>1843</v>
      </c>
      <c r="B50" s="3"/>
      <c r="C50" s="22"/>
      <c r="D50" s="42">
        <f>'mód 1 önk'!F50</f>
        <v>0</v>
      </c>
      <c r="E50" s="44">
        <v>0</v>
      </c>
      <c r="F50" s="44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8.75" x14ac:dyDescent="0.25">
      <c r="A51" s="24" t="s">
        <v>832</v>
      </c>
      <c r="B51" s="3"/>
      <c r="C51" s="22"/>
      <c r="D51" s="42">
        <f>'mód 1 önk'!F51</f>
        <v>13023.89</v>
      </c>
      <c r="E51" s="44">
        <f>SUM(E52:E56)</f>
        <v>0</v>
      </c>
      <c r="F51" s="44">
        <f t="shared" si="0"/>
        <v>13023.89</v>
      </c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8.75" x14ac:dyDescent="0.25">
      <c r="A52" s="25" t="s">
        <v>833</v>
      </c>
      <c r="B52" s="3"/>
      <c r="C52" s="22"/>
      <c r="D52" s="42">
        <f>'mód 1 önk'!F52</f>
        <v>0</v>
      </c>
      <c r="E52" s="44">
        <v>0</v>
      </c>
      <c r="F52" s="44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8.75" x14ac:dyDescent="0.25">
      <c r="A53" s="25" t="s">
        <v>834</v>
      </c>
      <c r="B53" s="3"/>
      <c r="C53" s="22"/>
      <c r="D53" s="42">
        <f>'mód 1 önk'!F53</f>
        <v>0</v>
      </c>
      <c r="E53" s="44">
        <v>0</v>
      </c>
      <c r="F53" s="44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8.75" x14ac:dyDescent="0.25">
      <c r="A54" s="25" t="s">
        <v>835</v>
      </c>
      <c r="B54" s="3"/>
      <c r="C54" s="22"/>
      <c r="D54" s="42">
        <f>'mód 1 önk'!F54</f>
        <v>830</v>
      </c>
      <c r="E54" s="44">
        <v>0</v>
      </c>
      <c r="F54" s="44">
        <f t="shared" si="0"/>
        <v>830</v>
      </c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8.75" x14ac:dyDescent="0.25">
      <c r="A55" s="25" t="s">
        <v>836</v>
      </c>
      <c r="B55" s="3"/>
      <c r="C55" s="22"/>
      <c r="D55" s="42">
        <f>'mód 1 önk'!F55</f>
        <v>2499.89</v>
      </c>
      <c r="E55" s="44">
        <v>0</v>
      </c>
      <c r="F55" s="44">
        <f t="shared" si="0"/>
        <v>2499.89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8.75" x14ac:dyDescent="0.25">
      <c r="A56" s="25" t="s">
        <v>837</v>
      </c>
      <c r="B56" s="3"/>
      <c r="C56" s="22"/>
      <c r="D56" s="42">
        <f>'mód 1 önk'!F56</f>
        <v>9694</v>
      </c>
      <c r="E56" s="44">
        <v>0</v>
      </c>
      <c r="F56" s="44">
        <f t="shared" si="0"/>
        <v>9694</v>
      </c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8.75" x14ac:dyDescent="0.25">
      <c r="A57" s="23" t="s">
        <v>838</v>
      </c>
      <c r="B57" s="3" t="s">
        <v>352</v>
      </c>
      <c r="C57" s="22" t="s">
        <v>839</v>
      </c>
      <c r="D57" s="42">
        <f>'mód 1 önk'!F57</f>
        <v>2647</v>
      </c>
      <c r="E57" s="44">
        <v>0</v>
      </c>
      <c r="F57" s="44">
        <f t="shared" si="0"/>
        <v>2647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8.75" x14ac:dyDescent="0.25">
      <c r="A58" s="24" t="s">
        <v>840</v>
      </c>
      <c r="B58" s="3"/>
      <c r="C58" s="22"/>
      <c r="D58" s="42">
        <f>'mód 1 önk'!F58</f>
        <v>2647</v>
      </c>
      <c r="E58" s="44">
        <v>0</v>
      </c>
      <c r="F58" s="44">
        <f t="shared" si="0"/>
        <v>2647</v>
      </c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8.75" x14ac:dyDescent="0.25">
      <c r="A59" s="23" t="s">
        <v>841</v>
      </c>
      <c r="B59" s="3" t="s">
        <v>353</v>
      </c>
      <c r="C59" s="22" t="s">
        <v>842</v>
      </c>
      <c r="D59" s="42">
        <f>'mód 1 önk'!F59</f>
        <v>373</v>
      </c>
      <c r="E59" s="44">
        <f>SUM(E60:E67)</f>
        <v>1177</v>
      </c>
      <c r="F59" s="44">
        <f t="shared" si="0"/>
        <v>1550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8.75" x14ac:dyDescent="0.25">
      <c r="A60" s="24" t="s">
        <v>843</v>
      </c>
      <c r="B60" s="3"/>
      <c r="C60" s="22"/>
      <c r="D60" s="42">
        <f>'mód 1 önk'!F60</f>
        <v>0</v>
      </c>
      <c r="E60" s="44">
        <v>0</v>
      </c>
      <c r="F60" s="44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31.5" x14ac:dyDescent="0.25">
      <c r="A61" s="26" t="s">
        <v>844</v>
      </c>
      <c r="B61" s="3"/>
      <c r="C61" s="22"/>
      <c r="D61" s="42">
        <f>'mód 1 önk'!F61</f>
        <v>0</v>
      </c>
      <c r="E61" s="44">
        <v>0</v>
      </c>
      <c r="F61" s="44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8.75" x14ac:dyDescent="0.25">
      <c r="A62" s="24" t="s">
        <v>845</v>
      </c>
      <c r="B62" s="3"/>
      <c r="C62" s="22"/>
      <c r="D62" s="42">
        <f>'mód 1 önk'!F62</f>
        <v>0</v>
      </c>
      <c r="E62" s="44">
        <v>0</v>
      </c>
      <c r="F62" s="44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31.5" x14ac:dyDescent="0.25">
      <c r="A63" s="26" t="s">
        <v>846</v>
      </c>
      <c r="B63" s="3"/>
      <c r="C63" s="22"/>
      <c r="D63" s="42">
        <f>'mód 1 önk'!F63</f>
        <v>0</v>
      </c>
      <c r="E63" s="44">
        <v>0</v>
      </c>
      <c r="F63" s="44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8.75" x14ac:dyDescent="0.25">
      <c r="A64" s="24" t="s">
        <v>1712</v>
      </c>
      <c r="B64" s="3"/>
      <c r="C64" s="22"/>
      <c r="D64" s="42">
        <f>'mód 1 önk'!F64</f>
        <v>0</v>
      </c>
      <c r="E64" s="44">
        <v>0</v>
      </c>
      <c r="F64" s="44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8.75" x14ac:dyDescent="0.25">
      <c r="A65" s="26" t="s">
        <v>1717</v>
      </c>
      <c r="B65" s="3"/>
      <c r="C65" s="22"/>
      <c r="D65" s="42">
        <f>'mód 1 önk'!F65</f>
        <v>0</v>
      </c>
      <c r="E65" s="44">
        <v>0</v>
      </c>
      <c r="F65" s="44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x14ac:dyDescent="0.25">
      <c r="A66" s="24" t="s">
        <v>1718</v>
      </c>
      <c r="B66" s="3"/>
      <c r="C66" s="22"/>
      <c r="D66" s="42">
        <f>'mód 1 önk'!F66</f>
        <v>0</v>
      </c>
      <c r="E66" s="44">
        <v>1177</v>
      </c>
      <c r="F66" s="44">
        <f t="shared" si="0"/>
        <v>1177</v>
      </c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8.75" x14ac:dyDescent="0.25">
      <c r="A67" s="24" t="s">
        <v>1719</v>
      </c>
      <c r="B67" s="3"/>
      <c r="C67" s="22"/>
      <c r="D67" s="42">
        <f>'mód 1 önk'!F67</f>
        <v>373</v>
      </c>
      <c r="E67" s="44">
        <v>0</v>
      </c>
      <c r="F67" s="44">
        <f t="shared" si="0"/>
        <v>373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8.75" x14ac:dyDescent="0.25">
      <c r="A68" s="23" t="s">
        <v>1720</v>
      </c>
      <c r="B68" s="3" t="s">
        <v>354</v>
      </c>
      <c r="C68" s="22" t="s">
        <v>1721</v>
      </c>
      <c r="D68" s="42">
        <f>'mód 1 önk'!F68</f>
        <v>0</v>
      </c>
      <c r="E68" s="44">
        <f>SUM(E69:E72)</f>
        <v>11150</v>
      </c>
      <c r="F68" s="44">
        <f t="shared" si="0"/>
        <v>11150</v>
      </c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8.75" x14ac:dyDescent="0.25">
      <c r="A69" s="24" t="s">
        <v>1722</v>
      </c>
      <c r="B69" s="3"/>
      <c r="C69" s="22"/>
      <c r="D69" s="42">
        <f>'mód 1 önk'!F69</f>
        <v>0</v>
      </c>
      <c r="E69" s="44">
        <v>10465</v>
      </c>
      <c r="F69" s="44">
        <f t="shared" si="0"/>
        <v>10465</v>
      </c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8.75" x14ac:dyDescent="0.25">
      <c r="A70" s="24" t="s">
        <v>1723</v>
      </c>
      <c r="B70" s="3"/>
      <c r="C70" s="22"/>
      <c r="D70" s="42">
        <f>'mód 1 önk'!F70</f>
        <v>0</v>
      </c>
      <c r="E70" s="44">
        <v>0</v>
      </c>
      <c r="F70" s="44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8.75" x14ac:dyDescent="0.25">
      <c r="A71" s="24" t="s">
        <v>58</v>
      </c>
      <c r="B71" s="3"/>
      <c r="C71" s="22"/>
      <c r="D71" s="42">
        <v>0</v>
      </c>
      <c r="E71" s="44">
        <v>120</v>
      </c>
      <c r="F71" s="44">
        <f>D71+E71</f>
        <v>120</v>
      </c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8.75" x14ac:dyDescent="0.25">
      <c r="A72" s="24" t="s">
        <v>1988</v>
      </c>
      <c r="B72" s="3"/>
      <c r="C72" s="22"/>
      <c r="D72" s="42">
        <v>0</v>
      </c>
      <c r="E72" s="44">
        <v>565</v>
      </c>
      <c r="F72" s="44">
        <f>D72+E72</f>
        <v>565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8.75" x14ac:dyDescent="0.25">
      <c r="A73" s="23" t="s">
        <v>1844</v>
      </c>
      <c r="B73" s="3"/>
      <c r="C73" s="22"/>
      <c r="D73" s="42">
        <f>'mód 1 önk'!F71</f>
        <v>-8336</v>
      </c>
      <c r="E73" s="44">
        <v>0</v>
      </c>
      <c r="F73" s="44">
        <f t="shared" ref="F73:F136" si="1">D73+E73</f>
        <v>-8336</v>
      </c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8.75" x14ac:dyDescent="0.25">
      <c r="A74" s="5" t="s">
        <v>1724</v>
      </c>
      <c r="B74" s="3" t="s">
        <v>355</v>
      </c>
      <c r="C74" s="22" t="s">
        <v>1725</v>
      </c>
      <c r="D74" s="42">
        <f>'mód 1 önk'!F72</f>
        <v>0</v>
      </c>
      <c r="E74" s="44">
        <v>0</v>
      </c>
      <c r="F74" s="44">
        <f t="shared" si="1"/>
        <v>0</v>
      </c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8.75" x14ac:dyDescent="0.25">
      <c r="A75" s="3" t="s">
        <v>1726</v>
      </c>
      <c r="B75" s="3" t="s">
        <v>356</v>
      </c>
      <c r="C75" s="22" t="s">
        <v>1727</v>
      </c>
      <c r="D75" s="42">
        <f>'mód 1 önk'!F73</f>
        <v>0</v>
      </c>
      <c r="E75" s="44">
        <v>0</v>
      </c>
      <c r="F75" s="44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8.75" x14ac:dyDescent="0.25">
      <c r="A76" s="3" t="s">
        <v>1728</v>
      </c>
      <c r="B76" s="3" t="s">
        <v>357</v>
      </c>
      <c r="C76" s="22" t="s">
        <v>1729</v>
      </c>
      <c r="D76" s="42">
        <f>'mód 1 önk'!F74</f>
        <v>0</v>
      </c>
      <c r="E76" s="44">
        <v>0</v>
      </c>
      <c r="F76" s="44">
        <f t="shared" si="1"/>
        <v>0</v>
      </c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8.75" x14ac:dyDescent="0.25">
      <c r="A77" s="3" t="s">
        <v>1730</v>
      </c>
      <c r="B77" s="3" t="s">
        <v>358</v>
      </c>
      <c r="C77" s="22" t="s">
        <v>1731</v>
      </c>
      <c r="D77" s="42">
        <f>'mód 1 önk'!F75</f>
        <v>0</v>
      </c>
      <c r="E77" s="44">
        <v>0</v>
      </c>
      <c r="F77" s="44">
        <f t="shared" si="1"/>
        <v>0</v>
      </c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8.75" x14ac:dyDescent="0.25">
      <c r="A78" s="27" t="s">
        <v>1732</v>
      </c>
      <c r="B78" s="3" t="s">
        <v>359</v>
      </c>
      <c r="C78" s="22" t="s">
        <v>1733</v>
      </c>
      <c r="D78" s="42">
        <f>'mód 1 önk'!F76</f>
        <v>12949</v>
      </c>
      <c r="E78" s="44">
        <f>SUM(E79:E84)</f>
        <v>7881</v>
      </c>
      <c r="F78" s="44">
        <f t="shared" si="1"/>
        <v>20830</v>
      </c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18.75" x14ac:dyDescent="0.25">
      <c r="A79" s="115" t="s">
        <v>563</v>
      </c>
      <c r="B79" s="3"/>
      <c r="C79" s="22"/>
      <c r="D79" s="42">
        <f>'mód 1 önk'!F77</f>
        <v>226</v>
      </c>
      <c r="E79" s="44">
        <v>0</v>
      </c>
      <c r="F79" s="44">
        <f t="shared" si="1"/>
        <v>226</v>
      </c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8.75" x14ac:dyDescent="0.25">
      <c r="A80" s="115" t="s">
        <v>564</v>
      </c>
      <c r="B80" s="3"/>
      <c r="C80" s="22"/>
      <c r="D80" s="42">
        <f>'mód 1 önk'!F78</f>
        <v>5423</v>
      </c>
      <c r="E80" s="44">
        <v>0</v>
      </c>
      <c r="F80" s="44">
        <f t="shared" si="1"/>
        <v>5423</v>
      </c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8.75" x14ac:dyDescent="0.25">
      <c r="A81" s="115" t="s">
        <v>1617</v>
      </c>
      <c r="B81" s="3"/>
      <c r="C81" s="22"/>
      <c r="D81" s="42">
        <f>'mód 1 önk'!F79</f>
        <v>400</v>
      </c>
      <c r="E81" s="44">
        <v>0</v>
      </c>
      <c r="F81" s="44">
        <f t="shared" si="1"/>
        <v>400</v>
      </c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8.75" x14ac:dyDescent="0.25">
      <c r="A82" s="115" t="s">
        <v>1951</v>
      </c>
      <c r="B82" s="3"/>
      <c r="C82" s="22"/>
      <c r="D82" s="42">
        <f>'mód 1 önk'!F80</f>
        <v>6900</v>
      </c>
      <c r="E82" s="44">
        <v>6300</v>
      </c>
      <c r="F82" s="44">
        <f t="shared" si="1"/>
        <v>13200</v>
      </c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8.75" x14ac:dyDescent="0.25">
      <c r="A83" s="115" t="s">
        <v>54</v>
      </c>
      <c r="B83" s="3"/>
      <c r="C83" s="22"/>
      <c r="D83" s="42">
        <v>0</v>
      </c>
      <c r="E83" s="44">
        <v>1161</v>
      </c>
      <c r="F83" s="44">
        <f t="shared" si="1"/>
        <v>1161</v>
      </c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8.75" x14ac:dyDescent="0.25">
      <c r="A84" s="115" t="s">
        <v>57</v>
      </c>
      <c r="B84" s="3"/>
      <c r="C84" s="22"/>
      <c r="D84" s="42">
        <v>0</v>
      </c>
      <c r="E84" s="44">
        <v>420</v>
      </c>
      <c r="F84" s="44">
        <f t="shared" si="1"/>
        <v>420</v>
      </c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8.75" x14ac:dyDescent="0.25">
      <c r="A85" s="21" t="s">
        <v>1734</v>
      </c>
      <c r="B85" s="3" t="s">
        <v>361</v>
      </c>
      <c r="C85" s="22" t="s">
        <v>1735</v>
      </c>
      <c r="D85" s="42">
        <f>'mód 1 önk'!F81</f>
        <v>135478</v>
      </c>
      <c r="E85" s="44">
        <f>E86+E93+E94+E95+E96</f>
        <v>134032</v>
      </c>
      <c r="F85" s="43">
        <f t="shared" si="1"/>
        <v>269510</v>
      </c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18.75" x14ac:dyDescent="0.25">
      <c r="A86" s="3" t="s">
        <v>1736</v>
      </c>
      <c r="B86" s="3" t="s">
        <v>362</v>
      </c>
      <c r="C86" s="22" t="s">
        <v>1737</v>
      </c>
      <c r="D86" s="42">
        <f>'mód 1 önk'!F82</f>
        <v>132403</v>
      </c>
      <c r="E86" s="44">
        <f>E87+E90+E91+E92</f>
        <v>137107</v>
      </c>
      <c r="F86" s="44">
        <f t="shared" si="1"/>
        <v>269510</v>
      </c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8.75" x14ac:dyDescent="0.25">
      <c r="A87" s="116" t="s">
        <v>2016</v>
      </c>
      <c r="B87" s="3"/>
      <c r="C87" s="22"/>
      <c r="D87" s="42">
        <f>'mód 1 önk'!F83</f>
        <v>119163</v>
      </c>
      <c r="E87" s="44">
        <v>0</v>
      </c>
      <c r="F87" s="44">
        <f t="shared" si="1"/>
        <v>119163</v>
      </c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8.75" x14ac:dyDescent="0.25">
      <c r="A88" s="28" t="s">
        <v>2017</v>
      </c>
      <c r="B88" s="3"/>
      <c r="C88" s="22"/>
      <c r="D88" s="42">
        <f>'mód 1 önk'!F84</f>
        <v>101289</v>
      </c>
      <c r="E88" s="44">
        <v>0</v>
      </c>
      <c r="F88" s="44">
        <f t="shared" si="1"/>
        <v>101289</v>
      </c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8.75" x14ac:dyDescent="0.25">
      <c r="A89" s="28" t="s">
        <v>2018</v>
      </c>
      <c r="B89" s="3"/>
      <c r="C89" s="22"/>
      <c r="D89" s="42">
        <f>'mód 1 önk'!F85</f>
        <v>17874</v>
      </c>
      <c r="E89" s="44">
        <v>0</v>
      </c>
      <c r="F89" s="44">
        <f t="shared" si="1"/>
        <v>17874</v>
      </c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18.75" x14ac:dyDescent="0.25">
      <c r="A90" s="116" t="s">
        <v>1618</v>
      </c>
      <c r="B90" s="3"/>
      <c r="C90" s="22"/>
      <c r="D90" s="42">
        <f>'mód 1 önk'!F86</f>
        <v>13240</v>
      </c>
      <c r="E90" s="44">
        <v>0</v>
      </c>
      <c r="F90" s="44">
        <f t="shared" si="1"/>
        <v>13240</v>
      </c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18.75" x14ac:dyDescent="0.25">
      <c r="A91" s="116" t="s">
        <v>55</v>
      </c>
      <c r="B91" s="3"/>
      <c r="C91" s="22"/>
      <c r="D91" s="42">
        <v>0</v>
      </c>
      <c r="E91" s="44">
        <v>116541</v>
      </c>
      <c r="F91" s="44">
        <f t="shared" si="1"/>
        <v>116541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8.75" x14ac:dyDescent="0.25">
      <c r="A92" s="116" t="s">
        <v>56</v>
      </c>
      <c r="B92" s="3"/>
      <c r="C92" s="22"/>
      <c r="D92" s="42">
        <v>0</v>
      </c>
      <c r="E92" s="44">
        <v>20566</v>
      </c>
      <c r="F92" s="44">
        <f t="shared" si="1"/>
        <v>20566</v>
      </c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18.75" x14ac:dyDescent="0.25">
      <c r="A93" s="3" t="s">
        <v>1738</v>
      </c>
      <c r="B93" s="3" t="s">
        <v>363</v>
      </c>
      <c r="C93" s="22" t="s">
        <v>1739</v>
      </c>
      <c r="D93" s="42">
        <f>'mód 1 önk'!F87</f>
        <v>0</v>
      </c>
      <c r="E93" s="44">
        <v>0</v>
      </c>
      <c r="F93" s="44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8.75" x14ac:dyDescent="0.25">
      <c r="A94" s="3" t="s">
        <v>1740</v>
      </c>
      <c r="B94" s="3" t="s">
        <v>364</v>
      </c>
      <c r="C94" s="22" t="s">
        <v>1741</v>
      </c>
      <c r="D94" s="42">
        <f>'mód 1 önk'!F88</f>
        <v>3075</v>
      </c>
      <c r="E94" s="44">
        <v>-3075</v>
      </c>
      <c r="F94" s="44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18.75" x14ac:dyDescent="0.25">
      <c r="A95" s="3" t="s">
        <v>1742</v>
      </c>
      <c r="B95" s="3" t="s">
        <v>365</v>
      </c>
      <c r="C95" s="22" t="s">
        <v>1743</v>
      </c>
      <c r="D95" s="42">
        <f>'mód 1 önk'!F89</f>
        <v>0</v>
      </c>
      <c r="E95" s="44">
        <v>0</v>
      </c>
      <c r="F95" s="44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18.75" x14ac:dyDescent="0.25">
      <c r="A96" s="3" t="s">
        <v>1744</v>
      </c>
      <c r="B96" s="3" t="s">
        <v>366</v>
      </c>
      <c r="C96" s="22" t="s">
        <v>1745</v>
      </c>
      <c r="D96" s="42">
        <f>'mód 1 önk'!F90</f>
        <v>0</v>
      </c>
      <c r="E96" s="44">
        <v>0</v>
      </c>
      <c r="F96" s="44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18.75" x14ac:dyDescent="0.25">
      <c r="A97" s="21" t="s">
        <v>1746</v>
      </c>
      <c r="B97" s="3" t="s">
        <v>378</v>
      </c>
      <c r="C97" s="22" t="s">
        <v>1747</v>
      </c>
      <c r="D97" s="42">
        <v>56604</v>
      </c>
      <c r="E97" s="44">
        <f>E98+E101+E102+E103+E107+E123</f>
        <v>8789</v>
      </c>
      <c r="F97" s="43">
        <f t="shared" si="1"/>
        <v>65393</v>
      </c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18.75" x14ac:dyDescent="0.25">
      <c r="A98" s="3" t="s">
        <v>1748</v>
      </c>
      <c r="B98" s="3" t="s">
        <v>379</v>
      </c>
      <c r="C98" s="22" t="s">
        <v>1749</v>
      </c>
      <c r="D98" s="42">
        <f>'mód 1 önk'!F92</f>
        <v>0</v>
      </c>
      <c r="E98" s="44">
        <v>0</v>
      </c>
      <c r="F98" s="44">
        <f t="shared" si="1"/>
        <v>0</v>
      </c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18.75" x14ac:dyDescent="0.25">
      <c r="A99" s="23" t="s">
        <v>1750</v>
      </c>
      <c r="B99" s="3" t="s">
        <v>380</v>
      </c>
      <c r="C99" s="22" t="s">
        <v>1751</v>
      </c>
      <c r="D99" s="42">
        <f>'mód 1 önk'!F93</f>
        <v>0</v>
      </c>
      <c r="E99" s="44">
        <v>0</v>
      </c>
      <c r="F99" s="44">
        <f t="shared" si="1"/>
        <v>0</v>
      </c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18.75" x14ac:dyDescent="0.25">
      <c r="A100" s="23" t="s">
        <v>1752</v>
      </c>
      <c r="B100" s="3" t="s">
        <v>381</v>
      </c>
      <c r="C100" s="22" t="s">
        <v>1753</v>
      </c>
      <c r="D100" s="42">
        <f>'mód 1 önk'!F94</f>
        <v>0</v>
      </c>
      <c r="E100" s="44">
        <v>0</v>
      </c>
      <c r="F100" s="44">
        <f t="shared" si="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18.75" x14ac:dyDescent="0.25">
      <c r="A101" s="3" t="s">
        <v>1754</v>
      </c>
      <c r="B101" s="3" t="s">
        <v>382</v>
      </c>
      <c r="C101" s="22" t="s">
        <v>1755</v>
      </c>
      <c r="D101" s="42">
        <f>'mód 1 önk'!F95</f>
        <v>0</v>
      </c>
      <c r="E101" s="44">
        <v>0</v>
      </c>
      <c r="F101" s="44">
        <f t="shared" si="1"/>
        <v>0</v>
      </c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18.75" x14ac:dyDescent="0.25">
      <c r="A102" s="3" t="s">
        <v>1756</v>
      </c>
      <c r="B102" s="3" t="s">
        <v>383</v>
      </c>
      <c r="C102" s="22" t="s">
        <v>1757</v>
      </c>
      <c r="D102" s="42">
        <f>'mód 1 önk'!F96</f>
        <v>0</v>
      </c>
      <c r="E102" s="44">
        <v>0</v>
      </c>
      <c r="F102" s="44">
        <f t="shared" si="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18.75" x14ac:dyDescent="0.25">
      <c r="A103" s="3" t="s">
        <v>1758</v>
      </c>
      <c r="B103" s="3" t="s">
        <v>384</v>
      </c>
      <c r="C103" s="22" t="s">
        <v>1759</v>
      </c>
      <c r="D103" s="42">
        <f>'mód 1 önk'!F97</f>
        <v>5334</v>
      </c>
      <c r="E103" s="44">
        <v>976</v>
      </c>
      <c r="F103" s="44">
        <f t="shared" si="1"/>
        <v>6310</v>
      </c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18.75" x14ac:dyDescent="0.25">
      <c r="A104" s="23" t="s">
        <v>1760</v>
      </c>
      <c r="B104" s="3"/>
      <c r="C104" s="22" t="s">
        <v>1761</v>
      </c>
      <c r="D104" s="42">
        <f>'mód 1 önk'!F98</f>
        <v>5334</v>
      </c>
      <c r="E104" s="44">
        <v>976</v>
      </c>
      <c r="F104" s="44">
        <f t="shared" si="1"/>
        <v>6310</v>
      </c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18.75" x14ac:dyDescent="0.25">
      <c r="A105" s="24" t="s">
        <v>2019</v>
      </c>
      <c r="B105" s="3"/>
      <c r="C105" s="22"/>
      <c r="D105" s="42">
        <f>'mód 1 önk'!F99</f>
        <v>5100</v>
      </c>
      <c r="E105" s="44">
        <v>976</v>
      </c>
      <c r="F105" s="44">
        <f t="shared" si="1"/>
        <v>6076</v>
      </c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18.75" x14ac:dyDescent="0.25">
      <c r="A106" s="24" t="s">
        <v>2020</v>
      </c>
      <c r="B106" s="3"/>
      <c r="C106" s="22"/>
      <c r="D106" s="42">
        <f>'mód 1 önk'!F100</f>
        <v>234</v>
      </c>
      <c r="E106" s="44">
        <v>0</v>
      </c>
      <c r="F106" s="44">
        <f t="shared" si="1"/>
        <v>234</v>
      </c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18.75" x14ac:dyDescent="0.25">
      <c r="A107" s="3" t="s">
        <v>1764</v>
      </c>
      <c r="B107" s="3" t="s">
        <v>385</v>
      </c>
      <c r="C107" s="22" t="s">
        <v>1765</v>
      </c>
      <c r="D107" s="42">
        <v>51065</v>
      </c>
      <c r="E107" s="44">
        <f>E108+E116+E117+E118+E122</f>
        <v>942</v>
      </c>
      <c r="F107" s="44">
        <f t="shared" si="1"/>
        <v>52007</v>
      </c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8.75" x14ac:dyDescent="0.25">
      <c r="A108" s="23" t="s">
        <v>1766</v>
      </c>
      <c r="B108" s="3" t="s">
        <v>386</v>
      </c>
      <c r="C108" s="22" t="s">
        <v>1767</v>
      </c>
      <c r="D108" s="42">
        <v>44965</v>
      </c>
      <c r="E108" s="44"/>
      <c r="F108" s="44">
        <f t="shared" si="1"/>
        <v>44965</v>
      </c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18.75" x14ac:dyDescent="0.25">
      <c r="A109" s="24" t="s">
        <v>1768</v>
      </c>
      <c r="B109" s="3"/>
      <c r="C109" s="22" t="s">
        <v>1769</v>
      </c>
      <c r="D109" s="42">
        <v>0</v>
      </c>
      <c r="E109" s="44">
        <v>0</v>
      </c>
      <c r="F109" s="44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18.75" x14ac:dyDescent="0.25">
      <c r="A110" s="24" t="s">
        <v>1770</v>
      </c>
      <c r="B110" s="3"/>
      <c r="C110" s="22" t="s">
        <v>1771</v>
      </c>
      <c r="D110" s="42">
        <v>44965</v>
      </c>
      <c r="E110" s="44"/>
      <c r="F110" s="44">
        <f t="shared" si="1"/>
        <v>44965</v>
      </c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18.75" x14ac:dyDescent="0.25">
      <c r="A111" s="25" t="s">
        <v>1772</v>
      </c>
      <c r="B111" s="3"/>
      <c r="C111" s="22" t="s">
        <v>1773</v>
      </c>
      <c r="D111" s="42">
        <v>47449</v>
      </c>
      <c r="E111" s="44"/>
      <c r="F111" s="44">
        <f t="shared" si="1"/>
        <v>47449</v>
      </c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18.75" x14ac:dyDescent="0.25">
      <c r="A112" s="25" t="s">
        <v>1774</v>
      </c>
      <c r="B112" s="3"/>
      <c r="C112" s="22" t="s">
        <v>1775</v>
      </c>
      <c r="D112" s="42">
        <v>0</v>
      </c>
      <c r="E112" s="44">
        <v>0</v>
      </c>
      <c r="F112" s="44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18.75" x14ac:dyDescent="0.25">
      <c r="A113" s="25" t="s">
        <v>2005</v>
      </c>
      <c r="B113" s="3"/>
      <c r="C113" s="22"/>
      <c r="D113" s="42">
        <f>'mód 1 önk'!F107</f>
        <v>-2484</v>
      </c>
      <c r="E113" s="44">
        <v>0</v>
      </c>
      <c r="F113" s="44">
        <f t="shared" si="1"/>
        <v>-2484</v>
      </c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18.75" x14ac:dyDescent="0.25">
      <c r="A114" s="24" t="s">
        <v>1776</v>
      </c>
      <c r="B114" s="3"/>
      <c r="C114" s="22" t="s">
        <v>1777</v>
      </c>
      <c r="D114" s="42">
        <f>'mód 1 önk'!F108</f>
        <v>0</v>
      </c>
      <c r="E114" s="44">
        <v>0</v>
      </c>
      <c r="F114" s="44">
        <f t="shared" si="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18.75" x14ac:dyDescent="0.25">
      <c r="A115" s="24" t="s">
        <v>1778</v>
      </c>
      <c r="B115" s="3"/>
      <c r="C115" s="22" t="s">
        <v>1779</v>
      </c>
      <c r="D115" s="42">
        <f>'mód 1 önk'!F109</f>
        <v>0</v>
      </c>
      <c r="E115" s="44">
        <v>0</v>
      </c>
      <c r="F115" s="44">
        <f t="shared" si="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8.75" x14ac:dyDescent="0.25">
      <c r="A116" s="23" t="s">
        <v>1780</v>
      </c>
      <c r="B116" s="3" t="s">
        <v>387</v>
      </c>
      <c r="C116" s="22" t="s">
        <v>1781</v>
      </c>
      <c r="D116" s="42">
        <f>'mód 1 önk'!F110</f>
        <v>0</v>
      </c>
      <c r="E116" s="44">
        <v>0</v>
      </c>
      <c r="F116" s="44">
        <f t="shared" si="1"/>
        <v>0</v>
      </c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18.75" x14ac:dyDescent="0.25">
      <c r="A117" s="23" t="s">
        <v>1782</v>
      </c>
      <c r="B117" s="3" t="s">
        <v>388</v>
      </c>
      <c r="C117" s="22" t="s">
        <v>1783</v>
      </c>
      <c r="D117" s="42">
        <f>'mód 1 önk'!F111</f>
        <v>0</v>
      </c>
      <c r="E117" s="44">
        <v>0</v>
      </c>
      <c r="F117" s="44">
        <f t="shared" si="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18.75" x14ac:dyDescent="0.25">
      <c r="A118" s="23" t="s">
        <v>1784</v>
      </c>
      <c r="B118" s="3" t="s">
        <v>389</v>
      </c>
      <c r="C118" s="22" t="s">
        <v>1785</v>
      </c>
      <c r="D118" s="42">
        <f>'mód 1 önk'!F112</f>
        <v>4600</v>
      </c>
      <c r="E118" s="44">
        <v>585</v>
      </c>
      <c r="F118" s="44">
        <f t="shared" si="1"/>
        <v>5185</v>
      </c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8.75" x14ac:dyDescent="0.25">
      <c r="A119" s="24" t="s">
        <v>1786</v>
      </c>
      <c r="B119" s="3"/>
      <c r="C119" s="22" t="s">
        <v>1787</v>
      </c>
      <c r="D119" s="42">
        <f>'mód 1 önk'!F113</f>
        <v>4600</v>
      </c>
      <c r="E119" s="44">
        <v>585</v>
      </c>
      <c r="F119" s="44">
        <f t="shared" si="1"/>
        <v>5185</v>
      </c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18.75" x14ac:dyDescent="0.25">
      <c r="A120" s="25" t="s">
        <v>1788</v>
      </c>
      <c r="B120" s="3"/>
      <c r="C120" s="22" t="s">
        <v>1789</v>
      </c>
      <c r="D120" s="42">
        <f>'mód 1 önk'!F114</f>
        <v>4600</v>
      </c>
      <c r="E120" s="44">
        <v>585</v>
      </c>
      <c r="F120" s="44">
        <f t="shared" si="1"/>
        <v>5185</v>
      </c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18.75" x14ac:dyDescent="0.25">
      <c r="A121" s="25" t="s">
        <v>1790</v>
      </c>
      <c r="B121" s="3"/>
      <c r="C121" s="22" t="s">
        <v>1791</v>
      </c>
      <c r="D121" s="42">
        <f>'mód 1 önk'!F115</f>
        <v>0</v>
      </c>
      <c r="E121" s="44">
        <v>0</v>
      </c>
      <c r="F121" s="44">
        <f t="shared" si="1"/>
        <v>0</v>
      </c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18.75" x14ac:dyDescent="0.25">
      <c r="A122" s="23" t="s">
        <v>565</v>
      </c>
      <c r="B122" s="3" t="s">
        <v>390</v>
      </c>
      <c r="C122" s="22" t="s">
        <v>1793</v>
      </c>
      <c r="D122" s="42">
        <f>'mód 1 önk'!F116</f>
        <v>1500</v>
      </c>
      <c r="E122" s="44">
        <v>357</v>
      </c>
      <c r="F122" s="44">
        <f t="shared" si="1"/>
        <v>1857</v>
      </c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18.75" x14ac:dyDescent="0.25">
      <c r="A123" s="3" t="s">
        <v>1794</v>
      </c>
      <c r="B123" s="3" t="s">
        <v>391</v>
      </c>
      <c r="C123" s="22" t="s">
        <v>1795</v>
      </c>
      <c r="D123" s="42">
        <f>'mód 1 önk'!F117</f>
        <v>205</v>
      </c>
      <c r="E123" s="44">
        <f>E124+E125</f>
        <v>6871</v>
      </c>
      <c r="F123" s="44">
        <f t="shared" si="1"/>
        <v>7076</v>
      </c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18.75" x14ac:dyDescent="0.25">
      <c r="A124" s="23" t="s">
        <v>1796</v>
      </c>
      <c r="B124" s="3"/>
      <c r="C124" s="22" t="s">
        <v>1797</v>
      </c>
      <c r="D124" s="42">
        <f>'mód 1 önk'!F118</f>
        <v>0</v>
      </c>
      <c r="E124" s="44">
        <v>0</v>
      </c>
      <c r="F124" s="44">
        <f t="shared" si="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18.75" x14ac:dyDescent="0.25">
      <c r="A125" s="23" t="s">
        <v>1798</v>
      </c>
      <c r="B125" s="3"/>
      <c r="C125" s="22" t="s">
        <v>1799</v>
      </c>
      <c r="D125" s="42">
        <f>'mód 1 önk'!F119</f>
        <v>205</v>
      </c>
      <c r="E125" s="44">
        <f>SUM(E126:E134)</f>
        <v>6871</v>
      </c>
      <c r="F125" s="44">
        <f t="shared" si="1"/>
        <v>7076</v>
      </c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18.75" x14ac:dyDescent="0.25">
      <c r="A126" s="24" t="s">
        <v>1800</v>
      </c>
      <c r="B126" s="3"/>
      <c r="C126" s="22" t="s">
        <v>1801</v>
      </c>
      <c r="D126" s="42">
        <f>'mód 1 önk'!F120</f>
        <v>0</v>
      </c>
      <c r="E126" s="44">
        <v>0</v>
      </c>
      <c r="F126" s="44">
        <f t="shared" si="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18.75" x14ac:dyDescent="0.25">
      <c r="A127" s="24" t="s">
        <v>1802</v>
      </c>
      <c r="B127" s="3"/>
      <c r="C127" s="22" t="s">
        <v>1803</v>
      </c>
      <c r="D127" s="42">
        <f>'mód 1 önk'!F121</f>
        <v>0</v>
      </c>
      <c r="E127" s="44">
        <v>0</v>
      </c>
      <c r="F127" s="44">
        <f t="shared" si="1"/>
        <v>0</v>
      </c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18.75" x14ac:dyDescent="0.25">
      <c r="A128" s="24" t="s">
        <v>1804</v>
      </c>
      <c r="B128" s="3"/>
      <c r="C128" s="22" t="s">
        <v>1805</v>
      </c>
      <c r="D128" s="42">
        <f>'mód 1 önk'!F122</f>
        <v>0</v>
      </c>
      <c r="E128" s="44">
        <v>0</v>
      </c>
      <c r="F128" s="44">
        <f t="shared" si="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18.75" x14ac:dyDescent="0.25">
      <c r="A129" s="24" t="s">
        <v>1806</v>
      </c>
      <c r="B129" s="3"/>
      <c r="C129" s="22" t="s">
        <v>944</v>
      </c>
      <c r="D129" s="42">
        <f>'mód 1 önk'!F123</f>
        <v>0</v>
      </c>
      <c r="E129" s="44">
        <v>0</v>
      </c>
      <c r="F129" s="44">
        <f t="shared" si="1"/>
        <v>0</v>
      </c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18.75" x14ac:dyDescent="0.25">
      <c r="A130" s="24" t="s">
        <v>945</v>
      </c>
      <c r="B130" s="3"/>
      <c r="C130" s="22" t="s">
        <v>946</v>
      </c>
      <c r="D130" s="42">
        <f>'mód 1 önk'!F124</f>
        <v>0</v>
      </c>
      <c r="E130" s="44">
        <v>0</v>
      </c>
      <c r="F130" s="44">
        <f t="shared" si="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18.75" x14ac:dyDescent="0.25">
      <c r="A131" s="24" t="s">
        <v>947</v>
      </c>
      <c r="B131" s="3"/>
      <c r="C131" s="22" t="s">
        <v>948</v>
      </c>
      <c r="D131" s="42">
        <f>'mód 1 önk'!F125</f>
        <v>0</v>
      </c>
      <c r="E131" s="44">
        <v>140</v>
      </c>
      <c r="F131" s="44">
        <f t="shared" si="1"/>
        <v>140</v>
      </c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18.75" x14ac:dyDescent="0.25">
      <c r="A132" s="24" t="s">
        <v>949</v>
      </c>
      <c r="B132" s="3"/>
      <c r="C132" s="22" t="s">
        <v>950</v>
      </c>
      <c r="D132" s="42">
        <f>'mód 1 önk'!F126</f>
        <v>25</v>
      </c>
      <c r="E132" s="44">
        <v>0</v>
      </c>
      <c r="F132" s="44">
        <f t="shared" si="1"/>
        <v>25</v>
      </c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18.75" x14ac:dyDescent="0.25">
      <c r="A133" s="24" t="s">
        <v>951</v>
      </c>
      <c r="B133" s="3"/>
      <c r="C133" s="22" t="s">
        <v>952</v>
      </c>
      <c r="D133" s="42">
        <f>'mód 1 önk'!F127</f>
        <v>100</v>
      </c>
      <c r="E133" s="44">
        <v>6789</v>
      </c>
      <c r="F133" s="44">
        <f t="shared" si="1"/>
        <v>6889</v>
      </c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8.75" x14ac:dyDescent="0.25">
      <c r="A134" s="24" t="s">
        <v>1541</v>
      </c>
      <c r="B134" s="3"/>
      <c r="C134" s="22" t="s">
        <v>954</v>
      </c>
      <c r="D134" s="42">
        <f>'mód 1 önk'!F128</f>
        <v>80</v>
      </c>
      <c r="E134" s="44">
        <v>-58</v>
      </c>
      <c r="F134" s="44">
        <f t="shared" si="1"/>
        <v>22</v>
      </c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18.75" x14ac:dyDescent="0.25">
      <c r="A135" s="21" t="s">
        <v>955</v>
      </c>
      <c r="B135" s="3" t="s">
        <v>1310</v>
      </c>
      <c r="C135" s="22" t="s">
        <v>956</v>
      </c>
      <c r="D135" s="42">
        <f>'mód 1 önk'!F129</f>
        <v>58660.802000000011</v>
      </c>
      <c r="E135" s="44">
        <f>E136+E137+E147+E150+E158+E162+E165+E166+E169+E170</f>
        <v>10094</v>
      </c>
      <c r="F135" s="43">
        <f t="shared" si="1"/>
        <v>68754.802000000011</v>
      </c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8.75" x14ac:dyDescent="0.25">
      <c r="A136" s="3" t="s">
        <v>957</v>
      </c>
      <c r="B136" s="3" t="s">
        <v>1311</v>
      </c>
      <c r="C136" s="22" t="s">
        <v>958</v>
      </c>
      <c r="D136" s="42">
        <f>'mód 1 önk'!F130</f>
        <v>50</v>
      </c>
      <c r="E136" s="44">
        <v>0</v>
      </c>
      <c r="F136" s="44">
        <f t="shared" si="1"/>
        <v>50</v>
      </c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18.75" x14ac:dyDescent="0.25">
      <c r="A137" s="3" t="s">
        <v>959</v>
      </c>
      <c r="B137" s="3" t="s">
        <v>1312</v>
      </c>
      <c r="C137" s="22" t="s">
        <v>960</v>
      </c>
      <c r="D137" s="42">
        <f>'mód 1 önk'!F131</f>
        <v>5800</v>
      </c>
      <c r="E137" s="44">
        <f>E138+E139+E142+E143</f>
        <v>4000</v>
      </c>
      <c r="F137" s="44">
        <f t="shared" ref="F137:F200" si="2">D137+E137</f>
        <v>9800</v>
      </c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8.75" x14ac:dyDescent="0.25">
      <c r="A138" s="23" t="s">
        <v>961</v>
      </c>
      <c r="B138" s="3"/>
      <c r="C138" s="22" t="s">
        <v>962</v>
      </c>
      <c r="D138" s="42">
        <f>'mód 1 önk'!F132</f>
        <v>200</v>
      </c>
      <c r="E138" s="44">
        <v>0</v>
      </c>
      <c r="F138" s="44">
        <f t="shared" si="2"/>
        <v>200</v>
      </c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8.75" x14ac:dyDescent="0.25">
      <c r="A139" s="23" t="s">
        <v>963</v>
      </c>
      <c r="B139" s="3"/>
      <c r="C139" s="22" t="s">
        <v>964</v>
      </c>
      <c r="D139" s="42">
        <f>'mód 1 önk'!F133</f>
        <v>0</v>
      </c>
      <c r="E139" s="44">
        <v>0</v>
      </c>
      <c r="F139" s="44">
        <f t="shared" si="2"/>
        <v>0</v>
      </c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18.75" x14ac:dyDescent="0.25">
      <c r="A140" s="24" t="s">
        <v>965</v>
      </c>
      <c r="B140" s="3"/>
      <c r="C140" s="22" t="s">
        <v>966</v>
      </c>
      <c r="D140" s="42">
        <f>'mód 1 önk'!F134</f>
        <v>0</v>
      </c>
      <c r="E140" s="44">
        <v>0</v>
      </c>
      <c r="F140" s="44">
        <f t="shared" si="2"/>
        <v>0</v>
      </c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18.75" x14ac:dyDescent="0.25">
      <c r="A141" s="24" t="s">
        <v>967</v>
      </c>
      <c r="B141" s="3"/>
      <c r="C141" s="22" t="s">
        <v>968</v>
      </c>
      <c r="D141" s="42">
        <f>'mód 1 önk'!F135</f>
        <v>0</v>
      </c>
      <c r="E141" s="44">
        <v>0</v>
      </c>
      <c r="F141" s="44">
        <f t="shared" si="2"/>
        <v>0</v>
      </c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18.75" x14ac:dyDescent="0.25">
      <c r="A142" s="23" t="s">
        <v>1907</v>
      </c>
      <c r="B142" s="3"/>
      <c r="C142" s="22" t="s">
        <v>1908</v>
      </c>
      <c r="D142" s="42">
        <f>'mód 1 önk'!F136</f>
        <v>0</v>
      </c>
      <c r="E142" s="44">
        <v>0</v>
      </c>
      <c r="F142" s="44">
        <f t="shared" si="2"/>
        <v>0</v>
      </c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8.75" x14ac:dyDescent="0.25">
      <c r="A143" s="23" t="s">
        <v>1909</v>
      </c>
      <c r="B143" s="3"/>
      <c r="C143" s="22" t="s">
        <v>1910</v>
      </c>
      <c r="D143" s="42">
        <f>'mód 1 önk'!F137</f>
        <v>5600</v>
      </c>
      <c r="E143" s="44">
        <f>SUM(E144:E146)</f>
        <v>4000</v>
      </c>
      <c r="F143" s="44">
        <f t="shared" si="2"/>
        <v>9600</v>
      </c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18.75" x14ac:dyDescent="0.25">
      <c r="A144" s="24" t="s">
        <v>1911</v>
      </c>
      <c r="B144" s="3"/>
      <c r="C144" s="22"/>
      <c r="D144" s="42">
        <f>'mód 1 önk'!F138</f>
        <v>1200</v>
      </c>
      <c r="E144" s="44">
        <v>0</v>
      </c>
      <c r="F144" s="44">
        <f t="shared" si="2"/>
        <v>1200</v>
      </c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18.75" x14ac:dyDescent="0.25">
      <c r="A145" s="24" t="s">
        <v>1912</v>
      </c>
      <c r="B145" s="3"/>
      <c r="C145" s="22"/>
      <c r="D145" s="42">
        <f>'mód 1 önk'!F139</f>
        <v>4000</v>
      </c>
      <c r="E145" s="44">
        <v>4000</v>
      </c>
      <c r="F145" s="44">
        <f t="shared" si="2"/>
        <v>8000</v>
      </c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18.75" x14ac:dyDescent="0.25">
      <c r="A146" s="24" t="s">
        <v>1913</v>
      </c>
      <c r="B146" s="3"/>
      <c r="C146" s="22"/>
      <c r="D146" s="42">
        <f>'mód 1 önk'!F140</f>
        <v>400</v>
      </c>
      <c r="E146" s="44">
        <v>0</v>
      </c>
      <c r="F146" s="44">
        <f t="shared" si="2"/>
        <v>400</v>
      </c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18.75" x14ac:dyDescent="0.25">
      <c r="A147" s="5" t="s">
        <v>1914</v>
      </c>
      <c r="B147" s="3" t="s">
        <v>1313</v>
      </c>
      <c r="C147" s="22" t="s">
        <v>1915</v>
      </c>
      <c r="D147" s="42">
        <f>'mód 1 önk'!F141</f>
        <v>500</v>
      </c>
      <c r="E147" s="44">
        <f>SUM(E148:E149)</f>
        <v>1400</v>
      </c>
      <c r="F147" s="44">
        <f t="shared" si="2"/>
        <v>1900</v>
      </c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18.75" x14ac:dyDescent="0.25">
      <c r="A148" s="23" t="s">
        <v>1916</v>
      </c>
      <c r="B148" s="3"/>
      <c r="C148" s="22" t="s">
        <v>1917</v>
      </c>
      <c r="D148" s="42">
        <f>'mód 1 önk'!F142</f>
        <v>100</v>
      </c>
      <c r="E148" s="44">
        <v>1000</v>
      </c>
      <c r="F148" s="44">
        <f t="shared" si="2"/>
        <v>1100</v>
      </c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18.75" x14ac:dyDescent="0.25">
      <c r="A149" s="23" t="s">
        <v>1918</v>
      </c>
      <c r="B149" s="3"/>
      <c r="C149" s="22" t="s">
        <v>1919</v>
      </c>
      <c r="D149" s="42">
        <f>'mód 1 önk'!F143</f>
        <v>400</v>
      </c>
      <c r="E149" s="44">
        <v>400</v>
      </c>
      <c r="F149" s="44">
        <f t="shared" si="2"/>
        <v>800</v>
      </c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18.75" x14ac:dyDescent="0.25">
      <c r="A150" s="3" t="s">
        <v>1920</v>
      </c>
      <c r="B150" s="3" t="s">
        <v>1314</v>
      </c>
      <c r="C150" s="22" t="s">
        <v>1921</v>
      </c>
      <c r="D150" s="42">
        <f>'mód 1 önk'!F144</f>
        <v>4768</v>
      </c>
      <c r="E150" s="44">
        <f>SUM(E151:E157)</f>
        <v>550</v>
      </c>
      <c r="F150" s="44">
        <f t="shared" si="2"/>
        <v>5318</v>
      </c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18.75" x14ac:dyDescent="0.25">
      <c r="A151" s="23" t="s">
        <v>1933</v>
      </c>
      <c r="B151" s="3"/>
      <c r="C151" s="22"/>
      <c r="D151" s="42">
        <f>'mód 1 önk'!F145</f>
        <v>0</v>
      </c>
      <c r="E151" s="44">
        <v>0</v>
      </c>
      <c r="F151" s="44">
        <f t="shared" si="2"/>
        <v>0</v>
      </c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18.75" x14ac:dyDescent="0.25">
      <c r="A152" s="23" t="s">
        <v>1934</v>
      </c>
      <c r="B152" s="3"/>
      <c r="C152" s="22"/>
      <c r="D152" s="42">
        <f>'mód 1 önk'!F146</f>
        <v>560</v>
      </c>
      <c r="E152" s="44">
        <v>0</v>
      </c>
      <c r="F152" s="44">
        <f t="shared" si="2"/>
        <v>560</v>
      </c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18.75" x14ac:dyDescent="0.25">
      <c r="A153" s="23" t="s">
        <v>1935</v>
      </c>
      <c r="B153" s="3"/>
      <c r="C153" s="22"/>
      <c r="D153" s="42">
        <f>'mód 1 önk'!F147</f>
        <v>500</v>
      </c>
      <c r="E153" s="44">
        <v>0</v>
      </c>
      <c r="F153" s="44">
        <f t="shared" si="2"/>
        <v>500</v>
      </c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18.75" x14ac:dyDescent="0.25">
      <c r="A154" s="23" t="s">
        <v>1936</v>
      </c>
      <c r="B154" s="3"/>
      <c r="C154" s="22"/>
      <c r="D154" s="42">
        <f>'mód 1 önk'!F148</f>
        <v>85</v>
      </c>
      <c r="E154" s="44">
        <v>0</v>
      </c>
      <c r="F154" s="44">
        <f t="shared" si="2"/>
        <v>85</v>
      </c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18.75" x14ac:dyDescent="0.25">
      <c r="A155" s="23" t="s">
        <v>1937</v>
      </c>
      <c r="B155" s="3"/>
      <c r="C155" s="22"/>
      <c r="D155" s="42">
        <f>'mód 1 önk'!F149</f>
        <v>3150</v>
      </c>
      <c r="E155" s="44">
        <v>550</v>
      </c>
      <c r="F155" s="44">
        <f t="shared" si="2"/>
        <v>3700</v>
      </c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8.75" x14ac:dyDescent="0.25">
      <c r="A156" s="23" t="s">
        <v>1938</v>
      </c>
      <c r="B156" s="3"/>
      <c r="C156" s="22"/>
      <c r="D156" s="42">
        <f>'mód 1 önk'!F150</f>
        <v>73</v>
      </c>
      <c r="E156" s="44">
        <v>0</v>
      </c>
      <c r="F156" s="44">
        <f t="shared" si="2"/>
        <v>73</v>
      </c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18.75" x14ac:dyDescent="0.25">
      <c r="A157" s="23" t="s">
        <v>1939</v>
      </c>
      <c r="B157" s="3"/>
      <c r="C157" s="22"/>
      <c r="D157" s="42">
        <f>'mód 1 önk'!F151</f>
        <v>400</v>
      </c>
      <c r="E157" s="44">
        <v>0</v>
      </c>
      <c r="F157" s="44">
        <f t="shared" si="2"/>
        <v>400</v>
      </c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18.75" x14ac:dyDescent="0.25">
      <c r="A158" s="3" t="s">
        <v>1922</v>
      </c>
      <c r="B158" s="3" t="s">
        <v>1315</v>
      </c>
      <c r="C158" s="22" t="s">
        <v>1923</v>
      </c>
      <c r="D158" s="42">
        <f>'mód 1 önk'!F152</f>
        <v>3999.6</v>
      </c>
      <c r="E158" s="44">
        <f>SUM(E159:E161)</f>
        <v>1800</v>
      </c>
      <c r="F158" s="44">
        <f t="shared" si="2"/>
        <v>5799.6</v>
      </c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18.75" x14ac:dyDescent="0.25">
      <c r="A159" s="23" t="s">
        <v>1924</v>
      </c>
      <c r="B159" s="3"/>
      <c r="C159" s="22" t="s">
        <v>1925</v>
      </c>
      <c r="D159" s="42">
        <f>'mód 1 önk'!F153</f>
        <v>3999.6</v>
      </c>
      <c r="E159" s="44">
        <v>1800</v>
      </c>
      <c r="F159" s="44">
        <f t="shared" si="2"/>
        <v>5799.6</v>
      </c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18.75" x14ac:dyDescent="0.25">
      <c r="A160" s="23" t="s">
        <v>1926</v>
      </c>
      <c r="B160" s="3"/>
      <c r="C160" s="22" t="s">
        <v>1927</v>
      </c>
      <c r="D160" s="42">
        <f>'mód 1 önk'!F154</f>
        <v>0</v>
      </c>
      <c r="E160" s="44">
        <v>0</v>
      </c>
      <c r="F160" s="44">
        <f t="shared" si="2"/>
        <v>0</v>
      </c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18.75" x14ac:dyDescent="0.25">
      <c r="A161" s="23" t="s">
        <v>1928</v>
      </c>
      <c r="B161" s="3"/>
      <c r="C161" s="22" t="s">
        <v>1929</v>
      </c>
      <c r="D161" s="42">
        <f>'mód 1 önk'!F155</f>
        <v>0</v>
      </c>
      <c r="E161" s="44">
        <v>0</v>
      </c>
      <c r="F161" s="44">
        <f t="shared" si="2"/>
        <v>0</v>
      </c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18.75" x14ac:dyDescent="0.25">
      <c r="A162" s="4" t="s">
        <v>1931</v>
      </c>
      <c r="B162" s="3" t="s">
        <v>1316</v>
      </c>
      <c r="C162" s="22" t="s">
        <v>1932</v>
      </c>
      <c r="D162" s="42">
        <f>'mód 1 önk'!F156</f>
        <v>2794.3920000000003</v>
      </c>
      <c r="E162" s="44">
        <f>SUM(E163:E164)</f>
        <v>1944.0000000000002</v>
      </c>
      <c r="F162" s="44">
        <f t="shared" si="2"/>
        <v>4738.3920000000007</v>
      </c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18.75" x14ac:dyDescent="0.25">
      <c r="A163" s="23" t="s">
        <v>1953</v>
      </c>
      <c r="B163" s="3"/>
      <c r="C163" s="22" t="s">
        <v>1954</v>
      </c>
      <c r="D163" s="42">
        <f>'mód 1 önk'!F157</f>
        <v>2794.3920000000003</v>
      </c>
      <c r="E163" s="44">
        <f>(E136+E137+E147+E158)*0.27</f>
        <v>1944.0000000000002</v>
      </c>
      <c r="F163" s="44">
        <f t="shared" si="2"/>
        <v>4738.3920000000007</v>
      </c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18.75" x14ac:dyDescent="0.25">
      <c r="A164" s="23" t="s">
        <v>1955</v>
      </c>
      <c r="B164" s="3"/>
      <c r="C164" s="22" t="s">
        <v>1956</v>
      </c>
      <c r="D164" s="42">
        <f>'mód 1 önk'!F158</f>
        <v>0</v>
      </c>
      <c r="E164" s="44">
        <v>0</v>
      </c>
      <c r="F164" s="44">
        <f t="shared" si="2"/>
        <v>0</v>
      </c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18.75" x14ac:dyDescent="0.25">
      <c r="A165" s="3" t="s">
        <v>1957</v>
      </c>
      <c r="B165" s="3" t="s">
        <v>1317</v>
      </c>
      <c r="C165" s="22" t="s">
        <v>1958</v>
      </c>
      <c r="D165" s="42">
        <f>'mód 1 önk'!F159</f>
        <v>40148.810000000005</v>
      </c>
      <c r="E165" s="44">
        <v>0</v>
      </c>
      <c r="F165" s="44">
        <f t="shared" si="2"/>
        <v>40148.810000000005</v>
      </c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18.75" x14ac:dyDescent="0.25">
      <c r="A166" s="3" t="s">
        <v>1959</v>
      </c>
      <c r="B166" s="3" t="s">
        <v>1318</v>
      </c>
      <c r="C166" s="22" t="s">
        <v>1960</v>
      </c>
      <c r="D166" s="42">
        <f>'mód 1 önk'!F160</f>
        <v>100</v>
      </c>
      <c r="E166" s="44">
        <v>0</v>
      </c>
      <c r="F166" s="44">
        <f t="shared" si="2"/>
        <v>100</v>
      </c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18.75" x14ac:dyDescent="0.25">
      <c r="A167" s="23" t="s">
        <v>1961</v>
      </c>
      <c r="B167" s="3"/>
      <c r="C167" s="22" t="s">
        <v>1962</v>
      </c>
      <c r="D167" s="42">
        <f>'mód 1 önk'!F161</f>
        <v>0</v>
      </c>
      <c r="E167" s="44">
        <v>0</v>
      </c>
      <c r="F167" s="44">
        <f t="shared" si="2"/>
        <v>0</v>
      </c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18.75" x14ac:dyDescent="0.25">
      <c r="A168" s="23" t="s">
        <v>1963</v>
      </c>
      <c r="B168" s="3"/>
      <c r="C168" s="22" t="s">
        <v>1964</v>
      </c>
      <c r="D168" s="42">
        <f>'mód 1 önk'!F162</f>
        <v>100</v>
      </c>
      <c r="E168" s="44">
        <v>0</v>
      </c>
      <c r="F168" s="44">
        <f t="shared" si="2"/>
        <v>100</v>
      </c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18.75" x14ac:dyDescent="0.25">
      <c r="A169" s="3" t="s">
        <v>1965</v>
      </c>
      <c r="B169" s="3" t="s">
        <v>1319</v>
      </c>
      <c r="C169" s="22" t="s">
        <v>1966</v>
      </c>
      <c r="D169" s="42">
        <f>'mód 1 önk'!F163</f>
        <v>0</v>
      </c>
      <c r="E169" s="44">
        <v>0</v>
      </c>
      <c r="F169" s="44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18.75" x14ac:dyDescent="0.25">
      <c r="A170" s="3" t="s">
        <v>1967</v>
      </c>
      <c r="B170" s="3" t="s">
        <v>1320</v>
      </c>
      <c r="C170" s="22" t="s">
        <v>1969</v>
      </c>
      <c r="D170" s="42">
        <f>'mód 1 önk'!F164</f>
        <v>500</v>
      </c>
      <c r="E170" s="44">
        <v>400</v>
      </c>
      <c r="F170" s="44">
        <f t="shared" si="2"/>
        <v>900</v>
      </c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18.75" x14ac:dyDescent="0.25">
      <c r="A171" s="21" t="s">
        <v>1970</v>
      </c>
      <c r="B171" s="3" t="s">
        <v>1321</v>
      </c>
      <c r="C171" s="22" t="s">
        <v>1971</v>
      </c>
      <c r="D171" s="42">
        <f>'mód 1 önk'!F165</f>
        <v>0</v>
      </c>
      <c r="E171" s="44">
        <v>0</v>
      </c>
      <c r="F171" s="43">
        <f t="shared" si="2"/>
        <v>0</v>
      </c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18.75" x14ac:dyDescent="0.25">
      <c r="A172" s="3" t="s">
        <v>1976</v>
      </c>
      <c r="B172" s="3" t="s">
        <v>1322</v>
      </c>
      <c r="C172" s="22" t="s">
        <v>1977</v>
      </c>
      <c r="D172" s="42">
        <f>'mód 1 önk'!F166</f>
        <v>0</v>
      </c>
      <c r="E172" s="44">
        <v>0</v>
      </c>
      <c r="F172" s="44">
        <f t="shared" si="2"/>
        <v>0</v>
      </c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18.75" x14ac:dyDescent="0.25">
      <c r="A173" s="3" t="s">
        <v>1978</v>
      </c>
      <c r="B173" s="3" t="s">
        <v>1323</v>
      </c>
      <c r="C173" s="22" t="s">
        <v>1979</v>
      </c>
      <c r="D173" s="42">
        <f>'mód 1 önk'!F167</f>
        <v>0</v>
      </c>
      <c r="E173" s="44">
        <v>0</v>
      </c>
      <c r="F173" s="44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18.75" x14ac:dyDescent="0.25">
      <c r="A174" s="3" t="s">
        <v>1980</v>
      </c>
      <c r="B174" s="3" t="s">
        <v>1324</v>
      </c>
      <c r="C174" s="22" t="s">
        <v>1981</v>
      </c>
      <c r="D174" s="42">
        <f>'mód 1 önk'!F168</f>
        <v>0</v>
      </c>
      <c r="E174" s="44">
        <v>0</v>
      </c>
      <c r="F174" s="44">
        <f t="shared" si="2"/>
        <v>0</v>
      </c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18.75" x14ac:dyDescent="0.25">
      <c r="A175" s="3" t="s">
        <v>1982</v>
      </c>
      <c r="B175" s="3" t="s">
        <v>1325</v>
      </c>
      <c r="C175" s="22" t="s">
        <v>1983</v>
      </c>
      <c r="D175" s="42">
        <f>'mód 1 önk'!F169</f>
        <v>0</v>
      </c>
      <c r="E175" s="44">
        <v>0</v>
      </c>
      <c r="F175" s="44">
        <f t="shared" si="2"/>
        <v>0</v>
      </c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18.75" x14ac:dyDescent="0.25">
      <c r="A176" s="3" t="s">
        <v>1984</v>
      </c>
      <c r="B176" s="3" t="s">
        <v>1326</v>
      </c>
      <c r="C176" s="22" t="s">
        <v>1985</v>
      </c>
      <c r="D176" s="42">
        <f>'mód 1 önk'!F170</f>
        <v>0</v>
      </c>
      <c r="E176" s="44">
        <v>0</v>
      </c>
      <c r="F176" s="44">
        <f t="shared" si="2"/>
        <v>0</v>
      </c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18.75" x14ac:dyDescent="0.25">
      <c r="A177" s="21" t="s">
        <v>1986</v>
      </c>
      <c r="B177" s="3" t="s">
        <v>1327</v>
      </c>
      <c r="C177" s="22" t="s">
        <v>1987</v>
      </c>
      <c r="D177" s="42">
        <f>'mód 1 önk'!F171</f>
        <v>12</v>
      </c>
      <c r="E177" s="44">
        <f>SUM(E178:E180)</f>
        <v>1540</v>
      </c>
      <c r="F177" s="43">
        <f t="shared" si="2"/>
        <v>1552</v>
      </c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18.75" x14ac:dyDescent="0.25">
      <c r="A178" s="3" t="s">
        <v>67</v>
      </c>
      <c r="B178" s="3" t="s">
        <v>1328</v>
      </c>
      <c r="C178" s="22" t="s">
        <v>68</v>
      </c>
      <c r="D178" s="42">
        <f>'mód 1 önk'!F172</f>
        <v>0</v>
      </c>
      <c r="E178" s="44">
        <v>0</v>
      </c>
      <c r="F178" s="44">
        <f t="shared" si="2"/>
        <v>0</v>
      </c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18.75" x14ac:dyDescent="0.25">
      <c r="A179" s="3" t="s">
        <v>1124</v>
      </c>
      <c r="B179" s="3" t="s">
        <v>1329</v>
      </c>
      <c r="C179" s="22" t="s">
        <v>1125</v>
      </c>
      <c r="D179" s="42">
        <f>'mód 1 önk'!F173</f>
        <v>0</v>
      </c>
      <c r="E179" s="44">
        <v>1090</v>
      </c>
      <c r="F179" s="44">
        <f t="shared" si="2"/>
        <v>1090</v>
      </c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18.75" x14ac:dyDescent="0.25">
      <c r="A180" s="3" t="s">
        <v>1126</v>
      </c>
      <c r="B180" s="3" t="s">
        <v>1330</v>
      </c>
      <c r="C180" s="22" t="s">
        <v>1127</v>
      </c>
      <c r="D180" s="42">
        <f>'mód 1 önk'!F174</f>
        <v>12</v>
      </c>
      <c r="E180" s="44">
        <f>SUM(E181:E182)</f>
        <v>450</v>
      </c>
      <c r="F180" s="44">
        <f t="shared" si="2"/>
        <v>462</v>
      </c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18.75" x14ac:dyDescent="0.25">
      <c r="A181" s="116" t="s">
        <v>566</v>
      </c>
      <c r="B181" s="3"/>
      <c r="C181" s="22"/>
      <c r="D181" s="42">
        <f>'mód 1 önk'!F175</f>
        <v>12</v>
      </c>
      <c r="E181" s="44">
        <v>0</v>
      </c>
      <c r="F181" s="44">
        <f t="shared" si="2"/>
        <v>12</v>
      </c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18.75" x14ac:dyDescent="0.25">
      <c r="A182" s="116" t="s">
        <v>59</v>
      </c>
      <c r="B182" s="3"/>
      <c r="C182" s="22"/>
      <c r="D182" s="42">
        <v>0</v>
      </c>
      <c r="E182" s="44">
        <v>450</v>
      </c>
      <c r="F182" s="44">
        <f t="shared" si="2"/>
        <v>450</v>
      </c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18.75" x14ac:dyDescent="0.25">
      <c r="A183" s="21" t="s">
        <v>1128</v>
      </c>
      <c r="B183" s="3" t="s">
        <v>1331</v>
      </c>
      <c r="C183" s="22" t="s">
        <v>1129</v>
      </c>
      <c r="D183" s="42">
        <f>'mód 1 önk'!F176</f>
        <v>3710</v>
      </c>
      <c r="E183" s="44">
        <f>SUM(E184:E186)</f>
        <v>8543</v>
      </c>
      <c r="F183" s="43">
        <f t="shared" si="2"/>
        <v>12253</v>
      </c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18.75" x14ac:dyDescent="0.25">
      <c r="A184" s="3" t="s">
        <v>1130</v>
      </c>
      <c r="B184" s="3" t="s">
        <v>1332</v>
      </c>
      <c r="C184" s="22" t="s">
        <v>1131</v>
      </c>
      <c r="D184" s="42">
        <f>'mód 1 önk'!F177</f>
        <v>0</v>
      </c>
      <c r="E184" s="44">
        <v>0</v>
      </c>
      <c r="F184" s="44">
        <f t="shared" si="2"/>
        <v>0</v>
      </c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18.75" x14ac:dyDescent="0.25">
      <c r="A185" s="3" t="s">
        <v>1132</v>
      </c>
      <c r="B185" s="3" t="s">
        <v>1333</v>
      </c>
      <c r="C185" s="22" t="s">
        <v>1133</v>
      </c>
      <c r="D185" s="42">
        <f>'mód 1 önk'!F178</f>
        <v>3710</v>
      </c>
      <c r="E185" s="44">
        <v>8543</v>
      </c>
      <c r="F185" s="44">
        <f t="shared" si="2"/>
        <v>12253</v>
      </c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18.75" x14ac:dyDescent="0.25">
      <c r="A186" s="3" t="s">
        <v>1134</v>
      </c>
      <c r="B186" s="3" t="s">
        <v>1334</v>
      </c>
      <c r="C186" s="22" t="s">
        <v>1135</v>
      </c>
      <c r="D186" s="42">
        <f>'mód 1 önk'!F179</f>
        <v>0</v>
      </c>
      <c r="E186" s="44">
        <v>0</v>
      </c>
      <c r="F186" s="44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30" customHeight="1" x14ac:dyDescent="0.25">
      <c r="A187" s="19" t="s">
        <v>2056</v>
      </c>
      <c r="B187" s="19" t="s">
        <v>467</v>
      </c>
      <c r="C187" s="36" t="s">
        <v>1818</v>
      </c>
      <c r="D187" s="42">
        <f>'mód 1 önk'!F180</f>
        <v>10511</v>
      </c>
      <c r="E187" s="634">
        <f>E188+E206+E211</f>
        <v>11045</v>
      </c>
      <c r="F187" s="634">
        <f>F188+F206+F211</f>
        <v>21556</v>
      </c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18.75" x14ac:dyDescent="0.25">
      <c r="A188" s="3" t="s">
        <v>1137</v>
      </c>
      <c r="B188" s="3" t="s">
        <v>1386</v>
      </c>
      <c r="C188" s="22" t="s">
        <v>1138</v>
      </c>
      <c r="D188" s="42">
        <f>'mód 1 önk'!F181</f>
        <v>10511</v>
      </c>
      <c r="E188" s="44">
        <f>E189+E193+E198+E201+E202+E203+E204+E205</f>
        <v>11045</v>
      </c>
      <c r="F188" s="44">
        <f>F189+F193+F198+F201+F202+F203+F204+F205</f>
        <v>21556</v>
      </c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18.75" x14ac:dyDescent="0.25">
      <c r="A189" s="23" t="s">
        <v>1139</v>
      </c>
      <c r="B189" s="3" t="s">
        <v>1387</v>
      </c>
      <c r="C189" s="22" t="s">
        <v>1140</v>
      </c>
      <c r="D189" s="42">
        <f>'mód 1 önk'!F182</f>
        <v>0</v>
      </c>
      <c r="E189" s="44">
        <f>SUM(E190:E192)</f>
        <v>11045</v>
      </c>
      <c r="F189" s="44">
        <f>SUM(F190:F192)</f>
        <v>11045</v>
      </c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18.75" x14ac:dyDescent="0.25">
      <c r="A190" s="24" t="s">
        <v>1141</v>
      </c>
      <c r="B190" s="3" t="s">
        <v>1388</v>
      </c>
      <c r="C190" s="22" t="s">
        <v>1142</v>
      </c>
      <c r="D190" s="42">
        <f>'mód 1 önk'!F183</f>
        <v>0</v>
      </c>
      <c r="E190" s="44">
        <v>0</v>
      </c>
      <c r="F190" s="44">
        <f t="shared" si="2"/>
        <v>0</v>
      </c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18.75" x14ac:dyDescent="0.25">
      <c r="A191" s="24" t="s">
        <v>1143</v>
      </c>
      <c r="B191" s="3" t="s">
        <v>1389</v>
      </c>
      <c r="C191" s="22" t="s">
        <v>1144</v>
      </c>
      <c r="D191" s="42">
        <f>'mód 1 önk'!F184</f>
        <v>0</v>
      </c>
      <c r="E191" s="44">
        <v>0</v>
      </c>
      <c r="F191" s="44">
        <f t="shared" si="2"/>
        <v>0</v>
      </c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18.75" x14ac:dyDescent="0.25">
      <c r="A192" s="24" t="s">
        <v>1145</v>
      </c>
      <c r="B192" s="3" t="s">
        <v>1390</v>
      </c>
      <c r="C192" s="22" t="s">
        <v>1146</v>
      </c>
      <c r="D192" s="42">
        <f>'mód 1 önk'!F185</f>
        <v>0</v>
      </c>
      <c r="E192" s="44">
        <v>11045</v>
      </c>
      <c r="F192" s="44">
        <f t="shared" si="2"/>
        <v>11045</v>
      </c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18.75" x14ac:dyDescent="0.25">
      <c r="A193" s="29" t="s">
        <v>1147</v>
      </c>
      <c r="B193" s="3" t="s">
        <v>1391</v>
      </c>
      <c r="C193" s="22" t="s">
        <v>1148</v>
      </c>
      <c r="D193" s="42">
        <f>'mód 1 önk'!F188</f>
        <v>0</v>
      </c>
      <c r="E193" s="44">
        <v>0</v>
      </c>
      <c r="F193" s="44">
        <f t="shared" si="2"/>
        <v>0</v>
      </c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18.75" x14ac:dyDescent="0.25">
      <c r="A194" s="24" t="s">
        <v>1149</v>
      </c>
      <c r="B194" s="3" t="s">
        <v>1392</v>
      </c>
      <c r="C194" s="22" t="s">
        <v>1150</v>
      </c>
      <c r="D194" s="42">
        <f>'mód 1 önk'!F189</f>
        <v>0</v>
      </c>
      <c r="E194" s="44">
        <v>0</v>
      </c>
      <c r="F194" s="44">
        <f t="shared" si="2"/>
        <v>0</v>
      </c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18.75" x14ac:dyDescent="0.25">
      <c r="A195" s="24" t="s">
        <v>1151</v>
      </c>
      <c r="B195" s="3" t="s">
        <v>1393</v>
      </c>
      <c r="C195" s="22" t="s">
        <v>1152</v>
      </c>
      <c r="D195" s="42">
        <f>'mód 1 önk'!F190</f>
        <v>0</v>
      </c>
      <c r="E195" s="44">
        <v>0</v>
      </c>
      <c r="F195" s="44">
        <f t="shared" si="2"/>
        <v>0</v>
      </c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18.75" x14ac:dyDescent="0.25">
      <c r="A196" s="24" t="s">
        <v>1153</v>
      </c>
      <c r="B196" s="3" t="s">
        <v>1394</v>
      </c>
      <c r="C196" s="22" t="s">
        <v>1154</v>
      </c>
      <c r="D196" s="42">
        <f>'mód 1 önk'!F191</f>
        <v>0</v>
      </c>
      <c r="E196" s="44">
        <v>0</v>
      </c>
      <c r="F196" s="44">
        <f t="shared" si="2"/>
        <v>0</v>
      </c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18.75" x14ac:dyDescent="0.25">
      <c r="A197" s="24" t="s">
        <v>1155</v>
      </c>
      <c r="B197" s="3" t="s">
        <v>1395</v>
      </c>
      <c r="C197" s="22" t="s">
        <v>1156</v>
      </c>
      <c r="D197" s="42">
        <f>'mód 1 önk'!F192</f>
        <v>0</v>
      </c>
      <c r="E197" s="44">
        <v>0</v>
      </c>
      <c r="F197" s="44">
        <f t="shared" si="2"/>
        <v>0</v>
      </c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18.75" x14ac:dyDescent="0.25">
      <c r="A198" s="23" t="s">
        <v>1157</v>
      </c>
      <c r="B198" s="3" t="s">
        <v>1396</v>
      </c>
      <c r="C198" s="22" t="s">
        <v>1158</v>
      </c>
      <c r="D198" s="42">
        <f>'mód 1 önk'!F193</f>
        <v>10511</v>
      </c>
      <c r="E198" s="44">
        <v>0</v>
      </c>
      <c r="F198" s="44">
        <f>F199+F200</f>
        <v>10511</v>
      </c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18.75" x14ac:dyDescent="0.25">
      <c r="A199" s="24" t="s">
        <v>1159</v>
      </c>
      <c r="B199" s="3" t="s">
        <v>1397</v>
      </c>
      <c r="C199" s="22" t="s">
        <v>1160</v>
      </c>
      <c r="D199" s="42">
        <f>'mód 1 önk'!F194</f>
        <v>10511</v>
      </c>
      <c r="E199" s="44">
        <v>0</v>
      </c>
      <c r="F199" s="44">
        <f t="shared" si="2"/>
        <v>10511</v>
      </c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18.75" x14ac:dyDescent="0.25">
      <c r="A200" s="24" t="s">
        <v>1161</v>
      </c>
      <c r="B200" s="3" t="s">
        <v>1398</v>
      </c>
      <c r="C200" s="22" t="s">
        <v>1162</v>
      </c>
      <c r="D200" s="42">
        <f>'mód 1 önk'!F195</f>
        <v>0</v>
      </c>
      <c r="E200" s="44">
        <v>0</v>
      </c>
      <c r="F200" s="44">
        <f t="shared" si="2"/>
        <v>0</v>
      </c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18.75" x14ac:dyDescent="0.25">
      <c r="A201" s="23" t="s">
        <v>1163</v>
      </c>
      <c r="B201" s="3" t="s">
        <v>1399</v>
      </c>
      <c r="C201" s="22" t="s">
        <v>1164</v>
      </c>
      <c r="D201" s="42">
        <f>'mód 1 önk'!F196</f>
        <v>0</v>
      </c>
      <c r="E201" s="44">
        <v>0</v>
      </c>
      <c r="F201" s="44">
        <f t="shared" ref="F201:F211" si="3">D201+E201</f>
        <v>0</v>
      </c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18.75" x14ac:dyDescent="0.25">
      <c r="A202" s="23" t="s">
        <v>1165</v>
      </c>
      <c r="B202" s="3" t="s">
        <v>1400</v>
      </c>
      <c r="C202" s="22" t="s">
        <v>1166</v>
      </c>
      <c r="D202" s="42">
        <f>'mód 1 önk'!F197</f>
        <v>0</v>
      </c>
      <c r="E202" s="44">
        <v>0</v>
      </c>
      <c r="F202" s="44">
        <f t="shared" si="3"/>
        <v>0</v>
      </c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18.75" x14ac:dyDescent="0.25">
      <c r="A203" s="23" t="s">
        <v>1167</v>
      </c>
      <c r="B203" s="3" t="s">
        <v>1401</v>
      </c>
      <c r="C203" s="22" t="s">
        <v>1168</v>
      </c>
      <c r="D203" s="42">
        <f>'mód 1 önk'!F198</f>
        <v>0</v>
      </c>
      <c r="E203" s="44">
        <v>0</v>
      </c>
      <c r="F203" s="44">
        <f t="shared" si="3"/>
        <v>0</v>
      </c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18.75" x14ac:dyDescent="0.25">
      <c r="A204" s="23" t="s">
        <v>1169</v>
      </c>
      <c r="B204" s="3" t="s">
        <v>1402</v>
      </c>
      <c r="C204" s="22" t="s">
        <v>1170</v>
      </c>
      <c r="D204" s="42">
        <f>'mód 1 önk'!F199</f>
        <v>0</v>
      </c>
      <c r="E204" s="44">
        <v>0</v>
      </c>
      <c r="F204" s="44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18.75" x14ac:dyDescent="0.25">
      <c r="A205" s="23" t="s">
        <v>1171</v>
      </c>
      <c r="B205" s="3" t="s">
        <v>1403</v>
      </c>
      <c r="C205" s="22" t="s">
        <v>1172</v>
      </c>
      <c r="D205" s="42">
        <f>'mód 1 önk'!F200</f>
        <v>0</v>
      </c>
      <c r="E205" s="44">
        <v>0</v>
      </c>
      <c r="F205" s="44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18.75" x14ac:dyDescent="0.25">
      <c r="A206" s="3" t="s">
        <v>1173</v>
      </c>
      <c r="B206" s="3" t="s">
        <v>1404</v>
      </c>
      <c r="C206" s="22" t="s">
        <v>1174</v>
      </c>
      <c r="D206" s="42">
        <f>'mód 1 önk'!F201</f>
        <v>0</v>
      </c>
      <c r="E206" s="44">
        <v>0</v>
      </c>
      <c r="F206" s="44">
        <f t="shared" si="3"/>
        <v>0</v>
      </c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18.75" x14ac:dyDescent="0.25">
      <c r="A207" s="23" t="s">
        <v>1175</v>
      </c>
      <c r="B207" s="3" t="s">
        <v>1405</v>
      </c>
      <c r="C207" s="22" t="s">
        <v>1176</v>
      </c>
      <c r="D207" s="42">
        <f>'mód 1 önk'!F202</f>
        <v>0</v>
      </c>
      <c r="E207" s="44">
        <v>0</v>
      </c>
      <c r="F207" s="44">
        <f t="shared" si="3"/>
        <v>0</v>
      </c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18.75" x14ac:dyDescent="0.25">
      <c r="A208" s="23" t="s">
        <v>1177</v>
      </c>
      <c r="B208" s="3" t="s">
        <v>1406</v>
      </c>
      <c r="C208" s="22" t="s">
        <v>1178</v>
      </c>
      <c r="D208" s="42">
        <f>'mód 1 önk'!F203</f>
        <v>0</v>
      </c>
      <c r="E208" s="44">
        <v>0</v>
      </c>
      <c r="F208" s="44">
        <f t="shared" si="3"/>
        <v>0</v>
      </c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18.75" x14ac:dyDescent="0.25">
      <c r="A209" s="23" t="s">
        <v>1179</v>
      </c>
      <c r="B209" s="3" t="s">
        <v>1407</v>
      </c>
      <c r="C209" s="22" t="s">
        <v>1180</v>
      </c>
      <c r="D209" s="42">
        <f>'mód 1 önk'!F204</f>
        <v>0</v>
      </c>
      <c r="E209" s="44">
        <v>0</v>
      </c>
      <c r="F209" s="44">
        <f t="shared" si="3"/>
        <v>0</v>
      </c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18.75" x14ac:dyDescent="0.25">
      <c r="A210" s="23" t="s">
        <v>1181</v>
      </c>
      <c r="B210" s="3" t="s">
        <v>1408</v>
      </c>
      <c r="C210" s="22" t="s">
        <v>1182</v>
      </c>
      <c r="D210" s="42">
        <f>'mód 1 önk'!F205</f>
        <v>0</v>
      </c>
      <c r="E210" s="44">
        <v>0</v>
      </c>
      <c r="F210" s="44">
        <f t="shared" si="3"/>
        <v>0</v>
      </c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18.75" x14ac:dyDescent="0.25">
      <c r="A211" s="3" t="s">
        <v>1183</v>
      </c>
      <c r="B211" s="3" t="s">
        <v>1409</v>
      </c>
      <c r="C211" s="22" t="s">
        <v>1184</v>
      </c>
      <c r="D211" s="42">
        <f>'mód 1 önk'!F206</f>
        <v>0</v>
      </c>
      <c r="E211" s="44">
        <v>0</v>
      </c>
      <c r="F211" s="44">
        <f t="shared" si="3"/>
        <v>0</v>
      </c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30" customHeight="1" x14ac:dyDescent="0.25">
      <c r="A212" s="19" t="s">
        <v>2057</v>
      </c>
      <c r="B212" s="19"/>
      <c r="C212" s="19"/>
      <c r="D212" s="42">
        <f>'mód 1 önk'!F207</f>
        <v>368141.29200000002</v>
      </c>
      <c r="E212" s="42">
        <f>E187+E8</f>
        <v>194251</v>
      </c>
      <c r="F212" s="42">
        <f>SUM(F187,F8)</f>
        <v>562391.80200000003</v>
      </c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s="31" customFormat="1" ht="30" customHeight="1" x14ac:dyDescent="0.25">
      <c r="A213" s="19" t="s">
        <v>2058</v>
      </c>
      <c r="B213" s="19" t="s">
        <v>768</v>
      </c>
      <c r="C213" s="20"/>
      <c r="D213" s="42">
        <f>'mód 1 önk'!F208</f>
        <v>337730.1</v>
      </c>
      <c r="E213" s="634">
        <f>E214+E271+E280+E355+E390+E427+E440+E445</f>
        <v>182067.72999999998</v>
      </c>
      <c r="F213" s="634">
        <f>D213+E213</f>
        <v>519797.82999999996</v>
      </c>
      <c r="G213" s="30"/>
      <c r="H213" s="30"/>
      <c r="I213" s="30"/>
      <c r="J213" s="30"/>
      <c r="K213" s="30"/>
      <c r="L213" s="30"/>
      <c r="M213" s="30"/>
      <c r="N213" s="30"/>
      <c r="O213" s="30"/>
    </row>
    <row r="214" spans="1:15" ht="18.75" x14ac:dyDescent="0.25">
      <c r="A214" s="21" t="s">
        <v>141</v>
      </c>
      <c r="B214" s="21" t="s">
        <v>470</v>
      </c>
      <c r="C214" s="32" t="s">
        <v>142</v>
      </c>
      <c r="D214" s="42">
        <f>'mód 1 önk'!F209</f>
        <v>37004.400000000001</v>
      </c>
      <c r="E214" s="44">
        <f>E215+E264</f>
        <v>8624</v>
      </c>
      <c r="F214" s="43">
        <f t="shared" ref="F214:F272" si="4">D214+E214</f>
        <v>45628.4</v>
      </c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18.75" x14ac:dyDescent="0.25">
      <c r="A215" s="3" t="s">
        <v>143</v>
      </c>
      <c r="B215" s="3" t="s">
        <v>471</v>
      </c>
      <c r="C215" s="33" t="s">
        <v>144</v>
      </c>
      <c r="D215" s="42">
        <f>'mód 1 önk'!F210</f>
        <v>25685.4</v>
      </c>
      <c r="E215" s="44">
        <f>E216+E233+E234+E235+E236+E237+E238+E252+E253+E257+E261+E262+E263</f>
        <v>13537</v>
      </c>
      <c r="F215" s="44">
        <f t="shared" si="4"/>
        <v>39222.400000000001</v>
      </c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18.75" x14ac:dyDescent="0.25">
      <c r="A216" s="23" t="s">
        <v>145</v>
      </c>
      <c r="B216" s="3" t="s">
        <v>472</v>
      </c>
      <c r="C216" s="22" t="s">
        <v>146</v>
      </c>
      <c r="D216" s="42">
        <f>'mód 1 önk'!F211</f>
        <v>24259.4</v>
      </c>
      <c r="E216" s="44">
        <f>E217+E221+E224+E226+E230+E232</f>
        <v>12960</v>
      </c>
      <c r="F216" s="44">
        <f t="shared" si="4"/>
        <v>37219.4</v>
      </c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18.75" x14ac:dyDescent="0.25">
      <c r="A217" s="24" t="s">
        <v>147</v>
      </c>
      <c r="B217" s="3"/>
      <c r="C217" s="33" t="s">
        <v>148</v>
      </c>
      <c r="D217" s="42">
        <f>'mód 1 önk'!F212</f>
        <v>23961.4</v>
      </c>
      <c r="E217" s="44">
        <f>SUM(E218:E220)</f>
        <v>12960</v>
      </c>
      <c r="F217" s="44">
        <f t="shared" si="4"/>
        <v>36921.4</v>
      </c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18.75" x14ac:dyDescent="0.25">
      <c r="A218" s="25" t="s">
        <v>149</v>
      </c>
      <c r="B218" s="3"/>
      <c r="C218" s="33" t="s">
        <v>150</v>
      </c>
      <c r="D218" s="42">
        <f>'mód 1 önk'!F213</f>
        <v>0</v>
      </c>
      <c r="E218" s="44">
        <v>5100</v>
      </c>
      <c r="F218" s="44">
        <f t="shared" si="4"/>
        <v>5100</v>
      </c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18.75" x14ac:dyDescent="0.25">
      <c r="A219" s="25" t="s">
        <v>151</v>
      </c>
      <c r="B219" s="3"/>
      <c r="C219" s="33" t="s">
        <v>152</v>
      </c>
      <c r="D219" s="42">
        <f>'mód 1 önk'!F214</f>
        <v>12915.4</v>
      </c>
      <c r="E219" s="44">
        <v>0</v>
      </c>
      <c r="F219" s="44">
        <f t="shared" si="4"/>
        <v>12915.4</v>
      </c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18.75" x14ac:dyDescent="0.25">
      <c r="A220" s="25" t="s">
        <v>153</v>
      </c>
      <c r="B220" s="3"/>
      <c r="C220" s="33" t="s">
        <v>154</v>
      </c>
      <c r="D220" s="42">
        <f>'mód 1 önk'!F215</f>
        <v>11046</v>
      </c>
      <c r="E220" s="44">
        <v>7860</v>
      </c>
      <c r="F220" s="44">
        <f t="shared" si="4"/>
        <v>18906</v>
      </c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18.75" x14ac:dyDescent="0.25">
      <c r="A221" s="24" t="s">
        <v>155</v>
      </c>
      <c r="B221" s="3"/>
      <c r="C221" s="22" t="s">
        <v>156</v>
      </c>
      <c r="D221" s="42">
        <f>'mód 1 önk'!F216</f>
        <v>0</v>
      </c>
      <c r="E221" s="44">
        <v>0</v>
      </c>
      <c r="F221" s="44">
        <f t="shared" si="4"/>
        <v>0</v>
      </c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18.75" x14ac:dyDescent="0.25">
      <c r="A222" s="25" t="s">
        <v>157</v>
      </c>
      <c r="B222" s="3"/>
      <c r="C222" s="22" t="s">
        <v>158</v>
      </c>
      <c r="D222" s="42">
        <f>'mód 1 önk'!F217</f>
        <v>0</v>
      </c>
      <c r="E222" s="44">
        <v>0</v>
      </c>
      <c r="F222" s="44">
        <f t="shared" si="4"/>
        <v>0</v>
      </c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18.75" x14ac:dyDescent="0.25">
      <c r="A223" s="25" t="s">
        <v>159</v>
      </c>
      <c r="B223" s="3"/>
      <c r="C223" s="22" t="s">
        <v>160</v>
      </c>
      <c r="D223" s="42">
        <f>'mód 1 önk'!F218</f>
        <v>0</v>
      </c>
      <c r="E223" s="44">
        <v>0</v>
      </c>
      <c r="F223" s="44">
        <f t="shared" si="4"/>
        <v>0</v>
      </c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18.75" x14ac:dyDescent="0.25">
      <c r="A224" s="24" t="s">
        <v>161</v>
      </c>
      <c r="B224" s="3"/>
      <c r="C224" s="22" t="s">
        <v>162</v>
      </c>
      <c r="D224" s="42">
        <f>'mód 1 önk'!F219</f>
        <v>0</v>
      </c>
      <c r="E224" s="44">
        <v>0</v>
      </c>
      <c r="F224" s="44">
        <f t="shared" si="4"/>
        <v>0</v>
      </c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18.75" x14ac:dyDescent="0.25">
      <c r="A225" s="25" t="s">
        <v>163</v>
      </c>
      <c r="B225" s="3"/>
      <c r="C225" s="22" t="s">
        <v>164</v>
      </c>
      <c r="D225" s="42">
        <f>'mód 1 önk'!F220</f>
        <v>0</v>
      </c>
      <c r="E225" s="44">
        <v>0</v>
      </c>
      <c r="F225" s="44">
        <f t="shared" si="4"/>
        <v>0</v>
      </c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18.75" x14ac:dyDescent="0.25">
      <c r="A226" s="24" t="s">
        <v>165</v>
      </c>
      <c r="B226" s="3"/>
      <c r="C226" s="22" t="s">
        <v>166</v>
      </c>
      <c r="D226" s="42">
        <f>'mód 1 önk'!F221</f>
        <v>298</v>
      </c>
      <c r="E226" s="44">
        <v>0</v>
      </c>
      <c r="F226" s="44">
        <f t="shared" si="4"/>
        <v>298</v>
      </c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18.75" x14ac:dyDescent="0.25">
      <c r="A227" s="25" t="s">
        <v>167</v>
      </c>
      <c r="B227" s="3"/>
      <c r="C227" s="22" t="s">
        <v>168</v>
      </c>
      <c r="D227" s="42">
        <f>'mód 1 önk'!F222</f>
        <v>0</v>
      </c>
      <c r="E227" s="44">
        <v>0</v>
      </c>
      <c r="F227" s="44">
        <f t="shared" si="4"/>
        <v>0</v>
      </c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18.75" x14ac:dyDescent="0.25">
      <c r="A228" s="25" t="s">
        <v>169</v>
      </c>
      <c r="B228" s="3"/>
      <c r="C228" s="22" t="s">
        <v>170</v>
      </c>
      <c r="D228" s="42">
        <f>'mód 1 önk'!F223</f>
        <v>298</v>
      </c>
      <c r="E228" s="44">
        <v>0</v>
      </c>
      <c r="F228" s="44">
        <f t="shared" si="4"/>
        <v>298</v>
      </c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18.75" x14ac:dyDescent="0.25">
      <c r="A229" s="25" t="s">
        <v>171</v>
      </c>
      <c r="B229" s="3"/>
      <c r="C229" s="22" t="s">
        <v>172</v>
      </c>
      <c r="D229" s="42">
        <f>'mód 1 önk'!F224</f>
        <v>0</v>
      </c>
      <c r="E229" s="44">
        <v>0</v>
      </c>
      <c r="F229" s="44">
        <f t="shared" si="4"/>
        <v>0</v>
      </c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18.75" x14ac:dyDescent="0.25">
      <c r="A230" s="24" t="s">
        <v>173</v>
      </c>
      <c r="B230" s="3"/>
      <c r="C230" s="22" t="s">
        <v>174</v>
      </c>
      <c r="D230" s="42">
        <f>'mód 1 önk'!F225</f>
        <v>0</v>
      </c>
      <c r="E230" s="44">
        <v>0</v>
      </c>
      <c r="F230" s="44">
        <f t="shared" si="4"/>
        <v>0</v>
      </c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8.75" x14ac:dyDescent="0.25">
      <c r="A231" s="25" t="s">
        <v>175</v>
      </c>
      <c r="B231" s="3"/>
      <c r="C231" s="22" t="s">
        <v>176</v>
      </c>
      <c r="D231" s="42">
        <f>'mód 1 önk'!F226</f>
        <v>0</v>
      </c>
      <c r="E231" s="44">
        <v>0</v>
      </c>
      <c r="F231" s="44">
        <f t="shared" si="4"/>
        <v>0</v>
      </c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18.75" x14ac:dyDescent="0.25">
      <c r="A232" s="24" t="s">
        <v>177</v>
      </c>
      <c r="B232" s="3"/>
      <c r="C232" s="22" t="s">
        <v>178</v>
      </c>
      <c r="D232" s="42">
        <f>'mód 1 önk'!F227</f>
        <v>0</v>
      </c>
      <c r="E232" s="44">
        <v>0</v>
      </c>
      <c r="F232" s="44">
        <f t="shared" si="4"/>
        <v>0</v>
      </c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18.75" x14ac:dyDescent="0.25">
      <c r="A233" s="23" t="s">
        <v>179</v>
      </c>
      <c r="B233" s="3" t="s">
        <v>473</v>
      </c>
      <c r="C233" s="22" t="s">
        <v>180</v>
      </c>
      <c r="D233" s="42">
        <f>'mód 1 önk'!F228</f>
        <v>0</v>
      </c>
      <c r="E233" s="44">
        <v>0</v>
      </c>
      <c r="F233" s="44">
        <f t="shared" si="4"/>
        <v>0</v>
      </c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18.75" x14ac:dyDescent="0.25">
      <c r="A234" s="23" t="s">
        <v>181</v>
      </c>
      <c r="B234" s="3" t="s">
        <v>474</v>
      </c>
      <c r="C234" s="22" t="s">
        <v>182</v>
      </c>
      <c r="D234" s="42">
        <f>'mód 1 önk'!F229</f>
        <v>0</v>
      </c>
      <c r="E234" s="44">
        <v>180</v>
      </c>
      <c r="F234" s="44">
        <f t="shared" si="4"/>
        <v>180</v>
      </c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18.75" x14ac:dyDescent="0.25">
      <c r="A235" s="23" t="s">
        <v>183</v>
      </c>
      <c r="B235" s="3" t="s">
        <v>475</v>
      </c>
      <c r="C235" s="22" t="s">
        <v>184</v>
      </c>
      <c r="D235" s="42">
        <f>'mód 1 önk'!F230</f>
        <v>106</v>
      </c>
      <c r="E235" s="44">
        <v>-106</v>
      </c>
      <c r="F235" s="44">
        <f t="shared" si="4"/>
        <v>0</v>
      </c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18.75" x14ac:dyDescent="0.25">
      <c r="A236" s="23" t="s">
        <v>185</v>
      </c>
      <c r="B236" s="3" t="s">
        <v>476</v>
      </c>
      <c r="C236" s="22" t="s">
        <v>186</v>
      </c>
      <c r="D236" s="42">
        <f>'mód 1 önk'!F231</f>
        <v>0</v>
      </c>
      <c r="E236" s="44">
        <v>0</v>
      </c>
      <c r="F236" s="44">
        <f t="shared" si="4"/>
        <v>0</v>
      </c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18.75" x14ac:dyDescent="0.25">
      <c r="A237" s="23" t="s">
        <v>187</v>
      </c>
      <c r="B237" s="3" t="s">
        <v>477</v>
      </c>
      <c r="C237" s="22" t="s">
        <v>188</v>
      </c>
      <c r="D237" s="42">
        <f>'mód 1 önk'!F232</f>
        <v>0</v>
      </c>
      <c r="E237" s="44">
        <v>0</v>
      </c>
      <c r="F237" s="44">
        <f t="shared" si="4"/>
        <v>0</v>
      </c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18.75" x14ac:dyDescent="0.25">
      <c r="A238" s="23" t="s">
        <v>189</v>
      </c>
      <c r="B238" s="3" t="s">
        <v>478</v>
      </c>
      <c r="C238" s="22" t="s">
        <v>190</v>
      </c>
      <c r="D238" s="42">
        <f>'mód 1 önk'!F233</f>
        <v>1152</v>
      </c>
      <c r="E238" s="44">
        <f>E239+E243+E247+E248+E249+E250+E251</f>
        <v>168</v>
      </c>
      <c r="F238" s="44">
        <f t="shared" si="4"/>
        <v>1320</v>
      </c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18.75" x14ac:dyDescent="0.25">
      <c r="A239" s="24" t="s">
        <v>191</v>
      </c>
      <c r="B239" s="3"/>
      <c r="C239" s="22" t="s">
        <v>192</v>
      </c>
      <c r="D239" s="42">
        <f>'mód 1 önk'!F234</f>
        <v>0</v>
      </c>
      <c r="E239" s="44">
        <v>0</v>
      </c>
      <c r="F239" s="44">
        <f t="shared" si="4"/>
        <v>0</v>
      </c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18.75" x14ac:dyDescent="0.25">
      <c r="A240" s="25" t="s">
        <v>193</v>
      </c>
      <c r="B240" s="3"/>
      <c r="C240" s="22" t="s">
        <v>194</v>
      </c>
      <c r="D240" s="42">
        <f>'mód 1 önk'!F235</f>
        <v>0</v>
      </c>
      <c r="E240" s="44">
        <v>0</v>
      </c>
      <c r="F240" s="44">
        <f t="shared" si="4"/>
        <v>0</v>
      </c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8.75" x14ac:dyDescent="0.25">
      <c r="A241" s="25" t="s">
        <v>195</v>
      </c>
      <c r="B241" s="3"/>
      <c r="C241" s="22" t="s">
        <v>196</v>
      </c>
      <c r="D241" s="42">
        <f>'mód 1 önk'!F236</f>
        <v>0</v>
      </c>
      <c r="E241" s="44">
        <v>0</v>
      </c>
      <c r="F241" s="44">
        <f t="shared" si="4"/>
        <v>0</v>
      </c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18.75" x14ac:dyDescent="0.25">
      <c r="A242" s="25" t="s">
        <v>197</v>
      </c>
      <c r="B242" s="3"/>
      <c r="C242" s="22" t="s">
        <v>198</v>
      </c>
      <c r="D242" s="42">
        <f>'mód 1 önk'!F237</f>
        <v>0</v>
      </c>
      <c r="E242" s="44">
        <v>0</v>
      </c>
      <c r="F242" s="44">
        <f t="shared" si="4"/>
        <v>0</v>
      </c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18.75" x14ac:dyDescent="0.25">
      <c r="A243" s="24" t="s">
        <v>199</v>
      </c>
      <c r="B243" s="3"/>
      <c r="C243" s="22" t="s">
        <v>200</v>
      </c>
      <c r="D243" s="42">
        <f>'mód 1 önk'!F238</f>
        <v>0</v>
      </c>
      <c r="E243" s="44">
        <v>0</v>
      </c>
      <c r="F243" s="44">
        <f t="shared" si="4"/>
        <v>0</v>
      </c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18.75" x14ac:dyDescent="0.25">
      <c r="A244" s="25" t="s">
        <v>1244</v>
      </c>
      <c r="B244" s="3"/>
      <c r="C244" s="22" t="s">
        <v>1245</v>
      </c>
      <c r="D244" s="42">
        <f>'mód 1 önk'!F239</f>
        <v>0</v>
      </c>
      <c r="E244" s="44">
        <v>0</v>
      </c>
      <c r="F244" s="44">
        <f t="shared" si="4"/>
        <v>0</v>
      </c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18.75" x14ac:dyDescent="0.25">
      <c r="A245" s="25" t="s">
        <v>1246</v>
      </c>
      <c r="B245" s="3"/>
      <c r="C245" s="22" t="s">
        <v>1247</v>
      </c>
      <c r="D245" s="42">
        <f>'mód 1 önk'!F240</f>
        <v>0</v>
      </c>
      <c r="E245" s="44">
        <v>0</v>
      </c>
      <c r="F245" s="44">
        <f t="shared" si="4"/>
        <v>0</v>
      </c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18.75" x14ac:dyDescent="0.25">
      <c r="A246" s="25" t="s">
        <v>1248</v>
      </c>
      <c r="B246" s="3"/>
      <c r="C246" s="22" t="s">
        <v>1249</v>
      </c>
      <c r="D246" s="42">
        <f>'mód 1 önk'!F241</f>
        <v>0</v>
      </c>
      <c r="E246" s="44">
        <v>0</v>
      </c>
      <c r="F246" s="44">
        <f t="shared" si="4"/>
        <v>0</v>
      </c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18.75" x14ac:dyDescent="0.25">
      <c r="A247" s="24" t="s">
        <v>1250</v>
      </c>
      <c r="B247" s="3"/>
      <c r="C247" s="22" t="s">
        <v>1251</v>
      </c>
      <c r="D247" s="42">
        <f>'mód 1 önk'!F242</f>
        <v>1152</v>
      </c>
      <c r="E247" s="44">
        <v>96</v>
      </c>
      <c r="F247" s="44">
        <f t="shared" si="4"/>
        <v>1248</v>
      </c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18.75" x14ac:dyDescent="0.25">
      <c r="A248" s="24" t="s">
        <v>1252</v>
      </c>
      <c r="B248" s="3"/>
      <c r="C248" s="22" t="s">
        <v>1253</v>
      </c>
      <c r="D248" s="42">
        <f>'mód 1 önk'!F243</f>
        <v>0</v>
      </c>
      <c r="E248" s="44">
        <v>52</v>
      </c>
      <c r="F248" s="44">
        <f t="shared" si="4"/>
        <v>52</v>
      </c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18.75" x14ac:dyDescent="0.25">
      <c r="A249" s="24" t="s">
        <v>1254</v>
      </c>
      <c r="B249" s="3"/>
      <c r="C249" s="22" t="s">
        <v>1255</v>
      </c>
      <c r="D249" s="42">
        <f>'mód 1 önk'!F244</f>
        <v>0</v>
      </c>
      <c r="E249" s="44">
        <v>0</v>
      </c>
      <c r="F249" s="44">
        <f t="shared" si="4"/>
        <v>0</v>
      </c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18.75" x14ac:dyDescent="0.25">
      <c r="A250" s="24" t="s">
        <v>1256</v>
      </c>
      <c r="B250" s="3"/>
      <c r="C250" s="22" t="s">
        <v>1257</v>
      </c>
      <c r="D250" s="42">
        <f>'mód 1 önk'!F245</f>
        <v>0</v>
      </c>
      <c r="E250" s="44">
        <v>0</v>
      </c>
      <c r="F250" s="44">
        <f t="shared" si="4"/>
        <v>0</v>
      </c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18.75" x14ac:dyDescent="0.25">
      <c r="A251" s="24" t="s">
        <v>1258</v>
      </c>
      <c r="B251" s="3"/>
      <c r="C251" s="22" t="s">
        <v>1259</v>
      </c>
      <c r="D251" s="42">
        <f>'mód 1 önk'!F246</f>
        <v>0</v>
      </c>
      <c r="E251" s="44">
        <v>20</v>
      </c>
      <c r="F251" s="44">
        <f t="shared" si="4"/>
        <v>20</v>
      </c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18.75" x14ac:dyDescent="0.25">
      <c r="A252" s="23" t="s">
        <v>1260</v>
      </c>
      <c r="B252" s="3" t="s">
        <v>479</v>
      </c>
      <c r="C252" s="22" t="s">
        <v>1261</v>
      </c>
      <c r="D252" s="42">
        <f>'mód 1 önk'!F247</f>
        <v>0</v>
      </c>
      <c r="E252" s="44">
        <v>0</v>
      </c>
      <c r="F252" s="44">
        <f t="shared" si="4"/>
        <v>0</v>
      </c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18.75" x14ac:dyDescent="0.25">
      <c r="A253" s="23" t="s">
        <v>1262</v>
      </c>
      <c r="B253" s="3" t="s">
        <v>480</v>
      </c>
      <c r="C253" s="22" t="s">
        <v>1263</v>
      </c>
      <c r="D253" s="42">
        <f>'mód 1 önk'!F248</f>
        <v>168</v>
      </c>
      <c r="E253" s="44">
        <v>0</v>
      </c>
      <c r="F253" s="44">
        <f t="shared" si="4"/>
        <v>168</v>
      </c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18.75" x14ac:dyDescent="0.25">
      <c r="A254" s="24" t="s">
        <v>1264</v>
      </c>
      <c r="B254" s="3"/>
      <c r="C254" s="22" t="s">
        <v>1265</v>
      </c>
      <c r="D254" s="42">
        <f>'mód 1 önk'!F249</f>
        <v>0</v>
      </c>
      <c r="E254" s="44">
        <v>0</v>
      </c>
      <c r="F254" s="44">
        <f t="shared" si="4"/>
        <v>0</v>
      </c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18.75" x14ac:dyDescent="0.25">
      <c r="A255" s="24" t="s">
        <v>1266</v>
      </c>
      <c r="B255" s="3"/>
      <c r="C255" s="22" t="s">
        <v>1267</v>
      </c>
      <c r="D255" s="42">
        <f>'mód 1 önk'!F250</f>
        <v>168</v>
      </c>
      <c r="E255" s="44">
        <v>0</v>
      </c>
      <c r="F255" s="44">
        <f t="shared" si="4"/>
        <v>168</v>
      </c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18.75" x14ac:dyDescent="0.25">
      <c r="A256" s="24" t="s">
        <v>585</v>
      </c>
      <c r="B256" s="3"/>
      <c r="C256" s="22" t="s">
        <v>586</v>
      </c>
      <c r="D256" s="42">
        <f>'mód 1 önk'!F251</f>
        <v>0</v>
      </c>
      <c r="E256" s="44">
        <v>0</v>
      </c>
      <c r="F256" s="44">
        <f t="shared" si="4"/>
        <v>0</v>
      </c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18.75" x14ac:dyDescent="0.25">
      <c r="A257" s="23" t="s">
        <v>587</v>
      </c>
      <c r="B257" s="3" t="s">
        <v>481</v>
      </c>
      <c r="C257" s="22" t="s">
        <v>588</v>
      </c>
      <c r="D257" s="42">
        <f>'mód 1 önk'!F252</f>
        <v>0</v>
      </c>
      <c r="E257" s="44">
        <v>0</v>
      </c>
      <c r="F257" s="44">
        <f t="shared" si="4"/>
        <v>0</v>
      </c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18.75" x14ac:dyDescent="0.25">
      <c r="A258" s="24" t="s">
        <v>589</v>
      </c>
      <c r="B258" s="3"/>
      <c r="C258" s="22" t="s">
        <v>590</v>
      </c>
      <c r="D258" s="42">
        <f>'mód 1 önk'!F253</f>
        <v>0</v>
      </c>
      <c r="E258" s="44">
        <v>0</v>
      </c>
      <c r="F258" s="44">
        <f t="shared" si="4"/>
        <v>0</v>
      </c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18.75" x14ac:dyDescent="0.25">
      <c r="A259" s="24" t="s">
        <v>591</v>
      </c>
      <c r="B259" s="3"/>
      <c r="C259" s="22" t="s">
        <v>592</v>
      </c>
      <c r="D259" s="42">
        <f>'mód 1 önk'!F254</f>
        <v>0</v>
      </c>
      <c r="E259" s="44">
        <v>0</v>
      </c>
      <c r="F259" s="44">
        <f t="shared" si="4"/>
        <v>0</v>
      </c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18.75" x14ac:dyDescent="0.25">
      <c r="A260" s="24" t="s">
        <v>593</v>
      </c>
      <c r="B260" s="3"/>
      <c r="C260" s="22" t="s">
        <v>594</v>
      </c>
      <c r="D260" s="42">
        <f>'mód 1 önk'!F255</f>
        <v>0</v>
      </c>
      <c r="E260" s="44">
        <v>0</v>
      </c>
      <c r="F260" s="44">
        <f t="shared" si="4"/>
        <v>0</v>
      </c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18.75" x14ac:dyDescent="0.25">
      <c r="A261" s="23" t="s">
        <v>595</v>
      </c>
      <c r="B261" s="3" t="s">
        <v>482</v>
      </c>
      <c r="C261" s="22" t="s">
        <v>596</v>
      </c>
      <c r="D261" s="42">
        <f>'mód 1 önk'!F256</f>
        <v>0</v>
      </c>
      <c r="E261" s="44">
        <v>0</v>
      </c>
      <c r="F261" s="44">
        <f t="shared" si="4"/>
        <v>0</v>
      </c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18.75" x14ac:dyDescent="0.25">
      <c r="A262" s="23" t="s">
        <v>1644</v>
      </c>
      <c r="B262" s="3" t="s">
        <v>483</v>
      </c>
      <c r="C262" s="22" t="s">
        <v>1645</v>
      </c>
      <c r="D262" s="42">
        <f>'mód 1 önk'!F257</f>
        <v>0</v>
      </c>
      <c r="E262" s="44">
        <v>0</v>
      </c>
      <c r="F262" s="44">
        <f t="shared" si="4"/>
        <v>0</v>
      </c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18.75" x14ac:dyDescent="0.25">
      <c r="A263" s="23" t="s">
        <v>1646</v>
      </c>
      <c r="B263" s="3" t="s">
        <v>484</v>
      </c>
      <c r="C263" s="22" t="s">
        <v>1647</v>
      </c>
      <c r="D263" s="42">
        <f>'mód 1 önk'!F258</f>
        <v>0</v>
      </c>
      <c r="E263" s="44">
        <v>335</v>
      </c>
      <c r="F263" s="44">
        <f t="shared" si="4"/>
        <v>335</v>
      </c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18.75" x14ac:dyDescent="0.25">
      <c r="A264" s="3" t="s">
        <v>1648</v>
      </c>
      <c r="B264" s="3" t="s">
        <v>485</v>
      </c>
      <c r="C264" s="22" t="s">
        <v>1649</v>
      </c>
      <c r="D264" s="42">
        <f>'mód 1 önk'!F259</f>
        <v>11319</v>
      </c>
      <c r="E264" s="44">
        <f>E265+E269+E270</f>
        <v>-4913</v>
      </c>
      <c r="F264" s="44">
        <f t="shared" si="4"/>
        <v>6406</v>
      </c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18.75" x14ac:dyDescent="0.25">
      <c r="A265" s="23" t="s">
        <v>1650</v>
      </c>
      <c r="B265" s="3" t="s">
        <v>486</v>
      </c>
      <c r="C265" s="22" t="s">
        <v>1651</v>
      </c>
      <c r="D265" s="42">
        <f>'mód 1 önk'!F260</f>
        <v>9434</v>
      </c>
      <c r="E265" s="44">
        <f>SUM(E266:E268)</f>
        <v>-5300</v>
      </c>
      <c r="F265" s="44">
        <f t="shared" si="4"/>
        <v>4134</v>
      </c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18.75" x14ac:dyDescent="0.25">
      <c r="A266" s="24" t="s">
        <v>567</v>
      </c>
      <c r="B266" s="3"/>
      <c r="C266" s="22"/>
      <c r="D266" s="42">
        <f>'mód 1 önk'!F261</f>
        <v>5300</v>
      </c>
      <c r="E266" s="44">
        <v>-5300</v>
      </c>
      <c r="F266" s="44">
        <f t="shared" si="4"/>
        <v>0</v>
      </c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18.75" x14ac:dyDescent="0.25">
      <c r="A267" s="24" t="s">
        <v>568</v>
      </c>
      <c r="B267" s="3"/>
      <c r="C267" s="22"/>
      <c r="D267" s="42">
        <f>'mód 1 önk'!F262</f>
        <v>1530</v>
      </c>
      <c r="E267" s="44">
        <v>0</v>
      </c>
      <c r="F267" s="44">
        <f t="shared" si="4"/>
        <v>1530</v>
      </c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18.75" x14ac:dyDescent="0.25">
      <c r="A268" s="24" t="s">
        <v>569</v>
      </c>
      <c r="B268" s="3"/>
      <c r="C268" s="22"/>
      <c r="D268" s="42">
        <f>'mód 1 önk'!F263</f>
        <v>2604</v>
      </c>
      <c r="E268" s="44">
        <v>0</v>
      </c>
      <c r="F268" s="44">
        <f t="shared" si="4"/>
        <v>2604</v>
      </c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18.75" x14ac:dyDescent="0.25">
      <c r="A269" s="23" t="s">
        <v>1652</v>
      </c>
      <c r="B269" s="3" t="s">
        <v>487</v>
      </c>
      <c r="C269" s="22" t="s">
        <v>1653</v>
      </c>
      <c r="D269" s="42">
        <f>'mód 1 önk'!F264</f>
        <v>1272</v>
      </c>
      <c r="E269" s="44">
        <v>0</v>
      </c>
      <c r="F269" s="44">
        <f t="shared" si="4"/>
        <v>1272</v>
      </c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18.75" x14ac:dyDescent="0.25">
      <c r="A270" s="23" t="s">
        <v>1654</v>
      </c>
      <c r="B270" s="3" t="s">
        <v>488</v>
      </c>
      <c r="C270" s="22" t="s">
        <v>1655</v>
      </c>
      <c r="D270" s="42">
        <f>'mód 1 önk'!F265</f>
        <v>613</v>
      </c>
      <c r="E270" s="44">
        <v>387</v>
      </c>
      <c r="F270" s="44">
        <f t="shared" si="4"/>
        <v>1000</v>
      </c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18.75" x14ac:dyDescent="0.25">
      <c r="A271" s="21" t="s">
        <v>1656</v>
      </c>
      <c r="B271" s="21" t="s">
        <v>489</v>
      </c>
      <c r="C271" s="32" t="s">
        <v>1657</v>
      </c>
      <c r="D271" s="42">
        <f>'mód 1 önk'!F266</f>
        <v>9131.3380000000016</v>
      </c>
      <c r="E271" s="44">
        <f>SUM(E272:E279)</f>
        <v>693</v>
      </c>
      <c r="F271" s="43">
        <f t="shared" si="4"/>
        <v>9824.3380000000016</v>
      </c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18.75" x14ac:dyDescent="0.25">
      <c r="A272" s="3" t="s">
        <v>1658</v>
      </c>
      <c r="B272" s="3" t="s">
        <v>1659</v>
      </c>
      <c r="C272" s="22" t="s">
        <v>1660</v>
      </c>
      <c r="D272" s="42">
        <f>'mód 1 önk'!F267</f>
        <v>8635.2180000000008</v>
      </c>
      <c r="E272" s="44">
        <v>-131</v>
      </c>
      <c r="F272" s="44">
        <f t="shared" si="4"/>
        <v>8504.2180000000008</v>
      </c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18.75" x14ac:dyDescent="0.25">
      <c r="A273" s="3" t="s">
        <v>1661</v>
      </c>
      <c r="B273" s="3" t="s">
        <v>1662</v>
      </c>
      <c r="C273" s="22" t="s">
        <v>1663</v>
      </c>
      <c r="D273" s="42">
        <f>'mód 1 önk'!F268</f>
        <v>0</v>
      </c>
      <c r="E273" s="44">
        <v>0</v>
      </c>
      <c r="F273" s="44">
        <v>0</v>
      </c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18.75" x14ac:dyDescent="0.25">
      <c r="A274" s="3" t="s">
        <v>1664</v>
      </c>
      <c r="B274" s="3" t="s">
        <v>1665</v>
      </c>
      <c r="C274" s="22" t="s">
        <v>1666</v>
      </c>
      <c r="D274" s="42">
        <f>'mód 1 önk'!F269</f>
        <v>245.12</v>
      </c>
      <c r="E274" s="44">
        <v>435</v>
      </c>
      <c r="F274" s="44">
        <f t="shared" ref="F274:F337" si="5">D274+E274</f>
        <v>680.12</v>
      </c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18.75" x14ac:dyDescent="0.25">
      <c r="A275" s="3" t="s">
        <v>1667</v>
      </c>
      <c r="B275" s="3" t="s">
        <v>1668</v>
      </c>
      <c r="C275" s="22" t="s">
        <v>1669</v>
      </c>
      <c r="D275" s="42">
        <f>'mód 1 önk'!F270</f>
        <v>0</v>
      </c>
      <c r="E275" s="44">
        <v>100</v>
      </c>
      <c r="F275" s="44">
        <f t="shared" si="5"/>
        <v>100</v>
      </c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18.75" x14ac:dyDescent="0.25">
      <c r="A276" s="3" t="s">
        <v>1670</v>
      </c>
      <c r="B276" s="3" t="s">
        <v>1671</v>
      </c>
      <c r="C276" s="22" t="s">
        <v>1672</v>
      </c>
      <c r="D276" s="42">
        <f>'mód 1 önk'!F271</f>
        <v>0</v>
      </c>
      <c r="E276" s="44">
        <v>0</v>
      </c>
      <c r="F276" s="44">
        <f t="shared" si="5"/>
        <v>0</v>
      </c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18.75" x14ac:dyDescent="0.25">
      <c r="A277" s="3" t="s">
        <v>1673</v>
      </c>
      <c r="B277" s="3" t="s">
        <v>1674</v>
      </c>
      <c r="C277" s="22" t="s">
        <v>1675</v>
      </c>
      <c r="D277" s="42">
        <f>'mód 1 önk'!F272</f>
        <v>0</v>
      </c>
      <c r="E277" s="44">
        <v>0</v>
      </c>
      <c r="F277" s="44">
        <f t="shared" si="5"/>
        <v>0</v>
      </c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18.75" x14ac:dyDescent="0.25">
      <c r="A278" s="3" t="s">
        <v>1676</v>
      </c>
      <c r="B278" s="3" t="s">
        <v>1677</v>
      </c>
      <c r="C278" s="22" t="s">
        <v>1678</v>
      </c>
      <c r="D278" s="42">
        <f>'mód 1 önk'!F273</f>
        <v>251</v>
      </c>
      <c r="E278" s="44">
        <v>289</v>
      </c>
      <c r="F278" s="44">
        <f t="shared" si="5"/>
        <v>540</v>
      </c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18.75" x14ac:dyDescent="0.25">
      <c r="A279" s="3" t="s">
        <v>1679</v>
      </c>
      <c r="B279" s="3" t="s">
        <v>1680</v>
      </c>
      <c r="C279" s="22" t="s">
        <v>1681</v>
      </c>
      <c r="D279" s="42">
        <f>'mód 1 önk'!F274</f>
        <v>0</v>
      </c>
      <c r="E279" s="44">
        <v>0</v>
      </c>
      <c r="F279" s="44">
        <f t="shared" si="5"/>
        <v>0</v>
      </c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18.75" x14ac:dyDescent="0.25">
      <c r="A280" s="21" t="s">
        <v>1682</v>
      </c>
      <c r="B280" s="21" t="s">
        <v>490</v>
      </c>
      <c r="C280" s="32" t="s">
        <v>1683</v>
      </c>
      <c r="D280" s="42">
        <f>'mód 1 önk'!F275</f>
        <v>87746.782000000007</v>
      </c>
      <c r="E280" s="44">
        <f>E281+E297+E308+E329+E334</f>
        <v>-2104.27</v>
      </c>
      <c r="F280" s="43">
        <f t="shared" si="5"/>
        <v>85642.512000000002</v>
      </c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18.75" x14ac:dyDescent="0.25">
      <c r="A281" s="3" t="s">
        <v>1684</v>
      </c>
      <c r="B281" s="3" t="s">
        <v>491</v>
      </c>
      <c r="C281" s="22" t="s">
        <v>1685</v>
      </c>
      <c r="D281" s="42">
        <f>'mód 1 önk'!F276</f>
        <v>18309</v>
      </c>
      <c r="E281" s="44">
        <f>E282+E289+E296</f>
        <v>1356</v>
      </c>
      <c r="F281" s="44">
        <f t="shared" si="5"/>
        <v>19665</v>
      </c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18.75" x14ac:dyDescent="0.25">
      <c r="A282" s="23" t="s">
        <v>1686</v>
      </c>
      <c r="B282" s="3" t="s">
        <v>492</v>
      </c>
      <c r="C282" s="22" t="s">
        <v>1687</v>
      </c>
      <c r="D282" s="42">
        <f>'mód 1 önk'!F277</f>
        <v>1145</v>
      </c>
      <c r="E282" s="44">
        <v>0</v>
      </c>
      <c r="F282" s="44">
        <f t="shared" si="5"/>
        <v>1145</v>
      </c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18.75" x14ac:dyDescent="0.25">
      <c r="A283" s="24" t="s">
        <v>1688</v>
      </c>
      <c r="B283" s="3"/>
      <c r="C283" s="22" t="s">
        <v>1689</v>
      </c>
      <c r="D283" s="42">
        <f>'mód 1 önk'!F278</f>
        <v>30</v>
      </c>
      <c r="E283" s="44">
        <v>0</v>
      </c>
      <c r="F283" s="44">
        <f t="shared" si="5"/>
        <v>30</v>
      </c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18.75" x14ac:dyDescent="0.25">
      <c r="A284" s="24" t="s">
        <v>1690</v>
      </c>
      <c r="B284" s="3"/>
      <c r="C284" s="22" t="s">
        <v>1691</v>
      </c>
      <c r="D284" s="42">
        <f>'mód 1 önk'!F279</f>
        <v>120</v>
      </c>
      <c r="E284" s="44">
        <v>0</v>
      </c>
      <c r="F284" s="44">
        <f t="shared" si="5"/>
        <v>120</v>
      </c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18.75" x14ac:dyDescent="0.25">
      <c r="A285" s="24" t="s">
        <v>1692</v>
      </c>
      <c r="B285" s="3"/>
      <c r="C285" s="22" t="s">
        <v>1693</v>
      </c>
      <c r="D285" s="42">
        <f>'mód 1 önk'!F280</f>
        <v>103</v>
      </c>
      <c r="E285" s="44">
        <v>0</v>
      </c>
      <c r="F285" s="44">
        <f t="shared" si="5"/>
        <v>103</v>
      </c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18.75" x14ac:dyDescent="0.25">
      <c r="A286" s="24" t="s">
        <v>1694</v>
      </c>
      <c r="B286" s="3"/>
      <c r="C286" s="22" t="s">
        <v>1695</v>
      </c>
      <c r="D286" s="42">
        <f>'mód 1 önk'!F281</f>
        <v>232</v>
      </c>
      <c r="E286" s="44">
        <v>0</v>
      </c>
      <c r="F286" s="44">
        <f t="shared" si="5"/>
        <v>232</v>
      </c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18.75" x14ac:dyDescent="0.25">
      <c r="A287" s="24" t="s">
        <v>1696</v>
      </c>
      <c r="B287" s="3"/>
      <c r="C287" s="22" t="s">
        <v>1697</v>
      </c>
      <c r="D287" s="42">
        <f>'mód 1 önk'!F282</f>
        <v>305</v>
      </c>
      <c r="E287" s="44">
        <v>0</v>
      </c>
      <c r="F287" s="44">
        <f t="shared" si="5"/>
        <v>305</v>
      </c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18.75" x14ac:dyDescent="0.25">
      <c r="A288" s="24" t="s">
        <v>1698</v>
      </c>
      <c r="B288" s="3"/>
      <c r="C288" s="22" t="s">
        <v>1699</v>
      </c>
      <c r="D288" s="42">
        <f>'mód 1 önk'!F283</f>
        <v>355</v>
      </c>
      <c r="E288" s="44">
        <v>0</v>
      </c>
      <c r="F288" s="44">
        <f t="shared" si="5"/>
        <v>355</v>
      </c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18.75" x14ac:dyDescent="0.25">
      <c r="A289" s="23" t="s">
        <v>1700</v>
      </c>
      <c r="B289" s="3" t="s">
        <v>493</v>
      </c>
      <c r="C289" s="22" t="s">
        <v>1701</v>
      </c>
      <c r="D289" s="42">
        <f>'mód 1 önk'!F284</f>
        <v>17164</v>
      </c>
      <c r="E289" s="44">
        <f>SUM(E290:E295)</f>
        <v>1356</v>
      </c>
      <c r="F289" s="44">
        <f t="shared" si="5"/>
        <v>18520</v>
      </c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18.75" x14ac:dyDescent="0.25">
      <c r="A290" s="24" t="s">
        <v>1702</v>
      </c>
      <c r="B290" s="3"/>
      <c r="C290" s="22" t="s">
        <v>1703</v>
      </c>
      <c r="D290" s="42">
        <f>'mód 1 önk'!F285</f>
        <v>13980</v>
      </c>
      <c r="E290" s="44">
        <v>0</v>
      </c>
      <c r="F290" s="44">
        <f t="shared" si="5"/>
        <v>13980</v>
      </c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18.75" x14ac:dyDescent="0.25">
      <c r="A291" s="24" t="s">
        <v>1704</v>
      </c>
      <c r="B291" s="3"/>
      <c r="C291" s="22" t="s">
        <v>1705</v>
      </c>
      <c r="D291" s="42">
        <f>'mód 1 önk'!F286</f>
        <v>80</v>
      </c>
      <c r="E291" s="44">
        <v>270</v>
      </c>
      <c r="F291" s="44">
        <f t="shared" si="5"/>
        <v>350</v>
      </c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18.75" x14ac:dyDescent="0.25">
      <c r="A292" s="24" t="s">
        <v>1706</v>
      </c>
      <c r="B292" s="3"/>
      <c r="C292" s="22" t="s">
        <v>1707</v>
      </c>
      <c r="D292" s="42">
        <f>'mód 1 önk'!F287</f>
        <v>0</v>
      </c>
      <c r="E292" s="44">
        <v>0</v>
      </c>
      <c r="F292" s="44">
        <f t="shared" si="5"/>
        <v>0</v>
      </c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18.75" x14ac:dyDescent="0.25">
      <c r="A293" s="24" t="s">
        <v>1708</v>
      </c>
      <c r="B293" s="3"/>
      <c r="C293" s="22" t="s">
        <v>1709</v>
      </c>
      <c r="D293" s="42">
        <f>'mód 1 önk'!F288</f>
        <v>2000</v>
      </c>
      <c r="E293" s="44">
        <v>0</v>
      </c>
      <c r="F293" s="44">
        <f t="shared" si="5"/>
        <v>2000</v>
      </c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18.75" x14ac:dyDescent="0.25">
      <c r="A294" s="24" t="s">
        <v>1710</v>
      </c>
      <c r="B294" s="3"/>
      <c r="C294" s="22" t="s">
        <v>1711</v>
      </c>
      <c r="D294" s="42">
        <f>'mód 1 önk'!F289</f>
        <v>190</v>
      </c>
      <c r="E294" s="44">
        <v>0</v>
      </c>
      <c r="F294" s="44">
        <f t="shared" si="5"/>
        <v>190</v>
      </c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18.75" x14ac:dyDescent="0.25">
      <c r="A295" s="24" t="s">
        <v>654</v>
      </c>
      <c r="B295" s="3"/>
      <c r="C295" s="22" t="s">
        <v>655</v>
      </c>
      <c r="D295" s="42">
        <f>'mód 1 önk'!F290</f>
        <v>914</v>
      </c>
      <c r="E295" s="44">
        <v>1086</v>
      </c>
      <c r="F295" s="44">
        <f t="shared" si="5"/>
        <v>2000</v>
      </c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18.75" x14ac:dyDescent="0.25">
      <c r="A296" s="23" t="s">
        <v>656</v>
      </c>
      <c r="B296" s="3" t="s">
        <v>494</v>
      </c>
      <c r="C296" s="22" t="s">
        <v>657</v>
      </c>
      <c r="D296" s="42">
        <f>'mód 1 önk'!F291</f>
        <v>0</v>
      </c>
      <c r="E296" s="44">
        <v>0</v>
      </c>
      <c r="F296" s="44">
        <f t="shared" si="5"/>
        <v>0</v>
      </c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18.75" x14ac:dyDescent="0.25">
      <c r="A297" s="3" t="s">
        <v>658</v>
      </c>
      <c r="B297" s="3" t="s">
        <v>495</v>
      </c>
      <c r="C297" s="22" t="s">
        <v>659</v>
      </c>
      <c r="D297" s="42">
        <f>'mód 1 önk'!F292</f>
        <v>725</v>
      </c>
      <c r="E297" s="44">
        <f>E298+E305</f>
        <v>715</v>
      </c>
      <c r="F297" s="44">
        <f t="shared" si="5"/>
        <v>1440</v>
      </c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18.75" x14ac:dyDescent="0.25">
      <c r="A298" s="23" t="s">
        <v>660</v>
      </c>
      <c r="B298" s="3" t="s">
        <v>496</v>
      </c>
      <c r="C298" s="22" t="s">
        <v>661</v>
      </c>
      <c r="D298" s="42">
        <f>'mód 1 önk'!F293</f>
        <v>205</v>
      </c>
      <c r="E298" s="44">
        <f>SUM(E299:E304)</f>
        <v>935</v>
      </c>
      <c r="F298" s="44">
        <f t="shared" si="5"/>
        <v>1140</v>
      </c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18.75" x14ac:dyDescent="0.25">
      <c r="A299" s="24" t="s">
        <v>662</v>
      </c>
      <c r="B299" s="3"/>
      <c r="C299" s="22" t="s">
        <v>663</v>
      </c>
      <c r="D299" s="42">
        <f>'mód 1 önk'!F294</f>
        <v>0</v>
      </c>
      <c r="E299" s="44">
        <v>0</v>
      </c>
      <c r="F299" s="44">
        <f t="shared" si="5"/>
        <v>0</v>
      </c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18.75" x14ac:dyDescent="0.25">
      <c r="A300" s="24" t="s">
        <v>664</v>
      </c>
      <c r="B300" s="3"/>
      <c r="C300" s="22" t="s">
        <v>665</v>
      </c>
      <c r="D300" s="42">
        <f>'mód 1 önk'!F295</f>
        <v>0</v>
      </c>
      <c r="E300" s="44">
        <v>715</v>
      </c>
      <c r="F300" s="44">
        <f t="shared" si="5"/>
        <v>715</v>
      </c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18.75" x14ac:dyDescent="0.25">
      <c r="A301" s="24" t="s">
        <v>666</v>
      </c>
      <c r="B301" s="3"/>
      <c r="C301" s="22" t="s">
        <v>667</v>
      </c>
      <c r="D301" s="42">
        <f>'mód 1 önk'!F296</f>
        <v>0</v>
      </c>
      <c r="E301" s="44">
        <v>0</v>
      </c>
      <c r="F301" s="44">
        <f t="shared" si="5"/>
        <v>0</v>
      </c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18.75" x14ac:dyDescent="0.25">
      <c r="A302" s="24" t="s">
        <v>668</v>
      </c>
      <c r="B302" s="3"/>
      <c r="C302" s="22" t="s">
        <v>669</v>
      </c>
      <c r="D302" s="42">
        <f>'mód 1 önk'!F297</f>
        <v>0</v>
      </c>
      <c r="E302" s="44">
        <v>10</v>
      </c>
      <c r="F302" s="44">
        <f t="shared" si="5"/>
        <v>10</v>
      </c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18.75" x14ac:dyDescent="0.25">
      <c r="A303" s="24" t="s">
        <v>570</v>
      </c>
      <c r="B303" s="3"/>
      <c r="C303" s="22" t="s">
        <v>671</v>
      </c>
      <c r="D303" s="42">
        <f>'mód 1 önk'!F298</f>
        <v>205</v>
      </c>
      <c r="E303" s="44">
        <v>0</v>
      </c>
      <c r="F303" s="44">
        <f t="shared" si="5"/>
        <v>205</v>
      </c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18.75" x14ac:dyDescent="0.25">
      <c r="A304" s="24" t="s">
        <v>672</v>
      </c>
      <c r="B304" s="3"/>
      <c r="C304" s="22" t="s">
        <v>673</v>
      </c>
      <c r="D304" s="42">
        <f>'mód 1 önk'!F299</f>
        <v>0</v>
      </c>
      <c r="E304" s="44">
        <v>210</v>
      </c>
      <c r="F304" s="44">
        <f t="shared" si="5"/>
        <v>210</v>
      </c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18.75" x14ac:dyDescent="0.25">
      <c r="A305" s="23" t="s">
        <v>674</v>
      </c>
      <c r="B305" s="3" t="s">
        <v>497</v>
      </c>
      <c r="C305" s="22" t="s">
        <v>675</v>
      </c>
      <c r="D305" s="42">
        <f>'mód 1 önk'!F300</f>
        <v>520</v>
      </c>
      <c r="E305" s="44">
        <f>SUM(E306:E307)</f>
        <v>-220</v>
      </c>
      <c r="F305" s="44">
        <f t="shared" si="5"/>
        <v>300</v>
      </c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18.75" x14ac:dyDescent="0.25">
      <c r="A306" s="24" t="s">
        <v>571</v>
      </c>
      <c r="B306" s="3"/>
      <c r="C306" s="22" t="s">
        <v>677</v>
      </c>
      <c r="D306" s="42">
        <f>'mód 1 önk'!F301</f>
        <v>120</v>
      </c>
      <c r="E306" s="44">
        <v>130</v>
      </c>
      <c r="F306" s="44">
        <f t="shared" si="5"/>
        <v>250</v>
      </c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18.75" x14ac:dyDescent="0.25">
      <c r="A307" s="24" t="s">
        <v>678</v>
      </c>
      <c r="B307" s="3"/>
      <c r="C307" s="22" t="s">
        <v>679</v>
      </c>
      <c r="D307" s="42">
        <f>'mód 1 önk'!F302</f>
        <v>400</v>
      </c>
      <c r="E307" s="44">
        <v>-350</v>
      </c>
      <c r="F307" s="44">
        <f t="shared" si="5"/>
        <v>50</v>
      </c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18.75" x14ac:dyDescent="0.25">
      <c r="A308" s="3" t="s">
        <v>680</v>
      </c>
      <c r="B308" s="3" t="s">
        <v>498</v>
      </c>
      <c r="C308" s="22" t="s">
        <v>681</v>
      </c>
      <c r="D308" s="42">
        <f>'mód 1 önk'!F303</f>
        <v>18420</v>
      </c>
      <c r="E308" s="44">
        <f>E309+E314+E315+E316+E317+E320+E324</f>
        <v>-2898</v>
      </c>
      <c r="F308" s="44">
        <f t="shared" si="5"/>
        <v>15522</v>
      </c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18.75" x14ac:dyDescent="0.25">
      <c r="A309" s="23" t="s">
        <v>682</v>
      </c>
      <c r="B309" s="3" t="s">
        <v>499</v>
      </c>
      <c r="C309" s="22" t="s">
        <v>683</v>
      </c>
      <c r="D309" s="42">
        <f>'mód 1 önk'!F304</f>
        <v>6035</v>
      </c>
      <c r="E309" s="44">
        <f>SUM(E310:E313)</f>
        <v>-2855</v>
      </c>
      <c r="F309" s="44">
        <f t="shared" si="5"/>
        <v>3180</v>
      </c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18.75" x14ac:dyDescent="0.25">
      <c r="A310" s="24" t="s">
        <v>684</v>
      </c>
      <c r="B310" s="3"/>
      <c r="C310" s="22" t="s">
        <v>685</v>
      </c>
      <c r="D310" s="42">
        <f>'mód 1 önk'!F305</f>
        <v>3885</v>
      </c>
      <c r="E310" s="44">
        <v>-1885</v>
      </c>
      <c r="F310" s="44">
        <f t="shared" si="5"/>
        <v>2000</v>
      </c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18.75" x14ac:dyDescent="0.25">
      <c r="A311" s="24" t="s">
        <v>686</v>
      </c>
      <c r="B311" s="3"/>
      <c r="C311" s="22" t="s">
        <v>687</v>
      </c>
      <c r="D311" s="42">
        <f>'mód 1 önk'!F306</f>
        <v>1970</v>
      </c>
      <c r="E311" s="44">
        <v>-970</v>
      </c>
      <c r="F311" s="44">
        <f t="shared" si="5"/>
        <v>1000</v>
      </c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18.75" x14ac:dyDescent="0.25">
      <c r="A312" s="24" t="s">
        <v>688</v>
      </c>
      <c r="B312" s="3"/>
      <c r="C312" s="22" t="s">
        <v>689</v>
      </c>
      <c r="D312" s="42">
        <f>'mód 1 önk'!F307</f>
        <v>0</v>
      </c>
      <c r="E312" s="44">
        <v>0</v>
      </c>
      <c r="F312" s="44">
        <f t="shared" si="5"/>
        <v>0</v>
      </c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18.75" x14ac:dyDescent="0.25">
      <c r="A313" s="24" t="s">
        <v>690</v>
      </c>
      <c r="B313" s="3"/>
      <c r="C313" s="22" t="s">
        <v>691</v>
      </c>
      <c r="D313" s="42">
        <f>'mód 1 önk'!F308</f>
        <v>180</v>
      </c>
      <c r="E313" s="44">
        <v>0</v>
      </c>
      <c r="F313" s="44">
        <f t="shared" si="5"/>
        <v>180</v>
      </c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18.75" x14ac:dyDescent="0.25">
      <c r="A314" s="23" t="s">
        <v>692</v>
      </c>
      <c r="B314" s="3" t="s">
        <v>500</v>
      </c>
      <c r="C314" s="22" t="s">
        <v>693</v>
      </c>
      <c r="D314" s="42">
        <f>'mód 1 önk'!F309</f>
        <v>0</v>
      </c>
      <c r="E314" s="44">
        <v>0</v>
      </c>
      <c r="F314" s="44">
        <f t="shared" si="5"/>
        <v>0</v>
      </c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18.75" x14ac:dyDescent="0.25">
      <c r="A315" s="23" t="s">
        <v>694</v>
      </c>
      <c r="B315" s="3" t="s">
        <v>501</v>
      </c>
      <c r="C315" s="22" t="s">
        <v>695</v>
      </c>
      <c r="D315" s="42">
        <f>'mód 1 önk'!F310</f>
        <v>1429</v>
      </c>
      <c r="E315" s="44">
        <v>0</v>
      </c>
      <c r="F315" s="44">
        <f t="shared" si="5"/>
        <v>1429</v>
      </c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18.75" x14ac:dyDescent="0.25">
      <c r="A316" s="23" t="s">
        <v>696</v>
      </c>
      <c r="B316" s="3" t="s">
        <v>502</v>
      </c>
      <c r="C316" s="22" t="s">
        <v>697</v>
      </c>
      <c r="D316" s="42">
        <f>'mód 1 önk'!F311</f>
        <v>4127</v>
      </c>
      <c r="E316" s="44">
        <v>-2127</v>
      </c>
      <c r="F316" s="44">
        <f t="shared" si="5"/>
        <v>2000</v>
      </c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18.75" x14ac:dyDescent="0.25">
      <c r="A317" s="23" t="s">
        <v>698</v>
      </c>
      <c r="B317" s="3" t="s">
        <v>503</v>
      </c>
      <c r="C317" s="22" t="s">
        <v>699</v>
      </c>
      <c r="D317" s="42">
        <f>'mód 1 önk'!F312</f>
        <v>500</v>
      </c>
      <c r="E317" s="44">
        <v>1400</v>
      </c>
      <c r="F317" s="44">
        <f t="shared" si="5"/>
        <v>1900</v>
      </c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18.75" x14ac:dyDescent="0.25">
      <c r="A318" s="24" t="s">
        <v>700</v>
      </c>
      <c r="B318" s="3"/>
      <c r="C318" s="22" t="s">
        <v>701</v>
      </c>
      <c r="D318" s="42">
        <f>'mód 1 önk'!F313</f>
        <v>100</v>
      </c>
      <c r="E318" s="44">
        <v>1000</v>
      </c>
      <c r="F318" s="44">
        <f t="shared" si="5"/>
        <v>1100</v>
      </c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18.75" x14ac:dyDescent="0.25">
      <c r="A319" s="24" t="s">
        <v>702</v>
      </c>
      <c r="B319" s="3"/>
      <c r="C319" s="22" t="s">
        <v>703</v>
      </c>
      <c r="D319" s="42">
        <f>'mód 1 önk'!F314</f>
        <v>400</v>
      </c>
      <c r="E319" s="44">
        <v>400</v>
      </c>
      <c r="F319" s="44">
        <f t="shared" si="5"/>
        <v>800</v>
      </c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18.75" x14ac:dyDescent="0.25">
      <c r="A320" s="23" t="s">
        <v>704</v>
      </c>
      <c r="B320" s="3" t="s">
        <v>504</v>
      </c>
      <c r="C320" s="22" t="s">
        <v>705</v>
      </c>
      <c r="D320" s="42">
        <f>'mód 1 önk'!F315</f>
        <v>0</v>
      </c>
      <c r="E320" s="44">
        <v>600</v>
      </c>
      <c r="F320" s="44">
        <f t="shared" si="5"/>
        <v>600</v>
      </c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18.75" x14ac:dyDescent="0.25">
      <c r="A321" s="24" t="s">
        <v>706</v>
      </c>
      <c r="B321" s="3"/>
      <c r="C321" s="22" t="s">
        <v>707</v>
      </c>
      <c r="D321" s="42">
        <f>'mód 1 önk'!F316</f>
        <v>0</v>
      </c>
      <c r="E321" s="44"/>
      <c r="F321" s="44">
        <f t="shared" si="5"/>
        <v>0</v>
      </c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18.75" x14ac:dyDescent="0.25">
      <c r="A322" s="24" t="s">
        <v>708</v>
      </c>
      <c r="B322" s="3"/>
      <c r="C322" s="22" t="s">
        <v>709</v>
      </c>
      <c r="D322" s="42">
        <f>'mód 1 önk'!F317</f>
        <v>0</v>
      </c>
      <c r="E322" s="44">
        <v>300</v>
      </c>
      <c r="F322" s="44">
        <f t="shared" si="5"/>
        <v>300</v>
      </c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18.75" x14ac:dyDescent="0.25">
      <c r="A323" s="24" t="s">
        <v>710</v>
      </c>
      <c r="B323" s="3"/>
      <c r="C323" s="22" t="s">
        <v>711</v>
      </c>
      <c r="D323" s="42">
        <f>'mód 1 önk'!F318</f>
        <v>0</v>
      </c>
      <c r="E323" s="44">
        <v>300</v>
      </c>
      <c r="F323" s="44">
        <f t="shared" si="5"/>
        <v>300</v>
      </c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18.75" x14ac:dyDescent="0.25">
      <c r="A324" s="23" t="s">
        <v>712</v>
      </c>
      <c r="B324" s="3" t="s">
        <v>505</v>
      </c>
      <c r="C324" s="22" t="s">
        <v>713</v>
      </c>
      <c r="D324" s="42">
        <f>'mód 1 önk'!F319</f>
        <v>6329</v>
      </c>
      <c r="E324" s="44">
        <v>84</v>
      </c>
      <c r="F324" s="44">
        <f t="shared" si="5"/>
        <v>6413</v>
      </c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18.75" x14ac:dyDescent="0.25">
      <c r="A325" s="24" t="s">
        <v>714</v>
      </c>
      <c r="B325" s="3"/>
      <c r="C325" s="22" t="s">
        <v>715</v>
      </c>
      <c r="D325" s="42">
        <f>'mód 1 önk'!F320</f>
        <v>0</v>
      </c>
      <c r="E325" s="44">
        <v>500</v>
      </c>
      <c r="F325" s="44">
        <f t="shared" si="5"/>
        <v>500</v>
      </c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18.75" x14ac:dyDescent="0.25">
      <c r="A326" s="24" t="s">
        <v>716</v>
      </c>
      <c r="B326" s="3"/>
      <c r="C326" s="22" t="s">
        <v>717</v>
      </c>
      <c r="D326" s="42">
        <f>'mód 1 önk'!F321</f>
        <v>1000</v>
      </c>
      <c r="E326" s="44">
        <v>300</v>
      </c>
      <c r="F326" s="44">
        <f t="shared" si="5"/>
        <v>1300</v>
      </c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18.75" x14ac:dyDescent="0.25">
      <c r="A327" s="24" t="s">
        <v>718</v>
      </c>
      <c r="B327" s="3"/>
      <c r="C327" s="22" t="s">
        <v>719</v>
      </c>
      <c r="D327" s="42">
        <f>'mód 1 önk'!F322</f>
        <v>916</v>
      </c>
      <c r="E327" s="44">
        <v>-716</v>
      </c>
      <c r="F327" s="44">
        <f t="shared" si="5"/>
        <v>200</v>
      </c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18.75" x14ac:dyDescent="0.25">
      <c r="A328" s="24" t="s">
        <v>720</v>
      </c>
      <c r="B328" s="3"/>
      <c r="C328" s="22" t="s">
        <v>721</v>
      </c>
      <c r="D328" s="42">
        <f>'mód 1 önk'!F323</f>
        <v>4413</v>
      </c>
      <c r="E328" s="44">
        <v>0</v>
      </c>
      <c r="F328" s="44">
        <f t="shared" si="5"/>
        <v>4413</v>
      </c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18.75" x14ac:dyDescent="0.25">
      <c r="A329" s="3" t="s">
        <v>722</v>
      </c>
      <c r="B329" s="3" t="s">
        <v>506</v>
      </c>
      <c r="C329" s="22" t="s">
        <v>723</v>
      </c>
      <c r="D329" s="42">
        <f>'mód 1 önk'!F324</f>
        <v>630</v>
      </c>
      <c r="E329" s="44">
        <v>0</v>
      </c>
      <c r="F329" s="44">
        <f t="shared" si="5"/>
        <v>630</v>
      </c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18.75" x14ac:dyDescent="0.25">
      <c r="A330" s="23" t="s">
        <v>724</v>
      </c>
      <c r="B330" s="3" t="s">
        <v>507</v>
      </c>
      <c r="C330" s="22" t="s">
        <v>725</v>
      </c>
      <c r="D330" s="42">
        <f>'mód 1 önk'!F325</f>
        <v>410</v>
      </c>
      <c r="E330" s="44">
        <v>0</v>
      </c>
      <c r="F330" s="44">
        <f t="shared" si="5"/>
        <v>410</v>
      </c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18.75" x14ac:dyDescent="0.25">
      <c r="A331" s="24" t="s">
        <v>726</v>
      </c>
      <c r="B331" s="3"/>
      <c r="C331" s="22" t="s">
        <v>727</v>
      </c>
      <c r="D331" s="42">
        <f>'mód 1 önk'!F326</f>
        <v>410</v>
      </c>
      <c r="E331" s="44">
        <v>0</v>
      </c>
      <c r="F331" s="44">
        <f t="shared" si="5"/>
        <v>410</v>
      </c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18.75" x14ac:dyDescent="0.25">
      <c r="A332" s="24" t="s">
        <v>728</v>
      </c>
      <c r="B332" s="3"/>
      <c r="C332" s="22" t="s">
        <v>729</v>
      </c>
      <c r="D332" s="42">
        <f>'mód 1 önk'!F327</f>
        <v>0</v>
      </c>
      <c r="E332" s="44">
        <v>0</v>
      </c>
      <c r="F332" s="44">
        <f t="shared" si="5"/>
        <v>0</v>
      </c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18.75" x14ac:dyDescent="0.25">
      <c r="A333" s="23" t="s">
        <v>730</v>
      </c>
      <c r="B333" s="3" t="s">
        <v>508</v>
      </c>
      <c r="C333" s="22" t="s">
        <v>731</v>
      </c>
      <c r="D333" s="42">
        <f>'mód 1 önk'!F328</f>
        <v>220</v>
      </c>
      <c r="E333" s="44">
        <v>0</v>
      </c>
      <c r="F333" s="44">
        <f t="shared" si="5"/>
        <v>220</v>
      </c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18.75" x14ac:dyDescent="0.25">
      <c r="A334" s="3" t="s">
        <v>732</v>
      </c>
      <c r="B334" s="3" t="s">
        <v>509</v>
      </c>
      <c r="C334" s="22" t="s">
        <v>733</v>
      </c>
      <c r="D334" s="42">
        <f>'mód 1 önk'!F329</f>
        <v>49662.782000000007</v>
      </c>
      <c r="E334" s="44">
        <f>E335+E338+E342+E345+E346</f>
        <v>-1277.27</v>
      </c>
      <c r="F334" s="44">
        <f t="shared" si="5"/>
        <v>48385.51200000001</v>
      </c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18.75" x14ac:dyDescent="0.25">
      <c r="A335" s="34" t="s">
        <v>734</v>
      </c>
      <c r="B335" s="3" t="s">
        <v>510</v>
      </c>
      <c r="C335" s="22" t="s">
        <v>735</v>
      </c>
      <c r="D335" s="42">
        <f>'mód 1 önk'!F330</f>
        <v>10112.58</v>
      </c>
      <c r="E335" s="44">
        <f>SUM(E336:E337)</f>
        <v>-223.27</v>
      </c>
      <c r="F335" s="44">
        <f t="shared" si="5"/>
        <v>9889.31</v>
      </c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18.75" x14ac:dyDescent="0.25">
      <c r="A336" s="24" t="s">
        <v>736</v>
      </c>
      <c r="B336" s="3"/>
      <c r="C336" s="22" t="s">
        <v>737</v>
      </c>
      <c r="D336" s="42">
        <f>'mód 1 önk'!F331</f>
        <v>4400</v>
      </c>
      <c r="E336" s="44">
        <v>0</v>
      </c>
      <c r="F336" s="44">
        <f t="shared" si="5"/>
        <v>4400</v>
      </c>
      <c r="G336" s="2"/>
      <c r="H336" s="2"/>
      <c r="I336" s="2"/>
    </row>
    <row r="337" spans="1:9" ht="18.75" x14ac:dyDescent="0.25">
      <c r="A337" s="24" t="s">
        <v>738</v>
      </c>
      <c r="B337" s="3"/>
      <c r="C337" s="22" t="s">
        <v>739</v>
      </c>
      <c r="D337" s="42">
        <f>'mód 1 önk'!F332</f>
        <v>5712.58</v>
      </c>
      <c r="E337" s="44">
        <v>-223.27</v>
      </c>
      <c r="F337" s="44">
        <f t="shared" si="5"/>
        <v>5489.3099999999995</v>
      </c>
      <c r="G337" s="2"/>
      <c r="H337" s="2"/>
      <c r="I337" s="2"/>
    </row>
    <row r="338" spans="1:9" ht="18.75" x14ac:dyDescent="0.25">
      <c r="A338" s="23" t="s">
        <v>740</v>
      </c>
      <c r="B338" s="3" t="s">
        <v>511</v>
      </c>
      <c r="C338" s="22" t="s">
        <v>741</v>
      </c>
      <c r="D338" s="42">
        <f>'mód 1 önk'!F333</f>
        <v>38543.202000000005</v>
      </c>
      <c r="E338" s="44">
        <f>SUM(E339:E341)</f>
        <v>-3272</v>
      </c>
      <c r="F338" s="44">
        <f t="shared" ref="F338:F401" si="6">D338+E338</f>
        <v>35271.202000000005</v>
      </c>
      <c r="G338" s="2"/>
      <c r="H338" s="2"/>
      <c r="I338" s="2"/>
    </row>
    <row r="339" spans="1:9" ht="18.75" x14ac:dyDescent="0.25">
      <c r="A339" s="24" t="s">
        <v>742</v>
      </c>
      <c r="B339" s="3"/>
      <c r="C339" s="22" t="s">
        <v>743</v>
      </c>
      <c r="D339" s="42">
        <f>'mód 1 önk'!F334</f>
        <v>2794.3920000000003</v>
      </c>
      <c r="E339" s="44">
        <v>1944</v>
      </c>
      <c r="F339" s="44">
        <f t="shared" si="6"/>
        <v>4738.3919999999998</v>
      </c>
      <c r="G339" s="2"/>
      <c r="H339" s="2"/>
      <c r="I339" s="2"/>
    </row>
    <row r="340" spans="1:9" ht="18.75" x14ac:dyDescent="0.25">
      <c r="A340" s="24" t="s">
        <v>744</v>
      </c>
      <c r="B340" s="3"/>
      <c r="C340" s="22" t="s">
        <v>745</v>
      </c>
      <c r="D340" s="42">
        <f>'mód 1 önk'!F335</f>
        <v>0</v>
      </c>
      <c r="E340" s="44">
        <v>0</v>
      </c>
      <c r="F340" s="44">
        <f t="shared" si="6"/>
        <v>0</v>
      </c>
      <c r="G340" s="2"/>
      <c r="H340" s="2"/>
      <c r="I340" s="2"/>
    </row>
    <row r="341" spans="1:9" ht="18.75" x14ac:dyDescent="0.25">
      <c r="A341" s="24" t="s">
        <v>746</v>
      </c>
      <c r="B341" s="3"/>
      <c r="C341" s="22" t="s">
        <v>747</v>
      </c>
      <c r="D341" s="42">
        <f>'mód 1 önk'!F336</f>
        <v>35748.810000000005</v>
      </c>
      <c r="E341" s="44">
        <v>-5216</v>
      </c>
      <c r="F341" s="44">
        <f t="shared" si="6"/>
        <v>30532.810000000005</v>
      </c>
      <c r="G341" s="2"/>
      <c r="H341" s="2"/>
      <c r="I341" s="2"/>
    </row>
    <row r="342" spans="1:9" ht="18.75" x14ac:dyDescent="0.25">
      <c r="A342" s="23" t="s">
        <v>748</v>
      </c>
      <c r="B342" s="3" t="s">
        <v>512</v>
      </c>
      <c r="C342" s="22" t="s">
        <v>749</v>
      </c>
      <c r="D342" s="42">
        <f>'mód 1 önk'!F337</f>
        <v>50</v>
      </c>
      <c r="E342" s="44">
        <v>0</v>
      </c>
      <c r="F342" s="44">
        <f t="shared" si="6"/>
        <v>50</v>
      </c>
      <c r="G342" s="2"/>
      <c r="H342" s="2"/>
      <c r="I342" s="2"/>
    </row>
    <row r="343" spans="1:9" ht="18.75" x14ac:dyDescent="0.25">
      <c r="A343" s="24" t="s">
        <v>750</v>
      </c>
      <c r="B343" s="3"/>
      <c r="C343" s="22" t="s">
        <v>751</v>
      </c>
      <c r="D343" s="42">
        <f>'mód 1 önk'!F338</f>
        <v>0</v>
      </c>
      <c r="E343" s="44">
        <v>0</v>
      </c>
      <c r="F343" s="44">
        <f t="shared" si="6"/>
        <v>0</v>
      </c>
      <c r="G343" s="2"/>
      <c r="H343" s="2"/>
      <c r="I343" s="2"/>
    </row>
    <row r="344" spans="1:9" ht="18.75" x14ac:dyDescent="0.25">
      <c r="A344" s="24" t="s">
        <v>752</v>
      </c>
      <c r="B344" s="3"/>
      <c r="C344" s="22" t="s">
        <v>753</v>
      </c>
      <c r="D344" s="42">
        <f>'mód 1 önk'!F339</f>
        <v>50</v>
      </c>
      <c r="E344" s="44">
        <v>0</v>
      </c>
      <c r="F344" s="44">
        <f t="shared" si="6"/>
        <v>50</v>
      </c>
      <c r="G344" s="2"/>
      <c r="H344" s="2"/>
      <c r="I344" s="2"/>
    </row>
    <row r="345" spans="1:9" ht="18.75" x14ac:dyDescent="0.25">
      <c r="A345" s="23" t="s">
        <v>754</v>
      </c>
      <c r="B345" s="3" t="s">
        <v>513</v>
      </c>
      <c r="C345" s="22" t="s">
        <v>755</v>
      </c>
      <c r="D345" s="42">
        <f>'mód 1 önk'!F340</f>
        <v>0</v>
      </c>
      <c r="E345" s="44">
        <v>0</v>
      </c>
      <c r="F345" s="44">
        <f t="shared" si="6"/>
        <v>0</v>
      </c>
      <c r="G345" s="2"/>
      <c r="H345" s="2"/>
      <c r="I345" s="2"/>
    </row>
    <row r="346" spans="1:9" ht="18.75" x14ac:dyDescent="0.25">
      <c r="A346" s="23" t="s">
        <v>756</v>
      </c>
      <c r="B346" s="3" t="s">
        <v>514</v>
      </c>
      <c r="C346" s="22" t="s">
        <v>757</v>
      </c>
      <c r="D346" s="42">
        <f>'mód 1 önk'!F341</f>
        <v>957</v>
      </c>
      <c r="E346" s="44">
        <f>SUM(E347:E354)</f>
        <v>2218</v>
      </c>
      <c r="F346" s="44">
        <f t="shared" si="6"/>
        <v>3175</v>
      </c>
      <c r="G346" s="2"/>
      <c r="H346" s="2"/>
      <c r="I346" s="2"/>
    </row>
    <row r="347" spans="1:9" ht="18.75" x14ac:dyDescent="0.25">
      <c r="A347" s="24" t="s">
        <v>758</v>
      </c>
      <c r="B347" s="3"/>
      <c r="C347" s="22" t="s">
        <v>759</v>
      </c>
      <c r="D347" s="42">
        <f>'mód 1 önk'!F342</f>
        <v>349</v>
      </c>
      <c r="E347" s="44">
        <v>-249</v>
      </c>
      <c r="F347" s="44">
        <f t="shared" si="6"/>
        <v>100</v>
      </c>
      <c r="G347" s="2"/>
      <c r="H347" s="2"/>
      <c r="I347" s="2"/>
    </row>
    <row r="348" spans="1:9" ht="18.75" x14ac:dyDescent="0.25">
      <c r="A348" s="24" t="s">
        <v>760</v>
      </c>
      <c r="B348" s="3"/>
      <c r="C348" s="22" t="s">
        <v>761</v>
      </c>
      <c r="D348" s="42">
        <f>'mód 1 önk'!F343</f>
        <v>608</v>
      </c>
      <c r="E348" s="44">
        <v>-508</v>
      </c>
      <c r="F348" s="44">
        <f t="shared" si="6"/>
        <v>100</v>
      </c>
      <c r="G348" s="2"/>
      <c r="H348" s="2"/>
      <c r="I348" s="2"/>
    </row>
    <row r="349" spans="1:9" ht="18.75" x14ac:dyDescent="0.25">
      <c r="A349" s="24" t="s">
        <v>1812</v>
      </c>
      <c r="B349" s="3"/>
      <c r="C349" s="22" t="s">
        <v>1813</v>
      </c>
      <c r="D349" s="42">
        <f>'mód 1 önk'!F344</f>
        <v>0</v>
      </c>
      <c r="E349" s="44">
        <v>78</v>
      </c>
      <c r="F349" s="44">
        <f t="shared" si="6"/>
        <v>78</v>
      </c>
      <c r="G349" s="2"/>
      <c r="H349" s="2"/>
      <c r="I349" s="2"/>
    </row>
    <row r="350" spans="1:9" ht="18.75" x14ac:dyDescent="0.25">
      <c r="A350" s="24" t="s">
        <v>1814</v>
      </c>
      <c r="B350" s="3"/>
      <c r="C350" s="22" t="s">
        <v>1815</v>
      </c>
      <c r="D350" s="42">
        <f>'mód 1 önk'!F345</f>
        <v>0</v>
      </c>
      <c r="E350" s="44">
        <v>0</v>
      </c>
      <c r="F350" s="44">
        <f t="shared" si="6"/>
        <v>0</v>
      </c>
      <c r="G350" s="2"/>
      <c r="H350" s="2"/>
      <c r="I350" s="2"/>
    </row>
    <row r="351" spans="1:9" ht="18.75" x14ac:dyDescent="0.25">
      <c r="A351" s="24" t="s">
        <v>1816</v>
      </c>
      <c r="B351" s="3"/>
      <c r="C351" s="22" t="s">
        <v>1817</v>
      </c>
      <c r="D351" s="42">
        <f>'mód 1 önk'!F346</f>
        <v>0</v>
      </c>
      <c r="E351" s="44">
        <v>0</v>
      </c>
      <c r="F351" s="44">
        <f t="shared" si="6"/>
        <v>0</v>
      </c>
      <c r="G351" s="2"/>
      <c r="H351" s="2"/>
      <c r="I351" s="2"/>
    </row>
    <row r="352" spans="1:9" ht="18.75" x14ac:dyDescent="0.25">
      <c r="A352" s="24" t="s">
        <v>105</v>
      </c>
      <c r="B352" s="3"/>
      <c r="C352" s="22" t="s">
        <v>106</v>
      </c>
      <c r="D352" s="42">
        <f>'mód 1 önk'!F347</f>
        <v>0</v>
      </c>
      <c r="E352" s="44">
        <v>0</v>
      </c>
      <c r="F352" s="44">
        <f t="shared" si="6"/>
        <v>0</v>
      </c>
      <c r="G352" s="2"/>
      <c r="H352" s="2"/>
      <c r="I352" s="2"/>
    </row>
    <row r="353" spans="1:9" ht="18.75" x14ac:dyDescent="0.25">
      <c r="A353" s="24" t="s">
        <v>107</v>
      </c>
      <c r="B353" s="3"/>
      <c r="C353" s="22" t="s">
        <v>108</v>
      </c>
      <c r="D353" s="42">
        <f>'mód 1 önk'!F348</f>
        <v>0</v>
      </c>
      <c r="E353" s="44">
        <v>0</v>
      </c>
      <c r="F353" s="44">
        <f t="shared" si="6"/>
        <v>0</v>
      </c>
      <c r="G353" s="2"/>
      <c r="H353" s="2"/>
      <c r="I353" s="2"/>
    </row>
    <row r="354" spans="1:9" ht="18.75" x14ac:dyDescent="0.25">
      <c r="A354" s="24" t="s">
        <v>109</v>
      </c>
      <c r="B354" s="3"/>
      <c r="C354" s="22" t="s">
        <v>110</v>
      </c>
      <c r="D354" s="42">
        <f>'mód 1 önk'!F349</f>
        <v>0</v>
      </c>
      <c r="E354" s="44">
        <v>2897</v>
      </c>
      <c r="F354" s="44">
        <f t="shared" si="6"/>
        <v>2897</v>
      </c>
      <c r="G354" s="2"/>
      <c r="H354" s="2"/>
      <c r="I354" s="2"/>
    </row>
    <row r="355" spans="1:9" ht="18.75" x14ac:dyDescent="0.25">
      <c r="A355" s="21" t="s">
        <v>111</v>
      </c>
      <c r="B355" s="21" t="s">
        <v>515</v>
      </c>
      <c r="C355" s="32" t="s">
        <v>112</v>
      </c>
      <c r="D355" s="42">
        <f>'mód 1 önk'!F350</f>
        <v>30458</v>
      </c>
      <c r="E355" s="44">
        <f>E356+E357+E358+E359+E363+E368+E374+E375</f>
        <v>-75</v>
      </c>
      <c r="F355" s="43">
        <f t="shared" si="6"/>
        <v>30383</v>
      </c>
      <c r="G355" s="2"/>
      <c r="H355" s="2"/>
      <c r="I355" s="2"/>
    </row>
    <row r="356" spans="1:9" ht="18.75" x14ac:dyDescent="0.25">
      <c r="A356" s="3" t="s">
        <v>113</v>
      </c>
      <c r="B356" s="3" t="s">
        <v>516</v>
      </c>
      <c r="C356" s="22" t="s">
        <v>114</v>
      </c>
      <c r="D356" s="42">
        <f>'mód 1 önk'!F351</f>
        <v>0</v>
      </c>
      <c r="E356" s="44">
        <v>0</v>
      </c>
      <c r="F356" s="44">
        <f t="shared" si="6"/>
        <v>0</v>
      </c>
      <c r="G356" s="2"/>
      <c r="H356" s="2"/>
      <c r="I356" s="2"/>
    </row>
    <row r="357" spans="1:9" ht="18.75" x14ac:dyDescent="0.25">
      <c r="A357" s="3" t="s">
        <v>115</v>
      </c>
      <c r="B357" s="3" t="s">
        <v>517</v>
      </c>
      <c r="C357" s="22" t="s">
        <v>116</v>
      </c>
      <c r="D357" s="42">
        <f>'mód 1 önk'!F352</f>
        <v>226</v>
      </c>
      <c r="E357" s="44">
        <v>0</v>
      </c>
      <c r="F357" s="44">
        <f t="shared" si="6"/>
        <v>226</v>
      </c>
      <c r="G357" s="2"/>
      <c r="H357" s="2"/>
      <c r="I357" s="2"/>
    </row>
    <row r="358" spans="1:9" ht="18.75" x14ac:dyDescent="0.25">
      <c r="A358" s="3" t="s">
        <v>117</v>
      </c>
      <c r="B358" s="3" t="s">
        <v>518</v>
      </c>
      <c r="C358" s="22" t="s">
        <v>118</v>
      </c>
      <c r="D358" s="42">
        <f>'mód 1 önk'!F353</f>
        <v>0</v>
      </c>
      <c r="E358" s="44">
        <v>0</v>
      </c>
      <c r="F358" s="44">
        <f t="shared" si="6"/>
        <v>0</v>
      </c>
      <c r="G358" s="2"/>
      <c r="H358" s="2"/>
      <c r="I358" s="2"/>
    </row>
    <row r="359" spans="1:9" ht="18.75" x14ac:dyDescent="0.25">
      <c r="A359" s="3" t="s">
        <v>119</v>
      </c>
      <c r="B359" s="3" t="s">
        <v>519</v>
      </c>
      <c r="C359" s="22" t="s">
        <v>120</v>
      </c>
      <c r="D359" s="42">
        <f>'mód 1 önk'!F354</f>
        <v>0</v>
      </c>
      <c r="E359" s="44">
        <v>0</v>
      </c>
      <c r="F359" s="44">
        <f t="shared" si="6"/>
        <v>0</v>
      </c>
      <c r="G359" s="2"/>
      <c r="H359" s="2"/>
      <c r="I359" s="2"/>
    </row>
    <row r="360" spans="1:9" ht="18.75" x14ac:dyDescent="0.25">
      <c r="A360" s="23" t="s">
        <v>121</v>
      </c>
      <c r="B360" s="3"/>
      <c r="C360" s="22" t="s">
        <v>122</v>
      </c>
      <c r="D360" s="42">
        <f>'mód 1 önk'!F355</f>
        <v>0</v>
      </c>
      <c r="E360" s="44">
        <v>0</v>
      </c>
      <c r="F360" s="44">
        <f t="shared" si="6"/>
        <v>0</v>
      </c>
      <c r="G360" s="2"/>
      <c r="H360" s="2"/>
      <c r="I360" s="2"/>
    </row>
    <row r="361" spans="1:9" ht="18.75" x14ac:dyDescent="0.25">
      <c r="A361" s="23" t="s">
        <v>123</v>
      </c>
      <c r="B361" s="3"/>
      <c r="C361" s="22" t="s">
        <v>124</v>
      </c>
      <c r="D361" s="42">
        <f>'mód 1 önk'!F356</f>
        <v>0</v>
      </c>
      <c r="E361" s="44">
        <v>0</v>
      </c>
      <c r="F361" s="44">
        <f t="shared" si="6"/>
        <v>0</v>
      </c>
      <c r="G361" s="2"/>
      <c r="H361" s="2"/>
      <c r="I361" s="2"/>
    </row>
    <row r="362" spans="1:9" ht="18.75" x14ac:dyDescent="0.25">
      <c r="A362" s="24" t="s">
        <v>125</v>
      </c>
      <c r="B362" s="3"/>
      <c r="C362" s="22" t="s">
        <v>126</v>
      </c>
      <c r="D362" s="42">
        <f>'mód 1 önk'!F357</f>
        <v>0</v>
      </c>
      <c r="E362" s="44">
        <v>0</v>
      </c>
      <c r="F362" s="44">
        <f t="shared" si="6"/>
        <v>0</v>
      </c>
      <c r="G362" s="2"/>
      <c r="H362" s="2"/>
      <c r="I362" s="2"/>
    </row>
    <row r="363" spans="1:9" ht="18.75" x14ac:dyDescent="0.25">
      <c r="A363" s="3" t="s">
        <v>127</v>
      </c>
      <c r="B363" s="3" t="s">
        <v>520</v>
      </c>
      <c r="C363" s="22" t="s">
        <v>128</v>
      </c>
      <c r="D363" s="42">
        <f>'mód 1 önk'!F358</f>
        <v>19152</v>
      </c>
      <c r="E363" s="44">
        <v>0</v>
      </c>
      <c r="F363" s="44">
        <f t="shared" si="6"/>
        <v>19152</v>
      </c>
      <c r="G363" s="2"/>
      <c r="H363" s="2"/>
      <c r="I363" s="2"/>
    </row>
    <row r="364" spans="1:9" ht="18.75" x14ac:dyDescent="0.25">
      <c r="A364" s="23" t="s">
        <v>129</v>
      </c>
      <c r="B364" s="3"/>
      <c r="C364" s="22" t="s">
        <v>130</v>
      </c>
      <c r="D364" s="42">
        <f>'mód 1 önk'!F359</f>
        <v>0</v>
      </c>
      <c r="E364" s="44">
        <v>0</v>
      </c>
      <c r="F364" s="44">
        <f t="shared" si="6"/>
        <v>0</v>
      </c>
      <c r="G364" s="2"/>
      <c r="H364" s="2"/>
      <c r="I364" s="2"/>
    </row>
    <row r="365" spans="1:9" ht="18.75" x14ac:dyDescent="0.25">
      <c r="A365" s="23" t="s">
        <v>131</v>
      </c>
      <c r="B365" s="3"/>
      <c r="C365" s="22" t="s">
        <v>132</v>
      </c>
      <c r="D365" s="42">
        <f>'mód 1 önk'!F360</f>
        <v>19152</v>
      </c>
      <c r="E365" s="44">
        <v>0</v>
      </c>
      <c r="F365" s="44">
        <f t="shared" si="6"/>
        <v>19152</v>
      </c>
      <c r="G365" s="2"/>
      <c r="H365" s="2"/>
      <c r="I365" s="2"/>
    </row>
    <row r="366" spans="1:9" ht="18.75" x14ac:dyDescent="0.25">
      <c r="A366" s="24" t="s">
        <v>133</v>
      </c>
      <c r="B366" s="3"/>
      <c r="C366" s="22" t="s">
        <v>134</v>
      </c>
      <c r="D366" s="42">
        <f>'mód 1 önk'!F361</f>
        <v>19152</v>
      </c>
      <c r="E366" s="44">
        <v>0</v>
      </c>
      <c r="F366" s="44">
        <f t="shared" si="6"/>
        <v>19152</v>
      </c>
      <c r="G366" s="2"/>
      <c r="H366" s="2"/>
      <c r="I366" s="2"/>
    </row>
    <row r="367" spans="1:9" ht="18.75" x14ac:dyDescent="0.25">
      <c r="A367" s="24" t="s">
        <v>135</v>
      </c>
      <c r="B367" s="3"/>
      <c r="C367" s="22" t="s">
        <v>136</v>
      </c>
      <c r="D367" s="42">
        <f>'mód 1 önk'!F362</f>
        <v>0</v>
      </c>
      <c r="E367" s="44">
        <v>0</v>
      </c>
      <c r="F367" s="44">
        <f t="shared" si="6"/>
        <v>0</v>
      </c>
      <c r="G367" s="2"/>
      <c r="H367" s="2"/>
      <c r="I367" s="2"/>
    </row>
    <row r="368" spans="1:9" ht="18.75" x14ac:dyDescent="0.25">
      <c r="A368" s="3" t="s">
        <v>137</v>
      </c>
      <c r="B368" s="3" t="s">
        <v>521</v>
      </c>
      <c r="C368" s="22" t="s">
        <v>138</v>
      </c>
      <c r="D368" s="42">
        <f>'mód 1 önk'!F363</f>
        <v>6480</v>
      </c>
      <c r="E368" s="44">
        <v>0</v>
      </c>
      <c r="F368" s="44">
        <f t="shared" si="6"/>
        <v>6480</v>
      </c>
      <c r="G368" s="2"/>
      <c r="H368" s="2"/>
      <c r="I368" s="2"/>
    </row>
    <row r="369" spans="1:9" ht="18.75" x14ac:dyDescent="0.25">
      <c r="A369" s="23" t="s">
        <v>139</v>
      </c>
      <c r="B369" s="3"/>
      <c r="C369" s="22" t="s">
        <v>140</v>
      </c>
      <c r="D369" s="42">
        <f>'mód 1 önk'!F364</f>
        <v>0</v>
      </c>
      <c r="E369" s="44">
        <v>0</v>
      </c>
      <c r="F369" s="44">
        <f t="shared" si="6"/>
        <v>0</v>
      </c>
      <c r="G369" s="2"/>
      <c r="H369" s="2"/>
      <c r="I369" s="2"/>
    </row>
    <row r="370" spans="1:9" ht="18.75" x14ac:dyDescent="0.25">
      <c r="A370" s="23" t="s">
        <v>1066</v>
      </c>
      <c r="B370" s="3"/>
      <c r="C370" s="22" t="s">
        <v>1067</v>
      </c>
      <c r="D370" s="42">
        <f>'mód 1 önk'!F365</f>
        <v>6480</v>
      </c>
      <c r="E370" s="44">
        <v>0</v>
      </c>
      <c r="F370" s="44">
        <f t="shared" si="6"/>
        <v>6480</v>
      </c>
      <c r="G370" s="2"/>
      <c r="H370" s="2"/>
      <c r="I370" s="2"/>
    </row>
    <row r="371" spans="1:9" ht="18.75" x14ac:dyDescent="0.25">
      <c r="A371" s="24" t="s">
        <v>1068</v>
      </c>
      <c r="B371" s="3"/>
      <c r="C371" s="22" t="s">
        <v>1069</v>
      </c>
      <c r="D371" s="42">
        <f>'mód 1 önk'!F366</f>
        <v>6480</v>
      </c>
      <c r="E371" s="44">
        <v>0</v>
      </c>
      <c r="F371" s="44">
        <f t="shared" si="6"/>
        <v>6480</v>
      </c>
      <c r="G371" s="2"/>
      <c r="H371" s="2"/>
      <c r="I371" s="2"/>
    </row>
    <row r="372" spans="1:9" ht="18.75" x14ac:dyDescent="0.25">
      <c r="A372" s="24" t="s">
        <v>1070</v>
      </c>
      <c r="B372" s="3"/>
      <c r="C372" s="22" t="s">
        <v>1071</v>
      </c>
      <c r="D372" s="42">
        <f>'mód 1 önk'!F367</f>
        <v>0</v>
      </c>
      <c r="E372" s="44">
        <v>0</v>
      </c>
      <c r="F372" s="44">
        <f t="shared" si="6"/>
        <v>0</v>
      </c>
      <c r="G372" s="2"/>
      <c r="H372" s="2"/>
      <c r="I372" s="2"/>
    </row>
    <row r="373" spans="1:9" ht="18.75" x14ac:dyDescent="0.25">
      <c r="A373" s="23" t="s">
        <v>1072</v>
      </c>
      <c r="B373" s="3"/>
      <c r="C373" s="22" t="s">
        <v>1073</v>
      </c>
      <c r="D373" s="42">
        <f>'mód 1 önk'!F368</f>
        <v>0</v>
      </c>
      <c r="E373" s="44">
        <v>0</v>
      </c>
      <c r="F373" s="44">
        <f t="shared" si="6"/>
        <v>0</v>
      </c>
      <c r="G373" s="2"/>
      <c r="H373" s="2"/>
      <c r="I373" s="2"/>
    </row>
    <row r="374" spans="1:9" ht="18.75" x14ac:dyDescent="0.25">
      <c r="A374" s="3" t="s">
        <v>1074</v>
      </c>
      <c r="B374" s="3" t="s">
        <v>522</v>
      </c>
      <c r="C374" s="22" t="s">
        <v>1075</v>
      </c>
      <c r="D374" s="42">
        <f>'mód 1 önk'!F369</f>
        <v>0</v>
      </c>
      <c r="E374" s="44">
        <v>0</v>
      </c>
      <c r="F374" s="44">
        <f t="shared" si="6"/>
        <v>0</v>
      </c>
      <c r="G374" s="2"/>
      <c r="H374" s="2"/>
      <c r="I374" s="2"/>
    </row>
    <row r="375" spans="1:9" ht="18.75" x14ac:dyDescent="0.25">
      <c r="A375" s="3" t="s">
        <v>1076</v>
      </c>
      <c r="B375" s="3" t="s">
        <v>523</v>
      </c>
      <c r="C375" s="22" t="s">
        <v>1077</v>
      </c>
      <c r="D375" s="42">
        <f>'mód 1 önk'!F370</f>
        <v>4600</v>
      </c>
      <c r="E375" s="44">
        <f>E376+E377+E383</f>
        <v>-75</v>
      </c>
      <c r="F375" s="44">
        <f t="shared" si="6"/>
        <v>4525</v>
      </c>
      <c r="G375" s="2"/>
      <c r="H375" s="2"/>
      <c r="I375" s="2"/>
    </row>
    <row r="376" spans="1:9" ht="18.75" x14ac:dyDescent="0.25">
      <c r="A376" s="23" t="s">
        <v>1078</v>
      </c>
      <c r="B376" s="3"/>
      <c r="C376" s="22" t="s">
        <v>1079</v>
      </c>
      <c r="D376" s="42">
        <f>'mód 1 önk'!F371</f>
        <v>0</v>
      </c>
      <c r="E376" s="44">
        <v>0</v>
      </c>
      <c r="F376" s="44">
        <f t="shared" si="6"/>
        <v>0</v>
      </c>
      <c r="G376" s="2"/>
      <c r="H376" s="2"/>
      <c r="I376" s="2"/>
    </row>
    <row r="377" spans="1:9" ht="18.75" x14ac:dyDescent="0.25">
      <c r="A377" s="23" t="s">
        <v>1080</v>
      </c>
      <c r="B377" s="3"/>
      <c r="C377" s="22" t="s">
        <v>1081</v>
      </c>
      <c r="D377" s="42">
        <f>'mód 1 önk'!F372</f>
        <v>4400</v>
      </c>
      <c r="E377" s="44">
        <v>-150</v>
      </c>
      <c r="F377" s="44">
        <f t="shared" si="6"/>
        <v>4250</v>
      </c>
      <c r="G377" s="2"/>
      <c r="H377" s="2"/>
      <c r="I377" s="2"/>
    </row>
    <row r="378" spans="1:9" ht="18.75" x14ac:dyDescent="0.25">
      <c r="A378" s="24" t="s">
        <v>1082</v>
      </c>
      <c r="B378" s="3"/>
      <c r="C378" s="22" t="s">
        <v>1083</v>
      </c>
      <c r="D378" s="42">
        <f>'mód 1 önk'!F373</f>
        <v>2000</v>
      </c>
      <c r="E378" s="44">
        <v>0</v>
      </c>
      <c r="F378" s="44">
        <f t="shared" si="6"/>
        <v>2000</v>
      </c>
      <c r="G378" s="2"/>
      <c r="H378" s="2"/>
      <c r="I378" s="2"/>
    </row>
    <row r="379" spans="1:9" ht="18.75" x14ac:dyDescent="0.25">
      <c r="A379" s="24" t="s">
        <v>1084</v>
      </c>
      <c r="B379" s="3"/>
      <c r="C379" s="22" t="s">
        <v>1085</v>
      </c>
      <c r="D379" s="42">
        <f>'mód 1 önk'!F374</f>
        <v>2000</v>
      </c>
      <c r="E379" s="44">
        <v>-150</v>
      </c>
      <c r="F379" s="44">
        <f t="shared" si="6"/>
        <v>1850</v>
      </c>
      <c r="G379" s="2"/>
      <c r="H379" s="2"/>
      <c r="I379" s="2"/>
    </row>
    <row r="380" spans="1:9" ht="18.75" x14ac:dyDescent="0.25">
      <c r="A380" s="24" t="s">
        <v>1086</v>
      </c>
      <c r="B380" s="3"/>
      <c r="C380" s="22" t="s">
        <v>1087</v>
      </c>
      <c r="D380" s="42">
        <f>'mód 1 önk'!F375</f>
        <v>400</v>
      </c>
      <c r="E380" s="44">
        <v>0</v>
      </c>
      <c r="F380" s="44">
        <f t="shared" si="6"/>
        <v>400</v>
      </c>
      <c r="G380" s="2"/>
      <c r="H380" s="2"/>
      <c r="I380" s="2"/>
    </row>
    <row r="381" spans="1:9" ht="18.75" x14ac:dyDescent="0.25">
      <c r="A381" s="24" t="s">
        <v>1088</v>
      </c>
      <c r="B381" s="3"/>
      <c r="C381" s="22" t="s">
        <v>1089</v>
      </c>
      <c r="D381" s="42">
        <f>'mód 1 önk'!F376</f>
        <v>0</v>
      </c>
      <c r="E381" s="44">
        <v>0</v>
      </c>
      <c r="F381" s="44">
        <f t="shared" si="6"/>
        <v>0</v>
      </c>
      <c r="G381" s="2"/>
      <c r="H381" s="2"/>
      <c r="I381" s="2"/>
    </row>
    <row r="382" spans="1:9" ht="18.75" x14ac:dyDescent="0.25">
      <c r="A382" s="24" t="s">
        <v>1090</v>
      </c>
      <c r="B382" s="3"/>
      <c r="C382" s="22" t="s">
        <v>1091</v>
      </c>
      <c r="D382" s="42">
        <f>'mód 1 önk'!F377</f>
        <v>0</v>
      </c>
      <c r="E382" s="44">
        <v>0</v>
      </c>
      <c r="F382" s="44">
        <f t="shared" si="6"/>
        <v>0</v>
      </c>
      <c r="G382" s="2"/>
      <c r="H382" s="2"/>
      <c r="I382" s="2"/>
    </row>
    <row r="383" spans="1:9" ht="18.75" x14ac:dyDescent="0.25">
      <c r="A383" s="34" t="s">
        <v>1092</v>
      </c>
      <c r="B383" s="3"/>
      <c r="C383" s="22" t="s">
        <v>1093</v>
      </c>
      <c r="D383" s="42">
        <f>'mód 1 önk'!F378</f>
        <v>200</v>
      </c>
      <c r="E383" s="44">
        <f>SUM(E384:E389)</f>
        <v>75</v>
      </c>
      <c r="F383" s="44">
        <f t="shared" si="6"/>
        <v>275</v>
      </c>
      <c r="G383" s="2"/>
      <c r="H383" s="2"/>
      <c r="I383" s="2"/>
    </row>
    <row r="384" spans="1:9" ht="18.75" x14ac:dyDescent="0.25">
      <c r="A384" s="24" t="s">
        <v>1094</v>
      </c>
      <c r="B384" s="3"/>
      <c r="C384" s="22" t="s">
        <v>1095</v>
      </c>
      <c r="D384" s="42">
        <f>'mód 1 önk'!F379</f>
        <v>0</v>
      </c>
      <c r="E384" s="44">
        <v>0</v>
      </c>
      <c r="F384" s="44">
        <f t="shared" si="6"/>
        <v>0</v>
      </c>
      <c r="G384" s="2"/>
      <c r="H384" s="2"/>
      <c r="I384" s="2"/>
    </row>
    <row r="385" spans="1:9" ht="18.75" x14ac:dyDescent="0.25">
      <c r="A385" s="24" t="s">
        <v>1096</v>
      </c>
      <c r="B385" s="3"/>
      <c r="C385" s="22" t="s">
        <v>1097</v>
      </c>
      <c r="D385" s="42">
        <f>'mód 1 önk'!F380</f>
        <v>0</v>
      </c>
      <c r="E385" s="44">
        <v>0</v>
      </c>
      <c r="F385" s="44">
        <f t="shared" si="6"/>
        <v>0</v>
      </c>
      <c r="G385" s="2"/>
      <c r="H385" s="2"/>
      <c r="I385" s="2"/>
    </row>
    <row r="386" spans="1:9" ht="18.75" x14ac:dyDescent="0.25">
      <c r="A386" s="24" t="s">
        <v>1098</v>
      </c>
      <c r="B386" s="3"/>
      <c r="C386" s="22" t="s">
        <v>1099</v>
      </c>
      <c r="D386" s="42">
        <f>'mód 1 önk'!F381</f>
        <v>0</v>
      </c>
      <c r="E386" s="44">
        <v>0</v>
      </c>
      <c r="F386" s="44">
        <f t="shared" si="6"/>
        <v>0</v>
      </c>
      <c r="G386" s="2"/>
      <c r="H386" s="2"/>
      <c r="I386" s="2"/>
    </row>
    <row r="387" spans="1:9" ht="18.75" x14ac:dyDescent="0.25">
      <c r="A387" s="24" t="s">
        <v>1100</v>
      </c>
      <c r="B387" s="3"/>
      <c r="C387" s="22" t="s">
        <v>1101</v>
      </c>
      <c r="D387" s="42">
        <f>'mód 1 önk'!F382</f>
        <v>200</v>
      </c>
      <c r="E387" s="44">
        <v>75</v>
      </c>
      <c r="F387" s="44">
        <f t="shared" si="6"/>
        <v>275</v>
      </c>
      <c r="G387" s="2"/>
      <c r="H387" s="2"/>
      <c r="I387" s="2"/>
    </row>
    <row r="388" spans="1:9" ht="18.75" x14ac:dyDescent="0.25">
      <c r="A388" s="24" t="s">
        <v>1102</v>
      </c>
      <c r="B388" s="3"/>
      <c r="C388" s="22" t="s">
        <v>1103</v>
      </c>
      <c r="D388" s="42">
        <f>'mód 1 önk'!F383</f>
        <v>0</v>
      </c>
      <c r="E388" s="44">
        <v>0</v>
      </c>
      <c r="F388" s="44">
        <f t="shared" si="6"/>
        <v>0</v>
      </c>
      <c r="G388" s="2"/>
      <c r="H388" s="2"/>
      <c r="I388" s="2"/>
    </row>
    <row r="389" spans="1:9" ht="18.75" x14ac:dyDescent="0.25">
      <c r="A389" s="24" t="s">
        <v>1104</v>
      </c>
      <c r="B389" s="3"/>
      <c r="C389" s="22" t="s">
        <v>1105</v>
      </c>
      <c r="D389" s="42">
        <f>'mód 1 önk'!F384</f>
        <v>0</v>
      </c>
      <c r="E389" s="44">
        <v>0</v>
      </c>
      <c r="F389" s="44">
        <f t="shared" si="6"/>
        <v>0</v>
      </c>
      <c r="G389" s="2"/>
      <c r="H389" s="2"/>
      <c r="I389" s="2"/>
    </row>
    <row r="390" spans="1:9" ht="18.75" x14ac:dyDescent="0.25">
      <c r="A390" s="21" t="s">
        <v>1106</v>
      </c>
      <c r="B390" s="21" t="s">
        <v>524</v>
      </c>
      <c r="C390" s="32" t="s">
        <v>1107</v>
      </c>
      <c r="D390" s="42">
        <f>'mód 1 önk'!F385</f>
        <v>14063</v>
      </c>
      <c r="E390" s="44">
        <f>E391+E392+E393+E394+E395+E396+E404+E405+E406+E407+E408+E424</f>
        <v>2496</v>
      </c>
      <c r="F390" s="43">
        <f t="shared" si="6"/>
        <v>16559</v>
      </c>
      <c r="G390" s="2"/>
      <c r="H390" s="2"/>
      <c r="I390" s="2"/>
    </row>
    <row r="391" spans="1:9" ht="18.75" x14ac:dyDescent="0.25">
      <c r="A391" s="3" t="s">
        <v>1108</v>
      </c>
      <c r="B391" s="3" t="s">
        <v>525</v>
      </c>
      <c r="C391" s="22" t="s">
        <v>1109</v>
      </c>
      <c r="D391" s="42">
        <f>'mód 1 önk'!F386</f>
        <v>0</v>
      </c>
      <c r="E391" s="44">
        <v>0</v>
      </c>
      <c r="F391" s="44">
        <f t="shared" si="6"/>
        <v>0</v>
      </c>
      <c r="G391" s="2"/>
      <c r="H391" s="2"/>
      <c r="I391" s="2"/>
    </row>
    <row r="392" spans="1:9" ht="18.75" x14ac:dyDescent="0.25">
      <c r="A392" s="3" t="s">
        <v>1110</v>
      </c>
      <c r="B392" s="3" t="s">
        <v>526</v>
      </c>
      <c r="C392" s="22" t="s">
        <v>1111</v>
      </c>
      <c r="D392" s="42">
        <f>'mód 1 önk'!F387</f>
        <v>0</v>
      </c>
      <c r="E392" s="44">
        <v>1359</v>
      </c>
      <c r="F392" s="44">
        <f t="shared" si="6"/>
        <v>1359</v>
      </c>
      <c r="G392" s="2"/>
      <c r="H392" s="2"/>
      <c r="I392" s="2"/>
    </row>
    <row r="393" spans="1:9" ht="18.75" x14ac:dyDescent="0.25">
      <c r="A393" s="3" t="s">
        <v>1112</v>
      </c>
      <c r="B393" s="3" t="s">
        <v>527</v>
      </c>
      <c r="C393" s="22" t="s">
        <v>1113</v>
      </c>
      <c r="D393" s="42">
        <f>'mód 1 önk'!F388</f>
        <v>0</v>
      </c>
      <c r="E393" s="44">
        <v>0</v>
      </c>
      <c r="F393" s="44">
        <f t="shared" si="6"/>
        <v>0</v>
      </c>
      <c r="G393" s="2"/>
      <c r="H393" s="2"/>
      <c r="I393" s="2"/>
    </row>
    <row r="394" spans="1:9" ht="18.75" x14ac:dyDescent="0.25">
      <c r="A394" s="3" t="s">
        <v>1114</v>
      </c>
      <c r="B394" s="3" t="s">
        <v>528</v>
      </c>
      <c r="C394" s="22" t="s">
        <v>1115</v>
      </c>
      <c r="D394" s="42">
        <f>'mód 1 önk'!F389</f>
        <v>0</v>
      </c>
      <c r="E394" s="44">
        <v>0</v>
      </c>
      <c r="F394" s="44">
        <f t="shared" si="6"/>
        <v>0</v>
      </c>
      <c r="G394" s="2"/>
      <c r="H394" s="2"/>
      <c r="I394" s="2"/>
    </row>
    <row r="395" spans="1:9" ht="18.75" x14ac:dyDescent="0.25">
      <c r="A395" s="3" t="s">
        <v>1116</v>
      </c>
      <c r="B395" s="3" t="s">
        <v>529</v>
      </c>
      <c r="C395" s="22" t="s">
        <v>1117</v>
      </c>
      <c r="D395" s="42">
        <f>'mód 1 önk'!F390</f>
        <v>0</v>
      </c>
      <c r="E395" s="44">
        <v>0</v>
      </c>
      <c r="F395" s="44">
        <f t="shared" si="6"/>
        <v>0</v>
      </c>
      <c r="G395" s="2"/>
      <c r="H395" s="2"/>
      <c r="I395" s="2"/>
    </row>
    <row r="396" spans="1:9" ht="18.75" x14ac:dyDescent="0.25">
      <c r="A396" s="3" t="s">
        <v>1118</v>
      </c>
      <c r="B396" s="3" t="s">
        <v>530</v>
      </c>
      <c r="C396" s="22" t="s">
        <v>1119</v>
      </c>
      <c r="D396" s="42">
        <f>'mód 1 önk'!F391</f>
        <v>10862</v>
      </c>
      <c r="E396" s="234">
        <f>SUM(E397:E403)</f>
        <v>322</v>
      </c>
      <c r="F396" s="44">
        <f t="shared" si="6"/>
        <v>11184</v>
      </c>
      <c r="G396" s="2"/>
      <c r="H396" s="2"/>
      <c r="I396" s="2"/>
    </row>
    <row r="397" spans="1:9" ht="18.75" x14ac:dyDescent="0.25">
      <c r="A397" s="116" t="s">
        <v>1619</v>
      </c>
      <c r="B397" s="3"/>
      <c r="C397" s="22"/>
      <c r="D397" s="42">
        <f>'mód 1 önk'!F392</f>
        <v>4417</v>
      </c>
      <c r="E397" s="44">
        <v>0</v>
      </c>
      <c r="F397" s="44">
        <f t="shared" si="6"/>
        <v>4417</v>
      </c>
      <c r="G397" s="2"/>
      <c r="H397" s="2"/>
      <c r="I397" s="2"/>
    </row>
    <row r="398" spans="1:9" ht="18.75" x14ac:dyDescent="0.25">
      <c r="A398" s="116" t="s">
        <v>572</v>
      </c>
      <c r="B398" s="3"/>
      <c r="C398" s="22"/>
      <c r="D398" s="42">
        <f>'mód 1 önk'!F393</f>
        <v>5102</v>
      </c>
      <c r="E398" s="44">
        <v>0</v>
      </c>
      <c r="F398" s="44">
        <f t="shared" si="6"/>
        <v>5102</v>
      </c>
      <c r="G398" s="2"/>
      <c r="H398" s="2"/>
      <c r="I398" s="2"/>
    </row>
    <row r="399" spans="1:9" ht="18.75" x14ac:dyDescent="0.25">
      <c r="A399" s="116" t="s">
        <v>1620</v>
      </c>
      <c r="B399" s="3"/>
      <c r="C399" s="22"/>
      <c r="D399" s="42">
        <f>'mód 1 önk'!F394</f>
        <v>855</v>
      </c>
      <c r="E399" s="44">
        <v>0</v>
      </c>
      <c r="F399" s="44">
        <f t="shared" si="6"/>
        <v>855</v>
      </c>
      <c r="G399" s="2"/>
      <c r="H399" s="2"/>
      <c r="I399" s="2"/>
    </row>
    <row r="400" spans="1:9" ht="18.75" x14ac:dyDescent="0.25">
      <c r="A400" s="116" t="s">
        <v>1622</v>
      </c>
      <c r="B400" s="3"/>
      <c r="C400" s="22"/>
      <c r="D400" s="42">
        <f>'mód 1 önk'!F395</f>
        <v>100</v>
      </c>
      <c r="E400" s="44">
        <v>0</v>
      </c>
      <c r="F400" s="44">
        <f t="shared" si="6"/>
        <v>100</v>
      </c>
      <c r="G400" s="2"/>
      <c r="H400" s="2"/>
      <c r="I400" s="2"/>
    </row>
    <row r="401" spans="1:9" ht="18.75" x14ac:dyDescent="0.25">
      <c r="A401" s="116" t="s">
        <v>1621</v>
      </c>
      <c r="B401" s="3"/>
      <c r="C401" s="22"/>
      <c r="D401" s="42">
        <f>'mód 1 önk'!F396</f>
        <v>388</v>
      </c>
      <c r="E401" s="44">
        <v>0</v>
      </c>
      <c r="F401" s="44">
        <f t="shared" si="6"/>
        <v>388</v>
      </c>
      <c r="G401" s="2"/>
      <c r="H401" s="2"/>
      <c r="I401" s="2"/>
    </row>
    <row r="402" spans="1:9" ht="18.75" x14ac:dyDescent="0.25">
      <c r="A402" s="116" t="s">
        <v>52</v>
      </c>
      <c r="B402" s="3"/>
      <c r="C402" s="22"/>
      <c r="D402" s="42">
        <v>0</v>
      </c>
      <c r="E402" s="44">
        <v>172</v>
      </c>
      <c r="F402" s="44">
        <f t="shared" ref="F402:F465" si="7">D402+E402</f>
        <v>172</v>
      </c>
      <c r="G402" s="2"/>
      <c r="H402" s="2"/>
      <c r="I402" s="2"/>
    </row>
    <row r="403" spans="1:9" ht="18.75" x14ac:dyDescent="0.25">
      <c r="A403" s="116" t="s">
        <v>53</v>
      </c>
      <c r="B403" s="3"/>
      <c r="C403" s="22"/>
      <c r="D403" s="42">
        <v>0</v>
      </c>
      <c r="E403" s="44">
        <v>150</v>
      </c>
      <c r="F403" s="44">
        <f t="shared" si="7"/>
        <v>150</v>
      </c>
      <c r="G403" s="2"/>
      <c r="H403" s="2"/>
      <c r="I403" s="2"/>
    </row>
    <row r="404" spans="1:9" ht="18.75" x14ac:dyDescent="0.25">
      <c r="A404" s="3" t="s">
        <v>1120</v>
      </c>
      <c r="B404" s="3" t="s">
        <v>531</v>
      </c>
      <c r="C404" s="22" t="s">
        <v>1121</v>
      </c>
      <c r="D404" s="42">
        <f>'mód 1 önk'!F397</f>
        <v>0</v>
      </c>
      <c r="E404" s="44">
        <v>0</v>
      </c>
      <c r="F404" s="44">
        <f t="shared" si="7"/>
        <v>0</v>
      </c>
      <c r="G404" s="2"/>
      <c r="H404" s="2"/>
      <c r="I404" s="2"/>
    </row>
    <row r="405" spans="1:9" ht="18.75" x14ac:dyDescent="0.25">
      <c r="A405" s="3" t="s">
        <v>1122</v>
      </c>
      <c r="B405" s="3" t="s">
        <v>532</v>
      </c>
      <c r="C405" s="22" t="s">
        <v>1123</v>
      </c>
      <c r="D405" s="42">
        <f>'mód 1 önk'!F398</f>
        <v>0</v>
      </c>
      <c r="E405" s="44">
        <v>150</v>
      </c>
      <c r="F405" s="44">
        <f t="shared" si="7"/>
        <v>150</v>
      </c>
      <c r="G405" s="2"/>
      <c r="H405" s="2"/>
      <c r="I405" s="2"/>
    </row>
    <row r="406" spans="1:9" ht="18.75" x14ac:dyDescent="0.25">
      <c r="A406" s="3" t="s">
        <v>215</v>
      </c>
      <c r="B406" s="3" t="s">
        <v>533</v>
      </c>
      <c r="C406" s="22" t="s">
        <v>216</v>
      </c>
      <c r="D406" s="42">
        <f>'mód 1 önk'!F399</f>
        <v>0</v>
      </c>
      <c r="E406" s="44">
        <v>0</v>
      </c>
      <c r="F406" s="44">
        <f t="shared" si="7"/>
        <v>0</v>
      </c>
      <c r="G406" s="2"/>
      <c r="H406" s="2"/>
      <c r="I406" s="2"/>
    </row>
    <row r="407" spans="1:9" ht="18.75" x14ac:dyDescent="0.25">
      <c r="A407" s="5" t="s">
        <v>217</v>
      </c>
      <c r="B407" s="3" t="s">
        <v>534</v>
      </c>
      <c r="C407" s="22" t="s">
        <v>218</v>
      </c>
      <c r="D407" s="42">
        <f>'mód 1 önk'!F400</f>
        <v>0</v>
      </c>
      <c r="E407" s="44">
        <v>0</v>
      </c>
      <c r="F407" s="44">
        <f t="shared" si="7"/>
        <v>0</v>
      </c>
      <c r="G407" s="2"/>
      <c r="H407" s="2"/>
      <c r="I407" s="2"/>
    </row>
    <row r="408" spans="1:9" ht="18.75" x14ac:dyDescent="0.25">
      <c r="A408" s="3" t="s">
        <v>219</v>
      </c>
      <c r="B408" s="3" t="s">
        <v>535</v>
      </c>
      <c r="C408" s="22" t="s">
        <v>220</v>
      </c>
      <c r="D408" s="42">
        <f>'mód 1 önk'!F401</f>
        <v>3200</v>
      </c>
      <c r="E408" s="44">
        <v>665</v>
      </c>
      <c r="F408" s="44">
        <f t="shared" si="7"/>
        <v>3865</v>
      </c>
      <c r="G408" s="2"/>
      <c r="H408" s="2"/>
      <c r="I408" s="2"/>
    </row>
    <row r="409" spans="1:9" ht="18.75" x14ac:dyDescent="0.25">
      <c r="A409" s="23" t="s">
        <v>573</v>
      </c>
      <c r="B409" s="3"/>
      <c r="C409" s="22"/>
      <c r="D409" s="42">
        <f>'mód 1 önk'!F402</f>
        <v>2800</v>
      </c>
      <c r="E409" s="44">
        <v>337</v>
      </c>
      <c r="F409" s="44">
        <f t="shared" si="7"/>
        <v>3137</v>
      </c>
      <c r="G409" s="2"/>
      <c r="H409" s="2"/>
      <c r="I409" s="2"/>
    </row>
    <row r="410" spans="1:9" ht="18.75" x14ac:dyDescent="0.25">
      <c r="A410" s="24" t="s">
        <v>1623</v>
      </c>
      <c r="B410" s="3"/>
      <c r="C410" s="22"/>
      <c r="D410" s="42">
        <f>'mód 1 önk'!F403</f>
        <v>1700</v>
      </c>
      <c r="E410" s="44">
        <v>0</v>
      </c>
      <c r="F410" s="44">
        <f t="shared" si="7"/>
        <v>1700</v>
      </c>
      <c r="G410" s="2"/>
      <c r="H410" s="2"/>
      <c r="I410" s="2"/>
    </row>
    <row r="411" spans="1:9" ht="18.75" x14ac:dyDescent="0.25">
      <c r="A411" s="24" t="s">
        <v>1624</v>
      </c>
      <c r="B411" s="3"/>
      <c r="C411" s="22"/>
      <c r="D411" s="42">
        <f>'mód 1 önk'!F404</f>
        <v>200</v>
      </c>
      <c r="E411" s="44">
        <v>0</v>
      </c>
      <c r="F411" s="44">
        <f t="shared" si="7"/>
        <v>200</v>
      </c>
      <c r="G411" s="2"/>
      <c r="H411" s="2"/>
      <c r="I411" s="2"/>
    </row>
    <row r="412" spans="1:9" ht="18.75" x14ac:dyDescent="0.25">
      <c r="A412" s="24" t="s">
        <v>574</v>
      </c>
      <c r="B412" s="3"/>
      <c r="C412" s="22"/>
      <c r="D412" s="42">
        <f>'mód 1 önk'!F405</f>
        <v>100</v>
      </c>
      <c r="E412" s="44">
        <v>0</v>
      </c>
      <c r="F412" s="44">
        <f t="shared" si="7"/>
        <v>100</v>
      </c>
      <c r="G412" s="2"/>
      <c r="H412" s="2"/>
      <c r="I412" s="2"/>
    </row>
    <row r="413" spans="1:9" ht="18.75" x14ac:dyDescent="0.25">
      <c r="A413" s="24" t="s">
        <v>575</v>
      </c>
      <c r="B413" s="3"/>
      <c r="C413" s="22"/>
      <c r="D413" s="42">
        <f>'mód 1 önk'!F406</f>
        <v>100</v>
      </c>
      <c r="E413" s="44">
        <v>0</v>
      </c>
      <c r="F413" s="44">
        <f t="shared" si="7"/>
        <v>100</v>
      </c>
      <c r="G413" s="2"/>
      <c r="H413" s="2"/>
      <c r="I413" s="2"/>
    </row>
    <row r="414" spans="1:9" ht="18.75" x14ac:dyDescent="0.25">
      <c r="A414" s="24" t="s">
        <v>576</v>
      </c>
      <c r="B414" s="3"/>
      <c r="C414" s="22"/>
      <c r="D414" s="42">
        <f>'mód 1 önk'!F407</f>
        <v>90</v>
      </c>
      <c r="E414" s="44">
        <v>0</v>
      </c>
      <c r="F414" s="44">
        <f t="shared" si="7"/>
        <v>90</v>
      </c>
      <c r="G414" s="2"/>
      <c r="H414" s="2"/>
      <c r="I414" s="2"/>
    </row>
    <row r="415" spans="1:9" ht="18.75" x14ac:dyDescent="0.25">
      <c r="A415" s="24" t="s">
        <v>1625</v>
      </c>
      <c r="B415" s="3"/>
      <c r="C415" s="22"/>
      <c r="D415" s="42">
        <f>'mód 1 önk'!F408</f>
        <v>470</v>
      </c>
      <c r="E415" s="44">
        <v>0</v>
      </c>
      <c r="F415" s="44">
        <f t="shared" si="7"/>
        <v>470</v>
      </c>
      <c r="G415" s="2"/>
      <c r="H415" s="2"/>
      <c r="I415" s="2"/>
    </row>
    <row r="416" spans="1:9" ht="18.75" x14ac:dyDescent="0.25">
      <c r="A416" s="24" t="s">
        <v>577</v>
      </c>
      <c r="B416" s="3"/>
      <c r="C416" s="22"/>
      <c r="D416" s="42">
        <f>'mód 1 önk'!F409</f>
        <v>40</v>
      </c>
      <c r="E416" s="44">
        <v>0</v>
      </c>
      <c r="F416" s="44">
        <f t="shared" si="7"/>
        <v>40</v>
      </c>
      <c r="G416" s="2"/>
      <c r="H416" s="2"/>
      <c r="I416" s="2"/>
    </row>
    <row r="417" spans="1:9" ht="18.75" x14ac:dyDescent="0.25">
      <c r="A417" s="24" t="s">
        <v>580</v>
      </c>
      <c r="B417" s="3"/>
      <c r="C417" s="22"/>
      <c r="D417" s="42">
        <f>'mód 1 önk'!F410</f>
        <v>100</v>
      </c>
      <c r="E417" s="44">
        <v>0</v>
      </c>
      <c r="F417" s="44">
        <f t="shared" si="7"/>
        <v>100</v>
      </c>
      <c r="G417" s="2"/>
      <c r="H417" s="2"/>
      <c r="I417" s="2"/>
    </row>
    <row r="418" spans="1:9" ht="18.75" x14ac:dyDescent="0.25">
      <c r="A418" s="24" t="s">
        <v>49</v>
      </c>
      <c r="B418" s="3"/>
      <c r="C418" s="22"/>
      <c r="D418" s="42">
        <v>0</v>
      </c>
      <c r="E418" s="44">
        <v>297</v>
      </c>
      <c r="F418" s="44">
        <f t="shared" si="7"/>
        <v>297</v>
      </c>
      <c r="G418" s="2"/>
      <c r="H418" s="2"/>
      <c r="I418" s="2"/>
    </row>
    <row r="419" spans="1:9" ht="18.75" x14ac:dyDescent="0.25">
      <c r="A419" s="24" t="s">
        <v>50</v>
      </c>
      <c r="B419" s="3"/>
      <c r="C419" s="22"/>
      <c r="D419" s="42">
        <v>0</v>
      </c>
      <c r="E419" s="44">
        <v>40</v>
      </c>
      <c r="F419" s="44">
        <f t="shared" si="7"/>
        <v>40</v>
      </c>
      <c r="G419" s="2"/>
      <c r="H419" s="2"/>
      <c r="I419" s="2"/>
    </row>
    <row r="420" spans="1:9" ht="18.75" x14ac:dyDescent="0.25">
      <c r="A420" s="116" t="s">
        <v>578</v>
      </c>
      <c r="B420" s="3"/>
      <c r="C420" s="22"/>
      <c r="D420" s="42">
        <f>'mód 1 önk'!F411</f>
        <v>400</v>
      </c>
      <c r="E420" s="44">
        <v>0</v>
      </c>
      <c r="F420" s="44">
        <f t="shared" si="7"/>
        <v>400</v>
      </c>
      <c r="G420" s="2"/>
      <c r="H420" s="2"/>
      <c r="I420" s="2"/>
    </row>
    <row r="421" spans="1:9" ht="18.75" x14ac:dyDescent="0.25">
      <c r="A421" s="28" t="s">
        <v>1626</v>
      </c>
      <c r="B421" s="3"/>
      <c r="C421" s="22"/>
      <c r="D421" s="42">
        <f>'mód 1 önk'!F412</f>
        <v>200</v>
      </c>
      <c r="E421" s="44">
        <v>0</v>
      </c>
      <c r="F421" s="44">
        <f t="shared" si="7"/>
        <v>200</v>
      </c>
      <c r="G421" s="2"/>
      <c r="H421" s="2"/>
      <c r="I421" s="2"/>
    </row>
    <row r="422" spans="1:9" ht="18.75" x14ac:dyDescent="0.25">
      <c r="A422" s="28" t="s">
        <v>579</v>
      </c>
      <c r="B422" s="3"/>
      <c r="C422" s="22"/>
      <c r="D422" s="42">
        <f>'mód 1 önk'!F413</f>
        <v>200</v>
      </c>
      <c r="E422" s="44">
        <v>0</v>
      </c>
      <c r="F422" s="44">
        <f t="shared" si="7"/>
        <v>200</v>
      </c>
      <c r="G422" s="2"/>
      <c r="H422" s="2"/>
      <c r="I422" s="2"/>
    </row>
    <row r="423" spans="1:9" ht="18.75" x14ac:dyDescent="0.25">
      <c r="A423" s="116" t="s">
        <v>51</v>
      </c>
      <c r="B423" s="3"/>
      <c r="C423" s="22"/>
      <c r="D423" s="42">
        <v>0</v>
      </c>
      <c r="E423" s="44">
        <v>328</v>
      </c>
      <c r="F423" s="44">
        <f t="shared" si="7"/>
        <v>328</v>
      </c>
      <c r="G423" s="2"/>
      <c r="H423" s="2"/>
      <c r="I423" s="2"/>
    </row>
    <row r="424" spans="1:9" ht="18.75" x14ac:dyDescent="0.25">
      <c r="A424" s="3" t="s">
        <v>221</v>
      </c>
      <c r="B424" s="3" t="s">
        <v>536</v>
      </c>
      <c r="C424" s="22" t="s">
        <v>222</v>
      </c>
      <c r="D424" s="42">
        <f>'mód 1 önk'!F414</f>
        <v>1</v>
      </c>
      <c r="E424" s="44">
        <v>0</v>
      </c>
      <c r="F424" s="44">
        <f t="shared" si="7"/>
        <v>1</v>
      </c>
      <c r="G424" s="2"/>
      <c r="H424" s="2"/>
      <c r="I424" s="2"/>
    </row>
    <row r="425" spans="1:9" ht="18.75" x14ac:dyDescent="0.25">
      <c r="A425" s="116" t="s">
        <v>581</v>
      </c>
      <c r="B425" s="3"/>
      <c r="C425" s="22"/>
      <c r="D425" s="42">
        <f>'mód 1 önk'!F415</f>
        <v>1</v>
      </c>
      <c r="E425" s="44">
        <v>0</v>
      </c>
      <c r="F425" s="44">
        <f t="shared" si="7"/>
        <v>1</v>
      </c>
      <c r="G425" s="2"/>
      <c r="H425" s="2"/>
      <c r="I425" s="2"/>
    </row>
    <row r="426" spans="1:9" ht="18.75" x14ac:dyDescent="0.25">
      <c r="A426" s="116" t="s">
        <v>582</v>
      </c>
      <c r="B426" s="3"/>
      <c r="C426" s="22"/>
      <c r="D426" s="42">
        <f>'mód 1 önk'!F416</f>
        <v>0</v>
      </c>
      <c r="E426" s="44">
        <v>0</v>
      </c>
      <c r="F426" s="44">
        <f t="shared" si="7"/>
        <v>0</v>
      </c>
      <c r="G426" s="2"/>
      <c r="H426" s="2"/>
      <c r="I426" s="2"/>
    </row>
    <row r="427" spans="1:9" ht="18.75" x14ac:dyDescent="0.25">
      <c r="A427" s="21" t="s">
        <v>223</v>
      </c>
      <c r="B427" s="21" t="s">
        <v>537</v>
      </c>
      <c r="C427" s="32" t="s">
        <v>224</v>
      </c>
      <c r="D427" s="42">
        <f>'mód 1 önk'!F417</f>
        <v>135522.57999999999</v>
      </c>
      <c r="E427" s="44">
        <f>E428+E431+E435+E436+E437+E438+E439</f>
        <v>28023</v>
      </c>
      <c r="F427" s="43">
        <f t="shared" si="7"/>
        <v>163545.57999999999</v>
      </c>
      <c r="G427" s="2"/>
      <c r="H427" s="2"/>
      <c r="I427" s="2"/>
    </row>
    <row r="428" spans="1:9" ht="18.75" x14ac:dyDescent="0.25">
      <c r="A428" s="3" t="s">
        <v>225</v>
      </c>
      <c r="B428" s="3" t="s">
        <v>538</v>
      </c>
      <c r="C428" s="22" t="s">
        <v>226</v>
      </c>
      <c r="D428" s="42">
        <f>'mód 1 önk'!F418</f>
        <v>354</v>
      </c>
      <c r="E428" s="44">
        <v>0</v>
      </c>
      <c r="F428" s="44">
        <f t="shared" si="7"/>
        <v>354</v>
      </c>
      <c r="G428" s="2"/>
      <c r="H428" s="2"/>
      <c r="I428" s="2"/>
    </row>
    <row r="429" spans="1:9" ht="18.75" x14ac:dyDescent="0.25">
      <c r="A429" s="23" t="s">
        <v>1627</v>
      </c>
      <c r="B429" s="3"/>
      <c r="C429" s="22" t="s">
        <v>228</v>
      </c>
      <c r="D429" s="42">
        <f>'mód 1 önk'!F419</f>
        <v>0</v>
      </c>
      <c r="E429" s="44">
        <v>0</v>
      </c>
      <c r="F429" s="44">
        <f t="shared" si="7"/>
        <v>0</v>
      </c>
      <c r="G429" s="2"/>
      <c r="H429" s="2"/>
      <c r="I429" s="2"/>
    </row>
    <row r="430" spans="1:9" ht="18.75" x14ac:dyDescent="0.25">
      <c r="A430" s="23" t="s">
        <v>229</v>
      </c>
      <c r="B430" s="3"/>
      <c r="C430" s="22" t="s">
        <v>230</v>
      </c>
      <c r="D430" s="42">
        <f>'mód 1 önk'!F420</f>
        <v>354</v>
      </c>
      <c r="E430" s="44">
        <v>0</v>
      </c>
      <c r="F430" s="44">
        <f t="shared" si="7"/>
        <v>354</v>
      </c>
      <c r="G430" s="2"/>
      <c r="H430" s="2"/>
      <c r="I430" s="2"/>
    </row>
    <row r="431" spans="1:9" ht="18.75" x14ac:dyDescent="0.25">
      <c r="A431" s="3" t="s">
        <v>231</v>
      </c>
      <c r="B431" s="3" t="s">
        <v>539</v>
      </c>
      <c r="C431" s="22" t="s">
        <v>232</v>
      </c>
      <c r="D431" s="42">
        <f>'mód 1 önk'!F421</f>
        <v>132521</v>
      </c>
      <c r="E431" s="44">
        <f>SUM(E432:E434)</f>
        <v>19052</v>
      </c>
      <c r="F431" s="44">
        <f t="shared" si="7"/>
        <v>151573</v>
      </c>
      <c r="G431" s="2"/>
      <c r="H431" s="2"/>
      <c r="I431" s="2"/>
    </row>
    <row r="432" spans="1:9" ht="18.75" x14ac:dyDescent="0.25">
      <c r="A432" s="116" t="s">
        <v>1713</v>
      </c>
      <c r="B432" s="3"/>
      <c r="C432" s="22"/>
      <c r="D432" s="42">
        <f>'mód 1 önk'!F422</f>
        <v>132403</v>
      </c>
      <c r="E432" s="44">
        <v>0</v>
      </c>
      <c r="F432" s="44">
        <f t="shared" si="7"/>
        <v>132403</v>
      </c>
      <c r="G432" s="2"/>
      <c r="H432" s="2"/>
      <c r="I432" s="2"/>
    </row>
    <row r="433" spans="1:9" ht="18.75" x14ac:dyDescent="0.25">
      <c r="A433" s="116" t="s">
        <v>1029</v>
      </c>
      <c r="B433" s="3"/>
      <c r="C433" s="22"/>
      <c r="D433" s="42">
        <f>'mód 1 önk'!F423</f>
        <v>0</v>
      </c>
      <c r="E433" s="44">
        <v>19052</v>
      </c>
      <c r="F433" s="44">
        <f t="shared" si="7"/>
        <v>19052</v>
      </c>
      <c r="G433" s="2"/>
      <c r="H433" s="2"/>
      <c r="I433" s="2"/>
    </row>
    <row r="434" spans="1:9" ht="18.75" x14ac:dyDescent="0.25">
      <c r="A434" s="116" t="s">
        <v>1714</v>
      </c>
      <c r="B434" s="3"/>
      <c r="C434" s="22"/>
      <c r="D434" s="42">
        <f>'mód 1 önk'!F424</f>
        <v>118</v>
      </c>
      <c r="E434" s="44">
        <v>0</v>
      </c>
      <c r="F434" s="44">
        <f t="shared" si="7"/>
        <v>118</v>
      </c>
      <c r="G434" s="2"/>
      <c r="H434" s="2"/>
      <c r="I434" s="2"/>
    </row>
    <row r="435" spans="1:9" ht="18.75" x14ac:dyDescent="0.25">
      <c r="A435" s="3" t="s">
        <v>233</v>
      </c>
      <c r="B435" s="3" t="s">
        <v>540</v>
      </c>
      <c r="C435" s="22" t="s">
        <v>234</v>
      </c>
      <c r="D435" s="42">
        <f>'mód 1 önk'!F425</f>
        <v>1394</v>
      </c>
      <c r="E435" s="44">
        <v>-1094</v>
      </c>
      <c r="F435" s="44">
        <f t="shared" si="7"/>
        <v>300</v>
      </c>
      <c r="G435" s="2"/>
      <c r="H435" s="2"/>
      <c r="I435" s="2"/>
    </row>
    <row r="436" spans="1:9" ht="18.75" x14ac:dyDescent="0.25">
      <c r="A436" s="3" t="s">
        <v>235</v>
      </c>
      <c r="B436" s="3" t="s">
        <v>541</v>
      </c>
      <c r="C436" s="22" t="s">
        <v>236</v>
      </c>
      <c r="D436" s="42">
        <f>'mód 1 önk'!F426</f>
        <v>591</v>
      </c>
      <c r="E436" s="44">
        <v>0</v>
      </c>
      <c r="F436" s="44">
        <f t="shared" si="7"/>
        <v>591</v>
      </c>
      <c r="G436" s="2"/>
      <c r="H436" s="2"/>
      <c r="I436" s="2"/>
    </row>
    <row r="437" spans="1:9" ht="18.75" x14ac:dyDescent="0.25">
      <c r="A437" s="3" t="s">
        <v>237</v>
      </c>
      <c r="B437" s="3" t="s">
        <v>542</v>
      </c>
      <c r="C437" s="22" t="s">
        <v>238</v>
      </c>
      <c r="D437" s="42">
        <f>'mód 1 önk'!F427</f>
        <v>0</v>
      </c>
      <c r="E437" s="44">
        <v>0</v>
      </c>
      <c r="F437" s="44">
        <f t="shared" si="7"/>
        <v>0</v>
      </c>
      <c r="G437" s="2"/>
      <c r="H437" s="2"/>
      <c r="I437" s="2"/>
    </row>
    <row r="438" spans="1:9" ht="18.75" x14ac:dyDescent="0.25">
      <c r="A438" s="3" t="s">
        <v>239</v>
      </c>
      <c r="B438" s="3" t="s">
        <v>543</v>
      </c>
      <c r="C438" s="22" t="s">
        <v>240</v>
      </c>
      <c r="D438" s="42">
        <f>'mód 1 önk'!F428</f>
        <v>0</v>
      </c>
      <c r="E438" s="44">
        <v>0</v>
      </c>
      <c r="F438" s="44">
        <f t="shared" si="7"/>
        <v>0</v>
      </c>
      <c r="G438" s="2"/>
      <c r="H438" s="2"/>
      <c r="I438" s="2"/>
    </row>
    <row r="439" spans="1:9" ht="18.75" x14ac:dyDescent="0.25">
      <c r="A439" s="3" t="s">
        <v>241</v>
      </c>
      <c r="B439" s="3" t="s">
        <v>544</v>
      </c>
      <c r="C439" s="22" t="s">
        <v>242</v>
      </c>
      <c r="D439" s="42">
        <f>'mód 1 önk'!F429</f>
        <v>663</v>
      </c>
      <c r="E439" s="44">
        <v>10065</v>
      </c>
      <c r="F439" s="44">
        <f t="shared" si="7"/>
        <v>10728</v>
      </c>
      <c r="G439" s="2"/>
      <c r="H439" s="2"/>
      <c r="I439" s="2"/>
    </row>
    <row r="440" spans="1:9" ht="18.75" x14ac:dyDescent="0.25">
      <c r="A440" s="21" t="s">
        <v>243</v>
      </c>
      <c r="B440" s="21" t="s">
        <v>545</v>
      </c>
      <c r="C440" s="32" t="s">
        <v>244</v>
      </c>
      <c r="D440" s="42">
        <f>'mód 1 önk'!F430</f>
        <v>5238</v>
      </c>
      <c r="E440" s="44">
        <f>SUM(E441:E444)</f>
        <v>139521</v>
      </c>
      <c r="F440" s="43">
        <f t="shared" si="7"/>
        <v>144759</v>
      </c>
      <c r="G440" s="2"/>
      <c r="H440" s="2"/>
      <c r="I440" s="2"/>
    </row>
    <row r="441" spans="1:9" ht="18.75" x14ac:dyDescent="0.25">
      <c r="A441" s="3" t="s">
        <v>245</v>
      </c>
      <c r="B441" s="3" t="s">
        <v>546</v>
      </c>
      <c r="C441" s="22" t="s">
        <v>246</v>
      </c>
      <c r="D441" s="42">
        <f>'mód 1 önk'!F431</f>
        <v>4124</v>
      </c>
      <c r="E441" s="44">
        <v>109859</v>
      </c>
      <c r="F441" s="44">
        <f t="shared" si="7"/>
        <v>113983</v>
      </c>
      <c r="G441" s="2"/>
      <c r="H441" s="2"/>
      <c r="I441" s="2"/>
    </row>
    <row r="442" spans="1:9" ht="18.75" x14ac:dyDescent="0.25">
      <c r="A442" s="3" t="s">
        <v>247</v>
      </c>
      <c r="B442" s="3" t="s">
        <v>547</v>
      </c>
      <c r="C442" s="22" t="s">
        <v>248</v>
      </c>
      <c r="D442" s="42">
        <f>'mód 1 önk'!F432</f>
        <v>0</v>
      </c>
      <c r="E442" s="44">
        <v>0</v>
      </c>
      <c r="F442" s="44">
        <f t="shared" si="7"/>
        <v>0</v>
      </c>
      <c r="G442" s="2"/>
      <c r="H442" s="2"/>
      <c r="I442" s="2"/>
    </row>
    <row r="443" spans="1:9" ht="18.75" x14ac:dyDescent="0.25">
      <c r="A443" s="3" t="s">
        <v>249</v>
      </c>
      <c r="B443" s="3" t="s">
        <v>548</v>
      </c>
      <c r="C443" s="22" t="s">
        <v>250</v>
      </c>
      <c r="D443" s="42">
        <f>'mód 1 önk'!F433</f>
        <v>0</v>
      </c>
      <c r="E443" s="44">
        <v>0</v>
      </c>
      <c r="F443" s="44">
        <f t="shared" si="7"/>
        <v>0</v>
      </c>
      <c r="G443" s="2"/>
      <c r="H443" s="2"/>
      <c r="I443" s="2"/>
    </row>
    <row r="444" spans="1:9" ht="18.75" x14ac:dyDescent="0.25">
      <c r="A444" s="3" t="s">
        <v>251</v>
      </c>
      <c r="B444" s="3" t="s">
        <v>1451</v>
      </c>
      <c r="C444" s="22" t="s">
        <v>252</v>
      </c>
      <c r="D444" s="42">
        <f>'mód 1 önk'!F434</f>
        <v>1114</v>
      </c>
      <c r="E444" s="44">
        <v>29662</v>
      </c>
      <c r="F444" s="44">
        <f t="shared" si="7"/>
        <v>30776</v>
      </c>
      <c r="G444" s="2"/>
      <c r="H444" s="2"/>
      <c r="I444" s="2"/>
    </row>
    <row r="445" spans="1:9" ht="18.75" x14ac:dyDescent="0.25">
      <c r="A445" s="21" t="s">
        <v>253</v>
      </c>
      <c r="B445" s="21" t="s">
        <v>1452</v>
      </c>
      <c r="C445" s="32" t="s">
        <v>254</v>
      </c>
      <c r="D445" s="42">
        <f>'mód 1 önk'!F435</f>
        <v>18566</v>
      </c>
      <c r="E445" s="44">
        <f>SUM(E446:E453)</f>
        <v>4890</v>
      </c>
      <c r="F445" s="43">
        <f t="shared" si="7"/>
        <v>23456</v>
      </c>
      <c r="G445" s="2"/>
      <c r="H445" s="2"/>
      <c r="I445" s="2"/>
    </row>
    <row r="446" spans="1:9" ht="18.75" x14ac:dyDescent="0.25">
      <c r="A446" s="3" t="s">
        <v>255</v>
      </c>
      <c r="B446" s="3" t="s">
        <v>1453</v>
      </c>
      <c r="C446" s="22" t="s">
        <v>256</v>
      </c>
      <c r="D446" s="42">
        <f>'mód 1 önk'!F436</f>
        <v>0</v>
      </c>
      <c r="E446" s="44">
        <v>0</v>
      </c>
      <c r="F446" s="44">
        <f t="shared" si="7"/>
        <v>0</v>
      </c>
      <c r="G446" s="2"/>
      <c r="H446" s="2"/>
      <c r="I446" s="2"/>
    </row>
    <row r="447" spans="1:9" ht="18.75" x14ac:dyDescent="0.25">
      <c r="A447" s="3" t="s">
        <v>257</v>
      </c>
      <c r="B447" s="3" t="s">
        <v>1454</v>
      </c>
      <c r="C447" s="22" t="s">
        <v>258</v>
      </c>
      <c r="D447" s="42">
        <f>'mód 1 önk'!F437</f>
        <v>0</v>
      </c>
      <c r="E447" s="44">
        <v>0</v>
      </c>
      <c r="F447" s="44">
        <f t="shared" si="7"/>
        <v>0</v>
      </c>
      <c r="G447" s="2"/>
      <c r="H447" s="2"/>
      <c r="I447" s="2"/>
    </row>
    <row r="448" spans="1:9" ht="18.75" x14ac:dyDescent="0.25">
      <c r="A448" s="3" t="s">
        <v>259</v>
      </c>
      <c r="B448" s="3" t="s">
        <v>1455</v>
      </c>
      <c r="C448" s="22" t="s">
        <v>260</v>
      </c>
      <c r="D448" s="42">
        <f>'mód 1 önk'!F438</f>
        <v>0</v>
      </c>
      <c r="E448" s="44">
        <v>0</v>
      </c>
      <c r="F448" s="44">
        <f t="shared" si="7"/>
        <v>0</v>
      </c>
      <c r="G448" s="2"/>
      <c r="H448" s="2"/>
      <c r="I448" s="2"/>
    </row>
    <row r="449" spans="1:20" ht="18.75" x14ac:dyDescent="0.25">
      <c r="A449" s="3" t="s">
        <v>1056</v>
      </c>
      <c r="B449" s="3" t="s">
        <v>1456</v>
      </c>
      <c r="C449" s="22" t="s">
        <v>262</v>
      </c>
      <c r="D449" s="42">
        <f>'mód 1 önk'!F439</f>
        <v>13091</v>
      </c>
      <c r="E449" s="44">
        <v>1662</v>
      </c>
      <c r="F449" s="44">
        <f t="shared" si="7"/>
        <v>14753</v>
      </c>
      <c r="G449" s="2"/>
      <c r="H449" s="2"/>
      <c r="I449" s="2"/>
    </row>
    <row r="450" spans="1:20" ht="18.75" x14ac:dyDescent="0.25">
      <c r="A450" s="3" t="s">
        <v>263</v>
      </c>
      <c r="B450" s="3" t="s">
        <v>1457</v>
      </c>
      <c r="C450" s="22" t="s">
        <v>264</v>
      </c>
      <c r="D450" s="42">
        <f>'mód 1 önk'!F440</f>
        <v>0</v>
      </c>
      <c r="E450" s="44">
        <v>0</v>
      </c>
      <c r="F450" s="44">
        <f t="shared" si="7"/>
        <v>0</v>
      </c>
      <c r="G450" s="2"/>
      <c r="H450" s="2"/>
      <c r="I450" s="2"/>
    </row>
    <row r="451" spans="1:20" ht="18.75" x14ac:dyDescent="0.25">
      <c r="A451" s="3" t="s">
        <v>265</v>
      </c>
      <c r="B451" s="3" t="s">
        <v>1458</v>
      </c>
      <c r="C451" s="22" t="s">
        <v>266</v>
      </c>
      <c r="D451" s="42">
        <f>'mód 1 önk'!F441</f>
        <v>1500</v>
      </c>
      <c r="E451" s="44">
        <v>2600</v>
      </c>
      <c r="F451" s="44">
        <f t="shared" si="7"/>
        <v>4100</v>
      </c>
      <c r="G451" s="2"/>
      <c r="H451" s="2"/>
      <c r="I451" s="2"/>
    </row>
    <row r="452" spans="1:20" ht="18.75" x14ac:dyDescent="0.25">
      <c r="A452" s="3" t="s">
        <v>267</v>
      </c>
      <c r="B452" s="3" t="s">
        <v>1459</v>
      </c>
      <c r="C452" s="22" t="s">
        <v>268</v>
      </c>
      <c r="D452" s="42">
        <f>'mód 1 önk'!F442</f>
        <v>0</v>
      </c>
      <c r="E452" s="44">
        <v>0</v>
      </c>
      <c r="F452" s="44">
        <f t="shared" si="7"/>
        <v>0</v>
      </c>
      <c r="G452" s="2"/>
      <c r="H452" s="2"/>
      <c r="I452" s="2"/>
    </row>
    <row r="453" spans="1:20" ht="18.75" x14ac:dyDescent="0.25">
      <c r="A453" s="3" t="s">
        <v>1028</v>
      </c>
      <c r="B453" s="3" t="s">
        <v>1460</v>
      </c>
      <c r="C453" s="22" t="s">
        <v>270</v>
      </c>
      <c r="D453" s="42">
        <f>'mód 1 önk'!F443</f>
        <v>3975</v>
      </c>
      <c r="E453" s="44">
        <v>628</v>
      </c>
      <c r="F453" s="44">
        <f t="shared" si="7"/>
        <v>4603</v>
      </c>
      <c r="G453" s="2"/>
      <c r="H453" s="2"/>
      <c r="I453" s="2"/>
    </row>
    <row r="454" spans="1:20" ht="30" customHeight="1" x14ac:dyDescent="0.25">
      <c r="A454" s="35" t="s">
        <v>2059</v>
      </c>
      <c r="B454" s="35" t="s">
        <v>1461</v>
      </c>
      <c r="C454" s="36" t="s">
        <v>1188</v>
      </c>
      <c r="D454" s="42">
        <f>'mód 1 önk'!F444</f>
        <v>30411</v>
      </c>
      <c r="E454" s="668">
        <v>12183</v>
      </c>
      <c r="F454" s="634">
        <f t="shared" si="7"/>
        <v>42594</v>
      </c>
      <c r="G454" s="30"/>
      <c r="H454" s="30"/>
      <c r="I454" s="30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8"/>
    </row>
    <row r="455" spans="1:20" ht="18.75" x14ac:dyDescent="0.25">
      <c r="A455" s="5" t="s">
        <v>1189</v>
      </c>
      <c r="B455" s="3" t="s">
        <v>1462</v>
      </c>
      <c r="C455" s="22" t="s">
        <v>1190</v>
      </c>
      <c r="D455" s="42">
        <f>'mód 1 önk'!F445</f>
        <v>30411</v>
      </c>
      <c r="E455" s="44">
        <v>12183</v>
      </c>
      <c r="F455" s="44">
        <f t="shared" si="7"/>
        <v>42594</v>
      </c>
      <c r="G455" s="2"/>
      <c r="H455" s="2"/>
      <c r="I455" s="2"/>
    </row>
    <row r="456" spans="1:20" ht="18.75" x14ac:dyDescent="0.25">
      <c r="A456" s="23" t="s">
        <v>1191</v>
      </c>
      <c r="B456" s="3" t="s">
        <v>1463</v>
      </c>
      <c r="C456" s="22" t="s">
        <v>1192</v>
      </c>
      <c r="D456" s="42">
        <f>'mód 1 önk'!F446</f>
        <v>0</v>
      </c>
      <c r="E456" s="44">
        <v>11045</v>
      </c>
      <c r="F456" s="44">
        <f t="shared" si="7"/>
        <v>11045</v>
      </c>
      <c r="G456" s="2"/>
      <c r="H456" s="2"/>
      <c r="I456" s="2"/>
    </row>
    <row r="457" spans="1:20" ht="18.75" x14ac:dyDescent="0.25">
      <c r="A457" s="24" t="s">
        <v>1193</v>
      </c>
      <c r="B457" s="3" t="s">
        <v>1464</v>
      </c>
      <c r="C457" s="22" t="s">
        <v>1194</v>
      </c>
      <c r="D457" s="42">
        <f>'mód 1 önk'!F447</f>
        <v>0</v>
      </c>
      <c r="E457" s="44">
        <v>0</v>
      </c>
      <c r="F457" s="44">
        <f t="shared" si="7"/>
        <v>0</v>
      </c>
      <c r="G457" s="2"/>
      <c r="H457" s="2"/>
      <c r="I457" s="2"/>
    </row>
    <row r="458" spans="1:20" ht="18.75" x14ac:dyDescent="0.25">
      <c r="A458" s="24" t="s">
        <v>1195</v>
      </c>
      <c r="B458" s="3" t="s">
        <v>1465</v>
      </c>
      <c r="C458" s="22" t="s">
        <v>1196</v>
      </c>
      <c r="D458" s="42">
        <f>'mód 1 önk'!F448</f>
        <v>0</v>
      </c>
      <c r="E458" s="44">
        <v>0</v>
      </c>
      <c r="F458" s="44">
        <f t="shared" si="7"/>
        <v>0</v>
      </c>
      <c r="G458" s="2"/>
      <c r="H458" s="2"/>
      <c r="I458" s="2"/>
    </row>
    <row r="459" spans="1:20" ht="18.75" x14ac:dyDescent="0.25">
      <c r="A459" s="24" t="s">
        <v>1197</v>
      </c>
      <c r="B459" s="3" t="s">
        <v>1466</v>
      </c>
      <c r="C459" s="22" t="s">
        <v>1198</v>
      </c>
      <c r="D459" s="42">
        <f>'mód 1 önk'!F449</f>
        <v>0</v>
      </c>
      <c r="E459" s="44">
        <v>11045</v>
      </c>
      <c r="F459" s="44">
        <f t="shared" si="7"/>
        <v>11045</v>
      </c>
      <c r="G459" s="2"/>
      <c r="H459" s="2"/>
      <c r="I459" s="2"/>
    </row>
    <row r="460" spans="1:20" ht="18.75" x14ac:dyDescent="0.25">
      <c r="A460" s="23" t="s">
        <v>1199</v>
      </c>
      <c r="B460" s="3" t="s">
        <v>1467</v>
      </c>
      <c r="C460" s="22" t="s">
        <v>1200</v>
      </c>
      <c r="D460" s="42">
        <f>'mód 1 önk'!F450</f>
        <v>0</v>
      </c>
      <c r="E460" s="44">
        <v>0</v>
      </c>
      <c r="F460" s="44">
        <f t="shared" si="7"/>
        <v>0</v>
      </c>
      <c r="G460" s="2"/>
      <c r="H460" s="2"/>
      <c r="I460" s="2"/>
    </row>
    <row r="461" spans="1:20" ht="18.75" x14ac:dyDescent="0.25">
      <c r="A461" s="24" t="s">
        <v>1201</v>
      </c>
      <c r="B461" s="3" t="s">
        <v>1468</v>
      </c>
      <c r="C461" s="22" t="s">
        <v>1202</v>
      </c>
      <c r="D461" s="42">
        <f>'mód 1 önk'!F451</f>
        <v>0</v>
      </c>
      <c r="E461" s="44">
        <v>0</v>
      </c>
      <c r="F461" s="44">
        <f t="shared" si="7"/>
        <v>0</v>
      </c>
      <c r="G461" s="2"/>
      <c r="H461" s="2"/>
      <c r="I461" s="2"/>
    </row>
    <row r="462" spans="1:20" ht="18.75" x14ac:dyDescent="0.25">
      <c r="A462" s="24" t="s">
        <v>1203</v>
      </c>
      <c r="B462" s="3" t="s">
        <v>1469</v>
      </c>
      <c r="C462" s="22" t="s">
        <v>1204</v>
      </c>
      <c r="D462" s="42">
        <f>'mód 1 önk'!F452</f>
        <v>0</v>
      </c>
      <c r="E462" s="44">
        <v>0</v>
      </c>
      <c r="F462" s="44">
        <f t="shared" si="7"/>
        <v>0</v>
      </c>
      <c r="G462" s="2"/>
      <c r="H462" s="2"/>
      <c r="I462" s="2"/>
    </row>
    <row r="463" spans="1:20" ht="18.75" x14ac:dyDescent="0.25">
      <c r="A463" s="24" t="s">
        <v>1205</v>
      </c>
      <c r="B463" s="3" t="s">
        <v>1470</v>
      </c>
      <c r="C463" s="22" t="s">
        <v>1206</v>
      </c>
      <c r="D463" s="42">
        <f>'mód 1 önk'!F453</f>
        <v>0</v>
      </c>
      <c r="E463" s="44">
        <v>0</v>
      </c>
      <c r="F463" s="44">
        <f t="shared" si="7"/>
        <v>0</v>
      </c>
      <c r="G463" s="2"/>
      <c r="H463" s="2"/>
      <c r="I463" s="2"/>
    </row>
    <row r="464" spans="1:20" ht="18.75" x14ac:dyDescent="0.25">
      <c r="A464" s="24" t="s">
        <v>1207</v>
      </c>
      <c r="B464" s="3" t="s">
        <v>1471</v>
      </c>
      <c r="C464" s="22" t="s">
        <v>1208</v>
      </c>
      <c r="D464" s="42">
        <f>'mód 1 önk'!F454</f>
        <v>0</v>
      </c>
      <c r="E464" s="44">
        <v>0</v>
      </c>
      <c r="F464" s="44">
        <f t="shared" si="7"/>
        <v>0</v>
      </c>
      <c r="G464" s="2"/>
      <c r="H464" s="2"/>
      <c r="I464" s="2"/>
    </row>
    <row r="465" spans="1:19" ht="18.75" x14ac:dyDescent="0.25">
      <c r="A465" s="23" t="s">
        <v>1209</v>
      </c>
      <c r="B465" s="3" t="s">
        <v>1472</v>
      </c>
      <c r="C465" s="22" t="s">
        <v>1210</v>
      </c>
      <c r="D465" s="42">
        <f>'mód 1 önk'!F455</f>
        <v>0</v>
      </c>
      <c r="E465" s="44">
        <v>0</v>
      </c>
      <c r="F465" s="44">
        <f t="shared" si="7"/>
        <v>0</v>
      </c>
      <c r="G465" s="2"/>
      <c r="H465" s="2"/>
      <c r="I465" s="2"/>
    </row>
    <row r="466" spans="1:19" ht="18.75" x14ac:dyDescent="0.25">
      <c r="A466" s="23" t="s">
        <v>1211</v>
      </c>
      <c r="B466" s="3" t="s">
        <v>1473</v>
      </c>
      <c r="C466" s="22" t="s">
        <v>1212</v>
      </c>
      <c r="D466" s="42">
        <f>'mód 1 önk'!F456</f>
        <v>0</v>
      </c>
      <c r="E466" s="44">
        <v>0</v>
      </c>
      <c r="F466" s="44">
        <f t="shared" ref="F466:F476" si="8">D466+E466</f>
        <v>0</v>
      </c>
      <c r="G466" s="2"/>
      <c r="H466" s="2"/>
      <c r="I466" s="2"/>
    </row>
    <row r="467" spans="1:19" ht="18.75" x14ac:dyDescent="0.25">
      <c r="A467" s="23" t="s">
        <v>584</v>
      </c>
      <c r="B467" s="3" t="s">
        <v>1474</v>
      </c>
      <c r="C467" s="22" t="s">
        <v>1214</v>
      </c>
      <c r="D467" s="42">
        <f>'mód 1 önk'!F457</f>
        <v>30411</v>
      </c>
      <c r="E467" s="44">
        <v>1138</v>
      </c>
      <c r="F467" s="44">
        <f t="shared" si="8"/>
        <v>31549</v>
      </c>
      <c r="G467" s="2"/>
      <c r="H467" s="2"/>
      <c r="I467" s="2"/>
    </row>
    <row r="468" spans="1:19" ht="18.75" x14ac:dyDescent="0.25">
      <c r="A468" s="23" t="s">
        <v>1215</v>
      </c>
      <c r="B468" s="3" t="s">
        <v>1475</v>
      </c>
      <c r="C468" s="22" t="s">
        <v>1216</v>
      </c>
      <c r="D468" s="42">
        <f>'mód 1 önk'!F458</f>
        <v>0</v>
      </c>
      <c r="E468" s="44">
        <v>0</v>
      </c>
      <c r="F468" s="44">
        <f t="shared" si="8"/>
        <v>0</v>
      </c>
      <c r="G468" s="2"/>
      <c r="H468" s="2"/>
      <c r="I468" s="2"/>
    </row>
    <row r="469" spans="1:19" ht="18.75" x14ac:dyDescent="0.25">
      <c r="A469" s="23" t="s">
        <v>1217</v>
      </c>
      <c r="B469" s="3" t="s">
        <v>1476</v>
      </c>
      <c r="C469" s="22" t="s">
        <v>1218</v>
      </c>
      <c r="D469" s="42">
        <f>'mód 1 önk'!F459</f>
        <v>0</v>
      </c>
      <c r="E469" s="44">
        <v>0</v>
      </c>
      <c r="F469" s="44">
        <f t="shared" si="8"/>
        <v>0</v>
      </c>
      <c r="G469" s="2"/>
      <c r="H469" s="2"/>
      <c r="I469" s="2"/>
    </row>
    <row r="470" spans="1:19" ht="18.75" x14ac:dyDescent="0.25">
      <c r="A470" s="23" t="s">
        <v>1219</v>
      </c>
      <c r="B470" s="3" t="s">
        <v>1477</v>
      </c>
      <c r="C470" s="22" t="s">
        <v>1220</v>
      </c>
      <c r="D470" s="42">
        <f>'mód 1 önk'!F460</f>
        <v>0</v>
      </c>
      <c r="E470" s="44">
        <v>0</v>
      </c>
      <c r="F470" s="44">
        <f t="shared" si="8"/>
        <v>0</v>
      </c>
      <c r="G470" s="2"/>
      <c r="H470" s="2"/>
      <c r="I470" s="2"/>
    </row>
    <row r="471" spans="1:19" ht="18.75" x14ac:dyDescent="0.25">
      <c r="A471" s="3" t="s">
        <v>1221</v>
      </c>
      <c r="B471" s="3" t="s">
        <v>1478</v>
      </c>
      <c r="C471" s="22" t="s">
        <v>1222</v>
      </c>
      <c r="D471" s="42">
        <f>'mód 1 önk'!F461</f>
        <v>0</v>
      </c>
      <c r="E471" s="44">
        <v>0</v>
      </c>
      <c r="F471" s="44">
        <f t="shared" si="8"/>
        <v>0</v>
      </c>
      <c r="G471" s="2"/>
      <c r="H471" s="2"/>
      <c r="I471" s="2"/>
    </row>
    <row r="472" spans="1:19" ht="18.75" x14ac:dyDescent="0.25">
      <c r="A472" s="23" t="s">
        <v>1223</v>
      </c>
      <c r="B472" s="3" t="s">
        <v>1479</v>
      </c>
      <c r="C472" s="22" t="s">
        <v>1224</v>
      </c>
      <c r="D472" s="42">
        <f>'mód 1 önk'!F462</f>
        <v>0</v>
      </c>
      <c r="E472" s="44">
        <v>0</v>
      </c>
      <c r="F472" s="44">
        <f t="shared" si="8"/>
        <v>0</v>
      </c>
      <c r="G472" s="2"/>
      <c r="H472" s="2"/>
      <c r="I472" s="2"/>
    </row>
    <row r="473" spans="1:19" ht="18.75" x14ac:dyDescent="0.25">
      <c r="A473" s="23" t="s">
        <v>1225</v>
      </c>
      <c r="B473" s="3" t="s">
        <v>1480</v>
      </c>
      <c r="C473" s="22" t="s">
        <v>1226</v>
      </c>
      <c r="D473" s="42">
        <f>'mód 1 önk'!F463</f>
        <v>0</v>
      </c>
      <c r="E473" s="44">
        <v>0</v>
      </c>
      <c r="F473" s="44">
        <f t="shared" si="8"/>
        <v>0</v>
      </c>
      <c r="G473" s="2"/>
      <c r="H473" s="2"/>
      <c r="I473" s="2"/>
    </row>
    <row r="474" spans="1:19" ht="18.75" x14ac:dyDescent="0.25">
      <c r="A474" s="23" t="s">
        <v>1227</v>
      </c>
      <c r="B474" s="3" t="s">
        <v>1481</v>
      </c>
      <c r="C474" s="22" t="s">
        <v>1228</v>
      </c>
      <c r="D474" s="42">
        <f>'mód 1 önk'!F464</f>
        <v>0</v>
      </c>
      <c r="E474" s="44">
        <v>0</v>
      </c>
      <c r="F474" s="44">
        <f t="shared" si="8"/>
        <v>0</v>
      </c>
      <c r="G474" s="2"/>
      <c r="H474" s="2"/>
      <c r="I474" s="2"/>
    </row>
    <row r="475" spans="1:19" ht="18.75" x14ac:dyDescent="0.25">
      <c r="A475" s="23" t="s">
        <v>1229</v>
      </c>
      <c r="B475" s="3" t="s">
        <v>1482</v>
      </c>
      <c r="C475" s="22" t="s">
        <v>1230</v>
      </c>
      <c r="D475" s="42">
        <f>'mód 1 önk'!F465</f>
        <v>0</v>
      </c>
      <c r="E475" s="44">
        <v>0</v>
      </c>
      <c r="F475" s="44">
        <f t="shared" si="8"/>
        <v>0</v>
      </c>
      <c r="G475" s="2"/>
      <c r="H475" s="2"/>
      <c r="I475" s="2"/>
    </row>
    <row r="476" spans="1:19" ht="18.75" x14ac:dyDescent="0.25">
      <c r="A476" s="3" t="s">
        <v>1231</v>
      </c>
      <c r="B476" s="3" t="s">
        <v>1483</v>
      </c>
      <c r="C476" s="22" t="s">
        <v>1232</v>
      </c>
      <c r="D476" s="42">
        <f>'mód 1 önk'!F466</f>
        <v>0</v>
      </c>
      <c r="E476" s="44">
        <v>0</v>
      </c>
      <c r="F476" s="44">
        <f t="shared" si="8"/>
        <v>0</v>
      </c>
      <c r="G476" s="2"/>
      <c r="H476" s="2"/>
      <c r="I476" s="2"/>
    </row>
    <row r="477" spans="1:19" ht="30" customHeight="1" x14ac:dyDescent="0.25">
      <c r="A477" s="19" t="s">
        <v>2060</v>
      </c>
      <c r="B477" s="19"/>
      <c r="C477" s="19"/>
      <c r="D477" s="42">
        <f>'mód 1 önk'!F467</f>
        <v>368141.1</v>
      </c>
      <c r="E477" s="42">
        <f>E454+E213</f>
        <v>194250.72999999998</v>
      </c>
      <c r="F477" s="42">
        <f>D477+E477</f>
        <v>562391.82999999996</v>
      </c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15.75" x14ac:dyDescent="0.25">
      <c r="A478" s="2"/>
      <c r="B478" s="2"/>
      <c r="C478" s="2"/>
      <c r="D478" s="45"/>
      <c r="E478" s="46"/>
      <c r="F478" s="46"/>
      <c r="G478" s="2"/>
      <c r="H478" s="2"/>
      <c r="I478" s="2"/>
    </row>
    <row r="479" spans="1:19" ht="15.75" x14ac:dyDescent="0.25">
      <c r="A479" s="2"/>
      <c r="B479" s="2"/>
      <c r="C479" s="2"/>
      <c r="D479" s="45"/>
      <c r="E479" s="46"/>
      <c r="F479" s="46"/>
      <c r="G479" s="2"/>
      <c r="H479" s="2"/>
      <c r="I479" s="2"/>
    </row>
    <row r="480" spans="1:19" ht="15.75" x14ac:dyDescent="0.25">
      <c r="A480" s="2"/>
      <c r="B480" s="2"/>
      <c r="C480" s="2"/>
      <c r="D480" s="45"/>
      <c r="E480" s="46"/>
      <c r="F480" s="46"/>
      <c r="G480" s="2"/>
      <c r="H480" s="2"/>
      <c r="I480" s="2"/>
    </row>
    <row r="481" spans="1:9" ht="15.75" x14ac:dyDescent="0.25">
      <c r="A481" s="2"/>
      <c r="B481" s="2"/>
      <c r="C481" s="2"/>
      <c r="D481" s="45"/>
      <c r="E481" s="46"/>
      <c r="F481" s="46"/>
      <c r="G481" s="2"/>
      <c r="H481" s="2"/>
      <c r="I481" s="2"/>
    </row>
    <row r="482" spans="1:9" ht="15.75" x14ac:dyDescent="0.25">
      <c r="A482" s="2"/>
      <c r="B482" s="2"/>
      <c r="C482" s="2"/>
      <c r="D482" s="45"/>
      <c r="E482" s="46"/>
      <c r="F482" s="46"/>
      <c r="G482" s="2"/>
      <c r="H482" s="2"/>
      <c r="I482" s="2"/>
    </row>
    <row r="483" spans="1:9" ht="15.75" x14ac:dyDescent="0.25">
      <c r="A483" s="2"/>
      <c r="B483" s="2"/>
      <c r="C483" s="2"/>
      <c r="D483" s="45"/>
      <c r="E483" s="46"/>
      <c r="F483" s="46"/>
      <c r="G483" s="2"/>
      <c r="H483" s="2"/>
      <c r="I483" s="2"/>
    </row>
    <row r="484" spans="1:9" ht="15.75" x14ac:dyDescent="0.25">
      <c r="A484" s="2"/>
      <c r="B484" s="2"/>
      <c r="C484" s="2"/>
      <c r="D484" s="45"/>
      <c r="E484" s="46"/>
      <c r="F484" s="46"/>
      <c r="G484" s="2"/>
      <c r="H484" s="2"/>
      <c r="I484" s="2"/>
    </row>
    <row r="485" spans="1:9" ht="15.75" x14ac:dyDescent="0.25">
      <c r="A485" s="2"/>
      <c r="B485" s="2"/>
      <c r="C485" s="2"/>
      <c r="D485" s="45"/>
      <c r="E485" s="46"/>
      <c r="F485" s="46"/>
      <c r="G485" s="2"/>
      <c r="H485" s="2"/>
      <c r="I485" s="2"/>
    </row>
    <row r="486" spans="1:9" ht="15.75" x14ac:dyDescent="0.25">
      <c r="A486" s="2"/>
      <c r="B486" s="2"/>
      <c r="C486" s="2"/>
      <c r="D486" s="45"/>
      <c r="E486" s="46"/>
      <c r="F486" s="46"/>
      <c r="G486" s="2"/>
      <c r="H486" s="2"/>
      <c r="I486" s="2"/>
    </row>
    <row r="487" spans="1:9" ht="15.75" x14ac:dyDescent="0.25">
      <c r="A487" s="2"/>
      <c r="B487" s="2"/>
      <c r="C487" s="2"/>
      <c r="D487" s="45"/>
      <c r="E487" s="46"/>
      <c r="F487" s="46"/>
      <c r="G487" s="2"/>
      <c r="H487" s="2"/>
      <c r="I487" s="2"/>
    </row>
    <row r="488" spans="1:9" ht="15.75" x14ac:dyDescent="0.25">
      <c r="A488" s="2"/>
      <c r="B488" s="2"/>
      <c r="C488" s="2"/>
      <c r="D488" s="45"/>
      <c r="E488" s="46"/>
      <c r="F488" s="46"/>
      <c r="G488" s="2"/>
      <c r="H488" s="2"/>
      <c r="I488" s="2"/>
    </row>
    <row r="489" spans="1:9" ht="15.75" x14ac:dyDescent="0.25">
      <c r="A489" s="2"/>
      <c r="B489" s="2"/>
      <c r="C489" s="2"/>
      <c r="D489" s="45"/>
      <c r="E489" s="46"/>
      <c r="F489" s="46"/>
      <c r="G489" s="2"/>
      <c r="H489" s="2"/>
      <c r="I489" s="2"/>
    </row>
    <row r="490" spans="1:9" ht="15.75" x14ac:dyDescent="0.25">
      <c r="A490" s="2"/>
      <c r="B490" s="2"/>
      <c r="C490" s="2"/>
      <c r="D490" s="45"/>
      <c r="E490" s="46"/>
      <c r="F490" s="46"/>
      <c r="G490" s="2"/>
      <c r="H490" s="2"/>
      <c r="I490" s="2"/>
    </row>
    <row r="491" spans="1:9" ht="15.75" x14ac:dyDescent="0.25">
      <c r="A491" s="2"/>
      <c r="B491" s="2"/>
      <c r="C491" s="2"/>
      <c r="D491" s="45"/>
      <c r="E491" s="46"/>
      <c r="F491" s="46"/>
      <c r="G491" s="2"/>
      <c r="H491" s="2"/>
      <c r="I491" s="2"/>
    </row>
    <row r="492" spans="1:9" ht="15.75" x14ac:dyDescent="0.25">
      <c r="A492" s="2"/>
      <c r="B492" s="2"/>
      <c r="C492" s="2"/>
      <c r="D492" s="45"/>
      <c r="E492" s="46"/>
      <c r="F492" s="46"/>
      <c r="G492" s="2"/>
      <c r="H492" s="2"/>
      <c r="I492" s="2"/>
    </row>
    <row r="493" spans="1:9" ht="15.75" x14ac:dyDescent="0.25">
      <c r="A493" s="2"/>
      <c r="B493" s="2"/>
      <c r="C493" s="2"/>
      <c r="D493" s="45"/>
      <c r="E493" s="46"/>
      <c r="F493" s="46"/>
      <c r="G493" s="2"/>
      <c r="H493" s="2"/>
      <c r="I493" s="2"/>
    </row>
    <row r="494" spans="1:9" ht="15.75" x14ac:dyDescent="0.25">
      <c r="A494" s="2"/>
      <c r="B494" s="2"/>
      <c r="C494" s="2"/>
      <c r="D494" s="45"/>
      <c r="E494" s="46"/>
      <c r="F494" s="46"/>
      <c r="G494" s="2"/>
      <c r="H494" s="2"/>
      <c r="I494" s="2"/>
    </row>
    <row r="495" spans="1:9" ht="15.75" x14ac:dyDescent="0.25">
      <c r="A495" s="2"/>
      <c r="B495" s="2"/>
      <c r="C495" s="2"/>
      <c r="D495" s="45"/>
      <c r="E495" s="46"/>
      <c r="F495" s="46"/>
      <c r="G495" s="2"/>
      <c r="H495" s="2"/>
      <c r="I495" s="2"/>
    </row>
    <row r="496" spans="1:9" ht="15.75" x14ac:dyDescent="0.25">
      <c r="A496" s="2"/>
      <c r="B496" s="2"/>
      <c r="C496" s="2"/>
      <c r="D496" s="45"/>
      <c r="E496" s="46"/>
      <c r="F496" s="46"/>
      <c r="G496" s="2"/>
      <c r="H496" s="2"/>
      <c r="I496" s="2"/>
    </row>
    <row r="497" spans="1:9" ht="15.75" x14ac:dyDescent="0.25">
      <c r="A497" s="2"/>
      <c r="B497" s="2"/>
      <c r="C497" s="2"/>
      <c r="D497" s="45"/>
      <c r="E497" s="46"/>
      <c r="F497" s="46"/>
      <c r="G497" s="2"/>
      <c r="H497" s="2"/>
      <c r="I497" s="2"/>
    </row>
    <row r="498" spans="1:9" ht="15.75" x14ac:dyDescent="0.25">
      <c r="A498" s="2"/>
      <c r="B498" s="2"/>
      <c r="C498" s="2"/>
      <c r="D498" s="45"/>
      <c r="E498" s="46"/>
      <c r="F498" s="46"/>
      <c r="G498" s="2"/>
      <c r="H498" s="2"/>
      <c r="I498" s="2"/>
    </row>
    <row r="499" spans="1:9" ht="15.75" x14ac:dyDescent="0.25">
      <c r="A499" s="2"/>
      <c r="B499" s="2"/>
      <c r="C499" s="2"/>
      <c r="D499" s="45"/>
      <c r="E499" s="46"/>
      <c r="F499" s="46"/>
      <c r="G499" s="2"/>
      <c r="H499" s="2"/>
      <c r="I499" s="2"/>
    </row>
    <row r="500" spans="1:9" ht="15.75" x14ac:dyDescent="0.25">
      <c r="A500" s="2"/>
      <c r="B500" s="2"/>
      <c r="C500" s="2"/>
      <c r="D500" s="45"/>
      <c r="E500" s="46"/>
      <c r="F500" s="46"/>
      <c r="G500" s="2"/>
      <c r="H500" s="2"/>
      <c r="I500" s="2"/>
    </row>
    <row r="501" spans="1:9" ht="15.75" x14ac:dyDescent="0.25">
      <c r="A501" s="2"/>
      <c r="B501" s="2"/>
      <c r="C501" s="2"/>
      <c r="D501" s="45"/>
      <c r="E501" s="46"/>
      <c r="F501" s="46"/>
      <c r="G501" s="2"/>
      <c r="H501" s="2"/>
      <c r="I501" s="2"/>
    </row>
    <row r="502" spans="1:9" ht="15.75" x14ac:dyDescent="0.25">
      <c r="A502" s="2"/>
      <c r="B502" s="2"/>
      <c r="C502" s="2"/>
      <c r="D502" s="45"/>
      <c r="E502" s="46"/>
      <c r="F502" s="46"/>
      <c r="G502" s="2"/>
      <c r="H502" s="2"/>
      <c r="I502" s="2"/>
    </row>
    <row r="503" spans="1:9" ht="15.75" x14ac:dyDescent="0.25">
      <c r="A503" s="2"/>
      <c r="B503" s="2"/>
      <c r="C503" s="2"/>
      <c r="D503" s="45"/>
      <c r="E503" s="46"/>
      <c r="F503" s="46"/>
      <c r="G503" s="2"/>
      <c r="H503" s="2"/>
      <c r="I503" s="2"/>
    </row>
    <row r="504" spans="1:9" ht="15.75" x14ac:dyDescent="0.25">
      <c r="A504" s="2"/>
      <c r="B504" s="2"/>
      <c r="C504" s="2"/>
      <c r="D504" s="45"/>
      <c r="E504" s="46"/>
      <c r="F504" s="46"/>
      <c r="G504" s="2"/>
      <c r="H504" s="2"/>
      <c r="I504" s="2"/>
    </row>
    <row r="505" spans="1:9" ht="15.75" x14ac:dyDescent="0.25">
      <c r="A505" s="2"/>
      <c r="B505" s="2"/>
      <c r="C505" s="2"/>
      <c r="D505" s="45"/>
      <c r="E505" s="46"/>
      <c r="F505" s="46"/>
      <c r="G505" s="2"/>
      <c r="H505" s="2"/>
      <c r="I505" s="2"/>
    </row>
    <row r="506" spans="1:9" ht="15.75" x14ac:dyDescent="0.25">
      <c r="A506" s="2"/>
      <c r="B506" s="2"/>
      <c r="C506" s="2"/>
      <c r="D506" s="45"/>
      <c r="E506" s="46"/>
      <c r="F506" s="46"/>
      <c r="G506" s="2"/>
      <c r="H506" s="2"/>
      <c r="I506" s="2"/>
    </row>
    <row r="507" spans="1:9" ht="15.75" x14ac:dyDescent="0.25">
      <c r="A507" s="2"/>
      <c r="B507" s="2"/>
      <c r="C507" s="2"/>
      <c r="D507" s="45"/>
      <c r="E507" s="46"/>
      <c r="F507" s="46"/>
      <c r="G507" s="2"/>
      <c r="H507" s="2"/>
      <c r="I507" s="2"/>
    </row>
    <row r="508" spans="1:9" x14ac:dyDescent="0.25">
      <c r="A508" s="2"/>
      <c r="B508" s="2"/>
      <c r="C508" s="2"/>
      <c r="D508" s="46"/>
      <c r="E508" s="46"/>
      <c r="F508" s="46"/>
      <c r="G508" s="2"/>
      <c r="H508" s="2"/>
      <c r="I508" s="2"/>
    </row>
    <row r="509" spans="1:9" x14ac:dyDescent="0.25">
      <c r="A509" s="2"/>
      <c r="B509" s="2"/>
      <c r="C509" s="2"/>
      <c r="D509" s="46"/>
      <c r="E509" s="46"/>
      <c r="F509" s="46"/>
      <c r="G509" s="2"/>
      <c r="H509" s="2"/>
      <c r="I509" s="2"/>
    </row>
    <row r="510" spans="1:9" x14ac:dyDescent="0.25">
      <c r="A510" s="2"/>
      <c r="B510" s="2"/>
      <c r="C510" s="2"/>
      <c r="D510" s="46"/>
      <c r="E510" s="46"/>
      <c r="F510" s="46"/>
      <c r="G510" s="2"/>
      <c r="H510" s="2"/>
      <c r="I510" s="2"/>
    </row>
    <row r="511" spans="1:9" x14ac:dyDescent="0.25">
      <c r="A511" s="2"/>
      <c r="B511" s="2"/>
      <c r="C511" s="2"/>
      <c r="D511" s="46"/>
      <c r="E511" s="46"/>
      <c r="F511" s="46"/>
      <c r="G511" s="2"/>
      <c r="H511" s="2"/>
      <c r="I511" s="2"/>
    </row>
    <row r="512" spans="1:9" x14ac:dyDescent="0.25">
      <c r="A512" s="2"/>
      <c r="B512" s="2"/>
      <c r="C512" s="2"/>
      <c r="D512" s="46"/>
      <c r="E512" s="46"/>
      <c r="F512" s="46"/>
      <c r="G512" s="2"/>
      <c r="H512" s="2"/>
      <c r="I512" s="2"/>
    </row>
    <row r="513" spans="1:9" x14ac:dyDescent="0.25">
      <c r="A513" s="2"/>
      <c r="B513" s="2"/>
      <c r="C513" s="2"/>
      <c r="D513" s="46"/>
      <c r="E513" s="46"/>
      <c r="F513" s="46"/>
      <c r="G513" s="2"/>
      <c r="H513" s="2"/>
      <c r="I513" s="2"/>
    </row>
    <row r="514" spans="1:9" x14ac:dyDescent="0.25">
      <c r="A514" s="2"/>
      <c r="B514" s="2"/>
      <c r="C514" s="2"/>
      <c r="D514" s="46"/>
      <c r="E514" s="46"/>
      <c r="F514" s="46"/>
      <c r="G514" s="2"/>
      <c r="H514" s="2"/>
      <c r="I514" s="2"/>
    </row>
    <row r="515" spans="1:9" x14ac:dyDescent="0.25">
      <c r="A515" s="2"/>
      <c r="B515" s="2"/>
      <c r="C515" s="2"/>
      <c r="D515" s="46"/>
      <c r="E515" s="46"/>
      <c r="F515" s="46"/>
      <c r="G515" s="2"/>
      <c r="H515" s="2"/>
      <c r="I515" s="2"/>
    </row>
    <row r="516" spans="1:9" x14ac:dyDescent="0.25">
      <c r="A516" s="2"/>
      <c r="B516" s="2"/>
      <c r="C516" s="2"/>
      <c r="D516" s="46"/>
      <c r="E516" s="46"/>
      <c r="F516" s="46"/>
      <c r="G516" s="2"/>
      <c r="H516" s="2"/>
      <c r="I516" s="2"/>
    </row>
    <row r="517" spans="1:9" x14ac:dyDescent="0.25">
      <c r="A517" s="2"/>
      <c r="B517" s="2"/>
      <c r="C517" s="2"/>
      <c r="D517" s="46"/>
      <c r="E517" s="46"/>
      <c r="F517" s="46"/>
      <c r="G517" s="2"/>
      <c r="H517" s="2"/>
      <c r="I517" s="2"/>
    </row>
    <row r="518" spans="1:9" x14ac:dyDescent="0.25">
      <c r="A518" s="2"/>
      <c r="B518" s="2"/>
      <c r="C518" s="2"/>
      <c r="D518" s="46"/>
      <c r="E518" s="46"/>
      <c r="F518" s="46"/>
      <c r="G518" s="2"/>
      <c r="H518" s="2"/>
      <c r="I518" s="2"/>
    </row>
    <row r="519" spans="1:9" x14ac:dyDescent="0.25">
      <c r="A519" s="2"/>
      <c r="B519" s="2"/>
      <c r="C519" s="2"/>
      <c r="D519" s="46"/>
      <c r="E519" s="46"/>
      <c r="F519" s="46"/>
      <c r="G519" s="2"/>
      <c r="H519" s="2"/>
      <c r="I519" s="2"/>
    </row>
    <row r="520" spans="1:9" x14ac:dyDescent="0.25">
      <c r="A520" s="2"/>
      <c r="B520" s="2"/>
      <c r="C520" s="2"/>
      <c r="D520" s="46"/>
      <c r="E520" s="46"/>
      <c r="F520" s="46"/>
      <c r="G520" s="2"/>
      <c r="H520" s="2"/>
      <c r="I520" s="2"/>
    </row>
    <row r="521" spans="1:9" x14ac:dyDescent="0.25">
      <c r="A521" s="2"/>
      <c r="B521" s="2"/>
      <c r="C521" s="2"/>
      <c r="D521" s="46"/>
      <c r="E521" s="46"/>
      <c r="F521" s="46"/>
      <c r="G521" s="2"/>
      <c r="H521" s="2"/>
      <c r="I521" s="2"/>
    </row>
    <row r="522" spans="1:9" x14ac:dyDescent="0.25">
      <c r="A522" s="2"/>
      <c r="B522" s="2"/>
      <c r="C522" s="2"/>
      <c r="D522" s="46"/>
      <c r="E522" s="46"/>
      <c r="F522" s="46"/>
      <c r="G522" s="2"/>
      <c r="H522" s="2"/>
      <c r="I522" s="2"/>
    </row>
    <row r="523" spans="1:9" x14ac:dyDescent="0.25">
      <c r="A523" s="2"/>
      <c r="B523" s="2"/>
      <c r="C523" s="2"/>
      <c r="D523" s="46"/>
      <c r="E523" s="46"/>
      <c r="F523" s="46"/>
      <c r="G523" s="2"/>
      <c r="H523" s="2"/>
      <c r="I523" s="2"/>
    </row>
    <row r="524" spans="1:9" x14ac:dyDescent="0.25">
      <c r="A524" s="2"/>
      <c r="B524" s="2"/>
      <c r="C524" s="2"/>
      <c r="D524" s="46"/>
      <c r="E524" s="46"/>
      <c r="F524" s="46"/>
      <c r="G524" s="2"/>
      <c r="H524" s="2"/>
      <c r="I524" s="2"/>
    </row>
    <row r="525" spans="1:9" x14ac:dyDescent="0.25">
      <c r="A525" s="2"/>
      <c r="B525" s="2"/>
      <c r="C525" s="2"/>
      <c r="D525" s="46"/>
      <c r="E525" s="46"/>
      <c r="F525" s="46"/>
      <c r="G525" s="2"/>
      <c r="H525" s="2"/>
      <c r="I525" s="2"/>
    </row>
    <row r="526" spans="1:9" x14ac:dyDescent="0.25">
      <c r="A526" s="2"/>
      <c r="B526" s="2"/>
      <c r="C526" s="2"/>
      <c r="D526" s="46"/>
      <c r="E526" s="46"/>
      <c r="F526" s="46"/>
      <c r="G526" s="2"/>
      <c r="H526" s="2"/>
      <c r="I526" s="2"/>
    </row>
    <row r="527" spans="1:9" x14ac:dyDescent="0.25">
      <c r="A527" s="2"/>
      <c r="B527" s="2"/>
      <c r="C527" s="2"/>
      <c r="D527" s="46"/>
      <c r="E527" s="46"/>
      <c r="F527" s="46"/>
      <c r="G527" s="2"/>
      <c r="H527" s="2"/>
      <c r="I527" s="2"/>
    </row>
    <row r="528" spans="1:9" x14ac:dyDescent="0.25">
      <c r="A528" s="2"/>
      <c r="B528" s="2"/>
      <c r="C528" s="2"/>
      <c r="D528" s="46"/>
      <c r="E528" s="46"/>
      <c r="F528" s="46"/>
      <c r="G528" s="2"/>
      <c r="H528" s="2"/>
      <c r="I528" s="2"/>
    </row>
    <row r="529" spans="1:9" x14ac:dyDescent="0.25">
      <c r="A529" s="2"/>
      <c r="B529" s="2"/>
      <c r="C529" s="2"/>
      <c r="D529" s="46"/>
      <c r="E529" s="46"/>
      <c r="F529" s="46"/>
      <c r="G529" s="2"/>
      <c r="H529" s="2"/>
      <c r="I529" s="2"/>
    </row>
    <row r="530" spans="1:9" x14ac:dyDescent="0.25">
      <c r="A530" s="2"/>
      <c r="B530" s="2"/>
      <c r="C530" s="2"/>
      <c r="D530" s="46"/>
      <c r="E530" s="46"/>
      <c r="F530" s="46"/>
      <c r="G530" s="2"/>
      <c r="H530" s="2"/>
      <c r="I530" s="2"/>
    </row>
    <row r="531" spans="1:9" x14ac:dyDescent="0.25">
      <c r="A531" s="2"/>
      <c r="B531" s="2"/>
      <c r="C531" s="2"/>
      <c r="D531" s="46"/>
      <c r="E531" s="46"/>
      <c r="F531" s="46"/>
      <c r="G531" s="2"/>
      <c r="H531" s="2"/>
      <c r="I531" s="2"/>
    </row>
    <row r="532" spans="1:9" x14ac:dyDescent="0.25">
      <c r="A532" s="2"/>
      <c r="B532" s="2"/>
      <c r="C532" s="2"/>
      <c r="D532" s="46"/>
      <c r="E532" s="46"/>
      <c r="F532" s="46"/>
      <c r="G532" s="2"/>
      <c r="H532" s="2"/>
      <c r="I532" s="2"/>
    </row>
    <row r="533" spans="1:9" x14ac:dyDescent="0.25">
      <c r="A533" s="2"/>
      <c r="B533" s="2"/>
      <c r="C533" s="2"/>
      <c r="D533" s="46"/>
      <c r="E533" s="46"/>
      <c r="F533" s="46"/>
      <c r="G533" s="2"/>
      <c r="H533" s="2"/>
      <c r="I533" s="2"/>
    </row>
    <row r="534" spans="1:9" x14ac:dyDescent="0.25">
      <c r="A534" s="2"/>
      <c r="B534" s="2"/>
      <c r="C534" s="2"/>
      <c r="D534" s="46"/>
      <c r="E534" s="46"/>
      <c r="F534" s="46"/>
      <c r="G534" s="2"/>
      <c r="H534" s="2"/>
      <c r="I534" s="2"/>
    </row>
    <row r="535" spans="1:9" x14ac:dyDescent="0.25">
      <c r="A535" s="2"/>
      <c r="B535" s="2"/>
      <c r="C535" s="2"/>
      <c r="D535" s="46"/>
      <c r="E535" s="46"/>
      <c r="F535" s="46"/>
      <c r="G535" s="2"/>
      <c r="H535" s="2"/>
      <c r="I535" s="2"/>
    </row>
    <row r="536" spans="1:9" x14ac:dyDescent="0.25">
      <c r="A536" s="2"/>
      <c r="B536" s="2"/>
      <c r="C536" s="2"/>
      <c r="D536" s="46"/>
      <c r="E536" s="46"/>
      <c r="F536" s="46"/>
      <c r="G536" s="2"/>
      <c r="H536" s="2"/>
      <c r="I536" s="2"/>
    </row>
    <row r="537" spans="1:9" x14ac:dyDescent="0.25">
      <c r="A537" s="2"/>
      <c r="B537" s="2"/>
      <c r="C537" s="2"/>
      <c r="D537" s="46"/>
      <c r="E537" s="46"/>
      <c r="F537" s="46"/>
      <c r="G537" s="2"/>
      <c r="H537" s="2"/>
      <c r="I537" s="2"/>
    </row>
    <row r="538" spans="1:9" x14ac:dyDescent="0.25">
      <c r="A538" s="2"/>
      <c r="B538" s="2"/>
      <c r="C538" s="2"/>
      <c r="D538" s="46"/>
      <c r="E538" s="46"/>
      <c r="F538" s="46"/>
      <c r="G538" s="2"/>
      <c r="H538" s="2"/>
      <c r="I538" s="2"/>
    </row>
    <row r="539" spans="1:9" x14ac:dyDescent="0.25">
      <c r="A539" s="2"/>
      <c r="B539" s="2"/>
      <c r="C539" s="2"/>
      <c r="D539" s="46"/>
      <c r="E539" s="46"/>
      <c r="F539" s="46"/>
      <c r="G539" s="2"/>
      <c r="H539" s="2"/>
      <c r="I539" s="2"/>
    </row>
    <row r="540" spans="1:9" x14ac:dyDescent="0.25">
      <c r="A540" s="2"/>
      <c r="B540" s="2"/>
      <c r="C540" s="2"/>
      <c r="D540" s="46"/>
      <c r="E540" s="46"/>
      <c r="F540" s="46"/>
      <c r="G540" s="2"/>
      <c r="H540" s="2"/>
      <c r="I540" s="2"/>
    </row>
    <row r="541" spans="1:9" x14ac:dyDescent="0.25">
      <c r="A541" s="2"/>
      <c r="B541" s="2"/>
      <c r="C541" s="2"/>
      <c r="D541" s="46"/>
      <c r="E541" s="46"/>
      <c r="F541" s="46"/>
      <c r="G541" s="2"/>
      <c r="H541" s="2"/>
      <c r="I541" s="2"/>
    </row>
    <row r="542" spans="1:9" x14ac:dyDescent="0.25">
      <c r="A542" s="2"/>
      <c r="B542" s="2"/>
      <c r="C542" s="2"/>
      <c r="D542" s="46"/>
      <c r="E542" s="46"/>
      <c r="F542" s="46"/>
      <c r="G542" s="2"/>
      <c r="H542" s="2"/>
      <c r="I542" s="2"/>
    </row>
    <row r="543" spans="1:9" x14ac:dyDescent="0.25">
      <c r="A543" s="2"/>
      <c r="B543" s="2"/>
      <c r="C543" s="2"/>
      <c r="D543" s="46"/>
      <c r="E543" s="46"/>
      <c r="F543" s="46"/>
      <c r="G543" s="2"/>
      <c r="H543" s="2"/>
      <c r="I543" s="2"/>
    </row>
    <row r="544" spans="1:9" x14ac:dyDescent="0.25">
      <c r="A544" s="2"/>
      <c r="B544" s="2"/>
      <c r="C544" s="2"/>
      <c r="D544" s="46"/>
      <c r="E544" s="46"/>
      <c r="F544" s="46"/>
      <c r="G544" s="2"/>
      <c r="H544" s="2"/>
      <c r="I544" s="2"/>
    </row>
    <row r="545" spans="1:9" x14ac:dyDescent="0.25">
      <c r="A545" s="2"/>
      <c r="B545" s="2"/>
      <c r="C545" s="2"/>
      <c r="D545" s="46"/>
      <c r="E545" s="46"/>
      <c r="F545" s="46"/>
      <c r="G545" s="2"/>
      <c r="H545" s="2"/>
      <c r="I545" s="2"/>
    </row>
    <row r="546" spans="1:9" x14ac:dyDescent="0.25">
      <c r="A546" s="2"/>
      <c r="B546" s="2"/>
      <c r="C546" s="2"/>
      <c r="D546" s="46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46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46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46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46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46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46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46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46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46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46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46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</sheetData>
  <mergeCells count="3">
    <mergeCell ref="A1:F1"/>
    <mergeCell ref="A2:F2"/>
    <mergeCell ref="A3:F3"/>
  </mergeCells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521"/>
  <sheetViews>
    <sheetView topLeftCell="A160" workbookViewId="0">
      <selection activeCell="I18" sqref="I18"/>
    </sheetView>
  </sheetViews>
  <sheetFormatPr defaultRowHeight="15" x14ac:dyDescent="0.25"/>
  <cols>
    <col min="1" max="1" width="98.140625" bestFit="1" customWidth="1"/>
    <col min="2" max="2" width="7.140625" bestFit="1" customWidth="1"/>
    <col min="3" max="3" width="11.28515625" bestFit="1" customWidth="1"/>
    <col min="4" max="4" width="13.85546875" customWidth="1"/>
    <col min="5" max="5" width="13.7109375" customWidth="1"/>
    <col min="6" max="6" width="13.7109375" bestFit="1" customWidth="1"/>
  </cols>
  <sheetData>
    <row r="1" spans="1:17" x14ac:dyDescent="0.25">
      <c r="A1" s="863" t="s">
        <v>1989</v>
      </c>
      <c r="B1" s="863"/>
      <c r="C1" s="863"/>
      <c r="D1" s="863"/>
      <c r="E1" s="863"/>
      <c r="F1" s="863"/>
    </row>
    <row r="2" spans="1:17" ht="18" customHeight="1" x14ac:dyDescent="0.3">
      <c r="A2" s="876" t="s">
        <v>1881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8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8" customHeight="1" x14ac:dyDescent="0.25">
      <c r="A4" s="447"/>
      <c r="B4" s="447"/>
      <c r="C4" s="447"/>
      <c r="D4" s="447"/>
      <c r="E4" s="447"/>
      <c r="F4" s="44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23.25" x14ac:dyDescent="0.35">
      <c r="A5" s="335"/>
      <c r="B5" s="335"/>
      <c r="C5" s="335"/>
      <c r="D5" s="335"/>
      <c r="E5" s="33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336" t="s">
        <v>1873</v>
      </c>
      <c r="F6" s="336" t="s">
        <v>912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30" customHeight="1" x14ac:dyDescent="0.25">
      <c r="A8" s="19" t="s">
        <v>2055</v>
      </c>
      <c r="B8" s="19" t="s">
        <v>1384</v>
      </c>
      <c r="C8" s="20"/>
      <c r="D8" s="42">
        <f>SUM(D9,D73,D79,D116,D153,D159,D163)</f>
        <v>0</v>
      </c>
      <c r="E8" s="234"/>
      <c r="F8" s="634">
        <f>E8+D8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5.75" x14ac:dyDescent="0.25">
      <c r="A9" s="21" t="s">
        <v>815</v>
      </c>
      <c r="B9" s="3" t="s">
        <v>360</v>
      </c>
      <c r="C9" s="22" t="s">
        <v>816</v>
      </c>
      <c r="D9" s="43">
        <f>SUM(D10,D68,D69,D70,D71,D72)</f>
        <v>0</v>
      </c>
      <c r="E9" s="696"/>
      <c r="F9" s="181">
        <f>E9+D9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5.75" x14ac:dyDescent="0.25">
      <c r="A10" s="5" t="s">
        <v>817</v>
      </c>
      <c r="B10" s="3" t="s">
        <v>348</v>
      </c>
      <c r="C10" s="22" t="s">
        <v>818</v>
      </c>
      <c r="D10" s="44">
        <f>SUM(D11,D37,D38,D53,D55,D64)+D67</f>
        <v>0</v>
      </c>
      <c r="E10" s="696"/>
      <c r="F10" s="181">
        <f t="shared" ref="F10:F73" si="0">E10+D10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5.75" x14ac:dyDescent="0.25">
      <c r="A11" s="23" t="s">
        <v>819</v>
      </c>
      <c r="B11" s="3" t="s">
        <v>349</v>
      </c>
      <c r="C11" s="22" t="s">
        <v>820</v>
      </c>
      <c r="D11" s="44">
        <f>D12+D16+D33</f>
        <v>0</v>
      </c>
      <c r="E11" s="696"/>
      <c r="F11" s="181">
        <f t="shared" si="0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5.75" x14ac:dyDescent="0.25">
      <c r="A12" s="24" t="s">
        <v>821</v>
      </c>
      <c r="B12" s="3"/>
      <c r="C12" s="22"/>
      <c r="D12" s="44">
        <f>D13</f>
        <v>0</v>
      </c>
      <c r="E12" s="696"/>
      <c r="F12" s="181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5.75" x14ac:dyDescent="0.25">
      <c r="A13" s="25" t="s">
        <v>1824</v>
      </c>
      <c r="B13" s="3"/>
      <c r="C13" s="22"/>
      <c r="D13" s="44"/>
      <c r="E13" s="696"/>
      <c r="F13" s="181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5.75" x14ac:dyDescent="0.25">
      <c r="A14" s="25" t="s">
        <v>1825</v>
      </c>
      <c r="B14" s="3"/>
      <c r="C14" s="22"/>
      <c r="D14" s="44"/>
      <c r="E14" s="696"/>
      <c r="F14" s="181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5.75" x14ac:dyDescent="0.25">
      <c r="A15" s="25" t="s">
        <v>1826</v>
      </c>
      <c r="B15" s="3"/>
      <c r="C15" s="22"/>
      <c r="D15" s="44">
        <f>D14-D13</f>
        <v>0</v>
      </c>
      <c r="E15" s="696"/>
      <c r="F15" s="181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5.75" x14ac:dyDescent="0.25">
      <c r="A16" s="24" t="s">
        <v>822</v>
      </c>
      <c r="B16" s="3"/>
      <c r="C16" s="22"/>
      <c r="D16" s="44">
        <f>D17+D21+D25+D29</f>
        <v>0</v>
      </c>
      <c r="E16" s="696"/>
      <c r="F16" s="181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5.75" x14ac:dyDescent="0.25">
      <c r="A17" s="25" t="s">
        <v>823</v>
      </c>
      <c r="B17" s="3"/>
      <c r="C17" s="22"/>
      <c r="D17" s="44">
        <f>D18</f>
        <v>0</v>
      </c>
      <c r="E17" s="696"/>
      <c r="F17" s="181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5.75" x14ac:dyDescent="0.25">
      <c r="A18" s="41" t="s">
        <v>1828</v>
      </c>
      <c r="B18" s="3"/>
      <c r="C18" s="22"/>
      <c r="D18" s="44"/>
      <c r="E18" s="696"/>
      <c r="F18" s="181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5.75" x14ac:dyDescent="0.25">
      <c r="A19" s="41" t="s">
        <v>1829</v>
      </c>
      <c r="B19" s="3"/>
      <c r="C19" s="22"/>
      <c r="D19" s="44"/>
      <c r="E19" s="696"/>
      <c r="F19" s="181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5.75" x14ac:dyDescent="0.25">
      <c r="A20" s="41" t="s">
        <v>1830</v>
      </c>
      <c r="B20" s="3"/>
      <c r="C20" s="22"/>
      <c r="D20" s="44">
        <f>D19-D18</f>
        <v>0</v>
      </c>
      <c r="E20" s="696"/>
      <c r="F20" s="181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15.75" x14ac:dyDescent="0.25">
      <c r="A21" s="25" t="s">
        <v>824</v>
      </c>
      <c r="B21" s="3"/>
      <c r="C21" s="22"/>
      <c r="D21" s="44">
        <f>D22</f>
        <v>0</v>
      </c>
      <c r="E21" s="696"/>
      <c r="F21" s="181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5.75" x14ac:dyDescent="0.25">
      <c r="A22" s="41" t="s">
        <v>1831</v>
      </c>
      <c r="B22" s="3"/>
      <c r="C22" s="22"/>
      <c r="D22" s="44"/>
      <c r="E22" s="696"/>
      <c r="F22" s="181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5.75" x14ac:dyDescent="0.25">
      <c r="A23" s="41" t="s">
        <v>1832</v>
      </c>
      <c r="B23" s="3"/>
      <c r="C23" s="22"/>
      <c r="D23" s="44"/>
      <c r="E23" s="696"/>
      <c r="F23" s="181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5.75" x14ac:dyDescent="0.25">
      <c r="A24" s="41" t="s">
        <v>1833</v>
      </c>
      <c r="B24" s="3"/>
      <c r="C24" s="22"/>
      <c r="D24" s="44">
        <f>D23-D22</f>
        <v>0</v>
      </c>
      <c r="E24" s="696"/>
      <c r="F24" s="181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5.75" x14ac:dyDescent="0.25">
      <c r="A25" s="25" t="s">
        <v>825</v>
      </c>
      <c r="B25" s="3"/>
      <c r="C25" s="22"/>
      <c r="D25" s="44">
        <f>D26</f>
        <v>0</v>
      </c>
      <c r="E25" s="696"/>
      <c r="F25" s="181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5.75" x14ac:dyDescent="0.25">
      <c r="A26" s="41" t="s">
        <v>1834</v>
      </c>
      <c r="B26" s="3"/>
      <c r="C26" s="22"/>
      <c r="D26" s="44"/>
      <c r="E26" s="696"/>
      <c r="F26" s="181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5.75" x14ac:dyDescent="0.25">
      <c r="A27" s="41" t="s">
        <v>1835</v>
      </c>
      <c r="B27" s="3"/>
      <c r="C27" s="22"/>
      <c r="D27" s="44"/>
      <c r="E27" s="696"/>
      <c r="F27" s="181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5.75" x14ac:dyDescent="0.25">
      <c r="A28" s="41" t="s">
        <v>1836</v>
      </c>
      <c r="B28" s="3"/>
      <c r="C28" s="22"/>
      <c r="D28" s="44">
        <f>D27-D26</f>
        <v>0</v>
      </c>
      <c r="E28" s="696"/>
      <c r="F28" s="181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5.75" x14ac:dyDescent="0.25">
      <c r="A29" s="25" t="s">
        <v>826</v>
      </c>
      <c r="B29" s="3"/>
      <c r="C29" s="22"/>
      <c r="D29" s="44">
        <f>D30</f>
        <v>0</v>
      </c>
      <c r="E29" s="696"/>
      <c r="F29" s="181">
        <f t="shared" si="0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5.75" x14ac:dyDescent="0.25">
      <c r="A30" s="41" t="s">
        <v>1846</v>
      </c>
      <c r="B30" s="3"/>
      <c r="C30" s="22"/>
      <c r="D30" s="44"/>
      <c r="E30" s="696"/>
      <c r="F30" s="181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5.75" x14ac:dyDescent="0.25">
      <c r="A31" s="41" t="s">
        <v>1847</v>
      </c>
      <c r="B31" s="3"/>
      <c r="C31" s="22"/>
      <c r="D31" s="44"/>
      <c r="E31" s="696"/>
      <c r="F31" s="181">
        <f t="shared" si="0"/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5.75" x14ac:dyDescent="0.25">
      <c r="A32" s="41" t="s">
        <v>1837</v>
      </c>
      <c r="B32" s="3"/>
      <c r="C32" s="22"/>
      <c r="D32" s="44">
        <f>D31-D30</f>
        <v>0</v>
      </c>
      <c r="E32" s="696"/>
      <c r="F32" s="181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5.75" x14ac:dyDescent="0.25">
      <c r="A33" s="24" t="s">
        <v>1827</v>
      </c>
      <c r="B33" s="3"/>
      <c r="C33" s="22"/>
      <c r="D33" s="44">
        <f>D34</f>
        <v>0</v>
      </c>
      <c r="E33" s="696"/>
      <c r="F33" s="181">
        <f t="shared" si="0"/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5.75" x14ac:dyDescent="0.25">
      <c r="A34" s="25" t="s">
        <v>1845</v>
      </c>
      <c r="B34" s="3"/>
      <c r="C34" s="22"/>
      <c r="D34" s="44"/>
      <c r="E34" s="696"/>
      <c r="F34" s="181">
        <f t="shared" si="0"/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5.75" x14ac:dyDescent="0.25">
      <c r="A35" s="25" t="s">
        <v>1838</v>
      </c>
      <c r="B35" s="3"/>
      <c r="C35" s="22"/>
      <c r="D35" s="44"/>
      <c r="E35" s="696"/>
      <c r="F35" s="181">
        <f t="shared" si="0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5.75" x14ac:dyDescent="0.25">
      <c r="A36" s="25" t="s">
        <v>1839</v>
      </c>
      <c r="B36" s="3"/>
      <c r="C36" s="22"/>
      <c r="D36" s="44">
        <f>D35-D34</f>
        <v>0</v>
      </c>
      <c r="E36" s="696"/>
      <c r="F36" s="181">
        <f t="shared" si="0"/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5.75" x14ac:dyDescent="0.25">
      <c r="A37" s="23" t="s">
        <v>827</v>
      </c>
      <c r="B37" s="3" t="s">
        <v>350</v>
      </c>
      <c r="C37" s="22" t="s">
        <v>828</v>
      </c>
      <c r="D37" s="44"/>
      <c r="E37" s="696"/>
      <c r="F37" s="181">
        <f t="shared" si="0"/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5.75" x14ac:dyDescent="0.25">
      <c r="A38" s="23" t="s">
        <v>829</v>
      </c>
      <c r="B38" s="3" t="s">
        <v>351</v>
      </c>
      <c r="C38" s="22" t="s">
        <v>830</v>
      </c>
      <c r="D38" s="44">
        <f>D39+D43+D47</f>
        <v>0</v>
      </c>
      <c r="E38" s="696"/>
      <c r="F38" s="181">
        <f t="shared" si="0"/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5.75" x14ac:dyDescent="0.25">
      <c r="A39" s="24" t="s">
        <v>831</v>
      </c>
      <c r="B39" s="3"/>
      <c r="C39" s="22"/>
      <c r="D39" s="44">
        <f>SUM(D40:D42)</f>
        <v>0</v>
      </c>
      <c r="E39" s="696"/>
      <c r="F39" s="181">
        <f t="shared" si="0"/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5.75" x14ac:dyDescent="0.25">
      <c r="A40" s="25" t="s">
        <v>1821</v>
      </c>
      <c r="B40" s="3"/>
      <c r="C40" s="22"/>
      <c r="D40" s="44"/>
      <c r="E40" s="696"/>
      <c r="F40" s="181">
        <f t="shared" si="0"/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5.75" x14ac:dyDescent="0.25">
      <c r="A41" s="25" t="s">
        <v>1822</v>
      </c>
      <c r="B41" s="3"/>
      <c r="C41" s="22"/>
      <c r="D41" s="44"/>
      <c r="E41" s="696"/>
      <c r="F41" s="181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5.75" x14ac:dyDescent="0.25">
      <c r="A42" s="25" t="s">
        <v>1823</v>
      </c>
      <c r="B42" s="3"/>
      <c r="C42" s="22"/>
      <c r="D42" s="44"/>
      <c r="E42" s="696"/>
      <c r="F42" s="181">
        <f t="shared" si="0"/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5.75" x14ac:dyDescent="0.25">
      <c r="A43" s="24" t="s">
        <v>1840</v>
      </c>
      <c r="B43" s="3"/>
      <c r="C43" s="22"/>
      <c r="D43" s="44">
        <f>D44</f>
        <v>0</v>
      </c>
      <c r="E43" s="696"/>
      <c r="F43" s="181">
        <f t="shared" si="0"/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5.75" x14ac:dyDescent="0.25">
      <c r="A44" s="25" t="s">
        <v>1841</v>
      </c>
      <c r="B44" s="3"/>
      <c r="C44" s="22"/>
      <c r="D44" s="44"/>
      <c r="E44" s="696"/>
      <c r="F44" s="181">
        <f t="shared" si="0"/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5.75" x14ac:dyDescent="0.25">
      <c r="A45" s="25" t="s">
        <v>1842</v>
      </c>
      <c r="B45" s="3"/>
      <c r="C45" s="22"/>
      <c r="D45" s="44"/>
      <c r="E45" s="696"/>
      <c r="F45" s="181">
        <f t="shared" si="0"/>
        <v>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5.75" x14ac:dyDescent="0.25">
      <c r="A46" s="25" t="s">
        <v>1843</v>
      </c>
      <c r="B46" s="3"/>
      <c r="C46" s="22"/>
      <c r="D46" s="44">
        <f>D45-D44</f>
        <v>0</v>
      </c>
      <c r="E46" s="696"/>
      <c r="F46" s="181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5.75" x14ac:dyDescent="0.25">
      <c r="A47" s="24" t="s">
        <v>832</v>
      </c>
      <c r="B47" s="3"/>
      <c r="C47" s="22"/>
      <c r="D47" s="44">
        <f>SUM(D48:D52)</f>
        <v>0</v>
      </c>
      <c r="E47" s="696"/>
      <c r="F47" s="181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5.75" x14ac:dyDescent="0.25">
      <c r="A48" s="25" t="s">
        <v>833</v>
      </c>
      <c r="B48" s="3"/>
      <c r="C48" s="22"/>
      <c r="D48" s="44"/>
      <c r="E48" s="696"/>
      <c r="F48" s="181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5.75" x14ac:dyDescent="0.25">
      <c r="A49" s="25" t="s">
        <v>834</v>
      </c>
      <c r="B49" s="3"/>
      <c r="C49" s="22"/>
      <c r="D49" s="44"/>
      <c r="E49" s="696"/>
      <c r="F49" s="181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.75" x14ac:dyDescent="0.25">
      <c r="A50" s="25" t="s">
        <v>835</v>
      </c>
      <c r="B50" s="3"/>
      <c r="C50" s="22"/>
      <c r="D50" s="44"/>
      <c r="E50" s="696"/>
      <c r="F50" s="181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5.75" x14ac:dyDescent="0.25">
      <c r="A51" s="25" t="s">
        <v>836</v>
      </c>
      <c r="B51" s="3"/>
      <c r="C51" s="22"/>
      <c r="D51" s="44"/>
      <c r="E51" s="696"/>
      <c r="F51" s="181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5.75" x14ac:dyDescent="0.25">
      <c r="A52" s="25" t="s">
        <v>837</v>
      </c>
      <c r="B52" s="3"/>
      <c r="C52" s="22"/>
      <c r="D52" s="44"/>
      <c r="E52" s="696"/>
      <c r="F52" s="181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5.75" x14ac:dyDescent="0.25">
      <c r="A53" s="23" t="s">
        <v>838</v>
      </c>
      <c r="B53" s="3" t="s">
        <v>352</v>
      </c>
      <c r="C53" s="22" t="s">
        <v>839</v>
      </c>
      <c r="D53" s="44">
        <f>SUM(D54)</f>
        <v>0</v>
      </c>
      <c r="E53" s="696"/>
      <c r="F53" s="181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5.75" x14ac:dyDescent="0.25">
      <c r="A54" s="24" t="s">
        <v>840</v>
      </c>
      <c r="B54" s="3"/>
      <c r="C54" s="22"/>
      <c r="D54" s="44"/>
      <c r="E54" s="696"/>
      <c r="F54" s="181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5.75" x14ac:dyDescent="0.25">
      <c r="A55" s="23" t="s">
        <v>841</v>
      </c>
      <c r="B55" s="3" t="s">
        <v>353</v>
      </c>
      <c r="C55" s="22" t="s">
        <v>842</v>
      </c>
      <c r="D55" s="44">
        <f>SUM(D56:D63)</f>
        <v>0</v>
      </c>
      <c r="E55" s="696"/>
      <c r="F55" s="181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5.75" x14ac:dyDescent="0.25">
      <c r="A56" s="24" t="s">
        <v>843</v>
      </c>
      <c r="B56" s="3"/>
      <c r="C56" s="22"/>
      <c r="D56" s="44"/>
      <c r="E56" s="696"/>
      <c r="F56" s="181">
        <f t="shared" si="0"/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31.5" x14ac:dyDescent="0.25">
      <c r="A57" s="26" t="s">
        <v>844</v>
      </c>
      <c r="B57" s="3"/>
      <c r="C57" s="22"/>
      <c r="D57" s="44"/>
      <c r="E57" s="696"/>
      <c r="F57" s="181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5.75" x14ac:dyDescent="0.25">
      <c r="A58" s="24" t="s">
        <v>845</v>
      </c>
      <c r="B58" s="3"/>
      <c r="C58" s="22"/>
      <c r="D58" s="44"/>
      <c r="E58" s="696"/>
      <c r="F58" s="181">
        <f t="shared" si="0"/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31.5" x14ac:dyDescent="0.25">
      <c r="A59" s="26" t="s">
        <v>846</v>
      </c>
      <c r="B59" s="3"/>
      <c r="C59" s="22"/>
      <c r="D59" s="44"/>
      <c r="E59" s="696"/>
      <c r="F59" s="181">
        <f t="shared" si="0"/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5.75" x14ac:dyDescent="0.25">
      <c r="A60" s="24" t="s">
        <v>1712</v>
      </c>
      <c r="B60" s="3"/>
      <c r="C60" s="22"/>
      <c r="D60" s="44"/>
      <c r="E60" s="696"/>
      <c r="F60" s="181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31.5" x14ac:dyDescent="0.25">
      <c r="A61" s="26" t="s">
        <v>1717</v>
      </c>
      <c r="B61" s="3"/>
      <c r="C61" s="22"/>
      <c r="D61" s="44"/>
      <c r="E61" s="696"/>
      <c r="F61" s="181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5.75" x14ac:dyDescent="0.25">
      <c r="A62" s="24" t="s">
        <v>1718</v>
      </c>
      <c r="B62" s="3"/>
      <c r="C62" s="22"/>
      <c r="D62" s="44"/>
      <c r="E62" s="696"/>
      <c r="F62" s="181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5.75" x14ac:dyDescent="0.25">
      <c r="A63" s="24" t="s">
        <v>1719</v>
      </c>
      <c r="B63" s="3"/>
      <c r="C63" s="22"/>
      <c r="D63" s="44"/>
      <c r="E63" s="696"/>
      <c r="F63" s="181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5.75" x14ac:dyDescent="0.25">
      <c r="A64" s="23" t="s">
        <v>1720</v>
      </c>
      <c r="B64" s="3" t="s">
        <v>354</v>
      </c>
      <c r="C64" s="22" t="s">
        <v>1721</v>
      </c>
      <c r="D64" s="44">
        <f>SUM(D65:D66)</f>
        <v>0</v>
      </c>
      <c r="E64" s="696"/>
      <c r="F64" s="181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5.75" x14ac:dyDescent="0.25">
      <c r="A65" s="24" t="s">
        <v>1722</v>
      </c>
      <c r="B65" s="3"/>
      <c r="C65" s="22"/>
      <c r="D65" s="44"/>
      <c r="E65" s="696"/>
      <c r="F65" s="181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5.75" x14ac:dyDescent="0.25">
      <c r="A66" s="24" t="s">
        <v>1723</v>
      </c>
      <c r="B66" s="3"/>
      <c r="C66" s="22"/>
      <c r="D66" s="44"/>
      <c r="E66" s="696"/>
      <c r="F66" s="181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5.75" x14ac:dyDescent="0.25">
      <c r="A67" s="23" t="s">
        <v>1844</v>
      </c>
      <c r="B67" s="3"/>
      <c r="C67" s="22"/>
      <c r="D67" s="44">
        <f>SUM(D15,D20,D24,D28,D32,D36,D46)</f>
        <v>0</v>
      </c>
      <c r="E67" s="696"/>
      <c r="F67" s="181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5.75" x14ac:dyDescent="0.25">
      <c r="A68" s="5" t="s">
        <v>1724</v>
      </c>
      <c r="B68" s="3" t="s">
        <v>355</v>
      </c>
      <c r="C68" s="22" t="s">
        <v>1725</v>
      </c>
      <c r="D68" s="44"/>
      <c r="E68" s="696"/>
      <c r="F68" s="181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5.75" x14ac:dyDescent="0.25">
      <c r="A69" s="3" t="s">
        <v>1726</v>
      </c>
      <c r="B69" s="3" t="s">
        <v>356</v>
      </c>
      <c r="C69" s="22" t="s">
        <v>1727</v>
      </c>
      <c r="D69" s="44"/>
      <c r="E69" s="696"/>
      <c r="F69" s="181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5.75" x14ac:dyDescent="0.25">
      <c r="A70" s="3" t="s">
        <v>1728</v>
      </c>
      <c r="B70" s="3" t="s">
        <v>357</v>
      </c>
      <c r="C70" s="22" t="s">
        <v>1729</v>
      </c>
      <c r="D70" s="44"/>
      <c r="E70" s="696"/>
      <c r="F70" s="181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5.75" x14ac:dyDescent="0.25">
      <c r="A71" s="3" t="s">
        <v>1730</v>
      </c>
      <c r="B71" s="3" t="s">
        <v>358</v>
      </c>
      <c r="C71" s="22" t="s">
        <v>1731</v>
      </c>
      <c r="D71" s="44"/>
      <c r="E71" s="696"/>
      <c r="F71" s="181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5.75" x14ac:dyDescent="0.25">
      <c r="A72" s="27" t="s">
        <v>1732</v>
      </c>
      <c r="B72" s="3" t="s">
        <v>359</v>
      </c>
      <c r="C72" s="22" t="s">
        <v>1733</v>
      </c>
      <c r="D72" s="44"/>
      <c r="E72" s="696"/>
      <c r="F72" s="181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5.75" x14ac:dyDescent="0.25">
      <c r="A73" s="21" t="s">
        <v>1734</v>
      </c>
      <c r="B73" s="3" t="s">
        <v>361</v>
      </c>
      <c r="C73" s="22" t="s">
        <v>1735</v>
      </c>
      <c r="D73" s="43">
        <f>SUM(D74:D78)</f>
        <v>0</v>
      </c>
      <c r="E73" s="696"/>
      <c r="F73" s="181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5.75" x14ac:dyDescent="0.25">
      <c r="A74" s="3" t="s">
        <v>1736</v>
      </c>
      <c r="B74" s="3" t="s">
        <v>362</v>
      </c>
      <c r="C74" s="22" t="s">
        <v>1737</v>
      </c>
      <c r="D74" s="44"/>
      <c r="E74" s="696"/>
      <c r="F74" s="181">
        <f t="shared" ref="F74:F137" si="1">E74+D74</f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5.75" x14ac:dyDescent="0.25">
      <c r="A75" s="3" t="s">
        <v>1738</v>
      </c>
      <c r="B75" s="3" t="s">
        <v>363</v>
      </c>
      <c r="C75" s="22" t="s">
        <v>1739</v>
      </c>
      <c r="D75" s="44"/>
      <c r="E75" s="696"/>
      <c r="F75" s="181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5.75" x14ac:dyDescent="0.25">
      <c r="A76" s="3" t="s">
        <v>1740</v>
      </c>
      <c r="B76" s="3" t="s">
        <v>364</v>
      </c>
      <c r="C76" s="22" t="s">
        <v>1741</v>
      </c>
      <c r="D76" s="44"/>
      <c r="E76" s="696"/>
      <c r="F76" s="181">
        <f t="shared" si="1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5.75" x14ac:dyDescent="0.25">
      <c r="A77" s="3" t="s">
        <v>1742</v>
      </c>
      <c r="B77" s="3" t="s">
        <v>365</v>
      </c>
      <c r="C77" s="22" t="s">
        <v>1743</v>
      </c>
      <c r="D77" s="44"/>
      <c r="E77" s="696"/>
      <c r="F77" s="181">
        <f t="shared" si="1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5.75" x14ac:dyDescent="0.25">
      <c r="A78" s="3" t="s">
        <v>1744</v>
      </c>
      <c r="B78" s="3" t="s">
        <v>366</v>
      </c>
      <c r="C78" s="22" t="s">
        <v>1745</v>
      </c>
      <c r="D78" s="44"/>
      <c r="E78" s="696"/>
      <c r="F78" s="181">
        <f t="shared" si="1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5.75" x14ac:dyDescent="0.25">
      <c r="A79" s="21" t="s">
        <v>1746</v>
      </c>
      <c r="B79" s="3" t="s">
        <v>378</v>
      </c>
      <c r="C79" s="22" t="s">
        <v>1747</v>
      </c>
      <c r="D79" s="43">
        <f>SUM(D80,D83,D84,D85,D89,D104)</f>
        <v>0</v>
      </c>
      <c r="E79" s="696"/>
      <c r="F79" s="181">
        <f t="shared" si="1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5.75" x14ac:dyDescent="0.25">
      <c r="A80" s="3" t="s">
        <v>1748</v>
      </c>
      <c r="B80" s="3" t="s">
        <v>379</v>
      </c>
      <c r="C80" s="22" t="s">
        <v>1749</v>
      </c>
      <c r="D80" s="44">
        <f>SUM(D81:D82)</f>
        <v>0</v>
      </c>
      <c r="E80" s="696"/>
      <c r="F80" s="181">
        <f t="shared" si="1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5.75" x14ac:dyDescent="0.25">
      <c r="A81" s="23" t="s">
        <v>1750</v>
      </c>
      <c r="B81" s="3" t="s">
        <v>380</v>
      </c>
      <c r="C81" s="22" t="s">
        <v>1751</v>
      </c>
      <c r="D81" s="44"/>
      <c r="E81" s="696"/>
      <c r="F81" s="181">
        <f t="shared" si="1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5.75" x14ac:dyDescent="0.25">
      <c r="A82" s="23" t="s">
        <v>1752</v>
      </c>
      <c r="B82" s="3" t="s">
        <v>381</v>
      </c>
      <c r="C82" s="22" t="s">
        <v>1753</v>
      </c>
      <c r="D82" s="44"/>
      <c r="E82" s="696"/>
      <c r="F82" s="181">
        <f t="shared" si="1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5.75" x14ac:dyDescent="0.25">
      <c r="A83" s="3" t="s">
        <v>1754</v>
      </c>
      <c r="B83" s="3" t="s">
        <v>382</v>
      </c>
      <c r="C83" s="22" t="s">
        <v>1755</v>
      </c>
      <c r="D83" s="44"/>
      <c r="E83" s="696"/>
      <c r="F83" s="181">
        <f t="shared" si="1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5.75" x14ac:dyDescent="0.25">
      <c r="A84" s="3" t="s">
        <v>1756</v>
      </c>
      <c r="B84" s="3" t="s">
        <v>383</v>
      </c>
      <c r="C84" s="22" t="s">
        <v>1757</v>
      </c>
      <c r="D84" s="44"/>
      <c r="E84" s="696"/>
      <c r="F84" s="181">
        <f t="shared" si="1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5.75" x14ac:dyDescent="0.25">
      <c r="A85" s="3" t="s">
        <v>1758</v>
      </c>
      <c r="B85" s="3" t="s">
        <v>384</v>
      </c>
      <c r="C85" s="22" t="s">
        <v>1759</v>
      </c>
      <c r="D85" s="44">
        <f>SUM(D86)</f>
        <v>0</v>
      </c>
      <c r="E85" s="696"/>
      <c r="F85" s="181">
        <f t="shared" si="1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5.75" x14ac:dyDescent="0.25">
      <c r="A86" s="23" t="s">
        <v>1760</v>
      </c>
      <c r="B86" s="3"/>
      <c r="C86" s="22" t="s">
        <v>1761</v>
      </c>
      <c r="D86" s="44">
        <f>SUM(D87:D88)</f>
        <v>0</v>
      </c>
      <c r="E86" s="696"/>
      <c r="F86" s="181">
        <f t="shared" si="1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5.75" x14ac:dyDescent="0.25">
      <c r="A87" s="24" t="s">
        <v>1762</v>
      </c>
      <c r="B87" s="3"/>
      <c r="C87" s="22"/>
      <c r="D87" s="44"/>
      <c r="E87" s="696"/>
      <c r="F87" s="181">
        <f t="shared" si="1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5.75" x14ac:dyDescent="0.25">
      <c r="A88" s="24" t="s">
        <v>1763</v>
      </c>
      <c r="B88" s="3"/>
      <c r="C88" s="22"/>
      <c r="D88" s="44"/>
      <c r="E88" s="696"/>
      <c r="F88" s="181">
        <f t="shared" si="1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5.75" x14ac:dyDescent="0.25">
      <c r="A89" s="3" t="s">
        <v>1764</v>
      </c>
      <c r="B89" s="3" t="s">
        <v>385</v>
      </c>
      <c r="C89" s="22" t="s">
        <v>1765</v>
      </c>
      <c r="D89" s="44">
        <f>SUM(D90,D97,D98,D99,D103)</f>
        <v>0</v>
      </c>
      <c r="E89" s="696"/>
      <c r="F89" s="181">
        <f t="shared" si="1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5.75" x14ac:dyDescent="0.25">
      <c r="A90" s="23" t="s">
        <v>1766</v>
      </c>
      <c r="B90" s="3" t="s">
        <v>386</v>
      </c>
      <c r="C90" s="22" t="s">
        <v>1767</v>
      </c>
      <c r="D90" s="44">
        <f>SUM(D91,D92,D95,D96)</f>
        <v>0</v>
      </c>
      <c r="E90" s="696"/>
      <c r="F90" s="181">
        <f t="shared" si="1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5.75" x14ac:dyDescent="0.25">
      <c r="A91" s="24" t="s">
        <v>1768</v>
      </c>
      <c r="B91" s="3"/>
      <c r="C91" s="22" t="s">
        <v>1769</v>
      </c>
      <c r="D91" s="44"/>
      <c r="E91" s="696"/>
      <c r="F91" s="181">
        <f t="shared" si="1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5.75" x14ac:dyDescent="0.25">
      <c r="A92" s="24" t="s">
        <v>1770</v>
      </c>
      <c r="B92" s="3"/>
      <c r="C92" s="22" t="s">
        <v>1771</v>
      </c>
      <c r="D92" s="44">
        <f>SUM(D93:D94)</f>
        <v>0</v>
      </c>
      <c r="E92" s="696"/>
      <c r="F92" s="181">
        <f t="shared" si="1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5.75" x14ac:dyDescent="0.25">
      <c r="A93" s="25" t="s">
        <v>1772</v>
      </c>
      <c r="B93" s="3"/>
      <c r="C93" s="22" t="s">
        <v>1773</v>
      </c>
      <c r="D93" s="44"/>
      <c r="E93" s="696"/>
      <c r="F93" s="181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5.75" x14ac:dyDescent="0.25">
      <c r="A94" s="25" t="s">
        <v>1774</v>
      </c>
      <c r="B94" s="3"/>
      <c r="C94" s="22" t="s">
        <v>1775</v>
      </c>
      <c r="D94" s="44"/>
      <c r="E94" s="696"/>
      <c r="F94" s="181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5.75" x14ac:dyDescent="0.25">
      <c r="A95" s="24" t="s">
        <v>1776</v>
      </c>
      <c r="B95" s="3"/>
      <c r="C95" s="22" t="s">
        <v>1777</v>
      </c>
      <c r="D95" s="44"/>
      <c r="E95" s="696"/>
      <c r="F95" s="181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5.75" x14ac:dyDescent="0.25">
      <c r="A96" s="24" t="s">
        <v>1778</v>
      </c>
      <c r="B96" s="3"/>
      <c r="C96" s="22" t="s">
        <v>1779</v>
      </c>
      <c r="D96" s="44"/>
      <c r="E96" s="696"/>
      <c r="F96" s="181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5.75" x14ac:dyDescent="0.25">
      <c r="A97" s="23" t="s">
        <v>1780</v>
      </c>
      <c r="B97" s="3" t="s">
        <v>387</v>
      </c>
      <c r="C97" s="22" t="s">
        <v>1781</v>
      </c>
      <c r="D97" s="44"/>
      <c r="E97" s="696"/>
      <c r="F97" s="181">
        <f t="shared" si="1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5.75" x14ac:dyDescent="0.25">
      <c r="A98" s="23" t="s">
        <v>1782</v>
      </c>
      <c r="B98" s="3" t="s">
        <v>388</v>
      </c>
      <c r="C98" s="22" t="s">
        <v>1783</v>
      </c>
      <c r="D98" s="44"/>
      <c r="E98" s="696"/>
      <c r="F98" s="181">
        <f t="shared" si="1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5.75" x14ac:dyDescent="0.25">
      <c r="A99" s="23" t="s">
        <v>1784</v>
      </c>
      <c r="B99" s="3" t="s">
        <v>389</v>
      </c>
      <c r="C99" s="22" t="s">
        <v>1785</v>
      </c>
      <c r="D99" s="44">
        <f>SUM(D100:D100)</f>
        <v>0</v>
      </c>
      <c r="E99" s="696"/>
      <c r="F99" s="181">
        <f t="shared" si="1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5.75" x14ac:dyDescent="0.25">
      <c r="A100" s="24" t="s">
        <v>1786</v>
      </c>
      <c r="B100" s="3"/>
      <c r="C100" s="22" t="s">
        <v>1787</v>
      </c>
      <c r="D100" s="44">
        <f>SUM(D101:D102)</f>
        <v>0</v>
      </c>
      <c r="E100" s="696"/>
      <c r="F100" s="181">
        <f t="shared" si="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5.75" x14ac:dyDescent="0.25">
      <c r="A101" s="25" t="s">
        <v>1788</v>
      </c>
      <c r="B101" s="3"/>
      <c r="C101" s="22" t="s">
        <v>1789</v>
      </c>
      <c r="D101" s="44"/>
      <c r="E101" s="696"/>
      <c r="F101" s="181">
        <f t="shared" si="1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5.75" x14ac:dyDescent="0.25">
      <c r="A102" s="25" t="s">
        <v>1790</v>
      </c>
      <c r="B102" s="3"/>
      <c r="C102" s="22" t="s">
        <v>1791</v>
      </c>
      <c r="D102" s="44"/>
      <c r="E102" s="696"/>
      <c r="F102" s="181">
        <f t="shared" si="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5.75" x14ac:dyDescent="0.25">
      <c r="A103" s="23" t="s">
        <v>1792</v>
      </c>
      <c r="B103" s="3" t="s">
        <v>390</v>
      </c>
      <c r="C103" s="22" t="s">
        <v>1793</v>
      </c>
      <c r="D103" s="44"/>
      <c r="E103" s="696"/>
      <c r="F103" s="181">
        <f t="shared" si="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5.75" x14ac:dyDescent="0.25">
      <c r="A104" s="3" t="s">
        <v>1794</v>
      </c>
      <c r="B104" s="3" t="s">
        <v>391</v>
      </c>
      <c r="C104" s="22" t="s">
        <v>1795</v>
      </c>
      <c r="D104" s="44">
        <f>SUM(D105:D106)</f>
        <v>0</v>
      </c>
      <c r="E104" s="696"/>
      <c r="F104" s="181">
        <f t="shared" si="1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5.75" x14ac:dyDescent="0.25">
      <c r="A105" s="23" t="s">
        <v>1796</v>
      </c>
      <c r="B105" s="3"/>
      <c r="C105" s="22" t="s">
        <v>1797</v>
      </c>
      <c r="D105" s="44"/>
      <c r="E105" s="696"/>
      <c r="F105" s="181">
        <f t="shared" si="1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5.75" x14ac:dyDescent="0.25">
      <c r="A106" s="23" t="s">
        <v>1798</v>
      </c>
      <c r="B106" s="3"/>
      <c r="C106" s="22" t="s">
        <v>1799</v>
      </c>
      <c r="D106" s="44">
        <f>SUM(D107:D115)</f>
        <v>0</v>
      </c>
      <c r="E106" s="696"/>
      <c r="F106" s="181">
        <f t="shared" si="1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5.75" x14ac:dyDescent="0.25">
      <c r="A107" s="24" t="s">
        <v>1800</v>
      </c>
      <c r="B107" s="3"/>
      <c r="C107" s="22" t="s">
        <v>1801</v>
      </c>
      <c r="D107" s="44"/>
      <c r="E107" s="696"/>
      <c r="F107" s="181">
        <f t="shared" si="1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5.75" x14ac:dyDescent="0.25">
      <c r="A108" s="24" t="s">
        <v>1802</v>
      </c>
      <c r="B108" s="3"/>
      <c r="C108" s="22" t="s">
        <v>1803</v>
      </c>
      <c r="D108" s="44"/>
      <c r="E108" s="696"/>
      <c r="F108" s="181">
        <f t="shared" si="1"/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5.75" x14ac:dyDescent="0.25">
      <c r="A109" s="24" t="s">
        <v>1804</v>
      </c>
      <c r="B109" s="3"/>
      <c r="C109" s="22" t="s">
        <v>1805</v>
      </c>
      <c r="D109" s="44"/>
      <c r="E109" s="696"/>
      <c r="F109" s="181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5.75" x14ac:dyDescent="0.25">
      <c r="A110" s="24" t="s">
        <v>1806</v>
      </c>
      <c r="B110" s="3"/>
      <c r="C110" s="22" t="s">
        <v>944</v>
      </c>
      <c r="D110" s="44"/>
      <c r="E110" s="696"/>
      <c r="F110" s="181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5.75" x14ac:dyDescent="0.25">
      <c r="A111" s="24" t="s">
        <v>945</v>
      </c>
      <c r="B111" s="3"/>
      <c r="C111" s="22" t="s">
        <v>946</v>
      </c>
      <c r="D111" s="44"/>
      <c r="E111" s="696"/>
      <c r="F111" s="181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5.75" x14ac:dyDescent="0.25">
      <c r="A112" s="24" t="s">
        <v>947</v>
      </c>
      <c r="B112" s="3"/>
      <c r="C112" s="22" t="s">
        <v>948</v>
      </c>
      <c r="D112" s="44"/>
      <c r="E112" s="696"/>
      <c r="F112" s="181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5.75" x14ac:dyDescent="0.25">
      <c r="A113" s="24" t="s">
        <v>949</v>
      </c>
      <c r="B113" s="3"/>
      <c r="C113" s="22" t="s">
        <v>950</v>
      </c>
      <c r="D113" s="44"/>
      <c r="E113" s="696"/>
      <c r="F113" s="181">
        <f t="shared" si="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5.75" x14ac:dyDescent="0.25">
      <c r="A114" s="24" t="s">
        <v>951</v>
      </c>
      <c r="B114" s="3"/>
      <c r="C114" s="22" t="s">
        <v>952</v>
      </c>
      <c r="D114" s="44"/>
      <c r="E114" s="696"/>
      <c r="F114" s="181">
        <f t="shared" si="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5.75" x14ac:dyDescent="0.25">
      <c r="A115" s="24" t="s">
        <v>953</v>
      </c>
      <c r="B115" s="3"/>
      <c r="C115" s="22" t="s">
        <v>954</v>
      </c>
      <c r="D115" s="44"/>
      <c r="E115" s="696"/>
      <c r="F115" s="181">
        <f t="shared" si="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5.75" x14ac:dyDescent="0.25">
      <c r="A116" s="21" t="s">
        <v>955</v>
      </c>
      <c r="B116" s="3" t="s">
        <v>1310</v>
      </c>
      <c r="C116" s="22" t="s">
        <v>956</v>
      </c>
      <c r="D116" s="43">
        <f>SUM(D117,D118,D135,D138,D139,D144,D147,D148,D151,D152)</f>
        <v>0</v>
      </c>
      <c r="E116" s="696"/>
      <c r="F116" s="181">
        <f t="shared" si="1"/>
        <v>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5.75" x14ac:dyDescent="0.25">
      <c r="A117" s="3" t="s">
        <v>957</v>
      </c>
      <c r="B117" s="3" t="s">
        <v>1311</v>
      </c>
      <c r="C117" s="22" t="s">
        <v>958</v>
      </c>
      <c r="D117" s="44"/>
      <c r="E117" s="696"/>
      <c r="F117" s="181">
        <f t="shared" si="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5.75" x14ac:dyDescent="0.25">
      <c r="A118" s="3" t="s">
        <v>959</v>
      </c>
      <c r="B118" s="3" t="s">
        <v>1312</v>
      </c>
      <c r="C118" s="22" t="s">
        <v>960</v>
      </c>
      <c r="D118" s="44">
        <f>SUM(D119,D120,D130,D131)</f>
        <v>0</v>
      </c>
      <c r="E118" s="696"/>
      <c r="F118" s="181">
        <f t="shared" si="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5.75" x14ac:dyDescent="0.25">
      <c r="A119" s="23" t="s">
        <v>961</v>
      </c>
      <c r="B119" s="3"/>
      <c r="C119" s="22" t="s">
        <v>962</v>
      </c>
      <c r="D119" s="44"/>
      <c r="E119" s="696"/>
      <c r="F119" s="181">
        <f t="shared" si="1"/>
        <v>0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5.75" x14ac:dyDescent="0.25">
      <c r="A120" s="23" t="s">
        <v>963</v>
      </c>
      <c r="B120" s="3"/>
      <c r="C120" s="22" t="s">
        <v>964</v>
      </c>
      <c r="D120" s="44">
        <f>SUM(D121:D122)</f>
        <v>0</v>
      </c>
      <c r="E120" s="696"/>
      <c r="F120" s="181">
        <f t="shared" si="1"/>
        <v>0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5.75" x14ac:dyDescent="0.25">
      <c r="A121" s="24" t="s">
        <v>965</v>
      </c>
      <c r="B121" s="3"/>
      <c r="C121" s="22" t="s">
        <v>966</v>
      </c>
      <c r="D121" s="44"/>
      <c r="E121" s="696"/>
      <c r="F121" s="181">
        <f t="shared" si="1"/>
        <v>0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5.75" x14ac:dyDescent="0.25">
      <c r="A122" s="24" t="s">
        <v>967</v>
      </c>
      <c r="B122" s="3"/>
      <c r="C122" s="22" t="s">
        <v>968</v>
      </c>
      <c r="D122" s="44">
        <f>SUM(D123:D129)</f>
        <v>0</v>
      </c>
      <c r="E122" s="696"/>
      <c r="F122" s="181">
        <f t="shared" si="1"/>
        <v>0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5.75" x14ac:dyDescent="0.25">
      <c r="A123" s="25" t="s">
        <v>969</v>
      </c>
      <c r="B123" s="3"/>
      <c r="C123" s="22"/>
      <c r="D123" s="44"/>
      <c r="E123" s="696"/>
      <c r="F123" s="181">
        <f t="shared" si="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5.75" x14ac:dyDescent="0.25">
      <c r="A124" s="25" t="s">
        <v>1901</v>
      </c>
      <c r="B124" s="3"/>
      <c r="C124" s="22"/>
      <c r="D124" s="44"/>
      <c r="E124" s="696"/>
      <c r="F124" s="181">
        <f t="shared" si="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5.75" x14ac:dyDescent="0.25">
      <c r="A125" s="25" t="s">
        <v>1902</v>
      </c>
      <c r="B125" s="3"/>
      <c r="C125" s="22"/>
      <c r="D125" s="44"/>
      <c r="E125" s="696"/>
      <c r="F125" s="181">
        <f t="shared" si="1"/>
        <v>0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5.75" x14ac:dyDescent="0.25">
      <c r="A126" s="25" t="s">
        <v>1903</v>
      </c>
      <c r="B126" s="3"/>
      <c r="C126" s="22"/>
      <c r="D126" s="44"/>
      <c r="E126" s="696"/>
      <c r="F126" s="181">
        <f t="shared" si="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5.75" x14ac:dyDescent="0.25">
      <c r="A127" s="25" t="s">
        <v>1904</v>
      </c>
      <c r="B127" s="3"/>
      <c r="C127" s="22"/>
      <c r="D127" s="44"/>
      <c r="E127" s="696"/>
      <c r="F127" s="181">
        <f t="shared" si="1"/>
        <v>0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5.75" x14ac:dyDescent="0.25">
      <c r="A128" s="25" t="s">
        <v>1905</v>
      </c>
      <c r="B128" s="3"/>
      <c r="C128" s="22"/>
      <c r="D128" s="44"/>
      <c r="E128" s="696"/>
      <c r="F128" s="181">
        <f t="shared" si="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15.75" x14ac:dyDescent="0.25">
      <c r="A129" s="25" t="s">
        <v>1906</v>
      </c>
      <c r="B129" s="3"/>
      <c r="C129" s="22"/>
      <c r="D129" s="44"/>
      <c r="E129" s="696"/>
      <c r="F129" s="181">
        <f t="shared" si="1"/>
        <v>0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5.75" x14ac:dyDescent="0.25">
      <c r="A130" s="23" t="s">
        <v>1907</v>
      </c>
      <c r="B130" s="3"/>
      <c r="C130" s="22" t="s">
        <v>1908</v>
      </c>
      <c r="D130" s="44"/>
      <c r="E130" s="696"/>
      <c r="F130" s="181">
        <f t="shared" si="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5.75" x14ac:dyDescent="0.25">
      <c r="A131" s="23" t="s">
        <v>1909</v>
      </c>
      <c r="B131" s="3"/>
      <c r="C131" s="22" t="s">
        <v>1910</v>
      </c>
      <c r="D131" s="44">
        <f>SUM(D132:D134)</f>
        <v>0</v>
      </c>
      <c r="E131" s="696"/>
      <c r="F131" s="181">
        <f t="shared" si="1"/>
        <v>0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5.75" x14ac:dyDescent="0.25">
      <c r="A132" s="24" t="s">
        <v>1911</v>
      </c>
      <c r="B132" s="3"/>
      <c r="C132" s="22"/>
      <c r="D132" s="44"/>
      <c r="E132" s="696"/>
      <c r="F132" s="181">
        <f t="shared" si="1"/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5.75" x14ac:dyDescent="0.25">
      <c r="A133" s="24" t="s">
        <v>1912</v>
      </c>
      <c r="B133" s="3"/>
      <c r="C133" s="22"/>
      <c r="D133" s="44"/>
      <c r="E133" s="696"/>
      <c r="F133" s="181">
        <f t="shared" si="1"/>
        <v>0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5.75" x14ac:dyDescent="0.25">
      <c r="A134" s="24" t="s">
        <v>1913</v>
      </c>
      <c r="B134" s="3"/>
      <c r="C134" s="22"/>
      <c r="D134" s="44"/>
      <c r="E134" s="696"/>
      <c r="F134" s="181">
        <f t="shared" si="1"/>
        <v>0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5.75" x14ac:dyDescent="0.25">
      <c r="A135" s="5" t="s">
        <v>1914</v>
      </c>
      <c r="B135" s="3" t="s">
        <v>1313</v>
      </c>
      <c r="C135" s="22" t="s">
        <v>1915</v>
      </c>
      <c r="D135" s="44">
        <f>SUM(D136:D137)</f>
        <v>0</v>
      </c>
      <c r="E135" s="696"/>
      <c r="F135" s="181">
        <f t="shared" si="1"/>
        <v>0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5.75" x14ac:dyDescent="0.25">
      <c r="A136" s="23" t="s">
        <v>1916</v>
      </c>
      <c r="B136" s="3"/>
      <c r="C136" s="22" t="s">
        <v>1917</v>
      </c>
      <c r="D136" s="44"/>
      <c r="E136" s="696"/>
      <c r="F136" s="181">
        <f t="shared" si="1"/>
        <v>0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5.75" x14ac:dyDescent="0.25">
      <c r="A137" s="23" t="s">
        <v>1918</v>
      </c>
      <c r="B137" s="3"/>
      <c r="C137" s="22" t="s">
        <v>1919</v>
      </c>
      <c r="D137" s="44"/>
      <c r="E137" s="696"/>
      <c r="F137" s="181">
        <f t="shared" si="1"/>
        <v>0</v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15.75" x14ac:dyDescent="0.25">
      <c r="A138" s="3" t="s">
        <v>1920</v>
      </c>
      <c r="B138" s="3" t="s">
        <v>1314</v>
      </c>
      <c r="C138" s="22" t="s">
        <v>1921</v>
      </c>
      <c r="D138" s="44"/>
      <c r="E138" s="696"/>
      <c r="F138" s="181">
        <f t="shared" ref="F138:F201" si="2">E138+D138</f>
        <v>0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5.75" x14ac:dyDescent="0.25">
      <c r="A139" s="3" t="s">
        <v>1922</v>
      </c>
      <c r="B139" s="3" t="s">
        <v>1315</v>
      </c>
      <c r="C139" s="22" t="s">
        <v>1923</v>
      </c>
      <c r="D139" s="44">
        <f>SUM(D140:D142)</f>
        <v>0</v>
      </c>
      <c r="E139" s="696"/>
      <c r="F139" s="181">
        <f t="shared" si="2"/>
        <v>0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15.75" x14ac:dyDescent="0.25">
      <c r="A140" s="23" t="s">
        <v>1924</v>
      </c>
      <c r="B140" s="3"/>
      <c r="C140" s="22" t="s">
        <v>1925</v>
      </c>
      <c r="D140" s="44"/>
      <c r="E140" s="696"/>
      <c r="F140" s="181">
        <f t="shared" si="2"/>
        <v>0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5.75" x14ac:dyDescent="0.25">
      <c r="A141" s="23" t="s">
        <v>1926</v>
      </c>
      <c r="B141" s="3"/>
      <c r="C141" s="22" t="s">
        <v>1927</v>
      </c>
      <c r="D141" s="44"/>
      <c r="E141" s="696"/>
      <c r="F141" s="181">
        <f t="shared" si="2"/>
        <v>0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5.75" x14ac:dyDescent="0.25">
      <c r="A142" s="23" t="s">
        <v>1928</v>
      </c>
      <c r="B142" s="3"/>
      <c r="C142" s="22" t="s">
        <v>1929</v>
      </c>
      <c r="D142" s="44">
        <f>SUM(D143)</f>
        <v>0</v>
      </c>
      <c r="E142" s="696"/>
      <c r="F142" s="181">
        <f t="shared" si="2"/>
        <v>0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5.75" x14ac:dyDescent="0.25">
      <c r="A143" s="24" t="s">
        <v>1930</v>
      </c>
      <c r="B143" s="24"/>
      <c r="C143" s="28"/>
      <c r="D143" s="44"/>
      <c r="E143" s="697"/>
      <c r="F143" s="181">
        <f t="shared" si="2"/>
        <v>0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5.75" x14ac:dyDescent="0.25">
      <c r="A144" s="4" t="s">
        <v>1931</v>
      </c>
      <c r="B144" s="3" t="s">
        <v>1316</v>
      </c>
      <c r="C144" s="22" t="s">
        <v>1932</v>
      </c>
      <c r="D144" s="44">
        <f>SUM(D145:D146)</f>
        <v>0</v>
      </c>
      <c r="E144" s="696"/>
      <c r="F144" s="181">
        <f t="shared" si="2"/>
        <v>0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5.75" x14ac:dyDescent="0.25">
      <c r="A145" s="23" t="s">
        <v>1953</v>
      </c>
      <c r="B145" s="3"/>
      <c r="C145" s="22" t="s">
        <v>1954</v>
      </c>
      <c r="D145" s="44"/>
      <c r="E145" s="696"/>
      <c r="F145" s="181">
        <f t="shared" si="2"/>
        <v>0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5.75" x14ac:dyDescent="0.25">
      <c r="A146" s="23" t="s">
        <v>1955</v>
      </c>
      <c r="B146" s="3"/>
      <c r="C146" s="22" t="s">
        <v>1956</v>
      </c>
      <c r="D146" s="44"/>
      <c r="E146" s="696"/>
      <c r="F146" s="181">
        <f t="shared" si="2"/>
        <v>0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5.75" x14ac:dyDescent="0.25">
      <c r="A147" s="3" t="s">
        <v>1957</v>
      </c>
      <c r="B147" s="3" t="s">
        <v>1317</v>
      </c>
      <c r="C147" s="22" t="s">
        <v>1958</v>
      </c>
      <c r="D147" s="44"/>
      <c r="E147" s="696"/>
      <c r="F147" s="181">
        <f t="shared" si="2"/>
        <v>0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5.75" x14ac:dyDescent="0.25">
      <c r="A148" s="3" t="s">
        <v>1959</v>
      </c>
      <c r="B148" s="3" t="s">
        <v>1318</v>
      </c>
      <c r="C148" s="22" t="s">
        <v>1960</v>
      </c>
      <c r="D148" s="44">
        <f>SUM(D149:D150)</f>
        <v>0</v>
      </c>
      <c r="E148" s="696"/>
      <c r="F148" s="181">
        <f t="shared" si="2"/>
        <v>0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5.75" x14ac:dyDescent="0.25">
      <c r="A149" s="23" t="s">
        <v>1961</v>
      </c>
      <c r="B149" s="3"/>
      <c r="C149" s="22" t="s">
        <v>1962</v>
      </c>
      <c r="D149" s="44"/>
      <c r="E149" s="696"/>
      <c r="F149" s="181">
        <f t="shared" si="2"/>
        <v>0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5.75" x14ac:dyDescent="0.25">
      <c r="A150" s="23" t="s">
        <v>1963</v>
      </c>
      <c r="B150" s="3"/>
      <c r="C150" s="22" t="s">
        <v>1964</v>
      </c>
      <c r="D150" s="44"/>
      <c r="E150" s="696"/>
      <c r="F150" s="181">
        <f t="shared" si="2"/>
        <v>0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5.75" x14ac:dyDescent="0.25">
      <c r="A151" s="3" t="s">
        <v>1965</v>
      </c>
      <c r="B151" s="3" t="s">
        <v>1319</v>
      </c>
      <c r="C151" s="22" t="s">
        <v>1966</v>
      </c>
      <c r="D151" s="44"/>
      <c r="E151" s="696"/>
      <c r="F151" s="181">
        <f t="shared" si="2"/>
        <v>0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5.75" x14ac:dyDescent="0.25">
      <c r="A152" s="3" t="s">
        <v>1967</v>
      </c>
      <c r="B152" s="3" t="s">
        <v>1320</v>
      </c>
      <c r="C152" s="22" t="s">
        <v>1969</v>
      </c>
      <c r="D152" s="44"/>
      <c r="E152" s="696"/>
      <c r="F152" s="181">
        <f t="shared" si="2"/>
        <v>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5.75" x14ac:dyDescent="0.25">
      <c r="A153" s="21" t="s">
        <v>1970</v>
      </c>
      <c r="B153" s="3" t="s">
        <v>1321</v>
      </c>
      <c r="C153" s="22" t="s">
        <v>1971</v>
      </c>
      <c r="D153" s="43">
        <f>SUM(D154:D158)</f>
        <v>0</v>
      </c>
      <c r="E153" s="696"/>
      <c r="F153" s="181">
        <f t="shared" si="2"/>
        <v>0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5.75" x14ac:dyDescent="0.25">
      <c r="A154" s="3" t="s">
        <v>1976</v>
      </c>
      <c r="B154" s="3" t="s">
        <v>1322</v>
      </c>
      <c r="C154" s="22" t="s">
        <v>1977</v>
      </c>
      <c r="D154" s="44"/>
      <c r="E154" s="696"/>
      <c r="F154" s="181">
        <f t="shared" si="2"/>
        <v>0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5.75" x14ac:dyDescent="0.25">
      <c r="A155" s="3" t="s">
        <v>1978</v>
      </c>
      <c r="B155" s="3" t="s">
        <v>1323</v>
      </c>
      <c r="C155" s="22" t="s">
        <v>1979</v>
      </c>
      <c r="D155" s="44"/>
      <c r="E155" s="696"/>
      <c r="F155" s="181">
        <f t="shared" si="2"/>
        <v>0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5.75" x14ac:dyDescent="0.25">
      <c r="A156" s="3" t="s">
        <v>1980</v>
      </c>
      <c r="B156" s="3" t="s">
        <v>1324</v>
      </c>
      <c r="C156" s="22" t="s">
        <v>1981</v>
      </c>
      <c r="D156" s="44"/>
      <c r="E156" s="696"/>
      <c r="F156" s="181">
        <f t="shared" si="2"/>
        <v>0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5.75" x14ac:dyDescent="0.25">
      <c r="A157" s="3" t="s">
        <v>1982</v>
      </c>
      <c r="B157" s="3" t="s">
        <v>1325</v>
      </c>
      <c r="C157" s="22" t="s">
        <v>1983</v>
      </c>
      <c r="D157" s="44"/>
      <c r="E157" s="696"/>
      <c r="F157" s="181">
        <f t="shared" si="2"/>
        <v>0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5.75" x14ac:dyDescent="0.25">
      <c r="A158" s="3" t="s">
        <v>1984</v>
      </c>
      <c r="B158" s="3" t="s">
        <v>1326</v>
      </c>
      <c r="C158" s="22" t="s">
        <v>1985</v>
      </c>
      <c r="D158" s="44"/>
      <c r="E158" s="696"/>
      <c r="F158" s="181">
        <f t="shared" si="2"/>
        <v>0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5.75" x14ac:dyDescent="0.25">
      <c r="A159" s="21" t="s">
        <v>1986</v>
      </c>
      <c r="B159" s="3" t="s">
        <v>1327</v>
      </c>
      <c r="C159" s="22" t="s">
        <v>1987</v>
      </c>
      <c r="D159" s="43">
        <f>SUM(D160:D162)</f>
        <v>0</v>
      </c>
      <c r="E159" s="696"/>
      <c r="F159" s="181">
        <f t="shared" si="2"/>
        <v>0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5.75" x14ac:dyDescent="0.25">
      <c r="A160" s="3" t="s">
        <v>67</v>
      </c>
      <c r="B160" s="3" t="s">
        <v>1328</v>
      </c>
      <c r="C160" s="22" t="s">
        <v>68</v>
      </c>
      <c r="D160" s="44"/>
      <c r="E160" s="696"/>
      <c r="F160" s="181">
        <f t="shared" si="2"/>
        <v>0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5.75" x14ac:dyDescent="0.25">
      <c r="A161" s="3" t="s">
        <v>1124</v>
      </c>
      <c r="B161" s="3" t="s">
        <v>1329</v>
      </c>
      <c r="C161" s="22" t="s">
        <v>1125</v>
      </c>
      <c r="D161" s="44"/>
      <c r="E161" s="696"/>
      <c r="F161" s="181">
        <f t="shared" si="2"/>
        <v>0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5.75" x14ac:dyDescent="0.25">
      <c r="A162" s="3" t="s">
        <v>1126</v>
      </c>
      <c r="B162" s="3" t="s">
        <v>1330</v>
      </c>
      <c r="C162" s="22" t="s">
        <v>1127</v>
      </c>
      <c r="D162" s="44"/>
      <c r="E162" s="696"/>
      <c r="F162" s="181">
        <f t="shared" si="2"/>
        <v>0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5.75" x14ac:dyDescent="0.25">
      <c r="A163" s="21" t="s">
        <v>1128</v>
      </c>
      <c r="B163" s="3" t="s">
        <v>1331</v>
      </c>
      <c r="C163" s="22" t="s">
        <v>1129</v>
      </c>
      <c r="D163" s="43">
        <f>SUM(D164:D166)</f>
        <v>0</v>
      </c>
      <c r="E163" s="696"/>
      <c r="F163" s="181">
        <f t="shared" si="2"/>
        <v>0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5.75" x14ac:dyDescent="0.25">
      <c r="A164" s="3" t="s">
        <v>1130</v>
      </c>
      <c r="B164" s="3" t="s">
        <v>1332</v>
      </c>
      <c r="C164" s="22" t="s">
        <v>1131</v>
      </c>
      <c r="D164" s="44"/>
      <c r="E164" s="696"/>
      <c r="F164" s="181">
        <f t="shared" si="2"/>
        <v>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5.75" x14ac:dyDescent="0.25">
      <c r="A165" s="3" t="s">
        <v>1132</v>
      </c>
      <c r="B165" s="3" t="s">
        <v>1333</v>
      </c>
      <c r="C165" s="22" t="s">
        <v>1133</v>
      </c>
      <c r="D165" s="44"/>
      <c r="E165" s="696"/>
      <c r="F165" s="181">
        <f t="shared" si="2"/>
        <v>0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15.75" x14ac:dyDescent="0.25">
      <c r="A166" s="3" t="s">
        <v>1134</v>
      </c>
      <c r="B166" s="3" t="s">
        <v>1334</v>
      </c>
      <c r="C166" s="22" t="s">
        <v>1135</v>
      </c>
      <c r="D166" s="44"/>
      <c r="E166" s="696"/>
      <c r="F166" s="181">
        <f t="shared" si="2"/>
        <v>0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30" customHeight="1" x14ac:dyDescent="0.25">
      <c r="A167" s="19" t="s">
        <v>2056</v>
      </c>
      <c r="B167" s="19" t="s">
        <v>467</v>
      </c>
      <c r="C167" s="36" t="s">
        <v>1818</v>
      </c>
      <c r="D167" s="42">
        <f>SUM(D168,D186,D191)</f>
        <v>30411</v>
      </c>
      <c r="E167" s="42">
        <v>1138</v>
      </c>
      <c r="F167" s="42">
        <f t="shared" si="2"/>
        <v>31549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5.75" x14ac:dyDescent="0.25">
      <c r="A168" s="3" t="s">
        <v>1137</v>
      </c>
      <c r="B168" s="3" t="s">
        <v>1386</v>
      </c>
      <c r="C168" s="22" t="s">
        <v>1138</v>
      </c>
      <c r="D168" s="44">
        <f>SUM(D169,D173,D178,D181,D182,D183,D184,D185)</f>
        <v>30411</v>
      </c>
      <c r="E168" s="696">
        <v>1138</v>
      </c>
      <c r="F168" s="181">
        <f t="shared" si="2"/>
        <v>31549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5.75" x14ac:dyDescent="0.25">
      <c r="A169" s="23" t="s">
        <v>1139</v>
      </c>
      <c r="B169" s="3" t="s">
        <v>1387</v>
      </c>
      <c r="C169" s="22" t="s">
        <v>1140</v>
      </c>
      <c r="D169" s="44">
        <f>SUM(D170:D172)</f>
        <v>0</v>
      </c>
      <c r="E169" s="696"/>
      <c r="F169" s="181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5.75" x14ac:dyDescent="0.25">
      <c r="A170" s="24" t="s">
        <v>1141</v>
      </c>
      <c r="B170" s="3" t="s">
        <v>1388</v>
      </c>
      <c r="C170" s="22" t="s">
        <v>1142</v>
      </c>
      <c r="D170" s="44"/>
      <c r="E170" s="696"/>
      <c r="F170" s="181">
        <f t="shared" si="2"/>
        <v>0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15.75" x14ac:dyDescent="0.25">
      <c r="A171" s="24" t="s">
        <v>1143</v>
      </c>
      <c r="B171" s="3" t="s">
        <v>1389</v>
      </c>
      <c r="C171" s="22" t="s">
        <v>1144</v>
      </c>
      <c r="D171" s="44"/>
      <c r="E171" s="696"/>
      <c r="F171" s="181">
        <f t="shared" si="2"/>
        <v>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15.75" x14ac:dyDescent="0.25">
      <c r="A172" s="24" t="s">
        <v>1145</v>
      </c>
      <c r="B172" s="3" t="s">
        <v>1390</v>
      </c>
      <c r="C172" s="22" t="s">
        <v>1146</v>
      </c>
      <c r="D172" s="44"/>
      <c r="E172" s="696"/>
      <c r="F172" s="181">
        <f t="shared" si="2"/>
        <v>0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15.75" x14ac:dyDescent="0.25">
      <c r="A173" s="29" t="s">
        <v>1147</v>
      </c>
      <c r="B173" s="3" t="s">
        <v>1391</v>
      </c>
      <c r="C173" s="22" t="s">
        <v>1148</v>
      </c>
      <c r="D173" s="44">
        <f>SUM(D174:D177)</f>
        <v>0</v>
      </c>
      <c r="E173" s="696"/>
      <c r="F173" s="181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15.75" x14ac:dyDescent="0.25">
      <c r="A174" s="24" t="s">
        <v>1149</v>
      </c>
      <c r="B174" s="3" t="s">
        <v>1392</v>
      </c>
      <c r="C174" s="22" t="s">
        <v>1150</v>
      </c>
      <c r="D174" s="44"/>
      <c r="E174" s="696"/>
      <c r="F174" s="181">
        <f t="shared" si="2"/>
        <v>0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5.75" x14ac:dyDescent="0.25">
      <c r="A175" s="24" t="s">
        <v>1151</v>
      </c>
      <c r="B175" s="3" t="s">
        <v>1393</v>
      </c>
      <c r="C175" s="22" t="s">
        <v>1152</v>
      </c>
      <c r="D175" s="44"/>
      <c r="E175" s="696"/>
      <c r="F175" s="181">
        <f t="shared" si="2"/>
        <v>0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5.75" x14ac:dyDescent="0.25">
      <c r="A176" s="24" t="s">
        <v>1153</v>
      </c>
      <c r="B176" s="3" t="s">
        <v>1394</v>
      </c>
      <c r="C176" s="22" t="s">
        <v>1154</v>
      </c>
      <c r="D176" s="44"/>
      <c r="E176" s="696"/>
      <c r="F176" s="181">
        <f t="shared" si="2"/>
        <v>0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15.75" x14ac:dyDescent="0.25">
      <c r="A177" s="24" t="s">
        <v>1155</v>
      </c>
      <c r="B177" s="3" t="s">
        <v>1395</v>
      </c>
      <c r="C177" s="22" t="s">
        <v>1156</v>
      </c>
      <c r="D177" s="44"/>
      <c r="E177" s="696"/>
      <c r="F177" s="181">
        <f t="shared" si="2"/>
        <v>0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15.75" x14ac:dyDescent="0.25">
      <c r="A178" s="23" t="s">
        <v>1157</v>
      </c>
      <c r="B178" s="3" t="s">
        <v>1396</v>
      </c>
      <c r="C178" s="22" t="s">
        <v>1158</v>
      </c>
      <c r="D178" s="44">
        <f>SUM(D179:D180)</f>
        <v>0</v>
      </c>
      <c r="E178" s="696"/>
      <c r="F178" s="181">
        <f t="shared" si="2"/>
        <v>0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15.75" x14ac:dyDescent="0.25">
      <c r="A179" s="24" t="s">
        <v>1159</v>
      </c>
      <c r="B179" s="3" t="s">
        <v>1397</v>
      </c>
      <c r="C179" s="22" t="s">
        <v>1160</v>
      </c>
      <c r="D179" s="44"/>
      <c r="E179" s="696"/>
      <c r="F179" s="181">
        <f t="shared" si="2"/>
        <v>0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15.75" x14ac:dyDescent="0.25">
      <c r="A180" s="24" t="s">
        <v>1161</v>
      </c>
      <c r="B180" s="3" t="s">
        <v>1398</v>
      </c>
      <c r="C180" s="22" t="s">
        <v>1162</v>
      </c>
      <c r="D180" s="44"/>
      <c r="E180" s="696"/>
      <c r="F180" s="181">
        <f t="shared" si="2"/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15.75" x14ac:dyDescent="0.25">
      <c r="A181" s="23" t="s">
        <v>1163</v>
      </c>
      <c r="B181" s="3" t="s">
        <v>1399</v>
      </c>
      <c r="C181" s="22" t="s">
        <v>1164</v>
      </c>
      <c r="D181" s="44"/>
      <c r="E181" s="696"/>
      <c r="F181" s="181">
        <f t="shared" si="2"/>
        <v>0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15.75" x14ac:dyDescent="0.25">
      <c r="A182" s="23" t="s">
        <v>1165</v>
      </c>
      <c r="B182" s="3" t="s">
        <v>1400</v>
      </c>
      <c r="C182" s="22" t="s">
        <v>1166</v>
      </c>
      <c r="D182" s="44"/>
      <c r="E182" s="696"/>
      <c r="F182" s="181">
        <f t="shared" si="2"/>
        <v>0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15.75" x14ac:dyDescent="0.25">
      <c r="A183" s="23" t="s">
        <v>1167</v>
      </c>
      <c r="B183" s="3" t="s">
        <v>1401</v>
      </c>
      <c r="C183" s="22" t="s">
        <v>1168</v>
      </c>
      <c r="D183" s="44">
        <v>30411</v>
      </c>
      <c r="E183" s="696">
        <v>1138</v>
      </c>
      <c r="F183" s="181">
        <f t="shared" si="2"/>
        <v>31549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15.75" x14ac:dyDescent="0.25">
      <c r="A184" s="23" t="s">
        <v>1169</v>
      </c>
      <c r="B184" s="3" t="s">
        <v>1402</v>
      </c>
      <c r="C184" s="22" t="s">
        <v>1170</v>
      </c>
      <c r="D184" s="44"/>
      <c r="E184" s="696"/>
      <c r="F184" s="181">
        <f t="shared" si="2"/>
        <v>0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15.75" x14ac:dyDescent="0.25">
      <c r="A185" s="23" t="s">
        <v>1171</v>
      </c>
      <c r="B185" s="3" t="s">
        <v>1403</v>
      </c>
      <c r="C185" s="22" t="s">
        <v>1172</v>
      </c>
      <c r="D185" s="44"/>
      <c r="E185" s="696"/>
      <c r="F185" s="181">
        <f t="shared" si="2"/>
        <v>0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15.75" x14ac:dyDescent="0.25">
      <c r="A186" s="3" t="s">
        <v>1173</v>
      </c>
      <c r="B186" s="3" t="s">
        <v>1404</v>
      </c>
      <c r="C186" s="22" t="s">
        <v>1174</v>
      </c>
      <c r="D186" s="44">
        <f>SUM(D187:D190)</f>
        <v>0</v>
      </c>
      <c r="E186" s="696"/>
      <c r="F186" s="181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15.75" x14ac:dyDescent="0.25">
      <c r="A187" s="23" t="s">
        <v>1175</v>
      </c>
      <c r="B187" s="3" t="s">
        <v>1405</v>
      </c>
      <c r="C187" s="22" t="s">
        <v>1176</v>
      </c>
      <c r="D187" s="44"/>
      <c r="E187" s="696"/>
      <c r="F187" s="181">
        <f t="shared" si="2"/>
        <v>0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15.75" x14ac:dyDescent="0.25">
      <c r="A188" s="23" t="s">
        <v>1177</v>
      </c>
      <c r="B188" s="3" t="s">
        <v>1406</v>
      </c>
      <c r="C188" s="22" t="s">
        <v>1178</v>
      </c>
      <c r="D188" s="44"/>
      <c r="E188" s="696"/>
      <c r="F188" s="181">
        <f t="shared" si="2"/>
        <v>0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15.75" x14ac:dyDescent="0.25">
      <c r="A189" s="23" t="s">
        <v>1179</v>
      </c>
      <c r="B189" s="3" t="s">
        <v>1407</v>
      </c>
      <c r="C189" s="22" t="s">
        <v>1180</v>
      </c>
      <c r="D189" s="44"/>
      <c r="E189" s="696"/>
      <c r="F189" s="181">
        <f t="shared" si="2"/>
        <v>0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15.75" x14ac:dyDescent="0.25">
      <c r="A190" s="23" t="s">
        <v>1181</v>
      </c>
      <c r="B190" s="3" t="s">
        <v>1408</v>
      </c>
      <c r="C190" s="22" t="s">
        <v>1182</v>
      </c>
      <c r="D190" s="44"/>
      <c r="E190" s="696"/>
      <c r="F190" s="181">
        <f t="shared" si="2"/>
        <v>0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15.75" x14ac:dyDescent="0.25">
      <c r="A191" s="3" t="s">
        <v>1183</v>
      </c>
      <c r="B191" s="3" t="s">
        <v>1409</v>
      </c>
      <c r="C191" s="22" t="s">
        <v>1184</v>
      </c>
      <c r="D191" s="44"/>
      <c r="E191" s="696"/>
      <c r="F191" s="181">
        <f t="shared" si="2"/>
        <v>0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30" customHeight="1" x14ac:dyDescent="0.25">
      <c r="A192" s="19" t="s">
        <v>2057</v>
      </c>
      <c r="B192" s="19"/>
      <c r="C192" s="19"/>
      <c r="D192" s="42">
        <f>SUM(D167,D8)</f>
        <v>30411</v>
      </c>
      <c r="E192" s="42">
        <f>E167+E8</f>
        <v>1138</v>
      </c>
      <c r="F192" s="42">
        <f t="shared" si="2"/>
        <v>31549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s="31" customFormat="1" ht="30" customHeight="1" x14ac:dyDescent="0.25">
      <c r="A193" s="19" t="s">
        <v>2058</v>
      </c>
      <c r="B193" s="19" t="s">
        <v>768</v>
      </c>
      <c r="C193" s="20"/>
      <c r="D193" s="42">
        <f>SUM(D194,D248,D257,D332,D367,D380,D390,D395)</f>
        <v>30410.760000000002</v>
      </c>
      <c r="E193" s="42">
        <f>E194+E248+E257+E332+E367+E380+E390+E395</f>
        <v>1138</v>
      </c>
      <c r="F193" s="42">
        <f t="shared" si="2"/>
        <v>31548.760000000002</v>
      </c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1:17" ht="15.75" x14ac:dyDescent="0.25">
      <c r="A194" s="21" t="s">
        <v>141</v>
      </c>
      <c r="B194" s="21" t="s">
        <v>470</v>
      </c>
      <c r="C194" s="32" t="s">
        <v>142</v>
      </c>
      <c r="D194" s="43">
        <f>SUM(D195,D244)</f>
        <v>21556</v>
      </c>
      <c r="E194" s="698">
        <f>E195+E244</f>
        <v>-262</v>
      </c>
      <c r="F194" s="181">
        <f t="shared" si="2"/>
        <v>21294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ht="15.75" x14ac:dyDescent="0.25">
      <c r="A195" s="3" t="s">
        <v>143</v>
      </c>
      <c r="B195" s="3" t="s">
        <v>471</v>
      </c>
      <c r="C195" s="33" t="s">
        <v>144</v>
      </c>
      <c r="D195" s="44">
        <f>SUM(D196,D213,D214,D215,D216,D217,D218,D232,D233,D237,D241,D242,D243)</f>
        <v>21556</v>
      </c>
      <c r="E195" s="696">
        <f>E196+E213+E214+E215+E216+E217+E218+E232+E233+E237+E241+E242+E243</f>
        <v>-1067</v>
      </c>
      <c r="F195" s="181">
        <f t="shared" si="2"/>
        <v>20489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ht="15.75" x14ac:dyDescent="0.25">
      <c r="A196" s="23" t="s">
        <v>145</v>
      </c>
      <c r="B196" s="3" t="s">
        <v>472</v>
      </c>
      <c r="C196" s="22" t="s">
        <v>146</v>
      </c>
      <c r="D196" s="44">
        <f>SUM(D197,D201,D204,D206,D210,D212)</f>
        <v>19509</v>
      </c>
      <c r="E196" s="696">
        <v>-590</v>
      </c>
      <c r="F196" s="181">
        <f t="shared" si="2"/>
        <v>18919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15.75" x14ac:dyDescent="0.25">
      <c r="A197" s="24" t="s">
        <v>147</v>
      </c>
      <c r="B197" s="3"/>
      <c r="C197" s="33" t="s">
        <v>148</v>
      </c>
      <c r="D197" s="44">
        <f>SUM(D198:D200)</f>
        <v>18130</v>
      </c>
      <c r="E197" s="696">
        <v>-535</v>
      </c>
      <c r="F197" s="181">
        <f t="shared" si="2"/>
        <v>17595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5.75" x14ac:dyDescent="0.25">
      <c r="A198" s="25" t="s">
        <v>149</v>
      </c>
      <c r="B198" s="3"/>
      <c r="C198" s="33" t="s">
        <v>150</v>
      </c>
      <c r="D198" s="44">
        <v>18130</v>
      </c>
      <c r="E198" s="696">
        <v>-535</v>
      </c>
      <c r="F198" s="181">
        <f t="shared" si="2"/>
        <v>17595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ht="15.75" x14ac:dyDescent="0.25">
      <c r="A199" s="25" t="s">
        <v>151</v>
      </c>
      <c r="B199" s="3"/>
      <c r="C199" s="33" t="s">
        <v>152</v>
      </c>
      <c r="D199" s="44"/>
      <c r="E199" s="696"/>
      <c r="F199" s="181">
        <f t="shared" si="2"/>
        <v>0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ht="15.75" x14ac:dyDescent="0.25">
      <c r="A200" s="25" t="s">
        <v>153</v>
      </c>
      <c r="B200" s="3"/>
      <c r="C200" s="33" t="s">
        <v>154</v>
      </c>
      <c r="D200" s="44"/>
      <c r="E200" s="696"/>
      <c r="F200" s="181">
        <f t="shared" si="2"/>
        <v>0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5.75" x14ac:dyDescent="0.25">
      <c r="A201" s="24" t="s">
        <v>155</v>
      </c>
      <c r="B201" s="3"/>
      <c r="C201" s="22" t="s">
        <v>156</v>
      </c>
      <c r="D201" s="44">
        <f>SUM(D202:D203)</f>
        <v>1002</v>
      </c>
      <c r="E201" s="696">
        <v>-55</v>
      </c>
      <c r="F201" s="181">
        <f t="shared" si="2"/>
        <v>947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15.75" x14ac:dyDescent="0.25">
      <c r="A202" s="25" t="s">
        <v>157</v>
      </c>
      <c r="B202" s="3"/>
      <c r="C202" s="22" t="s">
        <v>158</v>
      </c>
      <c r="D202" s="44">
        <v>1002</v>
      </c>
      <c r="E202" s="696">
        <v>-55</v>
      </c>
      <c r="F202" s="181">
        <f t="shared" ref="F202:F265" si="3">E202+D202</f>
        <v>947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15.75" x14ac:dyDescent="0.25">
      <c r="A203" s="25" t="s">
        <v>159</v>
      </c>
      <c r="B203" s="3"/>
      <c r="C203" s="22" t="s">
        <v>160</v>
      </c>
      <c r="D203" s="44"/>
      <c r="E203" s="696"/>
      <c r="F203" s="181">
        <f t="shared" si="3"/>
        <v>0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ht="15.75" x14ac:dyDescent="0.25">
      <c r="A204" s="24" t="s">
        <v>161</v>
      </c>
      <c r="B204" s="3"/>
      <c r="C204" s="22" t="s">
        <v>162</v>
      </c>
      <c r="D204" s="44">
        <f>SUM(D205)</f>
        <v>0</v>
      </c>
      <c r="E204" s="696"/>
      <c r="F204" s="181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ht="15.75" x14ac:dyDescent="0.25">
      <c r="A205" s="25" t="s">
        <v>163</v>
      </c>
      <c r="B205" s="3"/>
      <c r="C205" s="22" t="s">
        <v>164</v>
      </c>
      <c r="D205" s="44"/>
      <c r="E205" s="696"/>
      <c r="F205" s="181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ht="15.75" x14ac:dyDescent="0.25">
      <c r="A206" s="24" t="s">
        <v>165</v>
      </c>
      <c r="B206" s="3"/>
      <c r="C206" s="22" t="s">
        <v>166</v>
      </c>
      <c r="D206" s="44">
        <f>SUM(D207:D209)</f>
        <v>377</v>
      </c>
      <c r="E206" s="696"/>
      <c r="F206" s="181">
        <f t="shared" si="3"/>
        <v>377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ht="15.75" x14ac:dyDescent="0.25">
      <c r="A207" s="25" t="s">
        <v>167</v>
      </c>
      <c r="B207" s="3"/>
      <c r="C207" s="22" t="s">
        <v>168</v>
      </c>
      <c r="D207" s="44">
        <v>377</v>
      </c>
      <c r="E207" s="696"/>
      <c r="F207" s="181">
        <f t="shared" si="3"/>
        <v>377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ht="15.75" x14ac:dyDescent="0.25">
      <c r="A208" s="25" t="s">
        <v>169</v>
      </c>
      <c r="B208" s="3"/>
      <c r="C208" s="22" t="s">
        <v>170</v>
      </c>
      <c r="D208" s="44"/>
      <c r="E208" s="696"/>
      <c r="F208" s="181">
        <f t="shared" si="3"/>
        <v>0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ht="15.75" x14ac:dyDescent="0.25">
      <c r="A209" s="25" t="s">
        <v>171</v>
      </c>
      <c r="B209" s="3"/>
      <c r="C209" s="22" t="s">
        <v>172</v>
      </c>
      <c r="D209" s="44"/>
      <c r="E209" s="696"/>
      <c r="F209" s="181">
        <f t="shared" si="3"/>
        <v>0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ht="15.75" x14ac:dyDescent="0.25">
      <c r="A210" s="24" t="s">
        <v>173</v>
      </c>
      <c r="B210" s="3"/>
      <c r="C210" s="22" t="s">
        <v>174</v>
      </c>
      <c r="D210" s="44">
        <f>SUM(D211)</f>
        <v>0</v>
      </c>
      <c r="E210" s="696"/>
      <c r="F210" s="181">
        <f t="shared" si="3"/>
        <v>0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ht="15.75" x14ac:dyDescent="0.25">
      <c r="A211" s="25" t="s">
        <v>175</v>
      </c>
      <c r="B211" s="3"/>
      <c r="C211" s="22" t="s">
        <v>176</v>
      </c>
      <c r="D211" s="44"/>
      <c r="E211" s="696"/>
      <c r="F211" s="181">
        <f t="shared" si="3"/>
        <v>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ht="15.75" x14ac:dyDescent="0.25">
      <c r="A212" s="24" t="s">
        <v>177</v>
      </c>
      <c r="B212" s="3"/>
      <c r="C212" s="22" t="s">
        <v>178</v>
      </c>
      <c r="D212" s="44"/>
      <c r="E212" s="696"/>
      <c r="F212" s="181">
        <f t="shared" si="3"/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ht="15.75" x14ac:dyDescent="0.25">
      <c r="A213" s="23" t="s">
        <v>179</v>
      </c>
      <c r="B213" s="3" t="s">
        <v>473</v>
      </c>
      <c r="C213" s="22" t="s">
        <v>180</v>
      </c>
      <c r="D213" s="44"/>
      <c r="E213" s="696"/>
      <c r="F213" s="181">
        <f t="shared" si="3"/>
        <v>0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ht="15.75" x14ac:dyDescent="0.25">
      <c r="A214" s="23" t="s">
        <v>181</v>
      </c>
      <c r="B214" s="3" t="s">
        <v>474</v>
      </c>
      <c r="C214" s="22" t="s">
        <v>182</v>
      </c>
      <c r="D214" s="44"/>
      <c r="E214" s="696"/>
      <c r="F214" s="181">
        <f t="shared" si="3"/>
        <v>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ht="15.75" x14ac:dyDescent="0.25">
      <c r="A215" s="23" t="s">
        <v>183</v>
      </c>
      <c r="B215" s="3" t="s">
        <v>475</v>
      </c>
      <c r="C215" s="22" t="s">
        <v>184</v>
      </c>
      <c r="D215" s="44">
        <v>79</v>
      </c>
      <c r="E215" s="696" t="s">
        <v>1809</v>
      </c>
      <c r="F215" s="181">
        <f t="shared" si="3"/>
        <v>0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15.75" x14ac:dyDescent="0.25">
      <c r="A216" s="23" t="s">
        <v>185</v>
      </c>
      <c r="B216" s="3" t="s">
        <v>476</v>
      </c>
      <c r="C216" s="22" t="s">
        <v>186</v>
      </c>
      <c r="D216" s="44"/>
      <c r="E216" s="696"/>
      <c r="F216" s="181">
        <f t="shared" si="3"/>
        <v>0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5.75" x14ac:dyDescent="0.25">
      <c r="A217" s="23" t="s">
        <v>187</v>
      </c>
      <c r="B217" s="3" t="s">
        <v>477</v>
      </c>
      <c r="C217" s="22" t="s">
        <v>188</v>
      </c>
      <c r="D217" s="44"/>
      <c r="E217" s="696"/>
      <c r="F217" s="181">
        <f t="shared" si="3"/>
        <v>0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ht="15.75" x14ac:dyDescent="0.25">
      <c r="A218" s="23" t="s">
        <v>189</v>
      </c>
      <c r="B218" s="3" t="s">
        <v>478</v>
      </c>
      <c r="C218" s="22" t="s">
        <v>190</v>
      </c>
      <c r="D218" s="44">
        <f>SUM(D219,D223,D227,D228,D229,D230,D231)</f>
        <v>1600</v>
      </c>
      <c r="E218" s="696">
        <f>E219+E223+E227+E228+E229+E230+E231</f>
        <v>-318</v>
      </c>
      <c r="F218" s="181">
        <f t="shared" si="3"/>
        <v>1282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ht="15.75" x14ac:dyDescent="0.25">
      <c r="A219" s="24" t="s">
        <v>191</v>
      </c>
      <c r="B219" s="3"/>
      <c r="C219" s="22" t="s">
        <v>192</v>
      </c>
      <c r="D219" s="44">
        <f>SUM(D220:D222)</f>
        <v>832</v>
      </c>
      <c r="E219" s="696">
        <v>-832</v>
      </c>
      <c r="F219" s="181">
        <f t="shared" si="3"/>
        <v>0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ht="15.75" x14ac:dyDescent="0.25">
      <c r="A220" s="25" t="s">
        <v>193</v>
      </c>
      <c r="B220" s="3"/>
      <c r="C220" s="22" t="s">
        <v>194</v>
      </c>
      <c r="D220" s="44">
        <v>832</v>
      </c>
      <c r="E220" s="696">
        <v>-832</v>
      </c>
      <c r="F220" s="181">
        <f t="shared" si="3"/>
        <v>0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ht="15.75" x14ac:dyDescent="0.25">
      <c r="A221" s="25" t="s">
        <v>195</v>
      </c>
      <c r="B221" s="3"/>
      <c r="C221" s="22" t="s">
        <v>196</v>
      </c>
      <c r="D221" s="44"/>
      <c r="E221" s="696"/>
      <c r="F221" s="181">
        <f t="shared" si="3"/>
        <v>0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ht="15.75" x14ac:dyDescent="0.25">
      <c r="A222" s="25" t="s">
        <v>197</v>
      </c>
      <c r="B222" s="3"/>
      <c r="C222" s="22" t="s">
        <v>198</v>
      </c>
      <c r="D222" s="44"/>
      <c r="E222" s="696"/>
      <c r="F222" s="181">
        <f t="shared" si="3"/>
        <v>0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ht="15.75" x14ac:dyDescent="0.25">
      <c r="A223" s="24" t="s">
        <v>199</v>
      </c>
      <c r="B223" s="3"/>
      <c r="C223" s="22" t="s">
        <v>200</v>
      </c>
      <c r="D223" s="44">
        <f>SUM(D224:D226)</f>
        <v>0</v>
      </c>
      <c r="E223" s="696"/>
      <c r="F223" s="181">
        <f t="shared" si="3"/>
        <v>0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5.75" x14ac:dyDescent="0.25">
      <c r="A224" s="25" t="s">
        <v>1244</v>
      </c>
      <c r="B224" s="3"/>
      <c r="C224" s="22" t="s">
        <v>1245</v>
      </c>
      <c r="D224" s="44"/>
      <c r="E224" s="696"/>
      <c r="F224" s="181">
        <f t="shared" si="3"/>
        <v>0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ht="15.75" x14ac:dyDescent="0.25">
      <c r="A225" s="25" t="s">
        <v>1246</v>
      </c>
      <c r="B225" s="3"/>
      <c r="C225" s="22" t="s">
        <v>1247</v>
      </c>
      <c r="D225" s="44"/>
      <c r="E225" s="696"/>
      <c r="F225" s="181">
        <f t="shared" si="3"/>
        <v>0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5.75" x14ac:dyDescent="0.25">
      <c r="A226" s="25" t="s">
        <v>1248</v>
      </c>
      <c r="B226" s="3"/>
      <c r="C226" s="22" t="s">
        <v>1249</v>
      </c>
      <c r="D226" s="44"/>
      <c r="E226" s="696"/>
      <c r="F226" s="181">
        <f t="shared" si="3"/>
        <v>0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ht="15.75" x14ac:dyDescent="0.25">
      <c r="A227" s="24" t="s">
        <v>1250</v>
      </c>
      <c r="B227" s="3"/>
      <c r="C227" s="22" t="s">
        <v>1251</v>
      </c>
      <c r="D227" s="44">
        <v>768</v>
      </c>
      <c r="E227" s="696">
        <v>-413</v>
      </c>
      <c r="F227" s="181">
        <f t="shared" si="3"/>
        <v>355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ht="15.75" x14ac:dyDescent="0.25">
      <c r="A228" s="24" t="s">
        <v>1252</v>
      </c>
      <c r="B228" s="3"/>
      <c r="C228" s="22" t="s">
        <v>1253</v>
      </c>
      <c r="D228" s="44"/>
      <c r="E228" s="696">
        <v>180</v>
      </c>
      <c r="F228" s="181">
        <f t="shared" si="3"/>
        <v>180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ht="15.75" x14ac:dyDescent="0.25">
      <c r="A229" s="24" t="s">
        <v>1254</v>
      </c>
      <c r="B229" s="3"/>
      <c r="C229" s="22" t="s">
        <v>1255</v>
      </c>
      <c r="D229" s="44"/>
      <c r="E229" s="696">
        <v>141</v>
      </c>
      <c r="F229" s="181">
        <f t="shared" si="3"/>
        <v>141</v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5.75" x14ac:dyDescent="0.25">
      <c r="A230" s="24" t="s">
        <v>1256</v>
      </c>
      <c r="B230" s="3"/>
      <c r="C230" s="22" t="s">
        <v>1257</v>
      </c>
      <c r="D230" s="44"/>
      <c r="E230" s="696">
        <v>215</v>
      </c>
      <c r="F230" s="181">
        <f t="shared" si="3"/>
        <v>215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ht="15.75" x14ac:dyDescent="0.25">
      <c r="A231" s="24" t="s">
        <v>1258</v>
      </c>
      <c r="B231" s="3"/>
      <c r="C231" s="22" t="s">
        <v>1259</v>
      </c>
      <c r="D231" s="44"/>
      <c r="E231" s="696">
        <v>391</v>
      </c>
      <c r="F231" s="181">
        <f t="shared" si="3"/>
        <v>391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ht="15.75" x14ac:dyDescent="0.25">
      <c r="A232" s="23" t="s">
        <v>1260</v>
      </c>
      <c r="B232" s="3" t="s">
        <v>479</v>
      </c>
      <c r="C232" s="22" t="s">
        <v>1261</v>
      </c>
      <c r="D232" s="44"/>
      <c r="E232" s="696"/>
      <c r="F232" s="181">
        <f t="shared" si="3"/>
        <v>0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ht="15.75" x14ac:dyDescent="0.25">
      <c r="A233" s="23" t="s">
        <v>1262</v>
      </c>
      <c r="B233" s="3" t="s">
        <v>480</v>
      </c>
      <c r="C233" s="22" t="s">
        <v>1263</v>
      </c>
      <c r="D233" s="44">
        <f>SUM(D234:D236)</f>
        <v>168</v>
      </c>
      <c r="E233" s="696"/>
      <c r="F233" s="181">
        <f t="shared" si="3"/>
        <v>168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15.75" x14ac:dyDescent="0.25">
      <c r="A234" s="24" t="s">
        <v>1264</v>
      </c>
      <c r="B234" s="3"/>
      <c r="C234" s="22" t="s">
        <v>1265</v>
      </c>
      <c r="D234" s="44">
        <v>168</v>
      </c>
      <c r="E234" s="696"/>
      <c r="F234" s="181">
        <f t="shared" si="3"/>
        <v>168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ht="15.75" x14ac:dyDescent="0.25">
      <c r="A235" s="24" t="s">
        <v>1266</v>
      </c>
      <c r="B235" s="3"/>
      <c r="C235" s="22" t="s">
        <v>1267</v>
      </c>
      <c r="D235" s="44"/>
      <c r="E235" s="696"/>
      <c r="F235" s="181">
        <f t="shared" si="3"/>
        <v>0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ht="15.75" x14ac:dyDescent="0.25">
      <c r="A236" s="24" t="s">
        <v>585</v>
      </c>
      <c r="B236" s="3"/>
      <c r="C236" s="22" t="s">
        <v>586</v>
      </c>
      <c r="D236" s="44"/>
      <c r="E236" s="696"/>
      <c r="F236" s="181">
        <f t="shared" si="3"/>
        <v>0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ht="15.75" x14ac:dyDescent="0.25">
      <c r="A237" s="23" t="s">
        <v>587</v>
      </c>
      <c r="B237" s="3" t="s">
        <v>481</v>
      </c>
      <c r="C237" s="22" t="s">
        <v>588</v>
      </c>
      <c r="D237" s="44">
        <f>SUM(D238:D240)</f>
        <v>0</v>
      </c>
      <c r="E237" s="696"/>
      <c r="F237" s="181">
        <f t="shared" si="3"/>
        <v>0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ht="15.75" x14ac:dyDescent="0.25">
      <c r="A238" s="24" t="s">
        <v>589</v>
      </c>
      <c r="B238" s="3"/>
      <c r="C238" s="22" t="s">
        <v>590</v>
      </c>
      <c r="D238" s="44"/>
      <c r="E238" s="696"/>
      <c r="F238" s="181">
        <f t="shared" si="3"/>
        <v>0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ht="15.75" x14ac:dyDescent="0.25">
      <c r="A239" s="24" t="s">
        <v>591</v>
      </c>
      <c r="B239" s="3"/>
      <c r="C239" s="22" t="s">
        <v>592</v>
      </c>
      <c r="D239" s="44"/>
      <c r="E239" s="696"/>
      <c r="F239" s="181">
        <f t="shared" si="3"/>
        <v>0</v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ht="15.75" x14ac:dyDescent="0.25">
      <c r="A240" s="24" t="s">
        <v>593</v>
      </c>
      <c r="B240" s="3"/>
      <c r="C240" s="22" t="s">
        <v>594</v>
      </c>
      <c r="D240" s="44"/>
      <c r="E240" s="696"/>
      <c r="F240" s="181">
        <f t="shared" si="3"/>
        <v>0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ht="15.75" x14ac:dyDescent="0.25">
      <c r="A241" s="23" t="s">
        <v>595</v>
      </c>
      <c r="B241" s="3" t="s">
        <v>482</v>
      </c>
      <c r="C241" s="22" t="s">
        <v>596</v>
      </c>
      <c r="D241" s="44"/>
      <c r="E241" s="696"/>
      <c r="F241" s="181">
        <f t="shared" si="3"/>
        <v>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ht="15.75" x14ac:dyDescent="0.25">
      <c r="A242" s="23" t="s">
        <v>1644</v>
      </c>
      <c r="B242" s="3" t="s">
        <v>483</v>
      </c>
      <c r="C242" s="22" t="s">
        <v>1645</v>
      </c>
      <c r="D242" s="44">
        <v>200</v>
      </c>
      <c r="E242" s="696">
        <v>-200</v>
      </c>
      <c r="F242" s="181">
        <f t="shared" si="3"/>
        <v>0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ht="15.75" x14ac:dyDescent="0.25">
      <c r="A243" s="23" t="s">
        <v>1646</v>
      </c>
      <c r="B243" s="3" t="s">
        <v>484</v>
      </c>
      <c r="C243" s="22" t="s">
        <v>1647</v>
      </c>
      <c r="D243" s="44"/>
      <c r="E243" s="696">
        <v>120</v>
      </c>
      <c r="F243" s="181">
        <f t="shared" si="3"/>
        <v>120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ht="15.75" x14ac:dyDescent="0.25">
      <c r="A244" s="3" t="s">
        <v>1648</v>
      </c>
      <c r="B244" s="3" t="s">
        <v>485</v>
      </c>
      <c r="C244" s="22" t="s">
        <v>1649</v>
      </c>
      <c r="D244" s="44">
        <f>SUM(D245:D247)</f>
        <v>0</v>
      </c>
      <c r="E244" s="696">
        <f>E245+E246+E247</f>
        <v>805</v>
      </c>
      <c r="F244" s="181">
        <f t="shared" si="3"/>
        <v>805</v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5.75" x14ac:dyDescent="0.25">
      <c r="A245" s="23" t="s">
        <v>1650</v>
      </c>
      <c r="B245" s="3" t="s">
        <v>486</v>
      </c>
      <c r="C245" s="22" t="s">
        <v>1651</v>
      </c>
      <c r="D245" s="44"/>
      <c r="E245" s="696"/>
      <c r="F245" s="181">
        <f t="shared" si="3"/>
        <v>0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ht="15.75" x14ac:dyDescent="0.25">
      <c r="A246" s="23" t="s">
        <v>1652</v>
      </c>
      <c r="B246" s="3" t="s">
        <v>487</v>
      </c>
      <c r="C246" s="22" t="s">
        <v>1653</v>
      </c>
      <c r="D246" s="44"/>
      <c r="E246" s="696" t="s">
        <v>1810</v>
      </c>
      <c r="F246" s="181">
        <f t="shared" si="3"/>
        <v>429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ht="15.75" x14ac:dyDescent="0.25">
      <c r="A247" s="23" t="s">
        <v>1654</v>
      </c>
      <c r="B247" s="3" t="s">
        <v>488</v>
      </c>
      <c r="C247" s="22" t="s">
        <v>1655</v>
      </c>
      <c r="D247" s="44"/>
      <c r="E247" s="696" t="s">
        <v>1811</v>
      </c>
      <c r="F247" s="181">
        <f t="shared" si="3"/>
        <v>376</v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ht="15.75" x14ac:dyDescent="0.25">
      <c r="A248" s="21" t="s">
        <v>1656</v>
      </c>
      <c r="B248" s="21" t="s">
        <v>489</v>
      </c>
      <c r="C248" s="32" t="s">
        <v>1657</v>
      </c>
      <c r="D248" s="43">
        <f>SUM(D249:D256)</f>
        <v>5288.76</v>
      </c>
      <c r="E248" s="698">
        <f>SUM(E249:E256)</f>
        <v>400</v>
      </c>
      <c r="F248" s="181">
        <f t="shared" si="3"/>
        <v>5688.76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5.75" x14ac:dyDescent="0.25">
      <c r="A249" s="3" t="s">
        <v>1658</v>
      </c>
      <c r="B249" s="3" t="s">
        <v>1659</v>
      </c>
      <c r="C249" s="22" t="s">
        <v>1660</v>
      </c>
      <c r="D249" s="44">
        <f>(D196+D213+D214+D215+D216+D217+D237+D243+D244)*0.27</f>
        <v>5288.76</v>
      </c>
      <c r="E249" s="696">
        <v>-240</v>
      </c>
      <c r="F249" s="181">
        <f t="shared" si="3"/>
        <v>5048.76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ht="15.75" x14ac:dyDescent="0.25">
      <c r="A250" s="3" t="s">
        <v>1661</v>
      </c>
      <c r="B250" s="3" t="s">
        <v>1662</v>
      </c>
      <c r="C250" s="22" t="s">
        <v>1663</v>
      </c>
      <c r="D250" s="44"/>
      <c r="E250" s="696"/>
      <c r="F250" s="181">
        <f t="shared" si="3"/>
        <v>0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ht="15.75" x14ac:dyDescent="0.25">
      <c r="A251" s="3" t="s">
        <v>1664</v>
      </c>
      <c r="B251" s="3" t="s">
        <v>1665</v>
      </c>
      <c r="C251" s="22" t="s">
        <v>1666</v>
      </c>
      <c r="D251" s="44"/>
      <c r="E251" s="696">
        <v>340</v>
      </c>
      <c r="F251" s="181">
        <f t="shared" si="3"/>
        <v>340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ht="15.75" x14ac:dyDescent="0.25">
      <c r="A252" s="3" t="s">
        <v>1667</v>
      </c>
      <c r="B252" s="3" t="s">
        <v>1668</v>
      </c>
      <c r="C252" s="22" t="s">
        <v>1669</v>
      </c>
      <c r="D252" s="44"/>
      <c r="E252" s="696"/>
      <c r="F252" s="181">
        <f t="shared" si="3"/>
        <v>0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5.75" x14ac:dyDescent="0.25">
      <c r="A253" s="3" t="s">
        <v>1670</v>
      </c>
      <c r="B253" s="3" t="s">
        <v>1671</v>
      </c>
      <c r="C253" s="22" t="s">
        <v>1672</v>
      </c>
      <c r="D253" s="44"/>
      <c r="E253" s="696"/>
      <c r="F253" s="181">
        <f t="shared" si="3"/>
        <v>0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ht="15.75" x14ac:dyDescent="0.25">
      <c r="A254" s="3" t="s">
        <v>1673</v>
      </c>
      <c r="B254" s="3" t="s">
        <v>1674</v>
      </c>
      <c r="C254" s="22" t="s">
        <v>1675</v>
      </c>
      <c r="D254" s="44"/>
      <c r="E254" s="696"/>
      <c r="F254" s="181">
        <f t="shared" si="3"/>
        <v>0</v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5.75" x14ac:dyDescent="0.25">
      <c r="A255" s="3" t="s">
        <v>1676</v>
      </c>
      <c r="B255" s="3" t="s">
        <v>1677</v>
      </c>
      <c r="C255" s="22" t="s">
        <v>1678</v>
      </c>
      <c r="D255" s="44"/>
      <c r="E255" s="696">
        <v>300</v>
      </c>
      <c r="F255" s="181">
        <f t="shared" si="3"/>
        <v>300</v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ht="15.75" x14ac:dyDescent="0.25">
      <c r="A256" s="3" t="s">
        <v>1679</v>
      </c>
      <c r="B256" s="3" t="s">
        <v>1680</v>
      </c>
      <c r="C256" s="22" t="s">
        <v>1681</v>
      </c>
      <c r="D256" s="44"/>
      <c r="E256" s="696"/>
      <c r="F256" s="181">
        <f t="shared" si="3"/>
        <v>0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15.75" x14ac:dyDescent="0.25">
      <c r="A257" s="21" t="s">
        <v>1682</v>
      </c>
      <c r="B257" s="21" t="s">
        <v>490</v>
      </c>
      <c r="C257" s="32" t="s">
        <v>1683</v>
      </c>
      <c r="D257" s="43">
        <v>3566</v>
      </c>
      <c r="E257" s="698">
        <f>E258+E274+E285+E306+E311</f>
        <v>228</v>
      </c>
      <c r="F257" s="181">
        <f t="shared" si="3"/>
        <v>3794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15.75" x14ac:dyDescent="0.25">
      <c r="A258" s="3" t="s">
        <v>1684</v>
      </c>
      <c r="B258" s="3" t="s">
        <v>491</v>
      </c>
      <c r="C258" s="22" t="s">
        <v>1685</v>
      </c>
      <c r="D258" s="44">
        <f>SUM(D259,D266,D273)</f>
        <v>487</v>
      </c>
      <c r="E258" s="696">
        <f>E259+E266+E273</f>
        <v>250</v>
      </c>
      <c r="F258" s="181">
        <f t="shared" si="3"/>
        <v>737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5.75" x14ac:dyDescent="0.25">
      <c r="A259" s="23" t="s">
        <v>1686</v>
      </c>
      <c r="B259" s="3" t="s">
        <v>492</v>
      </c>
      <c r="C259" s="22" t="s">
        <v>1687</v>
      </c>
      <c r="D259" s="44">
        <f>SUM(D260:D265)</f>
        <v>0</v>
      </c>
      <c r="E259" s="696">
        <f>SUM(E260:E265)</f>
        <v>200</v>
      </c>
      <c r="F259" s="181">
        <f t="shared" si="3"/>
        <v>200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15.75" x14ac:dyDescent="0.25">
      <c r="A260" s="24" t="s">
        <v>1688</v>
      </c>
      <c r="B260" s="3"/>
      <c r="C260" s="22" t="s">
        <v>1689</v>
      </c>
      <c r="D260" s="44"/>
      <c r="E260" s="696"/>
      <c r="F260" s="181">
        <f t="shared" si="3"/>
        <v>0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ht="15.75" x14ac:dyDescent="0.25">
      <c r="A261" s="24" t="s">
        <v>1690</v>
      </c>
      <c r="B261" s="3"/>
      <c r="C261" s="22" t="s">
        <v>1691</v>
      </c>
      <c r="D261" s="44"/>
      <c r="E261" s="696"/>
      <c r="F261" s="181">
        <f t="shared" si="3"/>
        <v>0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ht="15.75" x14ac:dyDescent="0.25">
      <c r="A262" s="24" t="s">
        <v>1692</v>
      </c>
      <c r="B262" s="3"/>
      <c r="C262" s="22" t="s">
        <v>1693</v>
      </c>
      <c r="D262" s="44"/>
      <c r="E262" s="696">
        <v>15</v>
      </c>
      <c r="F262" s="181">
        <f t="shared" si="3"/>
        <v>15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15.75" x14ac:dyDescent="0.25">
      <c r="A263" s="24" t="s">
        <v>1694</v>
      </c>
      <c r="B263" s="3"/>
      <c r="C263" s="22" t="s">
        <v>1695</v>
      </c>
      <c r="D263" s="44"/>
      <c r="E263" s="696">
        <v>160</v>
      </c>
      <c r="F263" s="181">
        <f t="shared" si="3"/>
        <v>160</v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5.75" x14ac:dyDescent="0.25">
      <c r="A264" s="24" t="s">
        <v>1696</v>
      </c>
      <c r="B264" s="3"/>
      <c r="C264" s="22" t="s">
        <v>1697</v>
      </c>
      <c r="D264" s="44"/>
      <c r="E264" s="696">
        <v>25</v>
      </c>
      <c r="F264" s="181">
        <f t="shared" si="3"/>
        <v>25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ht="15.75" x14ac:dyDescent="0.25">
      <c r="A265" s="24" t="s">
        <v>1698</v>
      </c>
      <c r="B265" s="3"/>
      <c r="C265" s="22" t="s">
        <v>1699</v>
      </c>
      <c r="D265" s="44"/>
      <c r="E265" s="696">
        <v>0</v>
      </c>
      <c r="F265" s="181">
        <f t="shared" si="3"/>
        <v>0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5.75" x14ac:dyDescent="0.25">
      <c r="A266" s="23" t="s">
        <v>1700</v>
      </c>
      <c r="B266" s="3" t="s">
        <v>493</v>
      </c>
      <c r="C266" s="22" t="s">
        <v>1701</v>
      </c>
      <c r="D266" s="44">
        <f>SUM(D267:D272)</f>
        <v>487</v>
      </c>
      <c r="E266" s="696">
        <v>50</v>
      </c>
      <c r="F266" s="181">
        <f t="shared" ref="F266:F329" si="4">E266+D266</f>
        <v>537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5.75" x14ac:dyDescent="0.25">
      <c r="A267" s="24" t="s">
        <v>1702</v>
      </c>
      <c r="B267" s="3"/>
      <c r="C267" s="22" t="s">
        <v>1703</v>
      </c>
      <c r="D267" s="44"/>
      <c r="E267" s="696"/>
      <c r="F267" s="181">
        <f t="shared" si="4"/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5.75" x14ac:dyDescent="0.25">
      <c r="A268" s="24" t="s">
        <v>1704</v>
      </c>
      <c r="B268" s="3"/>
      <c r="C268" s="22" t="s">
        <v>1705</v>
      </c>
      <c r="D268" s="44">
        <v>487</v>
      </c>
      <c r="E268" s="696">
        <v>0</v>
      </c>
      <c r="F268" s="181">
        <f t="shared" si="4"/>
        <v>487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5.75" x14ac:dyDescent="0.25">
      <c r="A269" s="24" t="s">
        <v>1706</v>
      </c>
      <c r="B269" s="3"/>
      <c r="C269" s="22" t="s">
        <v>1707</v>
      </c>
      <c r="D269" s="44"/>
      <c r="E269" s="696"/>
      <c r="F269" s="181">
        <f t="shared" si="4"/>
        <v>0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ht="15.75" x14ac:dyDescent="0.25">
      <c r="A270" s="24" t="s">
        <v>1708</v>
      </c>
      <c r="B270" s="3"/>
      <c r="C270" s="22" t="s">
        <v>1709</v>
      </c>
      <c r="D270" s="44"/>
      <c r="E270" s="696"/>
      <c r="F270" s="181">
        <f t="shared" si="4"/>
        <v>0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5.75" x14ac:dyDescent="0.25">
      <c r="A271" s="24" t="s">
        <v>1710</v>
      </c>
      <c r="B271" s="3"/>
      <c r="C271" s="22" t="s">
        <v>1711</v>
      </c>
      <c r="D271" s="44"/>
      <c r="E271" s="696"/>
      <c r="F271" s="181">
        <f t="shared" si="4"/>
        <v>0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ht="15.75" x14ac:dyDescent="0.25">
      <c r="A272" s="24" t="s">
        <v>654</v>
      </c>
      <c r="B272" s="3"/>
      <c r="C272" s="22" t="s">
        <v>655</v>
      </c>
      <c r="D272" s="44"/>
      <c r="E272" s="696">
        <v>50</v>
      </c>
      <c r="F272" s="181">
        <f t="shared" si="4"/>
        <v>50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ht="15.75" x14ac:dyDescent="0.25">
      <c r="A273" s="23" t="s">
        <v>656</v>
      </c>
      <c r="B273" s="3" t="s">
        <v>494</v>
      </c>
      <c r="C273" s="22" t="s">
        <v>657</v>
      </c>
      <c r="D273" s="44"/>
      <c r="E273" s="696"/>
      <c r="F273" s="181">
        <f t="shared" si="4"/>
        <v>0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ht="15.75" x14ac:dyDescent="0.25">
      <c r="A274" s="3" t="s">
        <v>658</v>
      </c>
      <c r="B274" s="3" t="s">
        <v>495</v>
      </c>
      <c r="C274" s="22" t="s">
        <v>659</v>
      </c>
      <c r="D274" s="44">
        <f>SUM(D275,D282)</f>
        <v>321</v>
      </c>
      <c r="E274" s="696">
        <f>E275+E282</f>
        <v>-124</v>
      </c>
      <c r="F274" s="181">
        <f t="shared" si="4"/>
        <v>197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ht="15.75" x14ac:dyDescent="0.25">
      <c r="A275" s="23" t="s">
        <v>660</v>
      </c>
      <c r="B275" s="3" t="s">
        <v>496</v>
      </c>
      <c r="C275" s="22" t="s">
        <v>661</v>
      </c>
      <c r="D275" s="44">
        <f>SUM(D276:D281)</f>
        <v>0</v>
      </c>
      <c r="E275" s="696">
        <v>37</v>
      </c>
      <c r="F275" s="181">
        <f t="shared" si="4"/>
        <v>37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ht="15.75" x14ac:dyDescent="0.25">
      <c r="A276" s="24" t="s">
        <v>662</v>
      </c>
      <c r="B276" s="3"/>
      <c r="C276" s="22" t="s">
        <v>663</v>
      </c>
      <c r="D276" s="44"/>
      <c r="E276" s="696"/>
      <c r="F276" s="181">
        <f t="shared" si="4"/>
        <v>0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ht="15.75" x14ac:dyDescent="0.25">
      <c r="A277" s="24" t="s">
        <v>664</v>
      </c>
      <c r="B277" s="3"/>
      <c r="C277" s="22" t="s">
        <v>665</v>
      </c>
      <c r="D277" s="44"/>
      <c r="E277" s="696"/>
      <c r="F277" s="181">
        <f t="shared" si="4"/>
        <v>0</v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15.75" x14ac:dyDescent="0.25">
      <c r="A278" s="24" t="s">
        <v>666</v>
      </c>
      <c r="B278" s="3"/>
      <c r="C278" s="22" t="s">
        <v>667</v>
      </c>
      <c r="D278" s="44"/>
      <c r="E278" s="696"/>
      <c r="F278" s="181">
        <f t="shared" si="4"/>
        <v>0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ht="15.75" x14ac:dyDescent="0.25">
      <c r="A279" s="24" t="s">
        <v>668</v>
      </c>
      <c r="B279" s="3"/>
      <c r="C279" s="22" t="s">
        <v>669</v>
      </c>
      <c r="D279" s="44"/>
      <c r="E279" s="696">
        <v>5</v>
      </c>
      <c r="F279" s="181">
        <f t="shared" si="4"/>
        <v>5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ht="15.75" x14ac:dyDescent="0.25">
      <c r="A280" s="24" t="s">
        <v>670</v>
      </c>
      <c r="B280" s="3"/>
      <c r="C280" s="22" t="s">
        <v>671</v>
      </c>
      <c r="D280" s="44"/>
      <c r="E280" s="696">
        <v>32</v>
      </c>
      <c r="F280" s="181">
        <f t="shared" si="4"/>
        <v>32</v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ht="15.75" x14ac:dyDescent="0.25">
      <c r="A281" s="24" t="s">
        <v>672</v>
      </c>
      <c r="B281" s="3"/>
      <c r="C281" s="22" t="s">
        <v>673</v>
      </c>
      <c r="D281" s="44"/>
      <c r="E281" s="696"/>
      <c r="F281" s="181">
        <f t="shared" si="4"/>
        <v>0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ht="15.75" x14ac:dyDescent="0.25">
      <c r="A282" s="23" t="s">
        <v>674</v>
      </c>
      <c r="B282" s="3" t="s">
        <v>497</v>
      </c>
      <c r="C282" s="22" t="s">
        <v>675</v>
      </c>
      <c r="D282" s="44">
        <f>SUM(D283:D284)</f>
        <v>321</v>
      </c>
      <c r="E282" s="696">
        <v>-161</v>
      </c>
      <c r="F282" s="181">
        <f t="shared" si="4"/>
        <v>160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ht="15.75" x14ac:dyDescent="0.25">
      <c r="A283" s="24" t="s">
        <v>676</v>
      </c>
      <c r="B283" s="3"/>
      <c r="C283" s="22" t="s">
        <v>677</v>
      </c>
      <c r="D283" s="44">
        <v>321</v>
      </c>
      <c r="E283" s="696">
        <v>-161</v>
      </c>
      <c r="F283" s="181">
        <f t="shared" si="4"/>
        <v>160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15.75" x14ac:dyDescent="0.25">
      <c r="A284" s="24" t="s">
        <v>678</v>
      </c>
      <c r="B284" s="3"/>
      <c r="C284" s="22" t="s">
        <v>679</v>
      </c>
      <c r="D284" s="44"/>
      <c r="E284" s="696"/>
      <c r="F284" s="181">
        <f t="shared" si="4"/>
        <v>0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ht="15.75" x14ac:dyDescent="0.25">
      <c r="A285" s="3" t="s">
        <v>680</v>
      </c>
      <c r="B285" s="3" t="s">
        <v>498</v>
      </c>
      <c r="C285" s="22" t="s">
        <v>681</v>
      </c>
      <c r="D285" s="44">
        <f>SUM(D286,D291,D292,D293,D294,D297,D301)</f>
        <v>2000</v>
      </c>
      <c r="E285" s="696">
        <f>E286+E291+E292+E293+E294+E297+E301</f>
        <v>-103</v>
      </c>
      <c r="F285" s="181">
        <f t="shared" si="4"/>
        <v>1897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ht="15.75" x14ac:dyDescent="0.25">
      <c r="A286" s="23" t="s">
        <v>682</v>
      </c>
      <c r="B286" s="3" t="s">
        <v>499</v>
      </c>
      <c r="C286" s="22" t="s">
        <v>683</v>
      </c>
      <c r="D286" s="44">
        <f>SUM(D287:D290)</f>
        <v>1600</v>
      </c>
      <c r="E286" s="696">
        <f>SUM(E287:E290)</f>
        <v>-740</v>
      </c>
      <c r="F286" s="181">
        <f t="shared" si="4"/>
        <v>860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ht="15.75" x14ac:dyDescent="0.25">
      <c r="A287" s="24" t="s">
        <v>684</v>
      </c>
      <c r="B287" s="3"/>
      <c r="C287" s="22" t="s">
        <v>685</v>
      </c>
      <c r="D287" s="44">
        <v>500</v>
      </c>
      <c r="E287" s="696">
        <v>-290</v>
      </c>
      <c r="F287" s="181">
        <f t="shared" si="4"/>
        <v>210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15.75" x14ac:dyDescent="0.25">
      <c r="A288" s="24" t="s">
        <v>686</v>
      </c>
      <c r="B288" s="3"/>
      <c r="C288" s="22" t="s">
        <v>687</v>
      </c>
      <c r="D288" s="44">
        <v>1000</v>
      </c>
      <c r="E288" s="696">
        <v>-400</v>
      </c>
      <c r="F288" s="181">
        <f t="shared" si="4"/>
        <v>600</v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ht="15.75" x14ac:dyDescent="0.25">
      <c r="A289" s="24" t="s">
        <v>688</v>
      </c>
      <c r="B289" s="3"/>
      <c r="C289" s="22" t="s">
        <v>689</v>
      </c>
      <c r="D289" s="44"/>
      <c r="E289" s="696"/>
      <c r="F289" s="181">
        <f t="shared" si="4"/>
        <v>0</v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5.75" x14ac:dyDescent="0.25">
      <c r="A290" s="24" t="s">
        <v>690</v>
      </c>
      <c r="B290" s="3"/>
      <c r="C290" s="22" t="s">
        <v>691</v>
      </c>
      <c r="D290" s="44">
        <v>100</v>
      </c>
      <c r="E290" s="696">
        <v>-50</v>
      </c>
      <c r="F290" s="181">
        <f t="shared" si="4"/>
        <v>50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ht="15.75" x14ac:dyDescent="0.25">
      <c r="A291" s="23" t="s">
        <v>692</v>
      </c>
      <c r="B291" s="3" t="s">
        <v>500</v>
      </c>
      <c r="C291" s="22" t="s">
        <v>693</v>
      </c>
      <c r="D291" s="44"/>
      <c r="E291" s="696"/>
      <c r="F291" s="181">
        <f t="shared" si="4"/>
        <v>0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5.75" x14ac:dyDescent="0.25">
      <c r="A292" s="23" t="s">
        <v>694</v>
      </c>
      <c r="B292" s="3" t="s">
        <v>501</v>
      </c>
      <c r="C292" s="22" t="s">
        <v>695</v>
      </c>
      <c r="D292" s="44"/>
      <c r="E292" s="696"/>
      <c r="F292" s="181">
        <f t="shared" si="4"/>
        <v>0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ht="15.75" x14ac:dyDescent="0.25">
      <c r="A293" s="23" t="s">
        <v>696</v>
      </c>
      <c r="B293" s="3" t="s">
        <v>502</v>
      </c>
      <c r="C293" s="22" t="s">
        <v>697</v>
      </c>
      <c r="D293" s="44"/>
      <c r="E293" s="696"/>
      <c r="F293" s="181">
        <f t="shared" si="4"/>
        <v>0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ht="15.75" x14ac:dyDescent="0.25">
      <c r="A294" s="23" t="s">
        <v>698</v>
      </c>
      <c r="B294" s="3" t="s">
        <v>503</v>
      </c>
      <c r="C294" s="22" t="s">
        <v>699</v>
      </c>
      <c r="D294" s="44">
        <f>SUM(D295:D296)</f>
        <v>0</v>
      </c>
      <c r="E294" s="696">
        <v>93</v>
      </c>
      <c r="F294" s="181">
        <f t="shared" si="4"/>
        <v>93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ht="15.75" x14ac:dyDescent="0.25">
      <c r="A295" s="24" t="s">
        <v>700</v>
      </c>
      <c r="B295" s="3"/>
      <c r="C295" s="22" t="s">
        <v>701</v>
      </c>
      <c r="D295" s="44"/>
      <c r="E295" s="696">
        <v>93</v>
      </c>
      <c r="F295" s="181">
        <f t="shared" si="4"/>
        <v>93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5.75" x14ac:dyDescent="0.25">
      <c r="A296" s="24" t="s">
        <v>702</v>
      </c>
      <c r="B296" s="3"/>
      <c r="C296" s="22" t="s">
        <v>703</v>
      </c>
      <c r="D296" s="44"/>
      <c r="E296" s="696"/>
      <c r="F296" s="181">
        <f t="shared" si="4"/>
        <v>0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ht="15.75" x14ac:dyDescent="0.25">
      <c r="A297" s="23" t="s">
        <v>704</v>
      </c>
      <c r="B297" s="3" t="s">
        <v>504</v>
      </c>
      <c r="C297" s="22" t="s">
        <v>705</v>
      </c>
      <c r="D297" s="44">
        <f>SUM(D298:D300)</f>
        <v>0</v>
      </c>
      <c r="E297" s="696">
        <v>344</v>
      </c>
      <c r="F297" s="181">
        <f t="shared" si="4"/>
        <v>344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15.75" x14ac:dyDescent="0.25">
      <c r="A298" s="24" t="s">
        <v>706</v>
      </c>
      <c r="B298" s="3"/>
      <c r="C298" s="22" t="s">
        <v>707</v>
      </c>
      <c r="D298" s="44"/>
      <c r="E298" s="696"/>
      <c r="F298" s="181">
        <f t="shared" si="4"/>
        <v>0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ht="15.75" x14ac:dyDescent="0.25">
      <c r="A299" s="24" t="s">
        <v>708</v>
      </c>
      <c r="B299" s="3"/>
      <c r="C299" s="22" t="s">
        <v>709</v>
      </c>
      <c r="D299" s="44"/>
      <c r="E299" s="696">
        <v>160</v>
      </c>
      <c r="F299" s="181">
        <f t="shared" si="4"/>
        <v>160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15.75" x14ac:dyDescent="0.25">
      <c r="A300" s="24" t="s">
        <v>710</v>
      </c>
      <c r="B300" s="3"/>
      <c r="C300" s="22" t="s">
        <v>711</v>
      </c>
      <c r="D300" s="44"/>
      <c r="E300" s="696">
        <v>184</v>
      </c>
      <c r="F300" s="181">
        <f t="shared" si="4"/>
        <v>184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ht="15.75" x14ac:dyDescent="0.25">
      <c r="A301" s="23" t="s">
        <v>712</v>
      </c>
      <c r="B301" s="3" t="s">
        <v>505</v>
      </c>
      <c r="C301" s="22" t="s">
        <v>713</v>
      </c>
      <c r="D301" s="44">
        <f>SUM(D302:D305)</f>
        <v>400</v>
      </c>
      <c r="E301" s="696">
        <v>200</v>
      </c>
      <c r="F301" s="181">
        <f t="shared" si="4"/>
        <v>600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ht="15.75" x14ac:dyDescent="0.25">
      <c r="A302" s="24" t="s">
        <v>714</v>
      </c>
      <c r="B302" s="3"/>
      <c r="C302" s="22" t="s">
        <v>715</v>
      </c>
      <c r="D302" s="44"/>
      <c r="E302" s="696"/>
      <c r="F302" s="181">
        <f t="shared" si="4"/>
        <v>0</v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ht="15.75" x14ac:dyDescent="0.25">
      <c r="A303" s="24" t="s">
        <v>716</v>
      </c>
      <c r="B303" s="3"/>
      <c r="C303" s="22" t="s">
        <v>717</v>
      </c>
      <c r="D303" s="44"/>
      <c r="E303" s="696">
        <v>100</v>
      </c>
      <c r="F303" s="181">
        <f t="shared" si="4"/>
        <v>100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ht="15.75" x14ac:dyDescent="0.25">
      <c r="A304" s="24" t="s">
        <v>718</v>
      </c>
      <c r="B304" s="3"/>
      <c r="C304" s="22" t="s">
        <v>719</v>
      </c>
      <c r="D304" s="44"/>
      <c r="E304" s="696"/>
      <c r="F304" s="181">
        <f t="shared" si="4"/>
        <v>0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ht="15.75" x14ac:dyDescent="0.25">
      <c r="A305" s="24" t="s">
        <v>720</v>
      </c>
      <c r="B305" s="3"/>
      <c r="C305" s="22" t="s">
        <v>721</v>
      </c>
      <c r="D305" s="44">
        <v>400</v>
      </c>
      <c r="E305" s="696">
        <v>100</v>
      </c>
      <c r="F305" s="181">
        <f t="shared" si="4"/>
        <v>500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ht="15.75" x14ac:dyDescent="0.25">
      <c r="A306" s="3" t="s">
        <v>722</v>
      </c>
      <c r="B306" s="3" t="s">
        <v>506</v>
      </c>
      <c r="C306" s="22" t="s">
        <v>723</v>
      </c>
      <c r="D306" s="44">
        <f>SUM(D307,D310)</f>
        <v>0</v>
      </c>
      <c r="E306" s="696">
        <v>200</v>
      </c>
      <c r="F306" s="181">
        <f t="shared" si="4"/>
        <v>200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ht="15.75" x14ac:dyDescent="0.25">
      <c r="A307" s="23" t="s">
        <v>724</v>
      </c>
      <c r="B307" s="3" t="s">
        <v>507</v>
      </c>
      <c r="C307" s="22" t="s">
        <v>725</v>
      </c>
      <c r="D307" s="44">
        <f>SUM(D308:D309)</f>
        <v>0</v>
      </c>
      <c r="E307" s="696">
        <v>200</v>
      </c>
      <c r="F307" s="181">
        <f t="shared" si="4"/>
        <v>200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ht="15.75" x14ac:dyDescent="0.25">
      <c r="A308" s="24" t="s">
        <v>726</v>
      </c>
      <c r="B308" s="3"/>
      <c r="C308" s="22" t="s">
        <v>727</v>
      </c>
      <c r="D308" s="44"/>
      <c r="E308" s="696">
        <v>200</v>
      </c>
      <c r="F308" s="181">
        <f t="shared" si="4"/>
        <v>200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ht="15.75" x14ac:dyDescent="0.25">
      <c r="A309" s="24" t="s">
        <v>728</v>
      </c>
      <c r="B309" s="3"/>
      <c r="C309" s="22" t="s">
        <v>729</v>
      </c>
      <c r="D309" s="44"/>
      <c r="E309" s="696"/>
      <c r="F309" s="181">
        <f t="shared" si="4"/>
        <v>0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5.75" x14ac:dyDescent="0.25">
      <c r="A310" s="23" t="s">
        <v>730</v>
      </c>
      <c r="B310" s="3" t="s">
        <v>508</v>
      </c>
      <c r="C310" s="22" t="s">
        <v>731</v>
      </c>
      <c r="D310" s="44"/>
      <c r="E310" s="696"/>
      <c r="F310" s="181">
        <f t="shared" si="4"/>
        <v>0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5.75" x14ac:dyDescent="0.25">
      <c r="A311" s="3" t="s">
        <v>732</v>
      </c>
      <c r="B311" s="3" t="s">
        <v>509</v>
      </c>
      <c r="C311" s="22" t="s">
        <v>733</v>
      </c>
      <c r="D311" s="44">
        <v>758</v>
      </c>
      <c r="E311" s="696">
        <v>5</v>
      </c>
      <c r="F311" s="181">
        <f t="shared" si="4"/>
        <v>763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5.75" x14ac:dyDescent="0.25">
      <c r="A312" s="34" t="s">
        <v>734</v>
      </c>
      <c r="B312" s="3" t="s">
        <v>510</v>
      </c>
      <c r="C312" s="22" t="s">
        <v>735</v>
      </c>
      <c r="D312" s="44">
        <v>758</v>
      </c>
      <c r="E312" s="696">
        <v>5</v>
      </c>
      <c r="F312" s="181">
        <f t="shared" si="4"/>
        <v>763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ht="15.75" x14ac:dyDescent="0.25">
      <c r="A313" s="24" t="s">
        <v>736</v>
      </c>
      <c r="B313" s="3"/>
      <c r="C313" s="22" t="s">
        <v>737</v>
      </c>
      <c r="D313" s="44"/>
      <c r="E313" s="696"/>
      <c r="F313" s="181">
        <f t="shared" si="4"/>
        <v>0</v>
      </c>
      <c r="G313" s="2"/>
      <c r="H313" s="2"/>
      <c r="I313" s="2"/>
      <c r="J313" s="2"/>
      <c r="K313" s="2"/>
    </row>
    <row r="314" spans="1:17" ht="15.75" x14ac:dyDescent="0.25">
      <c r="A314" s="24" t="s">
        <v>738</v>
      </c>
      <c r="B314" s="3"/>
      <c r="C314" s="22" t="s">
        <v>739</v>
      </c>
      <c r="D314" s="44">
        <v>758</v>
      </c>
      <c r="E314" s="696">
        <v>5</v>
      </c>
      <c r="F314" s="181">
        <f t="shared" si="4"/>
        <v>763</v>
      </c>
      <c r="G314" s="2"/>
      <c r="H314" s="2"/>
      <c r="I314" s="2"/>
      <c r="J314" s="2"/>
      <c r="K314" s="2"/>
    </row>
    <row r="315" spans="1:17" ht="15.75" x14ac:dyDescent="0.25">
      <c r="A315" s="23" t="s">
        <v>740</v>
      </c>
      <c r="B315" s="3" t="s">
        <v>511</v>
      </c>
      <c r="C315" s="22" t="s">
        <v>741</v>
      </c>
      <c r="D315" s="44">
        <f>SUM(D316:D318)</f>
        <v>0</v>
      </c>
      <c r="E315" s="696"/>
      <c r="F315" s="181">
        <f t="shared" si="4"/>
        <v>0</v>
      </c>
      <c r="G315" s="2"/>
      <c r="H315" s="2"/>
      <c r="I315" s="2"/>
      <c r="J315" s="2"/>
      <c r="K315" s="2"/>
    </row>
    <row r="316" spans="1:17" ht="15.75" x14ac:dyDescent="0.25">
      <c r="A316" s="24" t="s">
        <v>742</v>
      </c>
      <c r="B316" s="3"/>
      <c r="C316" s="22" t="s">
        <v>743</v>
      </c>
      <c r="D316" s="44"/>
      <c r="E316" s="696"/>
      <c r="F316" s="181">
        <f t="shared" si="4"/>
        <v>0</v>
      </c>
      <c r="G316" s="2"/>
      <c r="H316" s="2"/>
      <c r="I316" s="2"/>
      <c r="J316" s="2"/>
      <c r="K316" s="2"/>
    </row>
    <row r="317" spans="1:17" ht="15.75" x14ac:dyDescent="0.25">
      <c r="A317" s="24" t="s">
        <v>744</v>
      </c>
      <c r="B317" s="3"/>
      <c r="C317" s="22" t="s">
        <v>745</v>
      </c>
      <c r="D317" s="44"/>
      <c r="E317" s="696"/>
      <c r="F317" s="181">
        <f t="shared" si="4"/>
        <v>0</v>
      </c>
      <c r="G317" s="2"/>
      <c r="H317" s="2"/>
      <c r="I317" s="2"/>
      <c r="J317" s="2"/>
      <c r="K317" s="2"/>
    </row>
    <row r="318" spans="1:17" ht="15.75" x14ac:dyDescent="0.25">
      <c r="A318" s="24" t="s">
        <v>746</v>
      </c>
      <c r="B318" s="3"/>
      <c r="C318" s="22" t="s">
        <v>747</v>
      </c>
      <c r="D318" s="44"/>
      <c r="E318" s="696"/>
      <c r="F318" s="181">
        <f t="shared" si="4"/>
        <v>0</v>
      </c>
      <c r="G318" s="2"/>
      <c r="H318" s="2"/>
      <c r="I318" s="2"/>
      <c r="J318" s="2"/>
      <c r="K318" s="2"/>
    </row>
    <row r="319" spans="1:17" ht="15.75" x14ac:dyDescent="0.25">
      <c r="A319" s="23" t="s">
        <v>748</v>
      </c>
      <c r="B319" s="3" t="s">
        <v>512</v>
      </c>
      <c r="C319" s="22" t="s">
        <v>749</v>
      </c>
      <c r="D319" s="44">
        <f>SUM(D320:D321)</f>
        <v>0</v>
      </c>
      <c r="E319" s="696"/>
      <c r="F319" s="181">
        <f t="shared" si="4"/>
        <v>0</v>
      </c>
      <c r="G319" s="2"/>
      <c r="H319" s="2"/>
      <c r="I319" s="2"/>
      <c r="J319" s="2"/>
      <c r="K319" s="2"/>
    </row>
    <row r="320" spans="1:17" ht="15.75" x14ac:dyDescent="0.25">
      <c r="A320" s="24" t="s">
        <v>750</v>
      </c>
      <c r="B320" s="3"/>
      <c r="C320" s="22" t="s">
        <v>751</v>
      </c>
      <c r="D320" s="44"/>
      <c r="E320" s="696"/>
      <c r="F320" s="181">
        <f t="shared" si="4"/>
        <v>0</v>
      </c>
      <c r="G320" s="2"/>
      <c r="H320" s="2"/>
      <c r="I320" s="2"/>
      <c r="J320" s="2"/>
      <c r="K320" s="2"/>
    </row>
    <row r="321" spans="1:11" ht="15.75" x14ac:dyDescent="0.25">
      <c r="A321" s="24" t="s">
        <v>752</v>
      </c>
      <c r="B321" s="3"/>
      <c r="C321" s="22" t="s">
        <v>753</v>
      </c>
      <c r="D321" s="44"/>
      <c r="E321" s="696"/>
      <c r="F321" s="181">
        <f t="shared" si="4"/>
        <v>0</v>
      </c>
      <c r="G321" s="2"/>
      <c r="H321" s="2"/>
      <c r="I321" s="2"/>
      <c r="J321" s="2"/>
      <c r="K321" s="2"/>
    </row>
    <row r="322" spans="1:11" ht="15.75" x14ac:dyDescent="0.25">
      <c r="A322" s="23" t="s">
        <v>754</v>
      </c>
      <c r="B322" s="3" t="s">
        <v>513</v>
      </c>
      <c r="C322" s="22" t="s">
        <v>755</v>
      </c>
      <c r="D322" s="44"/>
      <c r="E322" s="696"/>
      <c r="F322" s="181">
        <f t="shared" si="4"/>
        <v>0</v>
      </c>
      <c r="G322" s="2"/>
      <c r="H322" s="2"/>
      <c r="I322" s="2"/>
      <c r="J322" s="2"/>
      <c r="K322" s="2"/>
    </row>
    <row r="323" spans="1:11" ht="15.75" x14ac:dyDescent="0.25">
      <c r="A323" s="23" t="s">
        <v>756</v>
      </c>
      <c r="B323" s="3" t="s">
        <v>514</v>
      </c>
      <c r="C323" s="22" t="s">
        <v>757</v>
      </c>
      <c r="D323" s="44">
        <f>SUM(D324:D331)</f>
        <v>0</v>
      </c>
      <c r="E323" s="696"/>
      <c r="F323" s="181">
        <f t="shared" si="4"/>
        <v>0</v>
      </c>
      <c r="G323" s="2"/>
      <c r="H323" s="2"/>
      <c r="I323" s="2"/>
      <c r="J323" s="2"/>
      <c r="K323" s="2"/>
    </row>
    <row r="324" spans="1:11" ht="15.75" x14ac:dyDescent="0.25">
      <c r="A324" s="24" t="s">
        <v>758</v>
      </c>
      <c r="B324" s="3"/>
      <c r="C324" s="22" t="s">
        <v>759</v>
      </c>
      <c r="D324" s="44"/>
      <c r="E324" s="696"/>
      <c r="F324" s="181">
        <f t="shared" si="4"/>
        <v>0</v>
      </c>
      <c r="G324" s="2"/>
      <c r="H324" s="2"/>
      <c r="I324" s="2"/>
      <c r="J324" s="2"/>
      <c r="K324" s="2"/>
    </row>
    <row r="325" spans="1:11" ht="15.75" x14ac:dyDescent="0.25">
      <c r="A325" s="24" t="s">
        <v>760</v>
      </c>
      <c r="B325" s="3"/>
      <c r="C325" s="22" t="s">
        <v>761</v>
      </c>
      <c r="D325" s="44"/>
      <c r="E325" s="696"/>
      <c r="F325" s="181">
        <f t="shared" si="4"/>
        <v>0</v>
      </c>
      <c r="G325" s="2"/>
      <c r="H325" s="2"/>
      <c r="I325" s="2"/>
      <c r="J325" s="2"/>
      <c r="K325" s="2"/>
    </row>
    <row r="326" spans="1:11" ht="15.75" x14ac:dyDescent="0.25">
      <c r="A326" s="24" t="s">
        <v>1812</v>
      </c>
      <c r="B326" s="3"/>
      <c r="C326" s="22" t="s">
        <v>1813</v>
      </c>
      <c r="D326" s="44"/>
      <c r="E326" s="696"/>
      <c r="F326" s="181">
        <f t="shared" si="4"/>
        <v>0</v>
      </c>
      <c r="G326" s="2"/>
      <c r="H326" s="2"/>
      <c r="I326" s="2"/>
      <c r="J326" s="2"/>
      <c r="K326" s="2"/>
    </row>
    <row r="327" spans="1:11" ht="15.75" x14ac:dyDescent="0.25">
      <c r="A327" s="24" t="s">
        <v>1814</v>
      </c>
      <c r="B327" s="3"/>
      <c r="C327" s="22" t="s">
        <v>1815</v>
      </c>
      <c r="D327" s="44"/>
      <c r="E327" s="696"/>
      <c r="F327" s="181">
        <f t="shared" si="4"/>
        <v>0</v>
      </c>
      <c r="G327" s="2"/>
      <c r="H327" s="2"/>
      <c r="I327" s="2"/>
      <c r="J327" s="2"/>
      <c r="K327" s="2"/>
    </row>
    <row r="328" spans="1:11" ht="15.75" x14ac:dyDescent="0.25">
      <c r="A328" s="24" t="s">
        <v>1816</v>
      </c>
      <c r="B328" s="3"/>
      <c r="C328" s="22" t="s">
        <v>1817</v>
      </c>
      <c r="D328" s="44"/>
      <c r="E328" s="696"/>
      <c r="F328" s="181">
        <f t="shared" si="4"/>
        <v>0</v>
      </c>
      <c r="G328" s="2"/>
      <c r="H328" s="2"/>
      <c r="I328" s="2"/>
      <c r="J328" s="2"/>
      <c r="K328" s="2"/>
    </row>
    <row r="329" spans="1:11" ht="15.75" x14ac:dyDescent="0.25">
      <c r="A329" s="24" t="s">
        <v>105</v>
      </c>
      <c r="B329" s="3"/>
      <c r="C329" s="22" t="s">
        <v>106</v>
      </c>
      <c r="D329" s="44"/>
      <c r="E329" s="696"/>
      <c r="F329" s="181">
        <f t="shared" si="4"/>
        <v>0</v>
      </c>
      <c r="G329" s="2"/>
      <c r="H329" s="2"/>
      <c r="I329" s="2"/>
      <c r="J329" s="2"/>
      <c r="K329" s="2"/>
    </row>
    <row r="330" spans="1:11" ht="15.75" x14ac:dyDescent="0.25">
      <c r="A330" s="24" t="s">
        <v>107</v>
      </c>
      <c r="B330" s="3"/>
      <c r="C330" s="22" t="s">
        <v>108</v>
      </c>
      <c r="D330" s="44"/>
      <c r="E330" s="696"/>
      <c r="F330" s="181">
        <f t="shared" ref="F330:F393" si="5">E330+D330</f>
        <v>0</v>
      </c>
      <c r="G330" s="2"/>
      <c r="H330" s="2"/>
      <c r="I330" s="2"/>
      <c r="J330" s="2"/>
      <c r="K330" s="2"/>
    </row>
    <row r="331" spans="1:11" ht="15.75" x14ac:dyDescent="0.25">
      <c r="A331" s="24" t="s">
        <v>109</v>
      </c>
      <c r="B331" s="3"/>
      <c r="C331" s="22" t="s">
        <v>110</v>
      </c>
      <c r="D331" s="44"/>
      <c r="E331" s="696"/>
      <c r="F331" s="181">
        <f t="shared" si="5"/>
        <v>0</v>
      </c>
      <c r="G331" s="2"/>
      <c r="H331" s="2"/>
      <c r="I331" s="2"/>
      <c r="J331" s="2"/>
      <c r="K331" s="2"/>
    </row>
    <row r="332" spans="1:11" ht="15.75" x14ac:dyDescent="0.25">
      <c r="A332" s="21" t="s">
        <v>111</v>
      </c>
      <c r="B332" s="21" t="s">
        <v>515</v>
      </c>
      <c r="C332" s="32" t="s">
        <v>112</v>
      </c>
      <c r="D332" s="43">
        <f>SUM(D333,D334,D335,D336,D340,D345,D351,D352)</f>
        <v>0</v>
      </c>
      <c r="E332" s="698"/>
      <c r="F332" s="181">
        <f t="shared" si="5"/>
        <v>0</v>
      </c>
      <c r="G332" s="2"/>
      <c r="H332" s="2"/>
      <c r="I332" s="2"/>
      <c r="J332" s="2"/>
      <c r="K332" s="2"/>
    </row>
    <row r="333" spans="1:11" ht="15.75" x14ac:dyDescent="0.25">
      <c r="A333" s="3" t="s">
        <v>113</v>
      </c>
      <c r="B333" s="3" t="s">
        <v>516</v>
      </c>
      <c r="C333" s="22" t="s">
        <v>114</v>
      </c>
      <c r="D333" s="44"/>
      <c r="E333" s="696"/>
      <c r="F333" s="181">
        <f t="shared" si="5"/>
        <v>0</v>
      </c>
      <c r="G333" s="2"/>
      <c r="H333" s="2"/>
      <c r="I333" s="2"/>
      <c r="J333" s="2"/>
      <c r="K333" s="2"/>
    </row>
    <row r="334" spans="1:11" ht="15.75" x14ac:dyDescent="0.25">
      <c r="A334" s="3" t="s">
        <v>115</v>
      </c>
      <c r="B334" s="3" t="s">
        <v>517</v>
      </c>
      <c r="C334" s="22" t="s">
        <v>116</v>
      </c>
      <c r="D334" s="44"/>
      <c r="E334" s="696"/>
      <c r="F334" s="181">
        <f t="shared" si="5"/>
        <v>0</v>
      </c>
      <c r="G334" s="2"/>
      <c r="H334" s="2"/>
      <c r="I334" s="2"/>
      <c r="J334" s="2"/>
      <c r="K334" s="2"/>
    </row>
    <row r="335" spans="1:11" ht="15.75" x14ac:dyDescent="0.25">
      <c r="A335" s="3" t="s">
        <v>117</v>
      </c>
      <c r="B335" s="3" t="s">
        <v>518</v>
      </c>
      <c r="C335" s="22" t="s">
        <v>118</v>
      </c>
      <c r="D335" s="44"/>
      <c r="E335" s="696"/>
      <c r="F335" s="181">
        <f t="shared" si="5"/>
        <v>0</v>
      </c>
      <c r="G335" s="2"/>
      <c r="H335" s="2"/>
      <c r="I335" s="2"/>
      <c r="J335" s="2"/>
      <c r="K335" s="2"/>
    </row>
    <row r="336" spans="1:11" ht="15.75" x14ac:dyDescent="0.25">
      <c r="A336" s="3" t="s">
        <v>119</v>
      </c>
      <c r="B336" s="3" t="s">
        <v>519</v>
      </c>
      <c r="C336" s="22" t="s">
        <v>120</v>
      </c>
      <c r="D336" s="44">
        <f>SUM(D337:D338)</f>
        <v>0</v>
      </c>
      <c r="E336" s="696"/>
      <c r="F336" s="181">
        <f t="shared" si="5"/>
        <v>0</v>
      </c>
      <c r="G336" s="2"/>
      <c r="H336" s="2"/>
      <c r="I336" s="2"/>
      <c r="J336" s="2"/>
      <c r="K336" s="2"/>
    </row>
    <row r="337" spans="1:11" ht="15.75" x14ac:dyDescent="0.25">
      <c r="A337" s="23" t="s">
        <v>121</v>
      </c>
      <c r="B337" s="3"/>
      <c r="C337" s="22" t="s">
        <v>122</v>
      </c>
      <c r="D337" s="44"/>
      <c r="E337" s="696"/>
      <c r="F337" s="181">
        <f t="shared" si="5"/>
        <v>0</v>
      </c>
      <c r="G337" s="2"/>
      <c r="H337" s="2"/>
      <c r="I337" s="2"/>
      <c r="J337" s="2"/>
      <c r="K337" s="2"/>
    </row>
    <row r="338" spans="1:11" ht="15.75" x14ac:dyDescent="0.25">
      <c r="A338" s="23" t="s">
        <v>123</v>
      </c>
      <c r="B338" s="3"/>
      <c r="C338" s="22" t="s">
        <v>124</v>
      </c>
      <c r="D338" s="44">
        <f>SUM(D339)</f>
        <v>0</v>
      </c>
      <c r="E338" s="696"/>
      <c r="F338" s="181">
        <f t="shared" si="5"/>
        <v>0</v>
      </c>
      <c r="G338" s="2"/>
      <c r="H338" s="2"/>
      <c r="I338" s="2"/>
      <c r="J338" s="2"/>
      <c r="K338" s="2"/>
    </row>
    <row r="339" spans="1:11" ht="15.75" x14ac:dyDescent="0.25">
      <c r="A339" s="24" t="s">
        <v>125</v>
      </c>
      <c r="B339" s="3"/>
      <c r="C339" s="22" t="s">
        <v>126</v>
      </c>
      <c r="D339" s="44"/>
      <c r="E339" s="696"/>
      <c r="F339" s="181">
        <f t="shared" si="5"/>
        <v>0</v>
      </c>
      <c r="G339" s="2"/>
      <c r="H339" s="2"/>
      <c r="I339" s="2"/>
      <c r="J339" s="2"/>
      <c r="K339" s="2"/>
    </row>
    <row r="340" spans="1:11" ht="15.75" x14ac:dyDescent="0.25">
      <c r="A340" s="3" t="s">
        <v>127</v>
      </c>
      <c r="B340" s="3" t="s">
        <v>520</v>
      </c>
      <c r="C340" s="22" t="s">
        <v>128</v>
      </c>
      <c r="D340" s="44">
        <f>SUM(D341:D342)</f>
        <v>0</v>
      </c>
      <c r="E340" s="696"/>
      <c r="F340" s="181">
        <f t="shared" si="5"/>
        <v>0</v>
      </c>
      <c r="G340" s="2"/>
      <c r="H340" s="2"/>
      <c r="I340" s="2"/>
      <c r="J340" s="2"/>
      <c r="K340" s="2"/>
    </row>
    <row r="341" spans="1:11" ht="15.75" x14ac:dyDescent="0.25">
      <c r="A341" s="23" t="s">
        <v>129</v>
      </c>
      <c r="B341" s="3"/>
      <c r="C341" s="22" t="s">
        <v>130</v>
      </c>
      <c r="D341" s="44"/>
      <c r="E341" s="696"/>
      <c r="F341" s="181">
        <f t="shared" si="5"/>
        <v>0</v>
      </c>
      <c r="G341" s="2"/>
      <c r="H341" s="2"/>
      <c r="I341" s="2"/>
      <c r="J341" s="2"/>
      <c r="K341" s="2"/>
    </row>
    <row r="342" spans="1:11" ht="15.75" x14ac:dyDescent="0.25">
      <c r="A342" s="23" t="s">
        <v>131</v>
      </c>
      <c r="B342" s="3"/>
      <c r="C342" s="22" t="s">
        <v>132</v>
      </c>
      <c r="D342" s="44">
        <f>SUM(D343:D344)</f>
        <v>0</v>
      </c>
      <c r="E342" s="696"/>
      <c r="F342" s="181">
        <f t="shared" si="5"/>
        <v>0</v>
      </c>
      <c r="G342" s="2"/>
      <c r="H342" s="2"/>
      <c r="I342" s="2"/>
      <c r="J342" s="2"/>
      <c r="K342" s="2"/>
    </row>
    <row r="343" spans="1:11" ht="15.75" x14ac:dyDescent="0.25">
      <c r="A343" s="24" t="s">
        <v>133</v>
      </c>
      <c r="B343" s="3"/>
      <c r="C343" s="22" t="s">
        <v>134</v>
      </c>
      <c r="D343" s="44"/>
      <c r="E343" s="696"/>
      <c r="F343" s="181">
        <f t="shared" si="5"/>
        <v>0</v>
      </c>
      <c r="G343" s="2"/>
      <c r="H343" s="2"/>
      <c r="I343" s="2"/>
      <c r="J343" s="2"/>
      <c r="K343" s="2"/>
    </row>
    <row r="344" spans="1:11" ht="15.75" x14ac:dyDescent="0.25">
      <c r="A344" s="24" t="s">
        <v>135</v>
      </c>
      <c r="B344" s="3"/>
      <c r="C344" s="22" t="s">
        <v>136</v>
      </c>
      <c r="D344" s="44"/>
      <c r="E344" s="696"/>
      <c r="F344" s="181">
        <f t="shared" si="5"/>
        <v>0</v>
      </c>
      <c r="G344" s="2"/>
      <c r="H344" s="2"/>
      <c r="I344" s="2"/>
      <c r="J344" s="2"/>
      <c r="K344" s="2"/>
    </row>
    <row r="345" spans="1:11" ht="15.75" x14ac:dyDescent="0.25">
      <c r="A345" s="3" t="s">
        <v>137</v>
      </c>
      <c r="B345" s="3" t="s">
        <v>521</v>
      </c>
      <c r="C345" s="22" t="s">
        <v>138</v>
      </c>
      <c r="D345" s="44">
        <f>SUM(D346,D347,D350)</f>
        <v>0</v>
      </c>
      <c r="E345" s="696"/>
      <c r="F345" s="181">
        <f t="shared" si="5"/>
        <v>0</v>
      </c>
      <c r="G345" s="2"/>
      <c r="H345" s="2"/>
      <c r="I345" s="2"/>
      <c r="J345" s="2"/>
      <c r="K345" s="2"/>
    </row>
    <row r="346" spans="1:11" ht="15.75" x14ac:dyDescent="0.25">
      <c r="A346" s="23" t="s">
        <v>139</v>
      </c>
      <c r="B346" s="3"/>
      <c r="C346" s="22" t="s">
        <v>140</v>
      </c>
      <c r="D346" s="44"/>
      <c r="E346" s="696"/>
      <c r="F346" s="181">
        <f t="shared" si="5"/>
        <v>0</v>
      </c>
      <c r="G346" s="2"/>
      <c r="H346" s="2"/>
      <c r="I346" s="2"/>
      <c r="J346" s="2"/>
      <c r="K346" s="2"/>
    </row>
    <row r="347" spans="1:11" ht="15.75" x14ac:dyDescent="0.25">
      <c r="A347" s="23" t="s">
        <v>1066</v>
      </c>
      <c r="B347" s="3"/>
      <c r="C347" s="22" t="s">
        <v>1067</v>
      </c>
      <c r="D347" s="44">
        <f>SUM(D348:D349)</f>
        <v>0</v>
      </c>
      <c r="E347" s="696"/>
      <c r="F347" s="181">
        <f t="shared" si="5"/>
        <v>0</v>
      </c>
      <c r="G347" s="2"/>
      <c r="H347" s="2"/>
      <c r="I347" s="2"/>
      <c r="J347" s="2"/>
      <c r="K347" s="2"/>
    </row>
    <row r="348" spans="1:11" ht="15.75" x14ac:dyDescent="0.25">
      <c r="A348" s="24" t="s">
        <v>1068</v>
      </c>
      <c r="B348" s="3"/>
      <c r="C348" s="22" t="s">
        <v>1069</v>
      </c>
      <c r="D348" s="44"/>
      <c r="E348" s="696"/>
      <c r="F348" s="181">
        <f t="shared" si="5"/>
        <v>0</v>
      </c>
      <c r="G348" s="2"/>
      <c r="H348" s="2"/>
      <c r="I348" s="2"/>
      <c r="J348" s="2"/>
      <c r="K348" s="2"/>
    </row>
    <row r="349" spans="1:11" ht="15.75" x14ac:dyDescent="0.25">
      <c r="A349" s="24" t="s">
        <v>1070</v>
      </c>
      <c r="B349" s="3"/>
      <c r="C349" s="22" t="s">
        <v>1071</v>
      </c>
      <c r="D349" s="44"/>
      <c r="E349" s="696"/>
      <c r="F349" s="181">
        <f t="shared" si="5"/>
        <v>0</v>
      </c>
      <c r="G349" s="2"/>
      <c r="H349" s="2"/>
      <c r="I349" s="2"/>
      <c r="J349" s="2"/>
      <c r="K349" s="2"/>
    </row>
    <row r="350" spans="1:11" ht="15.75" x14ac:dyDescent="0.25">
      <c r="A350" s="23" t="s">
        <v>1072</v>
      </c>
      <c r="B350" s="3"/>
      <c r="C350" s="22" t="s">
        <v>1073</v>
      </c>
      <c r="D350" s="44"/>
      <c r="E350" s="696"/>
      <c r="F350" s="181">
        <f t="shared" si="5"/>
        <v>0</v>
      </c>
      <c r="G350" s="2"/>
      <c r="H350" s="2"/>
      <c r="I350" s="2"/>
      <c r="J350" s="2"/>
      <c r="K350" s="2"/>
    </row>
    <row r="351" spans="1:11" ht="15.75" x14ac:dyDescent="0.25">
      <c r="A351" s="3" t="s">
        <v>1074</v>
      </c>
      <c r="B351" s="3" t="s">
        <v>522</v>
      </c>
      <c r="C351" s="22" t="s">
        <v>1075</v>
      </c>
      <c r="D351" s="44"/>
      <c r="E351" s="696"/>
      <c r="F351" s="181">
        <f t="shared" si="5"/>
        <v>0</v>
      </c>
      <c r="G351" s="2"/>
      <c r="H351" s="2"/>
      <c r="I351" s="2"/>
      <c r="J351" s="2"/>
      <c r="K351" s="2"/>
    </row>
    <row r="352" spans="1:11" ht="15.75" x14ac:dyDescent="0.25">
      <c r="A352" s="3" t="s">
        <v>1076</v>
      </c>
      <c r="B352" s="3" t="s">
        <v>523</v>
      </c>
      <c r="C352" s="22" t="s">
        <v>1077</v>
      </c>
      <c r="D352" s="44">
        <f>SUM(D353,D354,D360)</f>
        <v>0</v>
      </c>
      <c r="E352" s="696"/>
      <c r="F352" s="181">
        <f t="shared" si="5"/>
        <v>0</v>
      </c>
      <c r="G352" s="2"/>
      <c r="H352" s="2"/>
      <c r="I352" s="2"/>
      <c r="J352" s="2"/>
      <c r="K352" s="2"/>
    </row>
    <row r="353" spans="1:11" ht="15.75" x14ac:dyDescent="0.25">
      <c r="A353" s="23" t="s">
        <v>1078</v>
      </c>
      <c r="B353" s="3"/>
      <c r="C353" s="22" t="s">
        <v>1079</v>
      </c>
      <c r="D353" s="44"/>
      <c r="E353" s="696"/>
      <c r="F353" s="181">
        <f t="shared" si="5"/>
        <v>0</v>
      </c>
      <c r="G353" s="2"/>
      <c r="H353" s="2"/>
      <c r="I353" s="2"/>
      <c r="J353" s="2"/>
      <c r="K353" s="2"/>
    </row>
    <row r="354" spans="1:11" ht="15.75" x14ac:dyDescent="0.25">
      <c r="A354" s="23" t="s">
        <v>1080</v>
      </c>
      <c r="B354" s="3"/>
      <c r="C354" s="22" t="s">
        <v>1081</v>
      </c>
      <c r="D354" s="44">
        <f>SUM(D355:D359)</f>
        <v>0</v>
      </c>
      <c r="E354" s="696"/>
      <c r="F354" s="181">
        <f t="shared" si="5"/>
        <v>0</v>
      </c>
      <c r="G354" s="2"/>
      <c r="H354" s="2"/>
      <c r="I354" s="2"/>
      <c r="J354" s="2"/>
      <c r="K354" s="2"/>
    </row>
    <row r="355" spans="1:11" ht="15.75" x14ac:dyDescent="0.25">
      <c r="A355" s="24" t="s">
        <v>1082</v>
      </c>
      <c r="B355" s="3"/>
      <c r="C355" s="22" t="s">
        <v>1083</v>
      </c>
      <c r="D355" s="44"/>
      <c r="E355" s="696"/>
      <c r="F355" s="181">
        <f t="shared" si="5"/>
        <v>0</v>
      </c>
      <c r="G355" s="2"/>
      <c r="H355" s="2"/>
      <c r="I355" s="2"/>
      <c r="J355" s="2"/>
      <c r="K355" s="2"/>
    </row>
    <row r="356" spans="1:11" ht="15.75" x14ac:dyDescent="0.25">
      <c r="A356" s="24" t="s">
        <v>1084</v>
      </c>
      <c r="B356" s="3"/>
      <c r="C356" s="22" t="s">
        <v>1085</v>
      </c>
      <c r="D356" s="44"/>
      <c r="E356" s="696"/>
      <c r="F356" s="181">
        <f t="shared" si="5"/>
        <v>0</v>
      </c>
      <c r="G356" s="2"/>
      <c r="H356" s="2"/>
      <c r="I356" s="2"/>
      <c r="J356" s="2"/>
      <c r="K356" s="2"/>
    </row>
    <row r="357" spans="1:11" ht="15.75" x14ac:dyDescent="0.25">
      <c r="A357" s="24" t="s">
        <v>1086</v>
      </c>
      <c r="B357" s="3"/>
      <c r="C357" s="22" t="s">
        <v>1087</v>
      </c>
      <c r="D357" s="44"/>
      <c r="E357" s="696"/>
      <c r="F357" s="181">
        <f t="shared" si="5"/>
        <v>0</v>
      </c>
      <c r="G357" s="2"/>
      <c r="H357" s="2"/>
      <c r="I357" s="2"/>
      <c r="J357" s="2"/>
      <c r="K357" s="2"/>
    </row>
    <row r="358" spans="1:11" ht="15.75" x14ac:dyDescent="0.25">
      <c r="A358" s="24" t="s">
        <v>1088</v>
      </c>
      <c r="B358" s="3"/>
      <c r="C358" s="22" t="s">
        <v>1089</v>
      </c>
      <c r="D358" s="44"/>
      <c r="E358" s="696"/>
      <c r="F358" s="181">
        <f t="shared" si="5"/>
        <v>0</v>
      </c>
      <c r="G358" s="2"/>
      <c r="H358" s="2"/>
      <c r="I358" s="2"/>
      <c r="J358" s="2"/>
      <c r="K358" s="2"/>
    </row>
    <row r="359" spans="1:11" ht="15.75" x14ac:dyDescent="0.25">
      <c r="A359" s="24" t="s">
        <v>1090</v>
      </c>
      <c r="B359" s="3"/>
      <c r="C359" s="22" t="s">
        <v>1091</v>
      </c>
      <c r="D359" s="44"/>
      <c r="E359" s="696"/>
      <c r="F359" s="181">
        <f t="shared" si="5"/>
        <v>0</v>
      </c>
      <c r="G359" s="2"/>
      <c r="H359" s="2"/>
      <c r="I359" s="2"/>
      <c r="J359" s="2"/>
      <c r="K359" s="2"/>
    </row>
    <row r="360" spans="1:11" ht="15.75" x14ac:dyDescent="0.25">
      <c r="A360" s="34" t="s">
        <v>1092</v>
      </c>
      <c r="B360" s="3"/>
      <c r="C360" s="22" t="s">
        <v>1093</v>
      </c>
      <c r="D360" s="44">
        <f>SUM(D361:D366)</f>
        <v>0</v>
      </c>
      <c r="E360" s="696"/>
      <c r="F360" s="181">
        <f t="shared" si="5"/>
        <v>0</v>
      </c>
      <c r="G360" s="2"/>
      <c r="H360" s="2"/>
      <c r="I360" s="2"/>
      <c r="J360" s="2"/>
      <c r="K360" s="2"/>
    </row>
    <row r="361" spans="1:11" ht="15.75" x14ac:dyDescent="0.25">
      <c r="A361" s="24" t="s">
        <v>1094</v>
      </c>
      <c r="B361" s="3"/>
      <c r="C361" s="22" t="s">
        <v>1095</v>
      </c>
      <c r="D361" s="44"/>
      <c r="E361" s="696"/>
      <c r="F361" s="181">
        <f t="shared" si="5"/>
        <v>0</v>
      </c>
      <c r="G361" s="2"/>
      <c r="H361" s="2"/>
      <c r="I361" s="2"/>
      <c r="J361" s="2"/>
      <c r="K361" s="2"/>
    </row>
    <row r="362" spans="1:11" ht="15.75" x14ac:dyDescent="0.25">
      <c r="A362" s="24" t="s">
        <v>1096</v>
      </c>
      <c r="B362" s="3"/>
      <c r="C362" s="22" t="s">
        <v>1097</v>
      </c>
      <c r="D362" s="44"/>
      <c r="E362" s="696"/>
      <c r="F362" s="181">
        <f t="shared" si="5"/>
        <v>0</v>
      </c>
      <c r="G362" s="2"/>
      <c r="H362" s="2"/>
      <c r="I362" s="2"/>
      <c r="J362" s="2"/>
      <c r="K362" s="2"/>
    </row>
    <row r="363" spans="1:11" ht="15.75" x14ac:dyDescent="0.25">
      <c r="A363" s="24" t="s">
        <v>1098</v>
      </c>
      <c r="B363" s="3"/>
      <c r="C363" s="22" t="s">
        <v>1099</v>
      </c>
      <c r="D363" s="44"/>
      <c r="E363" s="696"/>
      <c r="F363" s="181">
        <f t="shared" si="5"/>
        <v>0</v>
      </c>
      <c r="G363" s="2"/>
      <c r="H363" s="2"/>
      <c r="I363" s="2"/>
      <c r="J363" s="2"/>
      <c r="K363" s="2"/>
    </row>
    <row r="364" spans="1:11" ht="15.75" x14ac:dyDescent="0.25">
      <c r="A364" s="24" t="s">
        <v>1100</v>
      </c>
      <c r="B364" s="3"/>
      <c r="C364" s="22" t="s">
        <v>1101</v>
      </c>
      <c r="D364" s="44"/>
      <c r="E364" s="696"/>
      <c r="F364" s="181">
        <f t="shared" si="5"/>
        <v>0</v>
      </c>
      <c r="G364" s="2"/>
      <c r="H364" s="2"/>
      <c r="I364" s="2"/>
      <c r="J364" s="2"/>
      <c r="K364" s="2"/>
    </row>
    <row r="365" spans="1:11" ht="15.75" x14ac:dyDescent="0.25">
      <c r="A365" s="24" t="s">
        <v>1102</v>
      </c>
      <c r="B365" s="3"/>
      <c r="C365" s="22" t="s">
        <v>1103</v>
      </c>
      <c r="D365" s="44"/>
      <c r="E365" s="696"/>
      <c r="F365" s="181">
        <f t="shared" si="5"/>
        <v>0</v>
      </c>
      <c r="G365" s="2"/>
      <c r="H365" s="2"/>
      <c r="I365" s="2"/>
      <c r="J365" s="2"/>
      <c r="K365" s="2"/>
    </row>
    <row r="366" spans="1:11" ht="15.75" x14ac:dyDescent="0.25">
      <c r="A366" s="24" t="s">
        <v>1104</v>
      </c>
      <c r="B366" s="3"/>
      <c r="C366" s="22" t="s">
        <v>1105</v>
      </c>
      <c r="D366" s="44"/>
      <c r="E366" s="696"/>
      <c r="F366" s="181">
        <f t="shared" si="5"/>
        <v>0</v>
      </c>
      <c r="G366" s="2"/>
      <c r="H366" s="2"/>
      <c r="I366" s="2"/>
      <c r="J366" s="2"/>
      <c r="K366" s="2"/>
    </row>
    <row r="367" spans="1:11" ht="15.75" x14ac:dyDescent="0.25">
      <c r="A367" s="21" t="s">
        <v>1106</v>
      </c>
      <c r="B367" s="21" t="s">
        <v>524</v>
      </c>
      <c r="C367" s="32" t="s">
        <v>1107</v>
      </c>
      <c r="D367" s="43">
        <f>SUM(D368:D379)</f>
        <v>0</v>
      </c>
      <c r="E367" s="698">
        <f>SUM(E368:E379)</f>
        <v>192</v>
      </c>
      <c r="F367" s="181">
        <f t="shared" si="5"/>
        <v>192</v>
      </c>
      <c r="G367" s="2"/>
      <c r="H367" s="2"/>
      <c r="I367" s="2"/>
      <c r="J367" s="2"/>
      <c r="K367" s="2"/>
    </row>
    <row r="368" spans="1:11" ht="15.75" x14ac:dyDescent="0.25">
      <c r="A368" s="3" t="s">
        <v>1108</v>
      </c>
      <c r="B368" s="3" t="s">
        <v>525</v>
      </c>
      <c r="C368" s="22" t="s">
        <v>1109</v>
      </c>
      <c r="D368" s="44"/>
      <c r="E368" s="696"/>
      <c r="F368" s="181">
        <f t="shared" si="5"/>
        <v>0</v>
      </c>
      <c r="G368" s="2"/>
      <c r="H368" s="2"/>
      <c r="I368" s="2"/>
      <c r="J368" s="2"/>
      <c r="K368" s="2"/>
    </row>
    <row r="369" spans="1:11" ht="15.75" x14ac:dyDescent="0.25">
      <c r="A369" s="3" t="s">
        <v>1110</v>
      </c>
      <c r="B369" s="3" t="s">
        <v>526</v>
      </c>
      <c r="C369" s="22" t="s">
        <v>1111</v>
      </c>
      <c r="D369" s="44"/>
      <c r="E369" s="696">
        <v>175</v>
      </c>
      <c r="F369" s="181">
        <f t="shared" si="5"/>
        <v>175</v>
      </c>
      <c r="G369" s="2"/>
      <c r="H369" s="2"/>
      <c r="I369" s="2"/>
      <c r="J369" s="2"/>
      <c r="K369" s="2"/>
    </row>
    <row r="370" spans="1:11" ht="15.75" x14ac:dyDescent="0.25">
      <c r="A370" s="3" t="s">
        <v>1112</v>
      </c>
      <c r="B370" s="3" t="s">
        <v>527</v>
      </c>
      <c r="C370" s="22" t="s">
        <v>1113</v>
      </c>
      <c r="D370" s="44"/>
      <c r="E370" s="696"/>
      <c r="F370" s="181">
        <f t="shared" si="5"/>
        <v>0</v>
      </c>
      <c r="G370" s="2"/>
      <c r="H370" s="2"/>
      <c r="I370" s="2"/>
      <c r="J370" s="2"/>
      <c r="K370" s="2"/>
    </row>
    <row r="371" spans="1:11" ht="15.75" x14ac:dyDescent="0.25">
      <c r="A371" s="3" t="s">
        <v>1114</v>
      </c>
      <c r="B371" s="3" t="s">
        <v>528</v>
      </c>
      <c r="C371" s="22" t="s">
        <v>1115</v>
      </c>
      <c r="D371" s="44"/>
      <c r="E371" s="696"/>
      <c r="F371" s="181">
        <f t="shared" si="5"/>
        <v>0</v>
      </c>
      <c r="G371" s="2"/>
      <c r="H371" s="2"/>
      <c r="I371" s="2"/>
      <c r="J371" s="2"/>
      <c r="K371" s="2"/>
    </row>
    <row r="372" spans="1:11" ht="15.75" x14ac:dyDescent="0.25">
      <c r="A372" s="3" t="s">
        <v>1116</v>
      </c>
      <c r="B372" s="3" t="s">
        <v>529</v>
      </c>
      <c r="C372" s="22" t="s">
        <v>1117</v>
      </c>
      <c r="D372" s="44"/>
      <c r="E372" s="696"/>
      <c r="F372" s="181">
        <f t="shared" si="5"/>
        <v>0</v>
      </c>
      <c r="G372" s="2"/>
      <c r="H372" s="2"/>
      <c r="I372" s="2"/>
      <c r="J372" s="2"/>
      <c r="K372" s="2"/>
    </row>
    <row r="373" spans="1:11" ht="15.75" x14ac:dyDescent="0.25">
      <c r="A373" s="3" t="s">
        <v>1118</v>
      </c>
      <c r="B373" s="3" t="s">
        <v>530</v>
      </c>
      <c r="C373" s="22" t="s">
        <v>1119</v>
      </c>
      <c r="D373" s="44"/>
      <c r="E373" s="696">
        <v>10</v>
      </c>
      <c r="F373" s="181">
        <f t="shared" si="5"/>
        <v>10</v>
      </c>
      <c r="G373" s="2"/>
      <c r="H373" s="2"/>
      <c r="I373" s="2"/>
      <c r="J373" s="2"/>
      <c r="K373" s="2"/>
    </row>
    <row r="374" spans="1:11" ht="15.75" x14ac:dyDescent="0.25">
      <c r="A374" s="3" t="s">
        <v>1120</v>
      </c>
      <c r="B374" s="3" t="s">
        <v>531</v>
      </c>
      <c r="C374" s="22" t="s">
        <v>1121</v>
      </c>
      <c r="D374" s="44"/>
      <c r="E374" s="696"/>
      <c r="F374" s="181">
        <f t="shared" si="5"/>
        <v>0</v>
      </c>
      <c r="G374" s="2"/>
      <c r="H374" s="2"/>
      <c r="I374" s="2"/>
      <c r="J374" s="2"/>
      <c r="K374" s="2"/>
    </row>
    <row r="375" spans="1:11" ht="15.75" x14ac:dyDescent="0.25">
      <c r="A375" s="3" t="s">
        <v>1122</v>
      </c>
      <c r="B375" s="3" t="s">
        <v>532</v>
      </c>
      <c r="C375" s="22" t="s">
        <v>1123</v>
      </c>
      <c r="D375" s="44"/>
      <c r="E375" s="696"/>
      <c r="F375" s="181">
        <f t="shared" si="5"/>
        <v>0</v>
      </c>
      <c r="G375" s="2"/>
      <c r="H375" s="2"/>
      <c r="I375" s="2"/>
      <c r="J375" s="2"/>
      <c r="K375" s="2"/>
    </row>
    <row r="376" spans="1:11" ht="15.75" x14ac:dyDescent="0.25">
      <c r="A376" s="3" t="s">
        <v>215</v>
      </c>
      <c r="B376" s="3" t="s">
        <v>533</v>
      </c>
      <c r="C376" s="22" t="s">
        <v>216</v>
      </c>
      <c r="D376" s="44"/>
      <c r="E376" s="696"/>
      <c r="F376" s="181">
        <f t="shared" si="5"/>
        <v>0</v>
      </c>
      <c r="G376" s="2"/>
      <c r="H376" s="2"/>
      <c r="I376" s="2"/>
      <c r="J376" s="2"/>
      <c r="K376" s="2"/>
    </row>
    <row r="377" spans="1:11" ht="15.75" x14ac:dyDescent="0.25">
      <c r="A377" s="5" t="s">
        <v>217</v>
      </c>
      <c r="B377" s="3" t="s">
        <v>534</v>
      </c>
      <c r="C377" s="22" t="s">
        <v>218</v>
      </c>
      <c r="D377" s="44"/>
      <c r="E377" s="696"/>
      <c r="F377" s="181">
        <f t="shared" si="5"/>
        <v>0</v>
      </c>
      <c r="G377" s="2"/>
      <c r="H377" s="2"/>
      <c r="I377" s="2"/>
      <c r="J377" s="2"/>
      <c r="K377" s="2"/>
    </row>
    <row r="378" spans="1:11" ht="15.75" x14ac:dyDescent="0.25">
      <c r="A378" s="3" t="s">
        <v>219</v>
      </c>
      <c r="B378" s="3" t="s">
        <v>535</v>
      </c>
      <c r="C378" s="22" t="s">
        <v>220</v>
      </c>
      <c r="D378" s="44"/>
      <c r="E378" s="696">
        <v>7</v>
      </c>
      <c r="F378" s="181">
        <f t="shared" si="5"/>
        <v>7</v>
      </c>
      <c r="G378" s="2"/>
      <c r="H378" s="2"/>
      <c r="I378" s="2"/>
      <c r="J378" s="2"/>
      <c r="K378" s="2"/>
    </row>
    <row r="379" spans="1:11" ht="15.75" x14ac:dyDescent="0.25">
      <c r="A379" s="3" t="s">
        <v>221</v>
      </c>
      <c r="B379" s="3" t="s">
        <v>536</v>
      </c>
      <c r="C379" s="22" t="s">
        <v>222</v>
      </c>
      <c r="D379" s="44"/>
      <c r="E379" s="696"/>
      <c r="F379" s="181">
        <f t="shared" si="5"/>
        <v>0</v>
      </c>
      <c r="G379" s="2"/>
      <c r="H379" s="2"/>
      <c r="I379" s="2"/>
      <c r="J379" s="2"/>
      <c r="K379" s="2"/>
    </row>
    <row r="380" spans="1:11" ht="15.75" x14ac:dyDescent="0.25">
      <c r="A380" s="21" t="s">
        <v>223</v>
      </c>
      <c r="B380" s="21" t="s">
        <v>537</v>
      </c>
      <c r="C380" s="32" t="s">
        <v>224</v>
      </c>
      <c r="D380" s="43">
        <f>SUM(D381,D384:D389)</f>
        <v>0</v>
      </c>
      <c r="E380" s="698">
        <f>E381+E384+E385+E386+E387+E388+E389</f>
        <v>580</v>
      </c>
      <c r="F380" s="181">
        <f t="shared" si="5"/>
        <v>580</v>
      </c>
      <c r="G380" s="2"/>
      <c r="H380" s="2"/>
      <c r="I380" s="2"/>
      <c r="J380" s="2"/>
      <c r="K380" s="2"/>
    </row>
    <row r="381" spans="1:11" ht="15.75" x14ac:dyDescent="0.25">
      <c r="A381" s="3" t="s">
        <v>225</v>
      </c>
      <c r="B381" s="3" t="s">
        <v>538</v>
      </c>
      <c r="C381" s="22" t="s">
        <v>226</v>
      </c>
      <c r="D381" s="44">
        <f>SUM(D382:D383)</f>
        <v>0</v>
      </c>
      <c r="E381" s="696"/>
      <c r="F381" s="181">
        <f t="shared" si="5"/>
        <v>0</v>
      </c>
      <c r="G381" s="2"/>
      <c r="H381" s="2"/>
      <c r="I381" s="2"/>
      <c r="J381" s="2"/>
      <c r="K381" s="2"/>
    </row>
    <row r="382" spans="1:11" ht="15.75" x14ac:dyDescent="0.25">
      <c r="A382" s="23" t="s">
        <v>227</v>
      </c>
      <c r="B382" s="3"/>
      <c r="C382" s="22" t="s">
        <v>228</v>
      </c>
      <c r="D382" s="44"/>
      <c r="E382" s="696"/>
      <c r="F382" s="181">
        <f t="shared" si="5"/>
        <v>0</v>
      </c>
      <c r="G382" s="2"/>
      <c r="H382" s="2"/>
      <c r="I382" s="2"/>
      <c r="J382" s="2"/>
      <c r="K382" s="2"/>
    </row>
    <row r="383" spans="1:11" ht="15.75" x14ac:dyDescent="0.25">
      <c r="A383" s="23" t="s">
        <v>229</v>
      </c>
      <c r="B383" s="3"/>
      <c r="C383" s="22" t="s">
        <v>230</v>
      </c>
      <c r="D383" s="44"/>
      <c r="E383" s="696"/>
      <c r="F383" s="181">
        <f t="shared" si="5"/>
        <v>0</v>
      </c>
      <c r="G383" s="2"/>
      <c r="H383" s="2"/>
      <c r="I383" s="2"/>
      <c r="J383" s="2"/>
      <c r="K383" s="2"/>
    </row>
    <row r="384" spans="1:11" ht="15.75" x14ac:dyDescent="0.25">
      <c r="A384" s="3" t="s">
        <v>231</v>
      </c>
      <c r="B384" s="3" t="s">
        <v>539</v>
      </c>
      <c r="C384" s="22" t="s">
        <v>232</v>
      </c>
      <c r="D384" s="44"/>
      <c r="E384" s="696"/>
      <c r="F384" s="181">
        <f t="shared" si="5"/>
        <v>0</v>
      </c>
      <c r="G384" s="2"/>
      <c r="H384" s="2"/>
      <c r="I384" s="2"/>
      <c r="J384" s="2"/>
      <c r="K384" s="2"/>
    </row>
    <row r="385" spans="1:11" ht="15.75" x14ac:dyDescent="0.25">
      <c r="A385" s="3" t="s">
        <v>233</v>
      </c>
      <c r="B385" s="3" t="s">
        <v>540</v>
      </c>
      <c r="C385" s="22" t="s">
        <v>234</v>
      </c>
      <c r="D385" s="44"/>
      <c r="E385" s="696">
        <v>412</v>
      </c>
      <c r="F385" s="181">
        <f t="shared" si="5"/>
        <v>412</v>
      </c>
      <c r="G385" s="2"/>
      <c r="H385" s="2"/>
      <c r="I385" s="2"/>
      <c r="J385" s="2"/>
      <c r="K385" s="2"/>
    </row>
    <row r="386" spans="1:11" ht="15.75" x14ac:dyDescent="0.25">
      <c r="A386" s="3" t="s">
        <v>235</v>
      </c>
      <c r="B386" s="3" t="s">
        <v>541</v>
      </c>
      <c r="C386" s="22" t="s">
        <v>236</v>
      </c>
      <c r="D386" s="44"/>
      <c r="E386" s="696">
        <v>45</v>
      </c>
      <c r="F386" s="181">
        <f t="shared" si="5"/>
        <v>45</v>
      </c>
      <c r="G386" s="2"/>
      <c r="H386" s="2"/>
      <c r="I386" s="2"/>
      <c r="J386" s="2"/>
      <c r="K386" s="2"/>
    </row>
    <row r="387" spans="1:11" ht="15.75" x14ac:dyDescent="0.25">
      <c r="A387" s="3" t="s">
        <v>237</v>
      </c>
      <c r="B387" s="3" t="s">
        <v>542</v>
      </c>
      <c r="C387" s="22" t="s">
        <v>238</v>
      </c>
      <c r="D387" s="44"/>
      <c r="E387" s="696"/>
      <c r="F387" s="181">
        <f t="shared" si="5"/>
        <v>0</v>
      </c>
      <c r="G387" s="2"/>
      <c r="H387" s="2"/>
      <c r="I387" s="2"/>
      <c r="J387" s="2"/>
      <c r="K387" s="2"/>
    </row>
    <row r="388" spans="1:11" ht="15.75" x14ac:dyDescent="0.25">
      <c r="A388" s="3" t="s">
        <v>239</v>
      </c>
      <c r="B388" s="3" t="s">
        <v>543</v>
      </c>
      <c r="C388" s="22" t="s">
        <v>240</v>
      </c>
      <c r="D388" s="44"/>
      <c r="E388" s="696"/>
      <c r="F388" s="181">
        <f t="shared" si="5"/>
        <v>0</v>
      </c>
      <c r="G388" s="2"/>
      <c r="H388" s="2"/>
      <c r="I388" s="2"/>
      <c r="J388" s="2"/>
      <c r="K388" s="2"/>
    </row>
    <row r="389" spans="1:11" ht="15.75" x14ac:dyDescent="0.25">
      <c r="A389" s="3" t="s">
        <v>241</v>
      </c>
      <c r="B389" s="3" t="s">
        <v>544</v>
      </c>
      <c r="C389" s="22" t="s">
        <v>242</v>
      </c>
      <c r="D389" s="44">
        <f>(D381+D384+D385+D386+D387+D388)*0.27</f>
        <v>0</v>
      </c>
      <c r="E389" s="696">
        <v>123</v>
      </c>
      <c r="F389" s="181">
        <f t="shared" si="5"/>
        <v>123</v>
      </c>
      <c r="G389" s="2"/>
      <c r="H389" s="2"/>
      <c r="I389" s="2"/>
      <c r="J389" s="2"/>
      <c r="K389" s="2"/>
    </row>
    <row r="390" spans="1:11" ht="15.75" x14ac:dyDescent="0.25">
      <c r="A390" s="21" t="s">
        <v>243</v>
      </c>
      <c r="B390" s="21" t="s">
        <v>545</v>
      </c>
      <c r="C390" s="32" t="s">
        <v>244</v>
      </c>
      <c r="D390" s="43">
        <f>SUM(D391:D394)</f>
        <v>0</v>
      </c>
      <c r="E390" s="698"/>
      <c r="F390" s="181">
        <f t="shared" si="5"/>
        <v>0</v>
      </c>
      <c r="G390" s="2"/>
      <c r="H390" s="2"/>
      <c r="I390" s="2"/>
      <c r="J390" s="2"/>
      <c r="K390" s="2"/>
    </row>
    <row r="391" spans="1:11" ht="15.75" x14ac:dyDescent="0.25">
      <c r="A391" s="3" t="s">
        <v>245</v>
      </c>
      <c r="B391" s="3" t="s">
        <v>546</v>
      </c>
      <c r="C391" s="22" t="s">
        <v>246</v>
      </c>
      <c r="D391" s="44"/>
      <c r="E391" s="696"/>
      <c r="F391" s="181">
        <f t="shared" si="5"/>
        <v>0</v>
      </c>
      <c r="G391" s="2"/>
      <c r="H391" s="2"/>
      <c r="I391" s="2"/>
      <c r="J391" s="2"/>
      <c r="K391" s="2"/>
    </row>
    <row r="392" spans="1:11" ht="15.75" x14ac:dyDescent="0.25">
      <c r="A392" s="3" t="s">
        <v>247</v>
      </c>
      <c r="B392" s="3" t="s">
        <v>547</v>
      </c>
      <c r="C392" s="22" t="s">
        <v>248</v>
      </c>
      <c r="D392" s="44"/>
      <c r="E392" s="696"/>
      <c r="F392" s="181">
        <f t="shared" si="5"/>
        <v>0</v>
      </c>
      <c r="G392" s="2"/>
      <c r="H392" s="2"/>
      <c r="I392" s="2"/>
      <c r="J392" s="2"/>
      <c r="K392" s="2"/>
    </row>
    <row r="393" spans="1:11" ht="15.75" x14ac:dyDescent="0.25">
      <c r="A393" s="3" t="s">
        <v>249</v>
      </c>
      <c r="B393" s="3" t="s">
        <v>548</v>
      </c>
      <c r="C393" s="22" t="s">
        <v>250</v>
      </c>
      <c r="D393" s="44"/>
      <c r="E393" s="696"/>
      <c r="F393" s="181">
        <f t="shared" si="5"/>
        <v>0</v>
      </c>
      <c r="G393" s="2"/>
      <c r="H393" s="2"/>
      <c r="I393" s="2"/>
      <c r="J393" s="2"/>
      <c r="K393" s="2"/>
    </row>
    <row r="394" spans="1:11" ht="15.75" x14ac:dyDescent="0.25">
      <c r="A394" s="3" t="s">
        <v>251</v>
      </c>
      <c r="B394" s="3" t="s">
        <v>1451</v>
      </c>
      <c r="C394" s="22" t="s">
        <v>252</v>
      </c>
      <c r="D394" s="44"/>
      <c r="E394" s="696"/>
      <c r="F394" s="181">
        <f t="shared" ref="F394:F427" si="6">E394+D394</f>
        <v>0</v>
      </c>
      <c r="G394" s="2"/>
      <c r="H394" s="2"/>
      <c r="I394" s="2"/>
      <c r="J394" s="2"/>
      <c r="K394" s="2"/>
    </row>
    <row r="395" spans="1:11" ht="15.75" x14ac:dyDescent="0.25">
      <c r="A395" s="21" t="s">
        <v>253</v>
      </c>
      <c r="B395" s="21" t="s">
        <v>1452</v>
      </c>
      <c r="C395" s="32" t="s">
        <v>254</v>
      </c>
      <c r="D395" s="43">
        <f>SUM(D396:D403)</f>
        <v>0</v>
      </c>
      <c r="E395" s="698"/>
      <c r="F395" s="181">
        <f t="shared" si="6"/>
        <v>0</v>
      </c>
      <c r="G395" s="2"/>
      <c r="H395" s="2"/>
      <c r="I395" s="2"/>
      <c r="J395" s="2"/>
      <c r="K395" s="2"/>
    </row>
    <row r="396" spans="1:11" ht="15.75" x14ac:dyDescent="0.25">
      <c r="A396" s="3" t="s">
        <v>255</v>
      </c>
      <c r="B396" s="3" t="s">
        <v>1453</v>
      </c>
      <c r="C396" s="22" t="s">
        <v>256</v>
      </c>
      <c r="D396" s="44"/>
      <c r="E396" s="696"/>
      <c r="F396" s="181">
        <f t="shared" si="6"/>
        <v>0</v>
      </c>
      <c r="G396" s="2"/>
      <c r="H396" s="2"/>
      <c r="I396" s="2"/>
      <c r="J396" s="2"/>
      <c r="K396" s="2"/>
    </row>
    <row r="397" spans="1:11" ht="15.75" x14ac:dyDescent="0.25">
      <c r="A397" s="3" t="s">
        <v>257</v>
      </c>
      <c r="B397" s="3" t="s">
        <v>1454</v>
      </c>
      <c r="C397" s="22" t="s">
        <v>258</v>
      </c>
      <c r="D397" s="44"/>
      <c r="E397" s="696"/>
      <c r="F397" s="181">
        <f t="shared" si="6"/>
        <v>0</v>
      </c>
      <c r="G397" s="2"/>
      <c r="H397" s="2"/>
      <c r="I397" s="2"/>
      <c r="J397" s="2"/>
      <c r="K397" s="2"/>
    </row>
    <row r="398" spans="1:11" ht="15.75" x14ac:dyDescent="0.25">
      <c r="A398" s="3" t="s">
        <v>259</v>
      </c>
      <c r="B398" s="3" t="s">
        <v>1455</v>
      </c>
      <c r="C398" s="22" t="s">
        <v>260</v>
      </c>
      <c r="D398" s="44"/>
      <c r="E398" s="696"/>
      <c r="F398" s="181">
        <f t="shared" si="6"/>
        <v>0</v>
      </c>
      <c r="G398" s="2"/>
      <c r="H398" s="2"/>
      <c r="I398" s="2"/>
      <c r="J398" s="2"/>
      <c r="K398" s="2"/>
    </row>
    <row r="399" spans="1:11" ht="15.75" x14ac:dyDescent="0.25">
      <c r="A399" s="3" t="s">
        <v>261</v>
      </c>
      <c r="B399" s="3" t="s">
        <v>1456</v>
      </c>
      <c r="C399" s="22" t="s">
        <v>262</v>
      </c>
      <c r="D399" s="44"/>
      <c r="E399" s="696"/>
      <c r="F399" s="181">
        <f t="shared" si="6"/>
        <v>0</v>
      </c>
      <c r="G399" s="2"/>
      <c r="H399" s="2"/>
      <c r="I399" s="2"/>
      <c r="J399" s="2"/>
      <c r="K399" s="2"/>
    </row>
    <row r="400" spans="1:11" ht="15.75" x14ac:dyDescent="0.25">
      <c r="A400" s="3" t="s">
        <v>263</v>
      </c>
      <c r="B400" s="3" t="s">
        <v>1457</v>
      </c>
      <c r="C400" s="22" t="s">
        <v>264</v>
      </c>
      <c r="D400" s="44"/>
      <c r="E400" s="696"/>
      <c r="F400" s="181">
        <f t="shared" si="6"/>
        <v>0</v>
      </c>
      <c r="G400" s="2"/>
      <c r="H400" s="2"/>
      <c r="I400" s="2"/>
      <c r="J400" s="2"/>
      <c r="K400" s="2"/>
    </row>
    <row r="401" spans="1:22" ht="15.75" x14ac:dyDescent="0.25">
      <c r="A401" s="3" t="s">
        <v>265</v>
      </c>
      <c r="B401" s="3" t="s">
        <v>1458</v>
      </c>
      <c r="C401" s="22" t="s">
        <v>266</v>
      </c>
      <c r="D401" s="44"/>
      <c r="E401" s="696"/>
      <c r="F401" s="181">
        <f t="shared" si="6"/>
        <v>0</v>
      </c>
      <c r="G401" s="2"/>
      <c r="H401" s="2"/>
      <c r="I401" s="2"/>
      <c r="J401" s="2"/>
      <c r="K401" s="2"/>
    </row>
    <row r="402" spans="1:22" ht="15.75" x14ac:dyDescent="0.25">
      <c r="A402" s="3" t="s">
        <v>267</v>
      </c>
      <c r="B402" s="3" t="s">
        <v>1459</v>
      </c>
      <c r="C402" s="22" t="s">
        <v>268</v>
      </c>
      <c r="D402" s="44"/>
      <c r="E402" s="696"/>
      <c r="F402" s="181">
        <f t="shared" si="6"/>
        <v>0</v>
      </c>
      <c r="G402" s="2"/>
      <c r="H402" s="2"/>
      <c r="I402" s="2"/>
      <c r="J402" s="2"/>
      <c r="K402" s="2"/>
    </row>
    <row r="403" spans="1:22" ht="15.75" x14ac:dyDescent="0.25">
      <c r="A403" s="3" t="s">
        <v>269</v>
      </c>
      <c r="B403" s="3" t="s">
        <v>1460</v>
      </c>
      <c r="C403" s="22" t="s">
        <v>270</v>
      </c>
      <c r="D403" s="44"/>
      <c r="E403" s="696"/>
      <c r="F403" s="181">
        <f t="shared" si="6"/>
        <v>0</v>
      </c>
      <c r="G403" s="2"/>
      <c r="H403" s="2"/>
      <c r="I403" s="2"/>
      <c r="J403" s="2"/>
      <c r="K403" s="2"/>
    </row>
    <row r="404" spans="1:22" ht="30" customHeight="1" x14ac:dyDescent="0.25">
      <c r="A404" s="35" t="s">
        <v>2059</v>
      </c>
      <c r="B404" s="35" t="s">
        <v>1461</v>
      </c>
      <c r="C404" s="36" t="s">
        <v>1188</v>
      </c>
      <c r="D404" s="42">
        <f>SUM(D405,D421,D426)</f>
        <v>0</v>
      </c>
      <c r="E404" s="181">
        <v>0</v>
      </c>
      <c r="F404" s="181">
        <f t="shared" si="6"/>
        <v>0</v>
      </c>
      <c r="G404" s="30"/>
      <c r="H404" s="30"/>
      <c r="I404" s="30"/>
      <c r="J404" s="30"/>
      <c r="K404" s="30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8"/>
    </row>
    <row r="405" spans="1:22" ht="15.75" x14ac:dyDescent="0.25">
      <c r="A405" s="5" t="s">
        <v>1189</v>
      </c>
      <c r="B405" s="3" t="s">
        <v>1462</v>
      </c>
      <c r="C405" s="22" t="s">
        <v>1190</v>
      </c>
      <c r="D405" s="44">
        <f>SUM(D406,D410,D415,D416,D417,D418,D419,D420)</f>
        <v>0</v>
      </c>
      <c r="E405" s="696"/>
      <c r="F405" s="181">
        <f t="shared" si="6"/>
        <v>0</v>
      </c>
      <c r="G405" s="2"/>
      <c r="H405" s="2"/>
      <c r="I405" s="2"/>
      <c r="J405" s="2"/>
      <c r="K405" s="2"/>
    </row>
    <row r="406" spans="1:22" ht="15.75" x14ac:dyDescent="0.25">
      <c r="A406" s="23" t="s">
        <v>1191</v>
      </c>
      <c r="B406" s="3" t="s">
        <v>1463</v>
      </c>
      <c r="C406" s="22" t="s">
        <v>1192</v>
      </c>
      <c r="D406" s="44">
        <f>SUM(D407:D409)</f>
        <v>0</v>
      </c>
      <c r="E406" s="696"/>
      <c r="F406" s="181">
        <f t="shared" si="6"/>
        <v>0</v>
      </c>
      <c r="G406" s="2"/>
      <c r="H406" s="2"/>
      <c r="I406" s="2"/>
      <c r="J406" s="2"/>
      <c r="K406" s="2"/>
    </row>
    <row r="407" spans="1:22" ht="15.75" x14ac:dyDescent="0.25">
      <c r="A407" s="24" t="s">
        <v>1193</v>
      </c>
      <c r="B407" s="3" t="s">
        <v>1464</v>
      </c>
      <c r="C407" s="22" t="s">
        <v>1194</v>
      </c>
      <c r="D407" s="44"/>
      <c r="E407" s="696"/>
      <c r="F407" s="181">
        <f t="shared" si="6"/>
        <v>0</v>
      </c>
      <c r="G407" s="2"/>
      <c r="H407" s="2"/>
      <c r="I407" s="2"/>
      <c r="J407" s="2"/>
      <c r="K407" s="2"/>
    </row>
    <row r="408" spans="1:22" ht="15.75" x14ac:dyDescent="0.25">
      <c r="A408" s="24" t="s">
        <v>1195</v>
      </c>
      <c r="B408" s="3" t="s">
        <v>1465</v>
      </c>
      <c r="C408" s="22" t="s">
        <v>1196</v>
      </c>
      <c r="D408" s="44"/>
      <c r="E408" s="696"/>
      <c r="F408" s="181">
        <f t="shared" si="6"/>
        <v>0</v>
      </c>
      <c r="G408" s="2"/>
      <c r="H408" s="2"/>
      <c r="I408" s="2"/>
      <c r="J408" s="2"/>
      <c r="K408" s="2"/>
    </row>
    <row r="409" spans="1:22" ht="15.75" x14ac:dyDescent="0.25">
      <c r="A409" s="24" t="s">
        <v>1197</v>
      </c>
      <c r="B409" s="3" t="s">
        <v>1466</v>
      </c>
      <c r="C409" s="22" t="s">
        <v>1198</v>
      </c>
      <c r="D409" s="44"/>
      <c r="E409" s="696"/>
      <c r="F409" s="181">
        <f t="shared" si="6"/>
        <v>0</v>
      </c>
      <c r="G409" s="2"/>
      <c r="H409" s="2"/>
      <c r="I409" s="2"/>
      <c r="J409" s="2"/>
      <c r="K409" s="2"/>
    </row>
    <row r="410" spans="1:22" ht="15.75" x14ac:dyDescent="0.25">
      <c r="A410" s="23" t="s">
        <v>1199</v>
      </c>
      <c r="B410" s="3" t="s">
        <v>1467</v>
      </c>
      <c r="C410" s="22" t="s">
        <v>1200</v>
      </c>
      <c r="D410" s="44">
        <f>SUM(D411:D414)</f>
        <v>0</v>
      </c>
      <c r="E410" s="696"/>
      <c r="F410" s="181">
        <f t="shared" si="6"/>
        <v>0</v>
      </c>
      <c r="G410" s="2"/>
      <c r="H410" s="2"/>
      <c r="I410" s="2"/>
      <c r="J410" s="2"/>
      <c r="K410" s="2"/>
    </row>
    <row r="411" spans="1:22" ht="15.75" x14ac:dyDescent="0.25">
      <c r="A411" s="24" t="s">
        <v>1201</v>
      </c>
      <c r="B411" s="3" t="s">
        <v>1468</v>
      </c>
      <c r="C411" s="22" t="s">
        <v>1202</v>
      </c>
      <c r="D411" s="44"/>
      <c r="E411" s="696"/>
      <c r="F411" s="181">
        <f t="shared" si="6"/>
        <v>0</v>
      </c>
      <c r="G411" s="2"/>
      <c r="H411" s="2"/>
      <c r="I411" s="2"/>
      <c r="J411" s="2"/>
      <c r="K411" s="2"/>
    </row>
    <row r="412" spans="1:22" ht="15.75" x14ac:dyDescent="0.25">
      <c r="A412" s="24" t="s">
        <v>1203</v>
      </c>
      <c r="B412" s="3" t="s">
        <v>1469</v>
      </c>
      <c r="C412" s="22" t="s">
        <v>1204</v>
      </c>
      <c r="D412" s="44"/>
      <c r="E412" s="696"/>
      <c r="F412" s="181">
        <f t="shared" si="6"/>
        <v>0</v>
      </c>
      <c r="G412" s="2"/>
      <c r="H412" s="2"/>
      <c r="I412" s="2"/>
      <c r="J412" s="2"/>
      <c r="K412" s="2"/>
    </row>
    <row r="413" spans="1:22" ht="15.75" x14ac:dyDescent="0.25">
      <c r="A413" s="24" t="s">
        <v>1205</v>
      </c>
      <c r="B413" s="3" t="s">
        <v>1470</v>
      </c>
      <c r="C413" s="22" t="s">
        <v>1206</v>
      </c>
      <c r="D413" s="44"/>
      <c r="E413" s="696"/>
      <c r="F413" s="181">
        <f t="shared" si="6"/>
        <v>0</v>
      </c>
      <c r="G413" s="2"/>
      <c r="H413" s="2"/>
      <c r="I413" s="2"/>
      <c r="J413" s="2"/>
      <c r="K413" s="2"/>
    </row>
    <row r="414" spans="1:22" ht="15.75" x14ac:dyDescent="0.25">
      <c r="A414" s="24" t="s">
        <v>1207</v>
      </c>
      <c r="B414" s="3" t="s">
        <v>1471</v>
      </c>
      <c r="C414" s="22" t="s">
        <v>1208</v>
      </c>
      <c r="D414" s="44"/>
      <c r="E414" s="696"/>
      <c r="F414" s="181">
        <f t="shared" si="6"/>
        <v>0</v>
      </c>
      <c r="G414" s="2"/>
      <c r="H414" s="2"/>
      <c r="I414" s="2"/>
      <c r="J414" s="2"/>
      <c r="K414" s="2"/>
    </row>
    <row r="415" spans="1:22" ht="15.75" x14ac:dyDescent="0.25">
      <c r="A415" s="23" t="s">
        <v>1209</v>
      </c>
      <c r="B415" s="3" t="s">
        <v>1472</v>
      </c>
      <c r="C415" s="22" t="s">
        <v>1210</v>
      </c>
      <c r="D415" s="44"/>
      <c r="E415" s="696"/>
      <c r="F415" s="181">
        <f t="shared" si="6"/>
        <v>0</v>
      </c>
      <c r="G415" s="2"/>
      <c r="H415" s="2"/>
      <c r="I415" s="2"/>
      <c r="J415" s="2"/>
      <c r="K415" s="2"/>
    </row>
    <row r="416" spans="1:22" ht="15.75" x14ac:dyDescent="0.25">
      <c r="A416" s="23" t="s">
        <v>1211</v>
      </c>
      <c r="B416" s="3" t="s">
        <v>1473</v>
      </c>
      <c r="C416" s="22" t="s">
        <v>1212</v>
      </c>
      <c r="D416" s="44"/>
      <c r="E416" s="696"/>
      <c r="F416" s="181">
        <f t="shared" si="6"/>
        <v>0</v>
      </c>
      <c r="G416" s="2"/>
      <c r="H416" s="2"/>
      <c r="I416" s="2"/>
      <c r="J416" s="2"/>
      <c r="K416" s="2"/>
    </row>
    <row r="417" spans="1:21" ht="15.75" x14ac:dyDescent="0.25">
      <c r="A417" s="23" t="s">
        <v>1213</v>
      </c>
      <c r="B417" s="3" t="s">
        <v>1474</v>
      </c>
      <c r="C417" s="22" t="s">
        <v>1214</v>
      </c>
      <c r="D417" s="44"/>
      <c r="E417" s="696"/>
      <c r="F417" s="181">
        <f t="shared" si="6"/>
        <v>0</v>
      </c>
      <c r="G417" s="2"/>
      <c r="H417" s="2"/>
      <c r="I417" s="2"/>
      <c r="J417" s="2"/>
      <c r="K417" s="2"/>
    </row>
    <row r="418" spans="1:21" ht="15.75" x14ac:dyDescent="0.25">
      <c r="A418" s="23" t="s">
        <v>1215</v>
      </c>
      <c r="B418" s="3" t="s">
        <v>1475</v>
      </c>
      <c r="C418" s="22" t="s">
        <v>1216</v>
      </c>
      <c r="D418" s="44"/>
      <c r="E418" s="696"/>
      <c r="F418" s="181">
        <f t="shared" si="6"/>
        <v>0</v>
      </c>
      <c r="G418" s="2"/>
      <c r="H418" s="2"/>
      <c r="I418" s="2"/>
      <c r="J418" s="2"/>
      <c r="K418" s="2"/>
    </row>
    <row r="419" spans="1:21" ht="15.75" x14ac:dyDescent="0.25">
      <c r="A419" s="23" t="s">
        <v>1217</v>
      </c>
      <c r="B419" s="3" t="s">
        <v>1476</v>
      </c>
      <c r="C419" s="22" t="s">
        <v>1218</v>
      </c>
      <c r="D419" s="44"/>
      <c r="E419" s="696"/>
      <c r="F419" s="181">
        <f t="shared" si="6"/>
        <v>0</v>
      </c>
      <c r="G419" s="2"/>
      <c r="H419" s="2"/>
      <c r="I419" s="2"/>
      <c r="J419" s="2"/>
      <c r="K419" s="2"/>
    </row>
    <row r="420" spans="1:21" ht="15.75" x14ac:dyDescent="0.25">
      <c r="A420" s="23" t="s">
        <v>1219</v>
      </c>
      <c r="B420" s="3" t="s">
        <v>1477</v>
      </c>
      <c r="C420" s="22" t="s">
        <v>1220</v>
      </c>
      <c r="D420" s="44"/>
      <c r="E420" s="696"/>
      <c r="F420" s="181">
        <f t="shared" si="6"/>
        <v>0</v>
      </c>
      <c r="G420" s="2"/>
      <c r="H420" s="2"/>
      <c r="I420" s="2"/>
      <c r="J420" s="2"/>
      <c r="K420" s="2"/>
    </row>
    <row r="421" spans="1:21" ht="15.75" x14ac:dyDescent="0.25">
      <c r="A421" s="3" t="s">
        <v>1221</v>
      </c>
      <c r="B421" s="3" t="s">
        <v>1478</v>
      </c>
      <c r="C421" s="22" t="s">
        <v>1222</v>
      </c>
      <c r="D421" s="44">
        <f>SUM(D422:D425)</f>
        <v>0</v>
      </c>
      <c r="E421" s="696"/>
      <c r="F421" s="181">
        <f t="shared" si="6"/>
        <v>0</v>
      </c>
      <c r="G421" s="2"/>
      <c r="H421" s="2"/>
      <c r="I421" s="2"/>
      <c r="J421" s="2"/>
      <c r="K421" s="2"/>
    </row>
    <row r="422" spans="1:21" ht="15.75" x14ac:dyDescent="0.25">
      <c r="A422" s="23" t="s">
        <v>1223</v>
      </c>
      <c r="B422" s="3" t="s">
        <v>1479</v>
      </c>
      <c r="C422" s="22" t="s">
        <v>1224</v>
      </c>
      <c r="D422" s="44"/>
      <c r="E422" s="696"/>
      <c r="F422" s="181">
        <f t="shared" si="6"/>
        <v>0</v>
      </c>
      <c r="G422" s="2"/>
      <c r="H422" s="2"/>
      <c r="I422" s="2"/>
      <c r="J422" s="2"/>
      <c r="K422" s="2"/>
    </row>
    <row r="423" spans="1:21" ht="15.75" x14ac:dyDescent="0.25">
      <c r="A423" s="23" t="s">
        <v>1225</v>
      </c>
      <c r="B423" s="3" t="s">
        <v>1480</v>
      </c>
      <c r="C423" s="22" t="s">
        <v>1226</v>
      </c>
      <c r="D423" s="44"/>
      <c r="E423" s="696"/>
      <c r="F423" s="181">
        <f t="shared" si="6"/>
        <v>0</v>
      </c>
      <c r="G423" s="2"/>
      <c r="H423" s="2"/>
      <c r="I423" s="2"/>
      <c r="J423" s="2"/>
      <c r="K423" s="2"/>
    </row>
    <row r="424" spans="1:21" ht="15.75" x14ac:dyDescent="0.25">
      <c r="A424" s="23" t="s">
        <v>1227</v>
      </c>
      <c r="B424" s="3" t="s">
        <v>1481</v>
      </c>
      <c r="C424" s="22" t="s">
        <v>1228</v>
      </c>
      <c r="D424" s="44"/>
      <c r="E424" s="696"/>
      <c r="F424" s="181">
        <f t="shared" si="6"/>
        <v>0</v>
      </c>
      <c r="G424" s="2"/>
      <c r="H424" s="2"/>
      <c r="I424" s="2"/>
      <c r="J424" s="2"/>
      <c r="K424" s="2"/>
    </row>
    <row r="425" spans="1:21" ht="15.75" x14ac:dyDescent="0.25">
      <c r="A425" s="23" t="s">
        <v>1229</v>
      </c>
      <c r="B425" s="3" t="s">
        <v>1482</v>
      </c>
      <c r="C425" s="22" t="s">
        <v>1230</v>
      </c>
      <c r="D425" s="44"/>
      <c r="E425" s="696"/>
      <c r="F425" s="181">
        <f t="shared" si="6"/>
        <v>0</v>
      </c>
      <c r="G425" s="2"/>
      <c r="H425" s="2"/>
      <c r="I425" s="2"/>
      <c r="J425" s="2"/>
      <c r="K425" s="2"/>
    </row>
    <row r="426" spans="1:21" ht="15.75" x14ac:dyDescent="0.25">
      <c r="A426" s="3" t="s">
        <v>1231</v>
      </c>
      <c r="B426" s="3" t="s">
        <v>1483</v>
      </c>
      <c r="C426" s="22" t="s">
        <v>1232</v>
      </c>
      <c r="D426" s="44"/>
      <c r="E426" s="696"/>
      <c r="F426" s="181">
        <f t="shared" si="6"/>
        <v>0</v>
      </c>
      <c r="G426" s="2"/>
      <c r="H426" s="2"/>
      <c r="I426" s="2"/>
      <c r="J426" s="2"/>
      <c r="K426" s="2"/>
    </row>
    <row r="427" spans="1:21" ht="30" customHeight="1" x14ac:dyDescent="0.25">
      <c r="A427" s="19" t="s">
        <v>2060</v>
      </c>
      <c r="B427" s="19"/>
      <c r="C427" s="19"/>
      <c r="D427" s="42">
        <f>SUM(D404,D193)</f>
        <v>30410.760000000002</v>
      </c>
      <c r="E427" s="42">
        <f>E404+E193</f>
        <v>1138</v>
      </c>
      <c r="F427" s="42">
        <f t="shared" si="6"/>
        <v>31548.760000000002</v>
      </c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spans="1:21" x14ac:dyDescent="0.25">
      <c r="A428" s="2"/>
      <c r="B428" s="2"/>
      <c r="C428" s="2"/>
      <c r="D428" s="46"/>
      <c r="E428" s="699"/>
      <c r="F428" s="46"/>
      <c r="G428" s="2"/>
      <c r="H428" s="2"/>
      <c r="I428" s="2"/>
      <c r="J428" s="2"/>
      <c r="K428" s="2"/>
    </row>
    <row r="429" spans="1:21" x14ac:dyDescent="0.25">
      <c r="A429" s="2"/>
      <c r="B429" s="2"/>
      <c r="C429" s="2"/>
      <c r="D429" s="46"/>
      <c r="E429" s="2"/>
      <c r="F429" s="46"/>
      <c r="G429" s="2"/>
      <c r="H429" s="2"/>
      <c r="I429" s="2"/>
      <c r="J429" s="2"/>
      <c r="K429" s="2"/>
    </row>
    <row r="430" spans="1:21" x14ac:dyDescent="0.25">
      <c r="A430" s="2"/>
      <c r="B430" s="2"/>
      <c r="C430" s="2"/>
      <c r="D430" s="46"/>
      <c r="E430" s="2"/>
      <c r="F430" s="46"/>
      <c r="G430" s="2"/>
      <c r="H430" s="2"/>
      <c r="I430" s="2"/>
      <c r="J430" s="2"/>
      <c r="K430" s="2"/>
    </row>
    <row r="431" spans="1:21" x14ac:dyDescent="0.25">
      <c r="A431" s="2"/>
      <c r="B431" s="2"/>
      <c r="C431" s="2"/>
      <c r="D431" s="46"/>
      <c r="E431" s="2"/>
      <c r="F431" s="46"/>
      <c r="G431" s="2"/>
      <c r="H431" s="2"/>
      <c r="I431" s="2"/>
      <c r="J431" s="2"/>
      <c r="K431" s="2"/>
    </row>
    <row r="432" spans="1:21" x14ac:dyDescent="0.25">
      <c r="A432" s="2"/>
      <c r="B432" s="2"/>
      <c r="C432" s="2"/>
      <c r="D432" s="46"/>
      <c r="E432" s="2"/>
      <c r="F432" s="46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46"/>
      <c r="E433" s="2"/>
      <c r="F433" s="46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46"/>
      <c r="E434" s="2"/>
      <c r="F434" s="46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46"/>
      <c r="E435" s="2"/>
      <c r="F435" s="46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46"/>
      <c r="E436" s="2"/>
      <c r="F436" s="46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46"/>
      <c r="E437" s="2"/>
      <c r="F437" s="46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46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46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46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46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46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46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46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46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46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46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46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46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46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46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46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46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46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46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46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46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46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46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46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46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46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46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46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46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46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46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46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46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46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46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46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46"/>
      <c r="G473" s="2"/>
      <c r="H473" s="2"/>
      <c r="I473" s="2"/>
      <c r="J473" s="2"/>
      <c r="K473" s="2"/>
    </row>
    <row r="474" spans="1:11" x14ac:dyDescent="0.25">
      <c r="A474" s="2"/>
      <c r="B474" s="2"/>
      <c r="C474" s="2"/>
      <c r="D474" s="2"/>
      <c r="E474" s="2"/>
      <c r="F474" s="46"/>
      <c r="G474" s="2"/>
      <c r="H474" s="2"/>
      <c r="I474" s="2"/>
      <c r="J474" s="2"/>
      <c r="K474" s="2"/>
    </row>
    <row r="475" spans="1:11" x14ac:dyDescent="0.25">
      <c r="A475" s="2"/>
      <c r="B475" s="2"/>
      <c r="C475" s="2"/>
      <c r="D475" s="2"/>
      <c r="E475" s="2"/>
      <c r="F475" s="46"/>
      <c r="G475" s="2"/>
      <c r="H475" s="2"/>
      <c r="I475" s="2"/>
      <c r="J475" s="2"/>
      <c r="K475" s="2"/>
    </row>
    <row r="476" spans="1:11" x14ac:dyDescent="0.25">
      <c r="A476" s="2"/>
      <c r="B476" s="2"/>
      <c r="C476" s="2"/>
      <c r="D476" s="2"/>
      <c r="E476" s="2"/>
      <c r="F476" s="46"/>
      <c r="G476" s="2"/>
      <c r="H476" s="2"/>
      <c r="I476" s="2"/>
      <c r="J476" s="2"/>
      <c r="K476" s="2"/>
    </row>
    <row r="477" spans="1:11" x14ac:dyDescent="0.25">
      <c r="A477" s="2"/>
      <c r="B477" s="2"/>
      <c r="C477" s="2"/>
      <c r="D477" s="2"/>
      <c r="E477" s="2"/>
      <c r="F477" s="46"/>
      <c r="G477" s="2"/>
      <c r="H477" s="2"/>
      <c r="I477" s="2"/>
      <c r="J477" s="2"/>
      <c r="K477" s="2"/>
    </row>
    <row r="478" spans="1:11" x14ac:dyDescent="0.25">
      <c r="A478" s="2"/>
      <c r="B478" s="2"/>
      <c r="C478" s="2"/>
      <c r="D478" s="2"/>
      <c r="E478" s="2"/>
      <c r="F478" s="46"/>
      <c r="G478" s="2"/>
      <c r="H478" s="2"/>
      <c r="I478" s="2"/>
      <c r="J478" s="2"/>
      <c r="K478" s="2"/>
    </row>
    <row r="479" spans="1:11" x14ac:dyDescent="0.25">
      <c r="A479" s="2"/>
      <c r="B479" s="2"/>
      <c r="C479" s="2"/>
      <c r="D479" s="2"/>
      <c r="E479" s="2"/>
      <c r="F479" s="46"/>
      <c r="G479" s="2"/>
      <c r="H479" s="2"/>
      <c r="I479" s="2"/>
      <c r="J479" s="2"/>
      <c r="K479" s="2"/>
    </row>
    <row r="480" spans="1:11" x14ac:dyDescent="0.25">
      <c r="A480" s="2"/>
      <c r="B480" s="2"/>
      <c r="C480" s="2"/>
      <c r="D480" s="2"/>
      <c r="E480" s="2"/>
      <c r="F480" s="46"/>
      <c r="G480" s="2"/>
      <c r="H480" s="2"/>
      <c r="I480" s="2"/>
      <c r="J480" s="2"/>
      <c r="K480" s="2"/>
    </row>
    <row r="481" spans="1:11" x14ac:dyDescent="0.25">
      <c r="A481" s="2"/>
      <c r="B481" s="2"/>
      <c r="C481" s="2"/>
      <c r="D481" s="2"/>
      <c r="E481" s="2"/>
      <c r="F481" s="46"/>
      <c r="G481" s="2"/>
      <c r="H481" s="2"/>
      <c r="I481" s="2"/>
      <c r="J481" s="2"/>
      <c r="K481" s="2"/>
    </row>
    <row r="482" spans="1:11" x14ac:dyDescent="0.25">
      <c r="A482" s="2"/>
      <c r="B482" s="2"/>
      <c r="C482" s="2"/>
      <c r="D482" s="2"/>
      <c r="E482" s="2"/>
      <c r="F482" s="46"/>
      <c r="G482" s="2"/>
      <c r="H482" s="2"/>
      <c r="I482" s="2"/>
      <c r="J482" s="2"/>
      <c r="K482" s="2"/>
    </row>
    <row r="483" spans="1:11" x14ac:dyDescent="0.25">
      <c r="A483" s="2"/>
      <c r="B483" s="2"/>
      <c r="C483" s="2"/>
      <c r="D483" s="2"/>
      <c r="E483" s="2"/>
      <c r="F483" s="46"/>
      <c r="G483" s="2"/>
      <c r="H483" s="2"/>
      <c r="I483" s="2"/>
      <c r="J483" s="2"/>
      <c r="K483" s="2"/>
    </row>
    <row r="484" spans="1:11" x14ac:dyDescent="0.25">
      <c r="A484" s="2"/>
      <c r="B484" s="2"/>
      <c r="C484" s="2"/>
      <c r="D484" s="2"/>
      <c r="E484" s="2"/>
      <c r="F484" s="46"/>
      <c r="G484" s="2"/>
      <c r="H484" s="2"/>
      <c r="I484" s="2"/>
      <c r="J484" s="2"/>
      <c r="K484" s="2"/>
    </row>
    <row r="485" spans="1:11" x14ac:dyDescent="0.25">
      <c r="A485" s="2"/>
      <c r="B485" s="2"/>
      <c r="C485" s="2"/>
      <c r="D485" s="2"/>
      <c r="E485" s="2"/>
      <c r="F485" s="46"/>
      <c r="G485" s="2"/>
      <c r="H485" s="2"/>
      <c r="I485" s="2"/>
      <c r="J485" s="2"/>
      <c r="K485" s="2"/>
    </row>
    <row r="486" spans="1:11" x14ac:dyDescent="0.25">
      <c r="A486" s="2"/>
      <c r="B486" s="2"/>
      <c r="C486" s="2"/>
      <c r="D486" s="2"/>
      <c r="E486" s="2"/>
      <c r="F486" s="46"/>
      <c r="G486" s="2"/>
      <c r="H486" s="2"/>
      <c r="I486" s="2"/>
      <c r="J486" s="2"/>
      <c r="K486" s="2"/>
    </row>
    <row r="487" spans="1:11" x14ac:dyDescent="0.25">
      <c r="A487" s="2"/>
      <c r="B487" s="2"/>
      <c r="C487" s="2"/>
      <c r="D487" s="2"/>
      <c r="E487" s="2"/>
      <c r="F487" s="46"/>
      <c r="G487" s="2"/>
      <c r="H487" s="2"/>
      <c r="I487" s="2"/>
      <c r="J487" s="2"/>
      <c r="K487" s="2"/>
    </row>
    <row r="488" spans="1:11" x14ac:dyDescent="0.25">
      <c r="A488" s="2"/>
      <c r="B488" s="2"/>
      <c r="C488" s="2"/>
      <c r="D488" s="2"/>
      <c r="E488" s="2"/>
      <c r="F488" s="46"/>
      <c r="G488" s="2"/>
      <c r="H488" s="2"/>
      <c r="I488" s="2"/>
      <c r="J488" s="2"/>
      <c r="K488" s="2"/>
    </row>
    <row r="489" spans="1:11" x14ac:dyDescent="0.25">
      <c r="A489" s="2"/>
      <c r="B489" s="2"/>
      <c r="C489" s="2"/>
      <c r="D489" s="2"/>
      <c r="E489" s="2"/>
      <c r="F489" s="46"/>
      <c r="G489" s="2"/>
      <c r="H489" s="2"/>
      <c r="I489" s="2"/>
      <c r="J489" s="2"/>
      <c r="K489" s="2"/>
    </row>
    <row r="490" spans="1:11" x14ac:dyDescent="0.25">
      <c r="A490" s="2"/>
      <c r="B490" s="2"/>
      <c r="C490" s="2"/>
      <c r="D490" s="2"/>
      <c r="E490" s="2"/>
      <c r="F490" s="46"/>
      <c r="G490" s="2"/>
      <c r="H490" s="2"/>
      <c r="I490" s="2"/>
      <c r="J490" s="2"/>
      <c r="K490" s="2"/>
    </row>
    <row r="491" spans="1:11" x14ac:dyDescent="0.25">
      <c r="A491" s="2"/>
      <c r="B491" s="2"/>
      <c r="C491" s="2"/>
      <c r="D491" s="2"/>
      <c r="E491" s="2"/>
      <c r="F491" s="46"/>
      <c r="G491" s="2"/>
      <c r="H491" s="2"/>
      <c r="I491" s="2"/>
      <c r="J491" s="2"/>
      <c r="K491" s="2"/>
    </row>
    <row r="492" spans="1:11" x14ac:dyDescent="0.25">
      <c r="A492" s="2"/>
      <c r="B492" s="2"/>
      <c r="C492" s="2"/>
      <c r="D492" s="2"/>
      <c r="E492" s="2"/>
      <c r="F492" s="46"/>
      <c r="G492" s="2"/>
      <c r="H492" s="2"/>
      <c r="I492" s="2"/>
      <c r="J492" s="2"/>
      <c r="K492" s="2"/>
    </row>
    <row r="493" spans="1:1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</sheetData>
  <mergeCells count="3">
    <mergeCell ref="A1:F1"/>
    <mergeCell ref="A2:F2"/>
    <mergeCell ref="A3:F3"/>
  </mergeCells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4"/>
  <sheetViews>
    <sheetView view="pageLayout" topLeftCell="A4" zoomScaleNormal="100" workbookViewId="0">
      <selection sqref="A1:F1"/>
    </sheetView>
  </sheetViews>
  <sheetFormatPr defaultRowHeight="15" x14ac:dyDescent="0.25"/>
  <cols>
    <col min="1" max="1" width="20.140625" customWidth="1"/>
    <col min="5" max="5" width="11.5703125" customWidth="1"/>
    <col min="6" max="6" width="18.140625" customWidth="1"/>
  </cols>
  <sheetData>
    <row r="1" spans="1:7" ht="15.75" x14ac:dyDescent="0.25">
      <c r="A1" s="965" t="s">
        <v>866</v>
      </c>
      <c r="B1" s="965"/>
      <c r="C1" s="965"/>
      <c r="D1" s="965"/>
      <c r="E1" s="965"/>
      <c r="F1" s="965"/>
      <c r="G1" s="75"/>
    </row>
    <row r="2" spans="1:7" ht="15.75" x14ac:dyDescent="0.25">
      <c r="A2" s="76"/>
      <c r="B2" s="76"/>
      <c r="C2" s="76"/>
      <c r="D2" s="76"/>
      <c r="E2" s="76"/>
      <c r="F2" s="77"/>
      <c r="G2" s="76"/>
    </row>
    <row r="3" spans="1:7" s="81" customFormat="1" ht="15.75" x14ac:dyDescent="0.25">
      <c r="A3" s="966" t="s">
        <v>1869</v>
      </c>
      <c r="B3" s="966"/>
      <c r="C3" s="966"/>
      <c r="D3" s="966"/>
      <c r="E3" s="109" t="s">
        <v>1870</v>
      </c>
      <c r="F3" s="477" t="s">
        <v>1871</v>
      </c>
      <c r="G3" s="80"/>
    </row>
    <row r="4" spans="1:7" ht="15.75" x14ac:dyDescent="0.25">
      <c r="A4" s="967" t="s">
        <v>867</v>
      </c>
      <c r="B4" s="968"/>
      <c r="C4" s="968"/>
      <c r="D4" s="969"/>
      <c r="E4" s="82" t="s">
        <v>868</v>
      </c>
      <c r="F4" s="83" t="s">
        <v>869</v>
      </c>
      <c r="G4" s="76"/>
    </row>
    <row r="5" spans="1:7" ht="15.75" x14ac:dyDescent="0.25">
      <c r="A5" s="84" t="s">
        <v>870</v>
      </c>
      <c r="B5" s="85"/>
      <c r="C5" s="85"/>
      <c r="D5" s="86"/>
      <c r="E5" s="87"/>
      <c r="F5" s="94">
        <f>F6+F8+F17+F21</f>
        <v>21</v>
      </c>
      <c r="G5" s="88"/>
    </row>
    <row r="6" spans="1:7" ht="15.75" x14ac:dyDescent="0.25">
      <c r="A6" s="962" t="s">
        <v>871</v>
      </c>
      <c r="B6" s="963"/>
      <c r="C6" s="963"/>
      <c r="D6" s="964"/>
      <c r="E6" s="478"/>
      <c r="F6" s="104">
        <f>F7</f>
        <v>1</v>
      </c>
    </row>
    <row r="7" spans="1:7" ht="15.75" x14ac:dyDescent="0.25">
      <c r="A7" s="959" t="s">
        <v>872</v>
      </c>
      <c r="B7" s="960"/>
      <c r="C7" s="960"/>
      <c r="D7" s="961"/>
      <c r="E7" s="479" t="s">
        <v>1605</v>
      </c>
      <c r="F7" s="480">
        <f>'13. Önk. létszám'!F7</f>
        <v>1</v>
      </c>
    </row>
    <row r="8" spans="1:7" ht="15.75" x14ac:dyDescent="0.25">
      <c r="A8" s="962" t="s">
        <v>873</v>
      </c>
      <c r="B8" s="963"/>
      <c r="C8" s="963"/>
      <c r="D8" s="964"/>
      <c r="E8" s="464"/>
      <c r="F8" s="104">
        <f>SUM(F9:F16)</f>
        <v>8</v>
      </c>
    </row>
    <row r="9" spans="1:7" ht="15.75" x14ac:dyDescent="0.25">
      <c r="A9" s="959" t="s">
        <v>558</v>
      </c>
      <c r="B9" s="960"/>
      <c r="C9" s="960"/>
      <c r="D9" s="961"/>
      <c r="E9" s="109">
        <v>1400400</v>
      </c>
      <c r="F9" s="480">
        <f>'14. PH létszám'!F7</f>
        <v>1</v>
      </c>
    </row>
    <row r="10" spans="1:7" ht="15.75" x14ac:dyDescent="0.25">
      <c r="A10" s="959" t="s">
        <v>557</v>
      </c>
      <c r="B10" s="960"/>
      <c r="C10" s="960"/>
      <c r="D10" s="961"/>
      <c r="E10" s="109">
        <v>1411580</v>
      </c>
      <c r="F10" s="480">
        <f>'14. PH létszám'!F8</f>
        <v>1</v>
      </c>
    </row>
    <row r="11" spans="1:7" ht="15.75" x14ac:dyDescent="0.25">
      <c r="A11" s="959" t="s">
        <v>556</v>
      </c>
      <c r="B11" s="960"/>
      <c r="C11" s="960"/>
      <c r="D11" s="961"/>
      <c r="E11" s="109">
        <v>1410780</v>
      </c>
      <c r="F11" s="480">
        <f>'14. PH létszám'!F9</f>
        <v>1</v>
      </c>
    </row>
    <row r="12" spans="1:7" ht="15.75" x14ac:dyDescent="0.25">
      <c r="A12" s="959" t="s">
        <v>559</v>
      </c>
      <c r="B12" s="960"/>
      <c r="C12" s="960"/>
      <c r="D12" s="961"/>
      <c r="E12" s="109">
        <v>1410380</v>
      </c>
      <c r="F12" s="480">
        <f>'14. PH létszám'!F10</f>
        <v>1</v>
      </c>
    </row>
    <row r="13" spans="1:7" ht="15.75" x14ac:dyDescent="0.25">
      <c r="A13" s="959" t="s">
        <v>560</v>
      </c>
      <c r="B13" s="960"/>
      <c r="C13" s="960"/>
      <c r="D13" s="961"/>
      <c r="E13" s="109">
        <v>1421500</v>
      </c>
      <c r="F13" s="480">
        <f>'14. PH létszám'!F11</f>
        <v>1</v>
      </c>
    </row>
    <row r="14" spans="1:7" ht="15.75" x14ac:dyDescent="0.25">
      <c r="A14" s="959" t="s">
        <v>561</v>
      </c>
      <c r="B14" s="960"/>
      <c r="C14" s="960"/>
      <c r="D14" s="961"/>
      <c r="E14" s="109">
        <v>1421200</v>
      </c>
      <c r="F14" s="480">
        <f>'14. PH létszám'!F12</f>
        <v>1</v>
      </c>
    </row>
    <row r="15" spans="1:7" ht="15.75" x14ac:dyDescent="0.25">
      <c r="A15" s="959" t="s">
        <v>1628</v>
      </c>
      <c r="B15" s="960"/>
      <c r="C15" s="960"/>
      <c r="D15" s="961"/>
      <c r="E15" s="109">
        <v>1421100</v>
      </c>
      <c r="F15" s="480">
        <f>'14. PH létszám'!F13</f>
        <v>1</v>
      </c>
    </row>
    <row r="16" spans="1:7" ht="15.75" x14ac:dyDescent="0.25">
      <c r="A16" s="959" t="s">
        <v>1629</v>
      </c>
      <c r="B16" s="960"/>
      <c r="C16" s="960"/>
      <c r="D16" s="961"/>
      <c r="E16" s="109">
        <v>1420500</v>
      </c>
      <c r="F16" s="480">
        <f>'14. PH létszám'!F14</f>
        <v>1</v>
      </c>
    </row>
    <row r="17" spans="1:6" ht="15.75" x14ac:dyDescent="0.25">
      <c r="A17" s="481" t="s">
        <v>874</v>
      </c>
      <c r="B17" s="482"/>
      <c r="C17" s="482"/>
      <c r="D17" s="483"/>
      <c r="E17" s="464"/>
      <c r="F17" s="104">
        <f>SUM(F18:F20)</f>
        <v>4</v>
      </c>
    </row>
    <row r="18" spans="1:6" ht="15.75" x14ac:dyDescent="0.25">
      <c r="A18" s="959" t="s">
        <v>875</v>
      </c>
      <c r="B18" s="960"/>
      <c r="C18" s="960"/>
      <c r="D18" s="961"/>
      <c r="E18" s="109">
        <v>8405500</v>
      </c>
      <c r="F18" s="480">
        <f>'13. Önk. létszám'!F9</f>
        <v>2</v>
      </c>
    </row>
    <row r="19" spans="1:6" ht="15.75" x14ac:dyDescent="0.25">
      <c r="A19" s="959" t="s">
        <v>876</v>
      </c>
      <c r="B19" s="960"/>
      <c r="C19" s="960"/>
      <c r="D19" s="961"/>
      <c r="E19" s="109">
        <v>8405300</v>
      </c>
      <c r="F19" s="480">
        <f>'13. Önk. létszám'!F10</f>
        <v>1</v>
      </c>
    </row>
    <row r="20" spans="1:6" ht="15.75" x14ac:dyDescent="0.25">
      <c r="A20" s="959" t="s">
        <v>877</v>
      </c>
      <c r="B20" s="960"/>
      <c r="C20" s="960"/>
      <c r="D20" s="961"/>
      <c r="E20" s="109">
        <v>8405100</v>
      </c>
      <c r="F20" s="480">
        <f>'13. Önk. létszám'!F11</f>
        <v>1</v>
      </c>
    </row>
    <row r="21" spans="1:6" ht="15.75" x14ac:dyDescent="0.25">
      <c r="A21" s="962" t="s">
        <v>878</v>
      </c>
      <c r="B21" s="963"/>
      <c r="C21" s="963"/>
      <c r="D21" s="964"/>
      <c r="E21" s="79"/>
      <c r="F21" s="104">
        <f>SUM(F22:F28)</f>
        <v>8</v>
      </c>
    </row>
    <row r="22" spans="1:6" ht="15.75" x14ac:dyDescent="0.25">
      <c r="A22" s="959" t="s">
        <v>879</v>
      </c>
      <c r="B22" s="960"/>
      <c r="C22" s="960"/>
      <c r="D22" s="961"/>
      <c r="E22" s="109">
        <v>3061303</v>
      </c>
      <c r="F22" s="480">
        <f>'13. Önk. létszám'!F13</f>
        <v>1</v>
      </c>
    </row>
    <row r="23" spans="1:6" ht="15.75" x14ac:dyDescent="0.25">
      <c r="A23" s="959" t="s">
        <v>880</v>
      </c>
      <c r="B23" s="960"/>
      <c r="C23" s="960"/>
      <c r="D23" s="961"/>
      <c r="E23" s="109">
        <v>3060703</v>
      </c>
      <c r="F23" s="480">
        <f>'13. Önk. létszám'!F14</f>
        <v>1</v>
      </c>
    </row>
    <row r="24" spans="1:6" ht="15.75" x14ac:dyDescent="0.25">
      <c r="A24" s="959" t="s">
        <v>1635</v>
      </c>
      <c r="B24" s="960"/>
      <c r="C24" s="960"/>
      <c r="D24" s="961"/>
      <c r="E24" s="109">
        <v>3030504</v>
      </c>
      <c r="F24" s="480">
        <f>'13. Önk. létszám'!F15</f>
        <v>1</v>
      </c>
    </row>
    <row r="25" spans="1:6" ht="15.75" x14ac:dyDescent="0.25">
      <c r="A25" s="959" t="s">
        <v>1636</v>
      </c>
      <c r="B25" s="960"/>
      <c r="C25" s="960"/>
      <c r="D25" s="961"/>
      <c r="E25" s="484">
        <v>3040101</v>
      </c>
      <c r="F25" s="480">
        <f>'13. Önk. létszám'!F16</f>
        <v>1</v>
      </c>
    </row>
    <row r="26" spans="1:6" ht="15.75" x14ac:dyDescent="0.25">
      <c r="A26" s="959" t="s">
        <v>1637</v>
      </c>
      <c r="B26" s="960"/>
      <c r="C26" s="960"/>
      <c r="D26" s="961"/>
      <c r="E26" s="484">
        <v>3040402</v>
      </c>
      <c r="F26" s="480">
        <f>'13. Önk. létszám'!F17</f>
        <v>1</v>
      </c>
    </row>
    <row r="27" spans="1:6" ht="15.75" x14ac:dyDescent="0.25">
      <c r="A27" s="959" t="s">
        <v>1638</v>
      </c>
      <c r="B27" s="960"/>
      <c r="C27" s="960"/>
      <c r="D27" s="961"/>
      <c r="E27" s="484">
        <v>3011102</v>
      </c>
      <c r="F27" s="480">
        <f>'13. Önk. létszám'!F18</f>
        <v>2</v>
      </c>
    </row>
    <row r="28" spans="1:6" ht="15.75" x14ac:dyDescent="0.25">
      <c r="A28" s="959" t="s">
        <v>1639</v>
      </c>
      <c r="B28" s="960"/>
      <c r="C28" s="960"/>
      <c r="D28" s="961"/>
      <c r="E28" s="484">
        <v>3011102</v>
      </c>
      <c r="F28" s="480">
        <f>'13. Önk. létszám'!F19</f>
        <v>1</v>
      </c>
    </row>
    <row r="29" spans="1:6" ht="15.75" x14ac:dyDescent="0.25">
      <c r="A29" s="962" t="s">
        <v>69</v>
      </c>
      <c r="B29" s="963"/>
      <c r="C29" s="963"/>
      <c r="D29" s="964"/>
      <c r="E29" s="78"/>
      <c r="F29" s="485">
        <f>F5</f>
        <v>21</v>
      </c>
    </row>
    <row r="30" spans="1:6" ht="15.75" x14ac:dyDescent="0.25">
      <c r="A30" s="962" t="s">
        <v>70</v>
      </c>
      <c r="B30" s="963"/>
      <c r="C30" s="963"/>
      <c r="D30" s="964"/>
      <c r="E30" s="486" t="s">
        <v>881</v>
      </c>
      <c r="F30" s="485">
        <v>6</v>
      </c>
    </row>
    <row r="31" spans="1:6" ht="15.75" x14ac:dyDescent="0.25">
      <c r="A31" s="962" t="s">
        <v>71</v>
      </c>
      <c r="B31" s="963"/>
      <c r="C31" s="963"/>
      <c r="D31" s="964"/>
      <c r="E31" s="487"/>
      <c r="F31" s="485">
        <v>21</v>
      </c>
    </row>
    <row r="32" spans="1:6" ht="15.75" x14ac:dyDescent="0.25">
      <c r="A32" s="91"/>
      <c r="B32" s="92"/>
      <c r="E32" s="49"/>
      <c r="F32" s="49"/>
    </row>
    <row r="33" spans="1:6" ht="15.75" x14ac:dyDescent="0.25">
      <c r="A33" s="93"/>
      <c r="B33" s="92"/>
      <c r="E33" s="49"/>
      <c r="F33" s="49"/>
    </row>
    <row r="34" spans="1:6" ht="15.75" x14ac:dyDescent="0.25">
      <c r="A34" s="93"/>
      <c r="B34" s="92"/>
      <c r="E34" s="49"/>
      <c r="F34" s="49"/>
    </row>
  </sheetData>
  <mergeCells count="28">
    <mergeCell ref="A1:F1"/>
    <mergeCell ref="A23:D23"/>
    <mergeCell ref="A3:D3"/>
    <mergeCell ref="A4:D4"/>
    <mergeCell ref="A9:D9"/>
    <mergeCell ref="A21:D21"/>
    <mergeCell ref="A15:D15"/>
    <mergeCell ref="A6:D6"/>
    <mergeCell ref="A7:D7"/>
    <mergeCell ref="A11:D11"/>
    <mergeCell ref="A8:D8"/>
    <mergeCell ref="A10:D10"/>
    <mergeCell ref="A31:D31"/>
    <mergeCell ref="A24:D24"/>
    <mergeCell ref="A25:D25"/>
    <mergeCell ref="A26:D26"/>
    <mergeCell ref="A27:D27"/>
    <mergeCell ref="A29:D29"/>
    <mergeCell ref="A30:D30"/>
    <mergeCell ref="A28:D28"/>
    <mergeCell ref="A12:D12"/>
    <mergeCell ref="A13:D13"/>
    <mergeCell ref="A22:D22"/>
    <mergeCell ref="A18:D18"/>
    <mergeCell ref="A19:D19"/>
    <mergeCell ref="A20:D20"/>
    <mergeCell ref="A14:D14"/>
    <mergeCell ref="A16:D16"/>
  </mergeCells>
  <phoneticPr fontId="6" type="noConversion"/>
  <pageMargins left="0.75" right="0.75" top="1" bottom="1" header="0.5" footer="0.5"/>
  <pageSetup paperSize="9" scale="85" orientation="portrait" r:id="rId1"/>
  <headerFooter alignWithMargins="0">
    <oddHeader>&amp;R12. melléklet
a ../2014. (        ) önkormányzati rendelethez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5"/>
  <sheetViews>
    <sheetView view="pageLayout" zoomScaleNormal="100" workbookViewId="0">
      <selection sqref="A1:F1"/>
    </sheetView>
  </sheetViews>
  <sheetFormatPr defaultRowHeight="15" x14ac:dyDescent="0.25"/>
  <cols>
    <col min="1" max="1" width="18.5703125" customWidth="1"/>
    <col min="5" max="5" width="11.85546875" customWidth="1"/>
    <col min="6" max="6" width="14.5703125" customWidth="1"/>
  </cols>
  <sheetData>
    <row r="1" spans="1:7" ht="15.75" x14ac:dyDescent="0.25">
      <c r="A1" s="965" t="s">
        <v>72</v>
      </c>
      <c r="B1" s="965"/>
      <c r="C1" s="965"/>
      <c r="D1" s="965"/>
      <c r="E1" s="965"/>
      <c r="F1" s="965"/>
      <c r="G1" s="75"/>
    </row>
    <row r="2" spans="1:7" ht="15.75" x14ac:dyDescent="0.25">
      <c r="A2" s="76"/>
      <c r="B2" s="76"/>
      <c r="C2" s="76"/>
      <c r="D2" s="76"/>
      <c r="E2" s="76"/>
      <c r="F2" s="77"/>
      <c r="G2" s="76"/>
    </row>
    <row r="3" spans="1:7" ht="15.75" x14ac:dyDescent="0.25">
      <c r="A3" s="970" t="s">
        <v>1869</v>
      </c>
      <c r="B3" s="970"/>
      <c r="C3" s="970"/>
      <c r="D3" s="970"/>
      <c r="E3" s="78" t="s">
        <v>1870</v>
      </c>
      <c r="F3" s="79" t="s">
        <v>1871</v>
      </c>
      <c r="G3" s="76"/>
    </row>
    <row r="4" spans="1:7" ht="15.75" x14ac:dyDescent="0.25">
      <c r="A4" s="967" t="s">
        <v>867</v>
      </c>
      <c r="B4" s="968"/>
      <c r="C4" s="968"/>
      <c r="D4" s="969"/>
      <c r="E4" s="82" t="s">
        <v>868</v>
      </c>
      <c r="F4" s="83" t="s">
        <v>869</v>
      </c>
      <c r="G4" s="76"/>
    </row>
    <row r="5" spans="1:7" ht="15.75" x14ac:dyDescent="0.25">
      <c r="A5" s="962" t="s">
        <v>870</v>
      </c>
      <c r="B5" s="963"/>
      <c r="C5" s="963"/>
      <c r="D5" s="964"/>
      <c r="E5" s="78"/>
      <c r="F5" s="94">
        <f>F6+F8+F12</f>
        <v>13</v>
      </c>
    </row>
    <row r="6" spans="1:7" ht="15.75" x14ac:dyDescent="0.25">
      <c r="A6" s="962" t="s">
        <v>871</v>
      </c>
      <c r="B6" s="963"/>
      <c r="C6" s="963"/>
      <c r="D6" s="964"/>
      <c r="E6" s="78"/>
      <c r="F6" s="104">
        <f>SUM(F7)</f>
        <v>1</v>
      </c>
    </row>
    <row r="7" spans="1:7" ht="15.75" x14ac:dyDescent="0.25">
      <c r="A7" s="959" t="s">
        <v>872</v>
      </c>
      <c r="B7" s="960"/>
      <c r="C7" s="960"/>
      <c r="D7" s="961"/>
      <c r="E7" s="106" t="s">
        <v>1605</v>
      </c>
      <c r="F7" s="105">
        <v>1</v>
      </c>
    </row>
    <row r="8" spans="1:7" ht="15.75" x14ac:dyDescent="0.25">
      <c r="A8" s="962" t="s">
        <v>882</v>
      </c>
      <c r="B8" s="963"/>
      <c r="C8" s="963"/>
      <c r="D8" s="964"/>
      <c r="E8" s="107"/>
      <c r="F8" s="104">
        <f>SUM(F9:F11)</f>
        <v>4</v>
      </c>
    </row>
    <row r="9" spans="1:7" ht="15.75" x14ac:dyDescent="0.25">
      <c r="A9" s="959" t="s">
        <v>883</v>
      </c>
      <c r="B9" s="960"/>
      <c r="C9" s="960"/>
      <c r="D9" s="961"/>
      <c r="E9" s="109">
        <v>8405500</v>
      </c>
      <c r="F9" s="105">
        <v>2</v>
      </c>
    </row>
    <row r="10" spans="1:7" ht="15.75" x14ac:dyDescent="0.25">
      <c r="A10" s="959" t="s">
        <v>884</v>
      </c>
      <c r="B10" s="960"/>
      <c r="C10" s="960"/>
      <c r="D10" s="961"/>
      <c r="E10" s="109">
        <v>8405300</v>
      </c>
      <c r="F10" s="105">
        <v>1</v>
      </c>
    </row>
    <row r="11" spans="1:7" ht="15.75" x14ac:dyDescent="0.25">
      <c r="A11" s="959" t="s">
        <v>885</v>
      </c>
      <c r="B11" s="960"/>
      <c r="C11" s="960"/>
      <c r="D11" s="961"/>
      <c r="E11" s="109">
        <v>8405100</v>
      </c>
      <c r="F11" s="105">
        <v>1</v>
      </c>
    </row>
    <row r="12" spans="1:7" ht="15.75" x14ac:dyDescent="0.25">
      <c r="A12" s="962" t="s">
        <v>886</v>
      </c>
      <c r="B12" s="963"/>
      <c r="C12" s="963"/>
      <c r="D12" s="964"/>
      <c r="E12" s="79"/>
      <c r="F12" s="104">
        <f>SUM(F13:F19)</f>
        <v>8</v>
      </c>
    </row>
    <row r="13" spans="1:7" ht="15.75" x14ac:dyDescent="0.25">
      <c r="A13" s="959" t="s">
        <v>887</v>
      </c>
      <c r="B13" s="960"/>
      <c r="C13" s="960"/>
      <c r="D13" s="961"/>
      <c r="E13" s="109">
        <v>3061303</v>
      </c>
      <c r="F13" s="105">
        <v>1</v>
      </c>
    </row>
    <row r="14" spans="1:7" ht="15.75" x14ac:dyDescent="0.25">
      <c r="A14" s="959" t="s">
        <v>888</v>
      </c>
      <c r="B14" s="960"/>
      <c r="C14" s="960"/>
      <c r="D14" s="961"/>
      <c r="E14" s="109">
        <v>3060703</v>
      </c>
      <c r="F14" s="105">
        <v>1</v>
      </c>
    </row>
    <row r="15" spans="1:7" ht="15.75" x14ac:dyDescent="0.25">
      <c r="A15" s="959" t="s">
        <v>1630</v>
      </c>
      <c r="B15" s="960"/>
      <c r="C15" s="960"/>
      <c r="D15" s="961"/>
      <c r="E15" s="109">
        <v>3030504</v>
      </c>
      <c r="F15" s="105">
        <v>1</v>
      </c>
    </row>
    <row r="16" spans="1:7" ht="15.75" x14ac:dyDescent="0.25">
      <c r="A16" s="959" t="s">
        <v>1631</v>
      </c>
      <c r="B16" s="960"/>
      <c r="C16" s="960"/>
      <c r="D16" s="961"/>
      <c r="E16" s="107">
        <v>3040101</v>
      </c>
      <c r="F16" s="105">
        <v>1</v>
      </c>
    </row>
    <row r="17" spans="1:6" ht="15.75" x14ac:dyDescent="0.25">
      <c r="A17" s="959" t="s">
        <v>1632</v>
      </c>
      <c r="B17" s="960"/>
      <c r="C17" s="960"/>
      <c r="D17" s="961"/>
      <c r="E17" s="107">
        <v>3040402</v>
      </c>
      <c r="F17" s="105">
        <v>1</v>
      </c>
    </row>
    <row r="18" spans="1:6" ht="15.75" x14ac:dyDescent="0.25">
      <c r="A18" s="959" t="s">
        <v>1633</v>
      </c>
      <c r="B18" s="960"/>
      <c r="C18" s="960"/>
      <c r="D18" s="961"/>
      <c r="E18" s="107">
        <v>3011102</v>
      </c>
      <c r="F18" s="105">
        <v>2</v>
      </c>
    </row>
    <row r="19" spans="1:6" ht="15.75" x14ac:dyDescent="0.25">
      <c r="A19" s="959" t="s">
        <v>1634</v>
      </c>
      <c r="B19" s="960"/>
      <c r="C19" s="960"/>
      <c r="D19" s="961"/>
      <c r="E19" s="107">
        <v>3011102</v>
      </c>
      <c r="F19" s="108">
        <v>1</v>
      </c>
    </row>
    <row r="20" spans="1:6" s="97" customFormat="1" ht="15.75" x14ac:dyDescent="0.25">
      <c r="A20" s="962" t="s">
        <v>69</v>
      </c>
      <c r="B20" s="963"/>
      <c r="C20" s="963"/>
      <c r="D20" s="964"/>
      <c r="E20" s="78"/>
      <c r="F20" s="104">
        <f>F5</f>
        <v>13</v>
      </c>
    </row>
    <row r="21" spans="1:6" ht="15.75" x14ac:dyDescent="0.25">
      <c r="A21" s="962" t="s">
        <v>70</v>
      </c>
      <c r="B21" s="963"/>
      <c r="C21" s="963"/>
      <c r="D21" s="964"/>
      <c r="E21" s="110" t="s">
        <v>881</v>
      </c>
      <c r="F21" s="104">
        <v>6</v>
      </c>
    </row>
    <row r="22" spans="1:6" ht="15.75" x14ac:dyDescent="0.25">
      <c r="A22" s="111" t="s">
        <v>71</v>
      </c>
      <c r="B22" s="112"/>
      <c r="C22" s="112"/>
      <c r="D22" s="113"/>
      <c r="E22" s="79"/>
      <c r="F22" s="104">
        <v>21</v>
      </c>
    </row>
    <row r="23" spans="1:6" ht="15.75" x14ac:dyDescent="0.25">
      <c r="A23" s="91"/>
      <c r="B23" s="92"/>
      <c r="E23" s="49"/>
      <c r="F23" s="49"/>
    </row>
    <row r="24" spans="1:6" ht="15.75" x14ac:dyDescent="0.25">
      <c r="A24" s="93"/>
      <c r="B24" s="92"/>
      <c r="E24" s="49"/>
      <c r="F24" s="49"/>
    </row>
    <row r="25" spans="1:6" ht="15.75" x14ac:dyDescent="0.25">
      <c r="A25" s="93"/>
      <c r="B25" s="92"/>
      <c r="E25" s="49"/>
      <c r="F25" s="49"/>
    </row>
  </sheetData>
  <mergeCells count="20">
    <mergeCell ref="A1:F1"/>
    <mergeCell ref="A21:D21"/>
    <mergeCell ref="A17:D17"/>
    <mergeCell ref="A19:D19"/>
    <mergeCell ref="A15:D15"/>
    <mergeCell ref="A16:D16"/>
    <mergeCell ref="A18:D18"/>
    <mergeCell ref="A9:D9"/>
    <mergeCell ref="A20:D20"/>
    <mergeCell ref="A13:D13"/>
    <mergeCell ref="A3:D3"/>
    <mergeCell ref="A14:D14"/>
    <mergeCell ref="A11:D11"/>
    <mergeCell ref="A10:D10"/>
    <mergeCell ref="A12:D12"/>
    <mergeCell ref="A8:D8"/>
    <mergeCell ref="A4:D4"/>
    <mergeCell ref="A5:D5"/>
    <mergeCell ref="A7:D7"/>
    <mergeCell ref="A6:D6"/>
  </mergeCells>
  <phoneticPr fontId="6" type="noConversion"/>
  <pageMargins left="0.75" right="0.75" top="1" bottom="1" header="0.5" footer="0.5"/>
  <pageSetup paperSize="9" scale="90" orientation="portrait" r:id="rId1"/>
  <headerFooter alignWithMargins="0">
    <oddHeader>&amp;R13. melléklet
a ../2014. (        ) önkormányzati rendelethez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6"/>
  <sheetViews>
    <sheetView view="pageLayout" zoomScaleNormal="100" workbookViewId="0">
      <selection sqref="A1:F1"/>
    </sheetView>
  </sheetViews>
  <sheetFormatPr defaultRowHeight="15" x14ac:dyDescent="0.25"/>
  <cols>
    <col min="1" max="1" width="19" customWidth="1"/>
    <col min="5" max="5" width="11.85546875" customWidth="1"/>
    <col min="6" max="6" width="14.28515625" customWidth="1"/>
  </cols>
  <sheetData>
    <row r="1" spans="1:7" ht="15.75" x14ac:dyDescent="0.25">
      <c r="A1" s="965" t="s">
        <v>890</v>
      </c>
      <c r="B1" s="965"/>
      <c r="C1" s="965"/>
      <c r="D1" s="965"/>
      <c r="E1" s="965"/>
      <c r="F1" s="965"/>
      <c r="G1" s="75"/>
    </row>
    <row r="2" spans="1:7" ht="15.75" x14ac:dyDescent="0.25">
      <c r="A2" s="76"/>
      <c r="B2" s="76"/>
      <c r="C2" s="76"/>
      <c r="D2" s="76"/>
      <c r="E2" s="76"/>
      <c r="F2" s="77"/>
      <c r="G2" s="76"/>
    </row>
    <row r="3" spans="1:7" ht="15.75" x14ac:dyDescent="0.25">
      <c r="A3" s="970" t="s">
        <v>1869</v>
      </c>
      <c r="B3" s="970"/>
      <c r="C3" s="970"/>
      <c r="D3" s="970"/>
      <c r="E3" s="78" t="s">
        <v>1870</v>
      </c>
      <c r="F3" s="79" t="s">
        <v>1871</v>
      </c>
      <c r="G3" s="76"/>
    </row>
    <row r="4" spans="1:7" ht="15.75" x14ac:dyDescent="0.25">
      <c r="A4" s="967" t="s">
        <v>867</v>
      </c>
      <c r="B4" s="968"/>
      <c r="C4" s="968"/>
      <c r="D4" s="969"/>
      <c r="E4" s="82" t="s">
        <v>868</v>
      </c>
      <c r="F4" s="83" t="s">
        <v>869</v>
      </c>
    </row>
    <row r="5" spans="1:7" ht="15.75" x14ac:dyDescent="0.25">
      <c r="A5" s="84" t="s">
        <v>870</v>
      </c>
      <c r="B5" s="85"/>
      <c r="C5" s="85"/>
      <c r="D5" s="86"/>
      <c r="E5" s="87"/>
      <c r="F5" s="94">
        <f>F6</f>
        <v>8</v>
      </c>
    </row>
    <row r="6" spans="1:7" ht="15.75" x14ac:dyDescent="0.25">
      <c r="A6" s="974" t="s">
        <v>891</v>
      </c>
      <c r="B6" s="975"/>
      <c r="C6" s="975"/>
      <c r="D6" s="976"/>
      <c r="E6" s="90"/>
      <c r="F6" s="95">
        <f>SUM(F7:F14)</f>
        <v>8</v>
      </c>
    </row>
    <row r="7" spans="1:7" ht="15.75" x14ac:dyDescent="0.25">
      <c r="A7" s="971" t="s">
        <v>558</v>
      </c>
      <c r="B7" s="972"/>
      <c r="C7" s="972"/>
      <c r="D7" s="973"/>
      <c r="E7" s="89">
        <v>1400400</v>
      </c>
      <c r="F7" s="96">
        <v>1</v>
      </c>
    </row>
    <row r="8" spans="1:7" ht="15.75" x14ac:dyDescent="0.25">
      <c r="A8" s="971" t="s">
        <v>557</v>
      </c>
      <c r="B8" s="972"/>
      <c r="C8" s="972"/>
      <c r="D8" s="973"/>
      <c r="E8" s="89">
        <v>1411580</v>
      </c>
      <c r="F8" s="96">
        <v>1</v>
      </c>
    </row>
    <row r="9" spans="1:7" ht="15.75" x14ac:dyDescent="0.25">
      <c r="A9" s="971" t="s">
        <v>556</v>
      </c>
      <c r="B9" s="972"/>
      <c r="C9" s="972"/>
      <c r="D9" s="973"/>
      <c r="E9" s="89">
        <v>1410780</v>
      </c>
      <c r="F9" s="96">
        <v>1</v>
      </c>
    </row>
    <row r="10" spans="1:7" ht="15.75" x14ac:dyDescent="0.25">
      <c r="A10" s="971" t="s">
        <v>559</v>
      </c>
      <c r="B10" s="972"/>
      <c r="C10" s="972"/>
      <c r="D10" s="973"/>
      <c r="E10" s="89">
        <v>1410380</v>
      </c>
      <c r="F10" s="96">
        <v>1</v>
      </c>
    </row>
    <row r="11" spans="1:7" ht="15.75" x14ac:dyDescent="0.25">
      <c r="A11" s="971" t="s">
        <v>560</v>
      </c>
      <c r="B11" s="972"/>
      <c r="C11" s="972"/>
      <c r="D11" s="973"/>
      <c r="E11" s="89">
        <v>1421500</v>
      </c>
      <c r="F11" s="96">
        <v>1</v>
      </c>
    </row>
    <row r="12" spans="1:7" ht="15.75" x14ac:dyDescent="0.25">
      <c r="A12" s="971" t="s">
        <v>561</v>
      </c>
      <c r="B12" s="972"/>
      <c r="C12" s="972"/>
      <c r="D12" s="973"/>
      <c r="E12" s="89">
        <v>1421200</v>
      </c>
      <c r="F12" s="96">
        <v>1</v>
      </c>
    </row>
    <row r="13" spans="1:7" ht="15.75" x14ac:dyDescent="0.25">
      <c r="A13" s="971" t="s">
        <v>1628</v>
      </c>
      <c r="B13" s="972"/>
      <c r="C13" s="972"/>
      <c r="D13" s="973"/>
      <c r="E13" s="89">
        <v>1421100</v>
      </c>
      <c r="F13" s="96">
        <v>1</v>
      </c>
    </row>
    <row r="14" spans="1:7" ht="15.75" x14ac:dyDescent="0.25">
      <c r="A14" s="971" t="s">
        <v>1629</v>
      </c>
      <c r="B14" s="972"/>
      <c r="C14" s="972"/>
      <c r="D14" s="973"/>
      <c r="E14" s="89">
        <v>1420500</v>
      </c>
      <c r="F14" s="96">
        <v>1</v>
      </c>
    </row>
    <row r="15" spans="1:7" ht="15.75" x14ac:dyDescent="0.25">
      <c r="A15" s="93"/>
      <c r="B15" s="92"/>
      <c r="E15" s="49"/>
      <c r="F15" s="49"/>
    </row>
    <row r="16" spans="1:7" ht="15.75" x14ac:dyDescent="0.25">
      <c r="A16" s="93"/>
      <c r="B16" s="92"/>
      <c r="E16" s="49"/>
      <c r="F16" s="49"/>
    </row>
  </sheetData>
  <mergeCells count="12">
    <mergeCell ref="A11:D11"/>
    <mergeCell ref="A12:D12"/>
    <mergeCell ref="A1:F1"/>
    <mergeCell ref="A3:D3"/>
    <mergeCell ref="A4:D4"/>
    <mergeCell ref="A7:D7"/>
    <mergeCell ref="A14:D14"/>
    <mergeCell ref="A6:D6"/>
    <mergeCell ref="A8:D8"/>
    <mergeCell ref="A9:D9"/>
    <mergeCell ref="A10:D10"/>
    <mergeCell ref="A13:D13"/>
  </mergeCells>
  <phoneticPr fontId="6" type="noConversion"/>
  <pageMargins left="0.75" right="0.75" top="1" bottom="1" header="0.5" footer="0.5"/>
  <pageSetup paperSize="9" scale="90" orientation="portrait" r:id="rId1"/>
  <headerFooter alignWithMargins="0">
    <oddHeader>&amp;R14. melléklet
a ../2014. (        ) önkormányzati rendelethez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"/>
  <sheetViews>
    <sheetView view="pageLayout" zoomScale="145" zoomScaleNormal="145" zoomScalePageLayoutView="145" workbookViewId="0">
      <selection sqref="A1:E1"/>
    </sheetView>
  </sheetViews>
  <sheetFormatPr defaultRowHeight="15" x14ac:dyDescent="0.25"/>
  <cols>
    <col min="1" max="3" width="9.140625" style="451" customWidth="1"/>
    <col min="4" max="4" width="21.28515625" style="451" customWidth="1"/>
    <col min="5" max="5" width="22.5703125" style="451" customWidth="1"/>
    <col min="6" max="16384" width="9.140625" style="451"/>
  </cols>
  <sheetData>
    <row r="1" spans="1:8" ht="15.75" x14ac:dyDescent="0.25">
      <c r="A1" s="965" t="s">
        <v>892</v>
      </c>
      <c r="B1" s="965"/>
      <c r="C1" s="965"/>
      <c r="D1" s="965"/>
      <c r="E1" s="965"/>
    </row>
    <row r="2" spans="1:8" ht="15.75" thickBot="1" x14ac:dyDescent="0.3"/>
    <row r="3" spans="1:8" s="465" customFormat="1" ht="15.75" thickBot="1" x14ac:dyDescent="0.3">
      <c r="A3" s="454" t="s">
        <v>1869</v>
      </c>
      <c r="B3" s="455" t="s">
        <v>1870</v>
      </c>
      <c r="C3" s="977" t="s">
        <v>1871</v>
      </c>
      <c r="D3" s="977"/>
      <c r="E3" s="978"/>
    </row>
    <row r="4" spans="1:8" s="465" customFormat="1" ht="44.25" customHeight="1" thickBot="1" x14ac:dyDescent="0.3">
      <c r="A4" s="472" t="s">
        <v>893</v>
      </c>
      <c r="B4" s="473" t="s">
        <v>894</v>
      </c>
      <c r="C4" s="979" t="s">
        <v>346</v>
      </c>
      <c r="D4" s="979"/>
      <c r="E4" s="980"/>
    </row>
    <row r="5" spans="1:8" s="465" customFormat="1" ht="108" customHeight="1" x14ac:dyDescent="0.25">
      <c r="A5" s="981" t="s">
        <v>1853</v>
      </c>
      <c r="B5" s="984"/>
      <c r="C5" s="986" t="s">
        <v>895</v>
      </c>
      <c r="D5" s="986"/>
      <c r="E5" s="987"/>
      <c r="F5" s="488"/>
      <c r="G5" s="488"/>
      <c r="H5" s="488"/>
    </row>
    <row r="6" spans="1:8" s="465" customFormat="1" ht="74.25" customHeight="1" x14ac:dyDescent="0.25">
      <c r="A6" s="982"/>
      <c r="B6" s="985"/>
      <c r="C6" s="988" t="s">
        <v>896</v>
      </c>
      <c r="D6" s="988"/>
      <c r="E6" s="989"/>
      <c r="F6" s="488"/>
      <c r="G6" s="488"/>
      <c r="H6" s="488"/>
    </row>
    <row r="7" spans="1:8" s="465" customFormat="1" ht="31.5" x14ac:dyDescent="0.25">
      <c r="A7" s="982"/>
      <c r="B7" s="464"/>
      <c r="C7" s="489" t="s">
        <v>897</v>
      </c>
      <c r="D7" s="489" t="s">
        <v>1044</v>
      </c>
      <c r="E7" s="490" t="s">
        <v>1045</v>
      </c>
      <c r="F7" s="488"/>
      <c r="G7" s="488"/>
      <c r="H7" s="488"/>
    </row>
    <row r="8" spans="1:8" x14ac:dyDescent="0.25">
      <c r="A8" s="982"/>
      <c r="B8" s="463" t="s">
        <v>898</v>
      </c>
      <c r="C8" s="463">
        <v>10</v>
      </c>
      <c r="D8" s="487">
        <v>102681</v>
      </c>
      <c r="E8" s="491">
        <f t="shared" ref="E8:E23" si="0">C8*D8</f>
        <v>1026810</v>
      </c>
    </row>
    <row r="9" spans="1:8" x14ac:dyDescent="0.25">
      <c r="A9" s="982"/>
      <c r="B9" s="463" t="s">
        <v>899</v>
      </c>
      <c r="C9" s="463">
        <v>12</v>
      </c>
      <c r="D9" s="487">
        <v>108841</v>
      </c>
      <c r="E9" s="491">
        <f t="shared" si="0"/>
        <v>1306092</v>
      </c>
    </row>
    <row r="10" spans="1:8" x14ac:dyDescent="0.25">
      <c r="A10" s="982"/>
      <c r="B10" s="463" t="s">
        <v>900</v>
      </c>
      <c r="C10" s="463">
        <v>12</v>
      </c>
      <c r="D10" s="487">
        <v>113473</v>
      </c>
      <c r="E10" s="491">
        <f t="shared" si="0"/>
        <v>1361676</v>
      </c>
    </row>
    <row r="11" spans="1:8" x14ac:dyDescent="0.25">
      <c r="A11" s="982"/>
      <c r="B11" s="463" t="s">
        <v>901</v>
      </c>
      <c r="C11" s="463">
        <v>12</v>
      </c>
      <c r="D11" s="487">
        <v>116876</v>
      </c>
      <c r="E11" s="491">
        <f t="shared" si="0"/>
        <v>1402512</v>
      </c>
    </row>
    <row r="12" spans="1:8" x14ac:dyDescent="0.25">
      <c r="A12" s="982"/>
      <c r="B12" s="463" t="s">
        <v>902</v>
      </c>
      <c r="C12" s="463">
        <v>12</v>
      </c>
      <c r="D12" s="487">
        <v>122309</v>
      </c>
      <c r="E12" s="491">
        <f t="shared" si="0"/>
        <v>1467708</v>
      </c>
    </row>
    <row r="13" spans="1:8" x14ac:dyDescent="0.25">
      <c r="A13" s="982"/>
      <c r="B13" s="463" t="s">
        <v>852</v>
      </c>
      <c r="C13" s="463">
        <v>12</v>
      </c>
      <c r="D13" s="487">
        <v>125978</v>
      </c>
      <c r="E13" s="491">
        <f t="shared" si="0"/>
        <v>1511736</v>
      </c>
    </row>
    <row r="14" spans="1:8" x14ac:dyDescent="0.25">
      <c r="A14" s="982"/>
      <c r="B14" s="463" t="s">
        <v>1885</v>
      </c>
      <c r="C14" s="463">
        <v>12</v>
      </c>
      <c r="D14" s="487">
        <f t="shared" ref="D14:D23" si="1">D13*1.03</f>
        <v>129757.34</v>
      </c>
      <c r="E14" s="491">
        <f t="shared" si="0"/>
        <v>1557088.08</v>
      </c>
    </row>
    <row r="15" spans="1:8" x14ac:dyDescent="0.25">
      <c r="A15" s="982"/>
      <c r="B15" s="463" t="s">
        <v>1886</v>
      </c>
      <c r="C15" s="463">
        <v>12</v>
      </c>
      <c r="D15" s="487">
        <f t="shared" si="1"/>
        <v>133650.06020000001</v>
      </c>
      <c r="E15" s="491">
        <f t="shared" si="0"/>
        <v>1603800.7224000001</v>
      </c>
    </row>
    <row r="16" spans="1:8" x14ac:dyDescent="0.25">
      <c r="A16" s="982"/>
      <c r="B16" s="463" t="s">
        <v>903</v>
      </c>
      <c r="C16" s="463">
        <v>12</v>
      </c>
      <c r="D16" s="487">
        <f t="shared" si="1"/>
        <v>137659.56200600002</v>
      </c>
      <c r="E16" s="491">
        <f t="shared" si="0"/>
        <v>1651914.7440720003</v>
      </c>
    </row>
    <row r="17" spans="1:5" x14ac:dyDescent="0.25">
      <c r="A17" s="982"/>
      <c r="B17" s="463" t="s">
        <v>904</v>
      </c>
      <c r="C17" s="463">
        <v>12</v>
      </c>
      <c r="D17" s="487">
        <f t="shared" si="1"/>
        <v>141789.34886618002</v>
      </c>
      <c r="E17" s="491">
        <f t="shared" si="0"/>
        <v>1701472.1863941601</v>
      </c>
    </row>
    <row r="18" spans="1:5" x14ac:dyDescent="0.25">
      <c r="A18" s="982"/>
      <c r="B18" s="463" t="s">
        <v>905</v>
      </c>
      <c r="C18" s="463">
        <v>12</v>
      </c>
      <c r="D18" s="487">
        <f t="shared" si="1"/>
        <v>146043.02933216543</v>
      </c>
      <c r="E18" s="491">
        <f t="shared" si="0"/>
        <v>1752516.3519859852</v>
      </c>
    </row>
    <row r="19" spans="1:5" x14ac:dyDescent="0.25">
      <c r="A19" s="982"/>
      <c r="B19" s="463" t="s">
        <v>906</v>
      </c>
      <c r="C19" s="463">
        <v>12</v>
      </c>
      <c r="D19" s="487">
        <f t="shared" si="1"/>
        <v>150424.32021213041</v>
      </c>
      <c r="E19" s="491">
        <f t="shared" si="0"/>
        <v>1805091.8425455648</v>
      </c>
    </row>
    <row r="20" spans="1:5" x14ac:dyDescent="0.25">
      <c r="A20" s="982"/>
      <c r="B20" s="463" t="s">
        <v>907</v>
      </c>
      <c r="C20" s="463">
        <v>12</v>
      </c>
      <c r="D20" s="487">
        <f t="shared" si="1"/>
        <v>154937.04981849433</v>
      </c>
      <c r="E20" s="491">
        <f t="shared" si="0"/>
        <v>1859244.5978219318</v>
      </c>
    </row>
    <row r="21" spans="1:5" x14ac:dyDescent="0.25">
      <c r="A21" s="982"/>
      <c r="B21" s="463" t="s">
        <v>908</v>
      </c>
      <c r="C21" s="463">
        <v>12</v>
      </c>
      <c r="D21" s="487">
        <f t="shared" si="1"/>
        <v>159585.16131304918</v>
      </c>
      <c r="E21" s="491">
        <f t="shared" si="0"/>
        <v>1915021.9357565902</v>
      </c>
    </row>
    <row r="22" spans="1:5" x14ac:dyDescent="0.25">
      <c r="A22" s="982"/>
      <c r="B22" s="463" t="s">
        <v>909</v>
      </c>
      <c r="C22" s="463">
        <v>12</v>
      </c>
      <c r="D22" s="487">
        <f t="shared" si="1"/>
        <v>164372.71615244064</v>
      </c>
      <c r="E22" s="491">
        <f t="shared" si="0"/>
        <v>1972472.5938292877</v>
      </c>
    </row>
    <row r="23" spans="1:5" x14ac:dyDescent="0.25">
      <c r="A23" s="982"/>
      <c r="B23" s="463" t="s">
        <v>910</v>
      </c>
      <c r="C23" s="463">
        <v>2</v>
      </c>
      <c r="D23" s="487">
        <f t="shared" si="1"/>
        <v>169303.89763701387</v>
      </c>
      <c r="E23" s="491">
        <f t="shared" si="0"/>
        <v>338607.79527402774</v>
      </c>
    </row>
    <row r="24" spans="1:5" ht="15.75" thickBot="1" x14ac:dyDescent="0.3">
      <c r="A24" s="983"/>
      <c r="B24" s="492" t="s">
        <v>1879</v>
      </c>
      <c r="C24" s="492">
        <f>SUM(C8:C23)</f>
        <v>180</v>
      </c>
      <c r="D24" s="493"/>
      <c r="E24" s="494">
        <f>SUM(E8:E23)</f>
        <v>24233764.850079548</v>
      </c>
    </row>
  </sheetData>
  <mergeCells count="7">
    <mergeCell ref="A1:E1"/>
    <mergeCell ref="C3:E3"/>
    <mergeCell ref="C4:E4"/>
    <mergeCell ref="A5:A24"/>
    <mergeCell ref="B5:B6"/>
    <mergeCell ref="C5:E5"/>
    <mergeCell ref="C6:E6"/>
  </mergeCells>
  <phoneticPr fontId="6" type="noConversion"/>
  <pageMargins left="0.75" right="0.75" top="1" bottom="1" header="0.5" footer="0.5"/>
  <pageSetup paperSize="9" orientation="portrait" r:id="rId1"/>
  <headerFooter alignWithMargins="0">
    <oddHeader>&amp;R15. melléklet
a ../2014. (        ) önkormányzati rendelethez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view="pageLayout" topLeftCell="A7" zoomScaleNormal="115" workbookViewId="0">
      <selection activeCell="A2" sqref="A2"/>
    </sheetView>
  </sheetViews>
  <sheetFormatPr defaultRowHeight="15" x14ac:dyDescent="0.25"/>
  <cols>
    <col min="1" max="1" width="8.7109375" style="451" customWidth="1"/>
    <col min="2" max="2" width="71.42578125" style="496" customWidth="1"/>
    <col min="3" max="3" width="14.42578125" style="496" customWidth="1"/>
    <col min="4" max="4" width="13.140625" style="451" customWidth="1"/>
    <col min="5" max="5" width="11.140625" style="451" bestFit="1" customWidth="1"/>
    <col min="6" max="6" width="13.5703125" style="451" bestFit="1" customWidth="1"/>
    <col min="7" max="16384" width="9.140625" style="451"/>
  </cols>
  <sheetData>
    <row r="1" spans="1:6" ht="20.25" x14ac:dyDescent="0.25">
      <c r="A1" s="990" t="s">
        <v>911</v>
      </c>
      <c r="B1" s="990"/>
      <c r="C1" s="990"/>
      <c r="D1" s="990"/>
      <c r="E1" s="990"/>
      <c r="F1" s="990"/>
    </row>
    <row r="2" spans="1:6" ht="18.75" x14ac:dyDescent="0.25">
      <c r="A2" s="495"/>
      <c r="B2" s="495"/>
      <c r="C2" s="495"/>
      <c r="D2" s="495"/>
      <c r="E2" s="495"/>
      <c r="F2" s="495"/>
    </row>
    <row r="3" spans="1:6" ht="15.75" thickBot="1" x14ac:dyDescent="0.3">
      <c r="F3" s="503" t="s">
        <v>2066</v>
      </c>
    </row>
    <row r="4" spans="1:6" ht="19.5" thickBot="1" x14ac:dyDescent="0.35">
      <c r="A4" s="596" t="s">
        <v>1869</v>
      </c>
      <c r="B4" s="599" t="s">
        <v>1870</v>
      </c>
      <c r="C4" s="599" t="s">
        <v>1871</v>
      </c>
      <c r="D4" s="600" t="s">
        <v>1872</v>
      </c>
      <c r="E4" s="600" t="s">
        <v>1873</v>
      </c>
      <c r="F4" s="601" t="s">
        <v>912</v>
      </c>
    </row>
    <row r="5" spans="1:6" s="497" customFormat="1" ht="75.75" thickBot="1" x14ac:dyDescent="0.35">
      <c r="A5" s="597" t="s">
        <v>1874</v>
      </c>
      <c r="B5" s="599" t="s">
        <v>346</v>
      </c>
      <c r="C5" s="599" t="s">
        <v>1052</v>
      </c>
      <c r="D5" s="599" t="s">
        <v>915</v>
      </c>
      <c r="E5" s="602" t="s">
        <v>1053</v>
      </c>
      <c r="F5" s="603" t="s">
        <v>75</v>
      </c>
    </row>
    <row r="6" spans="1:6" s="453" customFormat="1" ht="39" customHeight="1" x14ac:dyDescent="0.2">
      <c r="A6" s="535" t="s">
        <v>1853</v>
      </c>
      <c r="B6" s="536" t="s">
        <v>916</v>
      </c>
      <c r="C6" s="537" t="s">
        <v>917</v>
      </c>
      <c r="D6" s="538" t="s">
        <v>917</v>
      </c>
      <c r="E6" s="539" t="s">
        <v>917</v>
      </c>
      <c r="F6" s="540">
        <v>0</v>
      </c>
    </row>
    <row r="7" spans="1:6" s="453" customFormat="1" ht="40.5" customHeight="1" x14ac:dyDescent="0.2">
      <c r="A7" s="541" t="s">
        <v>1854</v>
      </c>
      <c r="B7" s="542" t="s">
        <v>918</v>
      </c>
      <c r="C7" s="543" t="s">
        <v>917</v>
      </c>
      <c r="D7" s="544" t="s">
        <v>917</v>
      </c>
      <c r="E7" s="545" t="s">
        <v>917</v>
      </c>
      <c r="F7" s="546">
        <v>0</v>
      </c>
    </row>
    <row r="8" spans="1:6" s="453" customFormat="1" ht="41.25" customHeight="1" x14ac:dyDescent="0.2">
      <c r="A8" s="541" t="s">
        <v>1855</v>
      </c>
      <c r="B8" s="542" t="s">
        <v>919</v>
      </c>
      <c r="C8" s="543" t="s">
        <v>917</v>
      </c>
      <c r="D8" s="544" t="s">
        <v>917</v>
      </c>
      <c r="E8" s="545" t="s">
        <v>917</v>
      </c>
      <c r="F8" s="546">
        <f>F9+F12</f>
        <v>881250</v>
      </c>
    </row>
    <row r="9" spans="1:6" s="498" customFormat="1" ht="21.75" customHeight="1" x14ac:dyDescent="0.25">
      <c r="A9" s="541" t="s">
        <v>920</v>
      </c>
      <c r="B9" s="542" t="s">
        <v>921</v>
      </c>
      <c r="C9" s="543" t="s">
        <v>917</v>
      </c>
      <c r="D9" s="544" t="s">
        <v>917</v>
      </c>
      <c r="E9" s="545" t="s">
        <v>917</v>
      </c>
      <c r="F9" s="546">
        <f>SUM(F10:F11)</f>
        <v>581250</v>
      </c>
    </row>
    <row r="10" spans="1:6" ht="18.75" x14ac:dyDescent="0.25">
      <c r="A10" s="598" t="s">
        <v>393</v>
      </c>
      <c r="B10" s="547" t="s">
        <v>922</v>
      </c>
      <c r="C10" s="547" t="s">
        <v>923</v>
      </c>
      <c r="D10" s="548" t="s">
        <v>924</v>
      </c>
      <c r="E10" s="549">
        <v>7500</v>
      </c>
      <c r="F10" s="550">
        <f>D10*E10</f>
        <v>375000</v>
      </c>
    </row>
    <row r="11" spans="1:6" ht="18.75" x14ac:dyDescent="0.25">
      <c r="A11" s="598" t="s">
        <v>394</v>
      </c>
      <c r="B11" s="547" t="s">
        <v>925</v>
      </c>
      <c r="C11" s="547" t="s">
        <v>923</v>
      </c>
      <c r="D11" s="548" t="s">
        <v>926</v>
      </c>
      <c r="E11" s="549">
        <v>3750</v>
      </c>
      <c r="F11" s="550">
        <f t="shared" ref="F11:F35" si="0">D11*E11</f>
        <v>206250</v>
      </c>
    </row>
    <row r="12" spans="1:6" s="498" customFormat="1" ht="21.75" customHeight="1" x14ac:dyDescent="0.25">
      <c r="A12" s="541" t="s">
        <v>395</v>
      </c>
      <c r="B12" s="542" t="s">
        <v>927</v>
      </c>
      <c r="C12" s="543" t="s">
        <v>917</v>
      </c>
      <c r="D12" s="544" t="s">
        <v>917</v>
      </c>
      <c r="E12" s="545" t="s">
        <v>917</v>
      </c>
      <c r="F12" s="546">
        <f>F13</f>
        <v>300000</v>
      </c>
    </row>
    <row r="13" spans="1:6" ht="18.75" x14ac:dyDescent="0.25">
      <c r="A13" s="598" t="s">
        <v>602</v>
      </c>
      <c r="B13" s="547" t="s">
        <v>928</v>
      </c>
      <c r="C13" s="547" t="s">
        <v>929</v>
      </c>
      <c r="D13" s="548" t="s">
        <v>930</v>
      </c>
      <c r="E13" s="549">
        <v>10000</v>
      </c>
      <c r="F13" s="550">
        <f t="shared" si="0"/>
        <v>300000</v>
      </c>
    </row>
    <row r="14" spans="1:6" s="453" customFormat="1" ht="39.75" customHeight="1" x14ac:dyDescent="0.2">
      <c r="A14" s="541" t="s">
        <v>1856</v>
      </c>
      <c r="B14" s="542" t="s">
        <v>931</v>
      </c>
      <c r="C14" s="543" t="s">
        <v>917</v>
      </c>
      <c r="D14" s="544" t="s">
        <v>917</v>
      </c>
      <c r="E14" s="545" t="s">
        <v>917</v>
      </c>
      <c r="F14" s="546">
        <f>F15+F20+F23+F26+F27</f>
        <v>2652000</v>
      </c>
    </row>
    <row r="15" spans="1:6" s="498" customFormat="1" ht="24" customHeight="1" x14ac:dyDescent="0.25">
      <c r="A15" s="541" t="s">
        <v>932</v>
      </c>
      <c r="B15" s="542" t="s">
        <v>1054</v>
      </c>
      <c r="C15" s="543" t="s">
        <v>917</v>
      </c>
      <c r="D15" s="544" t="s">
        <v>917</v>
      </c>
      <c r="E15" s="545" t="s">
        <v>917</v>
      </c>
      <c r="F15" s="546">
        <f>SUM(F16:F19)</f>
        <v>780000</v>
      </c>
    </row>
    <row r="16" spans="1:6" ht="17.25" customHeight="1" x14ac:dyDescent="0.25">
      <c r="A16" s="598" t="s">
        <v>933</v>
      </c>
      <c r="B16" s="547" t="s">
        <v>934</v>
      </c>
      <c r="C16" s="547" t="s">
        <v>935</v>
      </c>
      <c r="D16" s="548" t="s">
        <v>936</v>
      </c>
      <c r="E16" s="549">
        <v>25000</v>
      </c>
      <c r="F16" s="550">
        <f t="shared" si="0"/>
        <v>300000</v>
      </c>
    </row>
    <row r="17" spans="1:6" ht="18.75" x14ac:dyDescent="0.25">
      <c r="A17" s="598" t="s">
        <v>937</v>
      </c>
      <c r="B17" s="547" t="s">
        <v>1993</v>
      </c>
      <c r="C17" s="547" t="s">
        <v>897</v>
      </c>
      <c r="D17" s="548" t="s">
        <v>936</v>
      </c>
      <c r="E17" s="549">
        <v>15000</v>
      </c>
      <c r="F17" s="550">
        <f t="shared" si="0"/>
        <v>180000</v>
      </c>
    </row>
    <row r="18" spans="1:6" ht="18.75" x14ac:dyDescent="0.25">
      <c r="A18" s="598" t="s">
        <v>1994</v>
      </c>
      <c r="B18" s="547" t="s">
        <v>1995</v>
      </c>
      <c r="C18" s="547" t="s">
        <v>1996</v>
      </c>
      <c r="D18" s="548" t="s">
        <v>936</v>
      </c>
      <c r="E18" s="549">
        <v>10000</v>
      </c>
      <c r="F18" s="550">
        <f t="shared" si="0"/>
        <v>120000</v>
      </c>
    </row>
    <row r="19" spans="1:6" ht="18.75" x14ac:dyDescent="0.25">
      <c r="A19" s="598" t="s">
        <v>1997</v>
      </c>
      <c r="B19" s="547" t="s">
        <v>1055</v>
      </c>
      <c r="C19" s="547" t="s">
        <v>897</v>
      </c>
      <c r="D19" s="548" t="s">
        <v>936</v>
      </c>
      <c r="E19" s="549">
        <v>15000</v>
      </c>
      <c r="F19" s="550">
        <f t="shared" si="0"/>
        <v>180000</v>
      </c>
    </row>
    <row r="20" spans="1:6" s="498" customFormat="1" ht="21.75" customHeight="1" x14ac:dyDescent="0.25">
      <c r="A20" s="541" t="s">
        <v>1998</v>
      </c>
      <c r="B20" s="542" t="s">
        <v>1999</v>
      </c>
      <c r="C20" s="543" t="s">
        <v>917</v>
      </c>
      <c r="D20" s="544" t="s">
        <v>917</v>
      </c>
      <c r="E20" s="545" t="s">
        <v>917</v>
      </c>
      <c r="F20" s="546">
        <f>SUM(F21:F22)</f>
        <v>312000</v>
      </c>
    </row>
    <row r="21" spans="1:6" ht="18.75" x14ac:dyDescent="0.25">
      <c r="A21" s="598" t="s">
        <v>2000</v>
      </c>
      <c r="B21" s="547" t="s">
        <v>2001</v>
      </c>
      <c r="C21" s="547" t="s">
        <v>897</v>
      </c>
      <c r="D21" s="548" t="s">
        <v>936</v>
      </c>
      <c r="E21" s="549">
        <v>21000</v>
      </c>
      <c r="F21" s="550">
        <f t="shared" si="0"/>
        <v>252000</v>
      </c>
    </row>
    <row r="22" spans="1:6" ht="22.5" customHeight="1" x14ac:dyDescent="0.25">
      <c r="A22" s="598" t="s">
        <v>2002</v>
      </c>
      <c r="B22" s="547" t="s">
        <v>2003</v>
      </c>
      <c r="C22" s="547" t="s">
        <v>897</v>
      </c>
      <c r="D22" s="548" t="s">
        <v>936</v>
      </c>
      <c r="E22" s="549">
        <v>5000</v>
      </c>
      <c r="F22" s="550">
        <f t="shared" si="0"/>
        <v>60000</v>
      </c>
    </row>
    <row r="23" spans="1:6" s="498" customFormat="1" ht="21.75" customHeight="1" x14ac:dyDescent="0.25">
      <c r="A23" s="541" t="s">
        <v>2004</v>
      </c>
      <c r="B23" s="542" t="s">
        <v>2010</v>
      </c>
      <c r="C23" s="543" t="s">
        <v>917</v>
      </c>
      <c r="D23" s="544" t="s">
        <v>917</v>
      </c>
      <c r="E23" s="545" t="s">
        <v>917</v>
      </c>
      <c r="F23" s="546">
        <f>SUM(F24:F25)</f>
        <v>840000</v>
      </c>
    </row>
    <row r="24" spans="1:6" ht="18.75" x14ac:dyDescent="0.25">
      <c r="A24" s="598" t="s">
        <v>2011</v>
      </c>
      <c r="B24" s="547" t="s">
        <v>2012</v>
      </c>
      <c r="C24" s="547" t="s">
        <v>897</v>
      </c>
      <c r="D24" s="548" t="s">
        <v>936</v>
      </c>
      <c r="E24" s="549">
        <v>40000</v>
      </c>
      <c r="F24" s="550">
        <f t="shared" si="0"/>
        <v>480000</v>
      </c>
    </row>
    <row r="25" spans="1:6" ht="18.75" x14ac:dyDescent="0.25">
      <c r="A25" s="598" t="s">
        <v>76</v>
      </c>
      <c r="B25" s="547" t="s">
        <v>77</v>
      </c>
      <c r="C25" s="547" t="s">
        <v>897</v>
      </c>
      <c r="D25" s="548" t="s">
        <v>936</v>
      </c>
      <c r="E25" s="549">
        <v>30000</v>
      </c>
      <c r="F25" s="550">
        <f t="shared" si="0"/>
        <v>360000</v>
      </c>
    </row>
    <row r="26" spans="1:6" s="498" customFormat="1" ht="23.25" customHeight="1" x14ac:dyDescent="0.25">
      <c r="A26" s="541" t="s">
        <v>78</v>
      </c>
      <c r="B26" s="542" t="s">
        <v>79</v>
      </c>
      <c r="C26" s="542" t="s">
        <v>897</v>
      </c>
      <c r="D26" s="544" t="s">
        <v>936</v>
      </c>
      <c r="E26" s="545">
        <v>50000</v>
      </c>
      <c r="F26" s="546">
        <f t="shared" si="0"/>
        <v>600000</v>
      </c>
    </row>
    <row r="27" spans="1:6" s="498" customFormat="1" ht="21.75" customHeight="1" x14ac:dyDescent="0.25">
      <c r="A27" s="541" t="s">
        <v>80</v>
      </c>
      <c r="B27" s="542" t="s">
        <v>81</v>
      </c>
      <c r="C27" s="543" t="s">
        <v>917</v>
      </c>
      <c r="D27" s="544" t="s">
        <v>917</v>
      </c>
      <c r="E27" s="545" t="s">
        <v>917</v>
      </c>
      <c r="F27" s="546">
        <f>SUM(F28:F29)</f>
        <v>120000</v>
      </c>
    </row>
    <row r="28" spans="1:6" ht="18.75" x14ac:dyDescent="0.25">
      <c r="A28" s="598" t="s">
        <v>82</v>
      </c>
      <c r="B28" s="547" t="s">
        <v>83</v>
      </c>
      <c r="C28" s="547" t="s">
        <v>897</v>
      </c>
      <c r="D28" s="548" t="s">
        <v>936</v>
      </c>
      <c r="E28" s="549">
        <v>5000</v>
      </c>
      <c r="F28" s="550">
        <f t="shared" si="0"/>
        <v>60000</v>
      </c>
    </row>
    <row r="29" spans="1:6" ht="18.75" x14ac:dyDescent="0.25">
      <c r="A29" s="598" t="s">
        <v>84</v>
      </c>
      <c r="B29" s="547" t="s">
        <v>85</v>
      </c>
      <c r="C29" s="547" t="s">
        <v>897</v>
      </c>
      <c r="D29" s="548" t="s">
        <v>936</v>
      </c>
      <c r="E29" s="549">
        <v>5000</v>
      </c>
      <c r="F29" s="550">
        <f t="shared" si="0"/>
        <v>60000</v>
      </c>
    </row>
    <row r="30" spans="1:6" s="453" customFormat="1" ht="21.75" customHeight="1" x14ac:dyDescent="0.2">
      <c r="A30" s="541" t="s">
        <v>1857</v>
      </c>
      <c r="B30" s="542" t="s">
        <v>86</v>
      </c>
      <c r="C30" s="542"/>
      <c r="D30" s="544"/>
      <c r="E30" s="545"/>
      <c r="F30" s="546">
        <f>SUM(F32:F39)</f>
        <v>1080000</v>
      </c>
    </row>
    <row r="31" spans="1:6" s="498" customFormat="1" ht="21.75" customHeight="1" x14ac:dyDescent="0.3">
      <c r="A31" s="541" t="s">
        <v>87</v>
      </c>
      <c r="B31" s="542" t="s">
        <v>88</v>
      </c>
      <c r="C31" s="543" t="s">
        <v>917</v>
      </c>
      <c r="D31" s="619" t="s">
        <v>917</v>
      </c>
      <c r="E31" s="619" t="s">
        <v>917</v>
      </c>
      <c r="F31" s="546">
        <f>SUM(F32:F39)</f>
        <v>1080000</v>
      </c>
    </row>
    <row r="32" spans="1:6" ht="18.75" x14ac:dyDescent="0.25">
      <c r="A32" s="598" t="s">
        <v>89</v>
      </c>
      <c r="B32" s="547" t="s">
        <v>90</v>
      </c>
      <c r="C32" s="547" t="s">
        <v>935</v>
      </c>
      <c r="D32" s="551">
        <v>12</v>
      </c>
      <c r="E32" s="551">
        <v>10000</v>
      </c>
      <c r="F32" s="550">
        <f t="shared" si="0"/>
        <v>120000</v>
      </c>
    </row>
    <row r="33" spans="1:6" ht="18.75" x14ac:dyDescent="0.25">
      <c r="A33" s="598" t="s">
        <v>91</v>
      </c>
      <c r="B33" s="547" t="s">
        <v>92</v>
      </c>
      <c r="C33" s="547" t="s">
        <v>897</v>
      </c>
      <c r="D33" s="551">
        <v>12</v>
      </c>
      <c r="E33" s="551">
        <v>20000</v>
      </c>
      <c r="F33" s="550">
        <f t="shared" si="0"/>
        <v>240000</v>
      </c>
    </row>
    <row r="34" spans="1:6" ht="18.75" x14ac:dyDescent="0.25">
      <c r="A34" s="598" t="s">
        <v>93</v>
      </c>
      <c r="B34" s="547" t="s">
        <v>94</v>
      </c>
      <c r="C34" s="547" t="s">
        <v>897</v>
      </c>
      <c r="D34" s="552">
        <v>12</v>
      </c>
      <c r="E34" s="551">
        <v>10000</v>
      </c>
      <c r="F34" s="550">
        <f t="shared" si="0"/>
        <v>120000</v>
      </c>
    </row>
    <row r="35" spans="1:6" ht="21" customHeight="1" x14ac:dyDescent="0.25">
      <c r="A35" s="598" t="s">
        <v>95</v>
      </c>
      <c r="B35" s="547" t="s">
        <v>96</v>
      </c>
      <c r="C35" s="547" t="s">
        <v>897</v>
      </c>
      <c r="D35" s="551">
        <v>12</v>
      </c>
      <c r="E35" s="551">
        <v>5000</v>
      </c>
      <c r="F35" s="550">
        <f t="shared" si="0"/>
        <v>60000</v>
      </c>
    </row>
    <row r="36" spans="1:6" ht="20.25" customHeight="1" x14ac:dyDescent="0.25">
      <c r="A36" s="598" t="s">
        <v>97</v>
      </c>
      <c r="B36" s="547" t="s">
        <v>98</v>
      </c>
      <c r="C36" s="547" t="s">
        <v>897</v>
      </c>
      <c r="D36" s="551">
        <v>12</v>
      </c>
      <c r="E36" s="551">
        <v>5000</v>
      </c>
      <c r="F36" s="550">
        <f>D36*E36</f>
        <v>60000</v>
      </c>
    </row>
    <row r="37" spans="1:6" ht="37.5" x14ac:dyDescent="0.25">
      <c r="A37" s="598" t="s">
        <v>99</v>
      </c>
      <c r="B37" s="547" t="s">
        <v>100</v>
      </c>
      <c r="C37" s="547" t="s">
        <v>897</v>
      </c>
      <c r="D37" s="551">
        <v>12</v>
      </c>
      <c r="E37" s="551">
        <v>5000</v>
      </c>
      <c r="F37" s="550">
        <f>D37*E37</f>
        <v>60000</v>
      </c>
    </row>
    <row r="38" spans="1:6" ht="21" customHeight="1" x14ac:dyDescent="0.25">
      <c r="A38" s="598" t="s">
        <v>101</v>
      </c>
      <c r="B38" s="547" t="s">
        <v>96</v>
      </c>
      <c r="C38" s="547" t="s">
        <v>897</v>
      </c>
      <c r="D38" s="551">
        <v>12</v>
      </c>
      <c r="E38" s="551">
        <v>5000</v>
      </c>
      <c r="F38" s="550">
        <f>D38*E38</f>
        <v>60000</v>
      </c>
    </row>
    <row r="39" spans="1:6" ht="18.75" x14ac:dyDescent="0.25">
      <c r="A39" s="598" t="s">
        <v>102</v>
      </c>
      <c r="B39" s="547" t="s">
        <v>103</v>
      </c>
      <c r="C39" s="547" t="s">
        <v>897</v>
      </c>
      <c r="D39" s="551">
        <v>12</v>
      </c>
      <c r="E39" s="551">
        <v>30000</v>
      </c>
      <c r="F39" s="550">
        <f>D39*E39</f>
        <v>360000</v>
      </c>
    </row>
    <row r="40" spans="1:6" s="453" customFormat="1" ht="24" customHeight="1" thickBot="1" x14ac:dyDescent="0.35">
      <c r="A40" s="553" t="s">
        <v>1858</v>
      </c>
      <c r="B40" s="554" t="s">
        <v>104</v>
      </c>
      <c r="C40" s="554"/>
      <c r="D40" s="555"/>
      <c r="E40" s="555"/>
      <c r="F40" s="556">
        <f>F6+F7+F8+F14+F30</f>
        <v>4613250</v>
      </c>
    </row>
    <row r="41" spans="1:6" x14ac:dyDescent="0.25">
      <c r="A41" s="499"/>
    </row>
  </sheetData>
  <mergeCells count="1"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>
    <oddHeader>&amp;R16. melléklet
a ../2014. (        ) önkormányzati rendelethez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7"/>
  <sheetViews>
    <sheetView zoomScale="70" workbookViewId="0">
      <selection activeCell="W26" sqref="W26"/>
    </sheetView>
  </sheetViews>
  <sheetFormatPr defaultRowHeight="15" x14ac:dyDescent="0.25"/>
  <cols>
    <col min="1" max="1" width="22" style="180" customWidth="1"/>
    <col min="2" max="2" width="10" style="180" customWidth="1"/>
    <col min="3" max="3" width="9.140625" style="180" customWidth="1"/>
    <col min="4" max="4" width="10.85546875" style="180" customWidth="1"/>
    <col min="5" max="6" width="9.28515625" style="180" bestFit="1" customWidth="1"/>
    <col min="7" max="10" width="10" style="180" bestFit="1" customWidth="1"/>
    <col min="11" max="11" width="22.140625" style="180" bestFit="1" customWidth="1"/>
    <col min="12" max="12" width="14.42578125" style="180" bestFit="1" customWidth="1"/>
    <col min="13" max="13" width="15.7109375" style="180" customWidth="1"/>
    <col min="14" max="14" width="12.7109375" style="180" customWidth="1"/>
    <col min="15" max="15" width="9.85546875" style="180" customWidth="1"/>
    <col min="16" max="16" width="10.42578125" style="180" customWidth="1"/>
    <col min="17" max="17" width="21.85546875" style="180" bestFit="1" customWidth="1"/>
    <col min="18" max="18" width="15.42578125" style="180" customWidth="1"/>
    <col min="19" max="19" width="20.5703125" style="180" customWidth="1"/>
    <col min="20" max="20" width="8.5703125" style="180" bestFit="1" customWidth="1"/>
    <col min="21" max="21" width="14.28515625" style="180" bestFit="1" customWidth="1"/>
    <col min="22" max="23" width="14.28515625" style="180" customWidth="1"/>
    <col min="24" max="24" width="14.140625" style="180" customWidth="1"/>
    <col min="25" max="25" width="10.7109375" style="180" customWidth="1"/>
    <col min="26" max="26" width="8.85546875" style="180" bestFit="1" customWidth="1"/>
    <col min="27" max="16384" width="9.140625" style="180"/>
  </cols>
  <sheetData>
    <row r="1" spans="1:25" ht="18.75" customHeight="1" x14ac:dyDescent="0.25">
      <c r="A1" s="991" t="s">
        <v>1820</v>
      </c>
      <c r="B1" s="991"/>
      <c r="C1" s="991"/>
      <c r="D1" s="991"/>
      <c r="E1" s="991"/>
      <c r="F1" s="991"/>
    </row>
    <row r="2" spans="1:25" ht="15.75" thickBot="1" x14ac:dyDescent="0.3">
      <c r="A2" s="992"/>
      <c r="B2" s="992"/>
      <c r="C2" s="992"/>
      <c r="D2" s="992"/>
      <c r="E2" s="992"/>
      <c r="F2" s="992"/>
    </row>
    <row r="3" spans="1:25" ht="30" customHeight="1" thickBot="1" x14ac:dyDescent="0.3">
      <c r="A3" s="758" t="s">
        <v>1543</v>
      </c>
      <c r="B3" s="759" t="s">
        <v>1544</v>
      </c>
      <c r="C3" s="760"/>
      <c r="D3" s="761" t="s">
        <v>1545</v>
      </c>
      <c r="E3" s="760" t="s">
        <v>1546</v>
      </c>
      <c r="F3" s="760"/>
      <c r="G3" s="993" t="s">
        <v>1547</v>
      </c>
      <c r="H3" s="993"/>
      <c r="I3" s="993" t="s">
        <v>1548</v>
      </c>
      <c r="J3" s="993"/>
      <c r="K3" s="761" t="s">
        <v>1549</v>
      </c>
      <c r="L3" s="761" t="s">
        <v>1574</v>
      </c>
      <c r="M3" s="993" t="s">
        <v>1550</v>
      </c>
      <c r="N3" s="993"/>
      <c r="O3" s="993" t="s">
        <v>1551</v>
      </c>
      <c r="P3" s="993"/>
      <c r="Q3" s="761" t="s">
        <v>1552</v>
      </c>
      <c r="R3" s="761" t="s">
        <v>1575</v>
      </c>
      <c r="S3" s="761" t="s">
        <v>1553</v>
      </c>
      <c r="T3" s="761" t="s">
        <v>1031</v>
      </c>
      <c r="U3" s="761" t="s">
        <v>1033</v>
      </c>
      <c r="V3" s="761" t="s">
        <v>1032</v>
      </c>
      <c r="W3" s="761" t="s">
        <v>1034</v>
      </c>
      <c r="X3" s="762" t="s">
        <v>1554</v>
      </c>
    </row>
    <row r="4" spans="1:25" x14ac:dyDescent="0.25">
      <c r="A4" s="763"/>
      <c r="B4" s="764" t="s">
        <v>1555</v>
      </c>
      <c r="C4" s="765" t="s">
        <v>1556</v>
      </c>
      <c r="D4" s="765"/>
      <c r="E4" s="765" t="s">
        <v>1555</v>
      </c>
      <c r="F4" s="765" t="s">
        <v>1556</v>
      </c>
      <c r="G4" s="765" t="s">
        <v>1555</v>
      </c>
      <c r="H4" s="765" t="s">
        <v>1556</v>
      </c>
      <c r="I4" s="765" t="s">
        <v>1555</v>
      </c>
      <c r="J4" s="765" t="s">
        <v>1556</v>
      </c>
      <c r="K4" s="765"/>
      <c r="L4" s="765"/>
      <c r="M4" s="765" t="s">
        <v>1555</v>
      </c>
      <c r="N4" s="765" t="s">
        <v>1556</v>
      </c>
      <c r="O4" s="765" t="s">
        <v>1555</v>
      </c>
      <c r="P4" s="765" t="s">
        <v>1556</v>
      </c>
      <c r="Q4" s="765"/>
      <c r="R4" s="765"/>
      <c r="S4" s="765"/>
      <c r="T4" s="765"/>
      <c r="U4" s="765"/>
      <c r="V4" s="765"/>
      <c r="W4" s="765"/>
      <c r="X4" s="765"/>
    </row>
    <row r="5" spans="1:25" x14ac:dyDescent="0.25">
      <c r="A5" s="766" t="s">
        <v>554</v>
      </c>
      <c r="B5" s="767"/>
      <c r="C5" s="768"/>
      <c r="D5" s="768"/>
      <c r="E5" s="768"/>
      <c r="F5" s="768"/>
      <c r="G5" s="769">
        <v>314000</v>
      </c>
      <c r="H5" s="769">
        <v>314000</v>
      </c>
      <c r="I5" s="769">
        <v>314000</v>
      </c>
      <c r="J5" s="769">
        <v>314000</v>
      </c>
      <c r="K5" s="769">
        <v>314000</v>
      </c>
      <c r="L5" s="769">
        <v>314000</v>
      </c>
      <c r="M5" s="769">
        <v>31400</v>
      </c>
      <c r="N5" s="769">
        <v>31400</v>
      </c>
      <c r="O5" s="769">
        <v>31400</v>
      </c>
      <c r="P5" s="769">
        <v>31400</v>
      </c>
      <c r="Q5" s="769">
        <v>31400</v>
      </c>
      <c r="R5" s="769">
        <f>L5*0.1</f>
        <v>31400</v>
      </c>
      <c r="S5" s="769">
        <v>314000</v>
      </c>
      <c r="T5" s="769">
        <v>31400</v>
      </c>
      <c r="U5" s="769">
        <f>L5+R5+T5</f>
        <v>376800</v>
      </c>
      <c r="V5" s="769"/>
      <c r="W5" s="769">
        <f>U5+V5</f>
        <v>376800</v>
      </c>
      <c r="X5" s="770">
        <v>1400400</v>
      </c>
      <c r="Y5" s="771"/>
    </row>
    <row r="6" spans="1:25" x14ac:dyDescent="0.25">
      <c r="A6" s="766" t="s">
        <v>1557</v>
      </c>
      <c r="B6" s="772" t="s">
        <v>1558</v>
      </c>
      <c r="C6" s="773" t="s">
        <v>1558</v>
      </c>
      <c r="D6" s="774">
        <v>38650</v>
      </c>
      <c r="E6" s="624">
        <v>5.8</v>
      </c>
      <c r="F6" s="624">
        <v>5.8</v>
      </c>
      <c r="G6" s="769">
        <f t="shared" ref="G6:G12" si="0">D6*E6</f>
        <v>224170</v>
      </c>
      <c r="H6" s="769">
        <f t="shared" ref="H6:H12" si="1">D6*F6</f>
        <v>224170</v>
      </c>
      <c r="I6" s="769">
        <v>233660</v>
      </c>
      <c r="J6" s="769">
        <v>233660</v>
      </c>
      <c r="K6" s="769">
        <v>224170</v>
      </c>
      <c r="L6" s="769">
        <v>233660</v>
      </c>
      <c r="M6" s="769">
        <v>22417</v>
      </c>
      <c r="N6" s="769">
        <v>22417</v>
      </c>
      <c r="O6" s="769">
        <v>23366</v>
      </c>
      <c r="P6" s="769">
        <v>23366</v>
      </c>
      <c r="Q6" s="769">
        <v>22417</v>
      </c>
      <c r="R6" s="769">
        <f>L6*0.1</f>
        <v>23366</v>
      </c>
      <c r="S6" s="775">
        <v>246587</v>
      </c>
      <c r="T6" s="775"/>
      <c r="U6" s="769">
        <f t="shared" ref="U6:U12" si="2">L6+R6+T6</f>
        <v>257026</v>
      </c>
      <c r="V6" s="769"/>
      <c r="W6" s="769">
        <f t="shared" ref="W6:W12" si="3">U6+V6</f>
        <v>257026</v>
      </c>
      <c r="X6" s="770">
        <v>1411580</v>
      </c>
      <c r="Y6" s="771"/>
    </row>
    <row r="7" spans="1:25" x14ac:dyDescent="0.25">
      <c r="A7" s="766" t="s">
        <v>1559</v>
      </c>
      <c r="B7" s="772" t="s">
        <v>1560</v>
      </c>
      <c r="C7" s="773" t="s">
        <v>1560</v>
      </c>
      <c r="D7" s="774">
        <v>38650</v>
      </c>
      <c r="E7" s="624">
        <v>4.2</v>
      </c>
      <c r="F7" s="624">
        <v>4.2</v>
      </c>
      <c r="G7" s="769">
        <f t="shared" si="0"/>
        <v>162330</v>
      </c>
      <c r="H7" s="769">
        <f t="shared" si="1"/>
        <v>162330</v>
      </c>
      <c r="I7" s="769">
        <v>162330</v>
      </c>
      <c r="J7" s="769">
        <v>162330</v>
      </c>
      <c r="K7" s="769">
        <v>162330</v>
      </c>
      <c r="L7" s="769">
        <v>162330</v>
      </c>
      <c r="M7" s="769">
        <v>16233</v>
      </c>
      <c r="N7" s="769">
        <v>16233</v>
      </c>
      <c r="O7" s="769">
        <v>16233</v>
      </c>
      <c r="P7" s="769">
        <v>16233</v>
      </c>
      <c r="Q7" s="769">
        <v>16233</v>
      </c>
      <c r="R7" s="769">
        <f>L7*0.1</f>
        <v>16233</v>
      </c>
      <c r="S7" s="775">
        <v>178563</v>
      </c>
      <c r="T7" s="775"/>
      <c r="U7" s="769">
        <f t="shared" si="2"/>
        <v>178563</v>
      </c>
      <c r="V7" s="769">
        <v>9400</v>
      </c>
      <c r="W7" s="769">
        <f t="shared" si="3"/>
        <v>187963</v>
      </c>
      <c r="X7" s="770">
        <v>1410780</v>
      </c>
      <c r="Y7" s="771"/>
    </row>
    <row r="8" spans="1:25" x14ac:dyDescent="0.25">
      <c r="A8" s="766" t="s">
        <v>1561</v>
      </c>
      <c r="B8" s="772" t="s">
        <v>1562</v>
      </c>
      <c r="C8" s="773" t="s">
        <v>1563</v>
      </c>
      <c r="D8" s="774">
        <v>38650</v>
      </c>
      <c r="E8" s="624">
        <v>3.2</v>
      </c>
      <c r="F8" s="624">
        <v>3.3</v>
      </c>
      <c r="G8" s="769">
        <f t="shared" si="0"/>
        <v>123680</v>
      </c>
      <c r="H8" s="769">
        <f t="shared" si="1"/>
        <v>127545</v>
      </c>
      <c r="I8" s="769">
        <v>123680</v>
      </c>
      <c r="J8" s="769">
        <v>127545</v>
      </c>
      <c r="K8" s="769">
        <v>125290</v>
      </c>
      <c r="L8" s="769">
        <v>125290</v>
      </c>
      <c r="M8" s="769">
        <v>12368</v>
      </c>
      <c r="N8" s="769">
        <v>12755</v>
      </c>
      <c r="O8" s="769">
        <v>12368</v>
      </c>
      <c r="P8" s="769">
        <v>12755</v>
      </c>
      <c r="Q8" s="769">
        <v>12529</v>
      </c>
      <c r="R8" s="769">
        <f>L8*0.1</f>
        <v>12529</v>
      </c>
      <c r="S8" s="775">
        <v>137819</v>
      </c>
      <c r="T8" s="775"/>
      <c r="U8" s="769">
        <f t="shared" si="2"/>
        <v>137819</v>
      </c>
      <c r="V8" s="769"/>
      <c r="W8" s="769">
        <f t="shared" si="3"/>
        <v>137819</v>
      </c>
      <c r="X8" s="770">
        <v>1410380</v>
      </c>
      <c r="Y8" s="771"/>
    </row>
    <row r="9" spans="1:25" x14ac:dyDescent="0.25">
      <c r="A9" s="766" t="s">
        <v>1564</v>
      </c>
      <c r="B9" s="772" t="s">
        <v>1565</v>
      </c>
      <c r="C9" s="773" t="s">
        <v>1565</v>
      </c>
      <c r="D9" s="774">
        <v>38650</v>
      </c>
      <c r="E9" s="624">
        <v>2.8</v>
      </c>
      <c r="F9" s="624">
        <v>2.8</v>
      </c>
      <c r="G9" s="769">
        <f t="shared" si="0"/>
        <v>108220</v>
      </c>
      <c r="H9" s="769">
        <f t="shared" si="1"/>
        <v>108220</v>
      </c>
      <c r="I9" s="769">
        <v>136000</v>
      </c>
      <c r="J9" s="769">
        <v>136000</v>
      </c>
      <c r="K9" s="769">
        <v>108220</v>
      </c>
      <c r="L9" s="769">
        <v>136000</v>
      </c>
      <c r="M9" s="769"/>
      <c r="N9" s="769"/>
      <c r="O9" s="769"/>
      <c r="P9" s="769"/>
      <c r="Q9" s="769"/>
      <c r="R9" s="769"/>
      <c r="S9" s="775">
        <v>108220</v>
      </c>
      <c r="T9" s="775"/>
      <c r="U9" s="769">
        <f t="shared" si="2"/>
        <v>136000</v>
      </c>
      <c r="V9" s="769">
        <v>11600</v>
      </c>
      <c r="W9" s="769">
        <f t="shared" si="3"/>
        <v>147600</v>
      </c>
      <c r="X9" s="770">
        <v>1421100</v>
      </c>
      <c r="Y9" s="771"/>
    </row>
    <row r="10" spans="1:25" x14ac:dyDescent="0.25">
      <c r="A10" s="766" t="s">
        <v>1566</v>
      </c>
      <c r="B10" s="772" t="s">
        <v>1567</v>
      </c>
      <c r="C10" s="773" t="s">
        <v>1567</v>
      </c>
      <c r="D10" s="774">
        <v>38650</v>
      </c>
      <c r="E10" s="624">
        <v>4</v>
      </c>
      <c r="F10" s="624">
        <v>4</v>
      </c>
      <c r="G10" s="769">
        <f t="shared" si="0"/>
        <v>154600</v>
      </c>
      <c r="H10" s="769">
        <f t="shared" si="1"/>
        <v>154600</v>
      </c>
      <c r="I10" s="769">
        <v>154600</v>
      </c>
      <c r="J10" s="769">
        <v>154600</v>
      </c>
      <c r="K10" s="769">
        <v>154600</v>
      </c>
      <c r="L10" s="769">
        <v>154600</v>
      </c>
      <c r="M10" s="769"/>
      <c r="N10" s="769"/>
      <c r="O10" s="769"/>
      <c r="P10" s="769"/>
      <c r="Q10" s="769"/>
      <c r="R10" s="769"/>
      <c r="S10" s="775">
        <v>154600</v>
      </c>
      <c r="T10" s="775"/>
      <c r="U10" s="769">
        <f t="shared" si="2"/>
        <v>154600</v>
      </c>
      <c r="V10" s="769">
        <v>13400</v>
      </c>
      <c r="W10" s="769">
        <f t="shared" si="3"/>
        <v>168000</v>
      </c>
      <c r="X10" s="770">
        <v>1421500</v>
      </c>
      <c r="Y10" s="771"/>
    </row>
    <row r="11" spans="1:25" x14ac:dyDescent="0.25">
      <c r="A11" s="766" t="s">
        <v>1568</v>
      </c>
      <c r="B11" s="772" t="s">
        <v>1565</v>
      </c>
      <c r="C11" s="773" t="s">
        <v>1569</v>
      </c>
      <c r="D11" s="774">
        <v>38650</v>
      </c>
      <c r="E11" s="624">
        <v>2.8</v>
      </c>
      <c r="F11" s="624">
        <v>2.85</v>
      </c>
      <c r="G11" s="769">
        <f t="shared" si="0"/>
        <v>108220</v>
      </c>
      <c r="H11" s="769">
        <f t="shared" si="1"/>
        <v>110152.5</v>
      </c>
      <c r="I11" s="769">
        <v>136000</v>
      </c>
      <c r="J11" s="769">
        <v>136000</v>
      </c>
      <c r="K11" s="769">
        <v>108864</v>
      </c>
      <c r="L11" s="769">
        <v>136000</v>
      </c>
      <c r="M11" s="769"/>
      <c r="N11" s="769"/>
      <c r="O11" s="769"/>
      <c r="P11" s="769"/>
      <c r="Q11" s="769"/>
      <c r="R11" s="769"/>
      <c r="S11" s="775">
        <v>108864</v>
      </c>
      <c r="T11" s="775"/>
      <c r="U11" s="769">
        <f t="shared" si="2"/>
        <v>136000</v>
      </c>
      <c r="V11" s="769">
        <v>11600</v>
      </c>
      <c r="W11" s="769">
        <f t="shared" si="3"/>
        <v>147600</v>
      </c>
      <c r="X11" s="770">
        <v>1421200</v>
      </c>
      <c r="Y11" s="771"/>
    </row>
    <row r="12" spans="1:25" ht="15.75" thickBot="1" x14ac:dyDescent="0.3">
      <c r="A12" s="776" t="s">
        <v>1570</v>
      </c>
      <c r="B12" s="772" t="s">
        <v>1571</v>
      </c>
      <c r="C12" s="773" t="s">
        <v>1571</v>
      </c>
      <c r="D12" s="774">
        <v>38650</v>
      </c>
      <c r="E12" s="624">
        <v>2.25</v>
      </c>
      <c r="F12" s="624">
        <v>2.25</v>
      </c>
      <c r="G12" s="769">
        <f t="shared" si="0"/>
        <v>86962.5</v>
      </c>
      <c r="H12" s="769">
        <f t="shared" si="1"/>
        <v>86962.5</v>
      </c>
      <c r="I12" s="769">
        <v>165600</v>
      </c>
      <c r="J12" s="769">
        <v>165600</v>
      </c>
      <c r="K12" s="769">
        <v>86963</v>
      </c>
      <c r="L12" s="769">
        <v>165600</v>
      </c>
      <c r="M12" s="769"/>
      <c r="N12" s="769"/>
      <c r="O12" s="769"/>
      <c r="P12" s="769"/>
      <c r="Q12" s="769"/>
      <c r="R12" s="769"/>
      <c r="S12" s="775">
        <v>86963</v>
      </c>
      <c r="T12" s="775"/>
      <c r="U12" s="769">
        <f t="shared" si="2"/>
        <v>165600</v>
      </c>
      <c r="V12" s="769"/>
      <c r="W12" s="769">
        <f t="shared" si="3"/>
        <v>165600</v>
      </c>
      <c r="X12" s="770">
        <v>1420500</v>
      </c>
      <c r="Y12" s="771"/>
    </row>
    <row r="13" spans="1:25" ht="15.75" thickBot="1" x14ac:dyDescent="0.3">
      <c r="A13" s="114" t="s">
        <v>1879</v>
      </c>
      <c r="B13" s="777"/>
      <c r="C13" s="778"/>
      <c r="D13" s="624"/>
      <c r="E13" s="624"/>
      <c r="F13" s="624"/>
      <c r="G13" s="769">
        <f t="shared" ref="G13:T13" si="4">SUM(G5:G12)</f>
        <v>1282182.5</v>
      </c>
      <c r="H13" s="769">
        <f t="shared" si="4"/>
        <v>1287980</v>
      </c>
      <c r="I13" s="769">
        <f t="shared" si="4"/>
        <v>1425870</v>
      </c>
      <c r="J13" s="769">
        <f t="shared" si="4"/>
        <v>1429735</v>
      </c>
      <c r="K13" s="769">
        <f t="shared" si="4"/>
        <v>1284437</v>
      </c>
      <c r="L13" s="779">
        <f t="shared" si="4"/>
        <v>1427480</v>
      </c>
      <c r="M13" s="769">
        <f t="shared" si="4"/>
        <v>82418</v>
      </c>
      <c r="N13" s="769">
        <f t="shared" si="4"/>
        <v>82805</v>
      </c>
      <c r="O13" s="769">
        <f t="shared" si="4"/>
        <v>83367</v>
      </c>
      <c r="P13" s="769">
        <f t="shared" si="4"/>
        <v>83754</v>
      </c>
      <c r="Q13" s="769">
        <f t="shared" si="4"/>
        <v>82579</v>
      </c>
      <c r="R13" s="779">
        <f t="shared" si="4"/>
        <v>83528</v>
      </c>
      <c r="S13" s="775">
        <f t="shared" si="4"/>
        <v>1335616</v>
      </c>
      <c r="T13" s="780">
        <f t="shared" si="4"/>
        <v>31400</v>
      </c>
      <c r="U13" s="780">
        <f>SUM(U5:U12)</f>
        <v>1542408</v>
      </c>
      <c r="V13" s="780">
        <f>SUM(V5:V12)</f>
        <v>46000</v>
      </c>
      <c r="W13" s="780">
        <f>SUM(W5:W12)</f>
        <v>1588408</v>
      </c>
      <c r="X13" s="769"/>
      <c r="Y13" s="771"/>
    </row>
    <row r="14" spans="1:25" ht="15.75" thickBot="1" x14ac:dyDescent="0.3">
      <c r="A14" s="127" t="s">
        <v>562</v>
      </c>
      <c r="L14" s="781">
        <f>L13*12</f>
        <v>17129760</v>
      </c>
      <c r="R14" s="781">
        <f>R13*12</f>
        <v>1002336</v>
      </c>
      <c r="T14" s="781">
        <f>T13*12</f>
        <v>376800</v>
      </c>
      <c r="U14" s="781">
        <f>U13*12</f>
        <v>18508896</v>
      </c>
      <c r="V14" s="781">
        <f>V13*12</f>
        <v>552000</v>
      </c>
      <c r="W14" s="781">
        <f>W13*12</f>
        <v>19060896</v>
      </c>
    </row>
    <row r="15" spans="1:25" x14ac:dyDescent="0.25">
      <c r="A15" s="180" t="s">
        <v>1572</v>
      </c>
      <c r="W15" s="782"/>
    </row>
    <row r="16" spans="1:25" x14ac:dyDescent="0.25">
      <c r="A16" s="180" t="s">
        <v>1573</v>
      </c>
    </row>
    <row r="18" spans="1:20" x14ac:dyDescent="0.25">
      <c r="A18" s="991" t="s">
        <v>1819</v>
      </c>
      <c r="B18" s="991"/>
      <c r="C18" s="991"/>
      <c r="D18" s="991"/>
      <c r="E18" s="991"/>
      <c r="F18" s="991"/>
    </row>
    <row r="19" spans="1:20" ht="15.75" thickBot="1" x14ac:dyDescent="0.3">
      <c r="A19" s="991"/>
      <c r="B19" s="991"/>
      <c r="C19" s="991"/>
      <c r="D19" s="991"/>
      <c r="E19" s="991"/>
      <c r="F19" s="991"/>
    </row>
    <row r="20" spans="1:20" ht="30.75" thickBot="1" x14ac:dyDescent="0.3">
      <c r="A20" s="783" t="s">
        <v>1543</v>
      </c>
      <c r="B20" s="997" t="s">
        <v>867</v>
      </c>
      <c r="C20" s="997"/>
      <c r="D20" s="760" t="s">
        <v>1554</v>
      </c>
      <c r="E20" s="997" t="s">
        <v>1607</v>
      </c>
      <c r="F20" s="997"/>
      <c r="G20" s="997" t="s">
        <v>1035</v>
      </c>
      <c r="H20" s="997"/>
      <c r="I20" s="997" t="s">
        <v>1036</v>
      </c>
      <c r="J20" s="997"/>
      <c r="K20" s="784" t="s">
        <v>1037</v>
      </c>
      <c r="L20" s="784" t="s">
        <v>555</v>
      </c>
      <c r="M20" s="784" t="s">
        <v>1032</v>
      </c>
      <c r="N20" s="784" t="s">
        <v>1038</v>
      </c>
      <c r="O20" s="999" t="s">
        <v>1606</v>
      </c>
      <c r="P20" s="999"/>
      <c r="Q20" s="784" t="s">
        <v>1041</v>
      </c>
      <c r="R20" s="784" t="s">
        <v>1042</v>
      </c>
      <c r="S20" s="785" t="s">
        <v>1043</v>
      </c>
      <c r="T20" s="786"/>
    </row>
    <row r="21" spans="1:20" x14ac:dyDescent="0.25">
      <c r="A21" s="787" t="s">
        <v>1576</v>
      </c>
      <c r="B21" s="995" t="s">
        <v>1595</v>
      </c>
      <c r="C21" s="995"/>
      <c r="D21" s="788" t="s">
        <v>1605</v>
      </c>
      <c r="E21" s="995" t="s">
        <v>1595</v>
      </c>
      <c r="F21" s="995"/>
      <c r="G21" s="998">
        <v>425000</v>
      </c>
      <c r="H21" s="998"/>
      <c r="I21" s="998">
        <v>425000</v>
      </c>
      <c r="J21" s="998"/>
      <c r="K21" s="789">
        <f>I21-G21</f>
        <v>0</v>
      </c>
      <c r="L21" s="790">
        <v>0</v>
      </c>
      <c r="M21" s="790">
        <v>0</v>
      </c>
      <c r="N21" s="789">
        <f>I21+L21+M21</f>
        <v>425000</v>
      </c>
      <c r="O21" s="998">
        <f>N21*12</f>
        <v>5100000</v>
      </c>
      <c r="P21" s="998"/>
      <c r="Q21" s="791">
        <f>O21</f>
        <v>5100000</v>
      </c>
      <c r="R21" s="791"/>
      <c r="S21" s="791"/>
    </row>
    <row r="22" spans="1:20" x14ac:dyDescent="0.25">
      <c r="A22" s="792" t="s">
        <v>1577</v>
      </c>
      <c r="B22" s="994" t="s">
        <v>1596</v>
      </c>
      <c r="C22" s="994"/>
      <c r="D22" s="768">
        <v>3011102</v>
      </c>
      <c r="E22" s="994" t="s">
        <v>1608</v>
      </c>
      <c r="F22" s="994"/>
      <c r="G22" s="996">
        <v>82500</v>
      </c>
      <c r="H22" s="996"/>
      <c r="I22" s="996">
        <v>101500</v>
      </c>
      <c r="J22" s="996"/>
      <c r="K22" s="774">
        <f t="shared" ref="K22:K33" si="5">I22-G22</f>
        <v>19000</v>
      </c>
      <c r="L22" s="624">
        <v>0</v>
      </c>
      <c r="M22" s="624">
        <v>3400</v>
      </c>
      <c r="N22" s="774">
        <f t="shared" ref="N22:N33" si="6">I22+L22+M22</f>
        <v>104900</v>
      </c>
      <c r="O22" s="996">
        <f t="shared" ref="O22:O33" si="7">N22*12</f>
        <v>1258800</v>
      </c>
      <c r="P22" s="996"/>
      <c r="Q22" s="769"/>
      <c r="R22" s="769">
        <f>O22</f>
        <v>1258800</v>
      </c>
      <c r="S22" s="769"/>
    </row>
    <row r="23" spans="1:20" x14ac:dyDescent="0.25">
      <c r="A23" s="792" t="s">
        <v>1578</v>
      </c>
      <c r="B23" s="994" t="s">
        <v>1596</v>
      </c>
      <c r="C23" s="994"/>
      <c r="D23" s="768">
        <v>3011102</v>
      </c>
      <c r="E23" s="994" t="s">
        <v>1608</v>
      </c>
      <c r="F23" s="994"/>
      <c r="G23" s="996">
        <v>82500</v>
      </c>
      <c r="H23" s="996"/>
      <c r="I23" s="996">
        <v>101500</v>
      </c>
      <c r="J23" s="996"/>
      <c r="K23" s="774">
        <f t="shared" si="5"/>
        <v>19000</v>
      </c>
      <c r="L23" s="624">
        <v>0</v>
      </c>
      <c r="M23" s="624">
        <v>5300</v>
      </c>
      <c r="N23" s="774">
        <f t="shared" si="6"/>
        <v>106800</v>
      </c>
      <c r="O23" s="996">
        <f t="shared" si="7"/>
        <v>1281600</v>
      </c>
      <c r="P23" s="996"/>
      <c r="Q23" s="769"/>
      <c r="R23" s="769">
        <f t="shared" ref="R23:R29" si="8">O23</f>
        <v>1281600</v>
      </c>
      <c r="S23" s="769"/>
    </row>
    <row r="24" spans="1:20" x14ac:dyDescent="0.25">
      <c r="A24" s="792" t="s">
        <v>1579</v>
      </c>
      <c r="B24" s="994" t="s">
        <v>1597</v>
      </c>
      <c r="C24" s="994"/>
      <c r="D24" s="768">
        <v>3040101</v>
      </c>
      <c r="E24" s="994" t="s">
        <v>549</v>
      </c>
      <c r="F24" s="994"/>
      <c r="G24" s="996">
        <v>79000</v>
      </c>
      <c r="H24" s="996"/>
      <c r="I24" s="996">
        <v>118000</v>
      </c>
      <c r="J24" s="996"/>
      <c r="K24" s="774">
        <f t="shared" si="5"/>
        <v>39000</v>
      </c>
      <c r="L24" s="624">
        <v>0</v>
      </c>
      <c r="M24" s="624">
        <v>0</v>
      </c>
      <c r="N24" s="774">
        <f t="shared" si="6"/>
        <v>118000</v>
      </c>
      <c r="O24" s="996">
        <f t="shared" si="7"/>
        <v>1416000</v>
      </c>
      <c r="P24" s="996"/>
      <c r="Q24" s="769"/>
      <c r="R24" s="769">
        <f t="shared" si="8"/>
        <v>1416000</v>
      </c>
      <c r="S24" s="769"/>
    </row>
    <row r="25" spans="1:20" x14ac:dyDescent="0.25">
      <c r="A25" s="792" t="s">
        <v>1580</v>
      </c>
      <c r="B25" s="994" t="s">
        <v>1597</v>
      </c>
      <c r="C25" s="994"/>
      <c r="D25" s="768">
        <v>3040402</v>
      </c>
      <c r="E25" s="994" t="s">
        <v>549</v>
      </c>
      <c r="F25" s="994"/>
      <c r="G25" s="996">
        <v>84900</v>
      </c>
      <c r="H25" s="996"/>
      <c r="I25" s="996">
        <v>118000</v>
      </c>
      <c r="J25" s="996"/>
      <c r="K25" s="774">
        <f t="shared" si="5"/>
        <v>33100</v>
      </c>
      <c r="L25" s="624">
        <v>0</v>
      </c>
      <c r="M25" s="624">
        <v>0</v>
      </c>
      <c r="N25" s="774">
        <f t="shared" si="6"/>
        <v>118000</v>
      </c>
      <c r="O25" s="996">
        <f t="shared" si="7"/>
        <v>1416000</v>
      </c>
      <c r="P25" s="996"/>
      <c r="Q25" s="769"/>
      <c r="R25" s="769">
        <f t="shared" si="8"/>
        <v>1416000</v>
      </c>
      <c r="S25" s="769"/>
    </row>
    <row r="26" spans="1:20" x14ac:dyDescent="0.25">
      <c r="A26" s="792" t="s">
        <v>1581</v>
      </c>
      <c r="B26" s="994" t="s">
        <v>1598</v>
      </c>
      <c r="C26" s="994"/>
      <c r="D26" s="768">
        <v>3041101</v>
      </c>
      <c r="E26" s="994" t="s">
        <v>549</v>
      </c>
      <c r="F26" s="994"/>
      <c r="G26" s="996">
        <v>102700</v>
      </c>
      <c r="H26" s="996"/>
      <c r="I26" s="996">
        <v>118000</v>
      </c>
      <c r="J26" s="996"/>
      <c r="K26" s="774">
        <f t="shared" si="5"/>
        <v>15300</v>
      </c>
      <c r="L26" s="624">
        <v>0</v>
      </c>
      <c r="M26" s="624">
        <v>0</v>
      </c>
      <c r="N26" s="774">
        <f t="shared" si="6"/>
        <v>118000</v>
      </c>
      <c r="O26" s="996">
        <f t="shared" si="7"/>
        <v>1416000</v>
      </c>
      <c r="P26" s="996"/>
      <c r="Q26" s="769"/>
      <c r="R26" s="769">
        <f t="shared" si="8"/>
        <v>1416000</v>
      </c>
      <c r="S26" s="769"/>
    </row>
    <row r="27" spans="1:20" x14ac:dyDescent="0.25">
      <c r="A27" s="792" t="s">
        <v>1582</v>
      </c>
      <c r="B27" s="994" t="s">
        <v>889</v>
      </c>
      <c r="C27" s="994"/>
      <c r="D27" s="768">
        <v>3030504</v>
      </c>
      <c r="E27" s="994" t="s">
        <v>549</v>
      </c>
      <c r="F27" s="994"/>
      <c r="G27" s="996">
        <v>85000</v>
      </c>
      <c r="H27" s="996"/>
      <c r="I27" s="996">
        <v>118000</v>
      </c>
      <c r="J27" s="996"/>
      <c r="K27" s="774">
        <f t="shared" si="5"/>
        <v>33000</v>
      </c>
      <c r="L27" s="624">
        <v>10030</v>
      </c>
      <c r="M27" s="624">
        <v>0</v>
      </c>
      <c r="N27" s="774">
        <f t="shared" si="6"/>
        <v>128030</v>
      </c>
      <c r="O27" s="996">
        <f t="shared" si="7"/>
        <v>1536360</v>
      </c>
      <c r="P27" s="996"/>
      <c r="Q27" s="769"/>
      <c r="R27" s="769">
        <f t="shared" si="8"/>
        <v>1536360</v>
      </c>
      <c r="S27" s="769"/>
    </row>
    <row r="28" spans="1:20" x14ac:dyDescent="0.25">
      <c r="A28" s="792" t="s">
        <v>1583</v>
      </c>
      <c r="B28" s="994" t="s">
        <v>1599</v>
      </c>
      <c r="C28" s="994"/>
      <c r="D28" s="768">
        <v>3061303</v>
      </c>
      <c r="E28" s="994" t="s">
        <v>550</v>
      </c>
      <c r="F28" s="994"/>
      <c r="G28" s="996">
        <v>188800</v>
      </c>
      <c r="H28" s="996"/>
      <c r="I28" s="996">
        <v>193400</v>
      </c>
      <c r="J28" s="996"/>
      <c r="K28" s="774">
        <f t="shared" si="5"/>
        <v>4600</v>
      </c>
      <c r="L28" s="624">
        <v>10600</v>
      </c>
      <c r="M28" s="624">
        <v>10300</v>
      </c>
      <c r="N28" s="774">
        <f t="shared" si="6"/>
        <v>214300</v>
      </c>
      <c r="O28" s="996">
        <f t="shared" si="7"/>
        <v>2571600</v>
      </c>
      <c r="P28" s="996"/>
      <c r="Q28" s="769"/>
      <c r="R28" s="769">
        <f t="shared" si="8"/>
        <v>2571600</v>
      </c>
      <c r="S28" s="769"/>
    </row>
    <row r="29" spans="1:20" x14ac:dyDescent="0.25">
      <c r="A29" s="792" t="s">
        <v>1584</v>
      </c>
      <c r="B29" s="994" t="s">
        <v>1599</v>
      </c>
      <c r="C29" s="994"/>
      <c r="D29" s="768">
        <v>3060703</v>
      </c>
      <c r="E29" s="994" t="s">
        <v>550</v>
      </c>
      <c r="F29" s="994"/>
      <c r="G29" s="996">
        <v>149100</v>
      </c>
      <c r="H29" s="996"/>
      <c r="I29" s="996">
        <v>156600</v>
      </c>
      <c r="J29" s="996"/>
      <c r="K29" s="774">
        <f t="shared" si="5"/>
        <v>7500</v>
      </c>
      <c r="L29" s="624">
        <v>14200</v>
      </c>
      <c r="M29" s="624">
        <v>9800</v>
      </c>
      <c r="N29" s="774">
        <f t="shared" si="6"/>
        <v>180600</v>
      </c>
      <c r="O29" s="996">
        <f t="shared" si="7"/>
        <v>2167200</v>
      </c>
      <c r="P29" s="996"/>
      <c r="Q29" s="769"/>
      <c r="R29" s="769">
        <f t="shared" si="8"/>
        <v>2167200</v>
      </c>
      <c r="S29" s="769"/>
    </row>
    <row r="30" spans="1:20" x14ac:dyDescent="0.25">
      <c r="A30" s="792" t="s">
        <v>1585</v>
      </c>
      <c r="B30" s="994" t="s">
        <v>1600</v>
      </c>
      <c r="C30" s="994"/>
      <c r="D30" s="768">
        <v>8405500</v>
      </c>
      <c r="E30" s="994" t="s">
        <v>551</v>
      </c>
      <c r="F30" s="994"/>
      <c r="G30" s="996">
        <v>118000</v>
      </c>
      <c r="H30" s="996"/>
      <c r="I30" s="996">
        <v>118000</v>
      </c>
      <c r="J30" s="996"/>
      <c r="K30" s="774">
        <f t="shared" si="5"/>
        <v>0</v>
      </c>
      <c r="L30" s="624">
        <v>0</v>
      </c>
      <c r="M30" s="624">
        <v>0</v>
      </c>
      <c r="N30" s="774">
        <f t="shared" si="6"/>
        <v>118000</v>
      </c>
      <c r="O30" s="996">
        <f t="shared" si="7"/>
        <v>1416000</v>
      </c>
      <c r="P30" s="996"/>
      <c r="Q30" s="769"/>
      <c r="R30" s="769"/>
      <c r="S30" s="769">
        <f>O30</f>
        <v>1416000</v>
      </c>
    </row>
    <row r="31" spans="1:20" x14ac:dyDescent="0.25">
      <c r="A31" s="792" t="s">
        <v>1586</v>
      </c>
      <c r="B31" s="994" t="s">
        <v>1600</v>
      </c>
      <c r="C31" s="994"/>
      <c r="D31" s="768"/>
      <c r="E31" s="994" t="s">
        <v>551</v>
      </c>
      <c r="F31" s="994"/>
      <c r="G31" s="996">
        <v>118000</v>
      </c>
      <c r="H31" s="996"/>
      <c r="I31" s="996">
        <v>118000</v>
      </c>
      <c r="J31" s="996"/>
      <c r="K31" s="774">
        <f t="shared" si="5"/>
        <v>0</v>
      </c>
      <c r="L31" s="624">
        <v>0</v>
      </c>
      <c r="M31" s="624">
        <v>0</v>
      </c>
      <c r="N31" s="774">
        <f t="shared" si="6"/>
        <v>118000</v>
      </c>
      <c r="O31" s="996">
        <f t="shared" si="7"/>
        <v>1416000</v>
      </c>
      <c r="P31" s="996"/>
      <c r="Q31" s="769"/>
      <c r="R31" s="769"/>
      <c r="S31" s="769">
        <f>O31</f>
        <v>1416000</v>
      </c>
    </row>
    <row r="32" spans="1:20" x14ac:dyDescent="0.25">
      <c r="A32" s="792" t="s">
        <v>1587</v>
      </c>
      <c r="B32" s="994" t="s">
        <v>1601</v>
      </c>
      <c r="C32" s="994"/>
      <c r="D32" s="768">
        <v>8405100</v>
      </c>
      <c r="E32" s="994" t="s">
        <v>551</v>
      </c>
      <c r="F32" s="994"/>
      <c r="G32" s="996">
        <v>101500</v>
      </c>
      <c r="H32" s="996"/>
      <c r="I32" s="996">
        <v>101500</v>
      </c>
      <c r="J32" s="996"/>
      <c r="K32" s="774">
        <f t="shared" si="5"/>
        <v>0</v>
      </c>
      <c r="L32" s="793">
        <v>0</v>
      </c>
      <c r="M32" s="624">
        <v>0</v>
      </c>
      <c r="N32" s="774">
        <f t="shared" si="6"/>
        <v>101500</v>
      </c>
      <c r="O32" s="996">
        <f t="shared" si="7"/>
        <v>1218000</v>
      </c>
      <c r="P32" s="996"/>
      <c r="Q32" s="769"/>
      <c r="R32" s="769"/>
      <c r="S32" s="769">
        <f>O32</f>
        <v>1218000</v>
      </c>
    </row>
    <row r="33" spans="1:19" ht="15.75" thickBot="1" x14ac:dyDescent="0.3">
      <c r="A33" s="794" t="s">
        <v>1588</v>
      </c>
      <c r="B33" s="994" t="s">
        <v>1602</v>
      </c>
      <c r="C33" s="994"/>
      <c r="D33" s="768">
        <v>8405300</v>
      </c>
      <c r="E33" s="994" t="s">
        <v>551</v>
      </c>
      <c r="F33" s="994"/>
      <c r="G33" s="1001">
        <v>101500</v>
      </c>
      <c r="H33" s="1001"/>
      <c r="I33" s="1001">
        <v>101500</v>
      </c>
      <c r="J33" s="1001"/>
      <c r="K33" s="795">
        <f t="shared" si="5"/>
        <v>0</v>
      </c>
      <c r="L33" s="796">
        <v>0</v>
      </c>
      <c r="M33" s="796">
        <v>0</v>
      </c>
      <c r="N33" s="795">
        <f t="shared" si="6"/>
        <v>101500</v>
      </c>
      <c r="O33" s="1001">
        <f t="shared" si="7"/>
        <v>1218000</v>
      </c>
      <c r="P33" s="1001"/>
      <c r="Q33" s="797"/>
      <c r="R33" s="797"/>
      <c r="S33" s="797">
        <f>O33</f>
        <v>1218000</v>
      </c>
    </row>
    <row r="34" spans="1:19" ht="15.75" thickBot="1" x14ac:dyDescent="0.3">
      <c r="A34" s="114" t="s">
        <v>1879</v>
      </c>
      <c r="B34" s="798"/>
      <c r="C34" s="798"/>
      <c r="D34" s="798"/>
      <c r="E34" s="798"/>
      <c r="F34" s="798"/>
      <c r="G34" s="1007">
        <f>SUM(G21:H33)</f>
        <v>1718500</v>
      </c>
      <c r="H34" s="1008"/>
      <c r="I34" s="1007">
        <f>SUM(I21:J33)</f>
        <v>1889000</v>
      </c>
      <c r="J34" s="1008"/>
      <c r="K34" s="799">
        <f>SUM(K21:K33)</f>
        <v>170500</v>
      </c>
      <c r="L34" s="800">
        <f>SUM(L21:L33)</f>
        <v>34830</v>
      </c>
      <c r="M34" s="800">
        <f>SUM(M21:M33)</f>
        <v>28800</v>
      </c>
      <c r="N34" s="801">
        <f>SUM(N21:N33)</f>
        <v>1952630</v>
      </c>
      <c r="O34" s="1011">
        <f>SUM(O21:P33)</f>
        <v>23431560</v>
      </c>
      <c r="P34" s="1012"/>
      <c r="Q34" s="802">
        <f>SUM(Q21:Q33)</f>
        <v>5100000</v>
      </c>
      <c r="R34" s="802">
        <f>SUM(R22:R33)</f>
        <v>13063560</v>
      </c>
      <c r="S34" s="802">
        <f>SUM(S30:S33)</f>
        <v>5268000</v>
      </c>
    </row>
    <row r="35" spans="1:19" ht="15.75" thickBot="1" x14ac:dyDescent="0.3">
      <c r="A35" s="114" t="s">
        <v>562</v>
      </c>
      <c r="B35" s="798"/>
      <c r="C35" s="798"/>
      <c r="D35" s="798"/>
      <c r="E35" s="798"/>
      <c r="F35" s="798"/>
      <c r="G35" s="1004">
        <f>G34*12</f>
        <v>20622000</v>
      </c>
      <c r="H35" s="1005"/>
      <c r="I35" s="1004">
        <f>I34*12</f>
        <v>22668000</v>
      </c>
      <c r="J35" s="1005"/>
      <c r="K35" s="799">
        <f>K34*12</f>
        <v>2046000</v>
      </c>
      <c r="L35" s="799">
        <f>L34*12</f>
        <v>417960</v>
      </c>
      <c r="M35" s="803">
        <f>M34*12</f>
        <v>345600</v>
      </c>
      <c r="N35" s="799">
        <f>N34*12</f>
        <v>23431560</v>
      </c>
    </row>
    <row r="36" spans="1:19" x14ac:dyDescent="0.25">
      <c r="A36" s="804"/>
      <c r="B36" s="798"/>
      <c r="C36" s="798"/>
      <c r="D36" s="798"/>
      <c r="E36" s="798"/>
      <c r="F36" s="798"/>
      <c r="G36" s="805"/>
      <c r="H36" s="805"/>
      <c r="I36" s="805"/>
      <c r="J36" s="805"/>
    </row>
    <row r="37" spans="1:19" ht="15.75" thickBot="1" x14ac:dyDescent="0.3">
      <c r="A37" s="804"/>
      <c r="B37" s="798"/>
      <c r="C37" s="798"/>
      <c r="D37" s="798"/>
      <c r="E37" s="798"/>
      <c r="F37" s="798"/>
      <c r="G37" s="805"/>
      <c r="H37" s="805"/>
      <c r="I37" s="805"/>
      <c r="J37" s="805"/>
    </row>
    <row r="38" spans="1:19" ht="15.75" thickBot="1" x14ac:dyDescent="0.3">
      <c r="A38" s="804"/>
      <c r="B38" s="798"/>
      <c r="C38" s="798"/>
      <c r="D38" s="798"/>
      <c r="E38" s="798"/>
      <c r="F38" s="798"/>
      <c r="G38" s="1006" t="s">
        <v>1039</v>
      </c>
      <c r="H38" s="1002"/>
      <c r="I38" s="1002" t="s">
        <v>1040</v>
      </c>
      <c r="J38" s="1003"/>
    </row>
    <row r="39" spans="1:19" x14ac:dyDescent="0.25">
      <c r="A39" s="806" t="s">
        <v>1589</v>
      </c>
      <c r="B39" s="1000" t="s">
        <v>1604</v>
      </c>
      <c r="C39" s="994"/>
      <c r="D39" s="768"/>
      <c r="E39" s="994" t="s">
        <v>1604</v>
      </c>
      <c r="F39" s="994"/>
      <c r="G39" s="998">
        <v>70000</v>
      </c>
      <c r="H39" s="998"/>
      <c r="I39" s="998">
        <f t="shared" ref="I39:I44" si="9">G39*12</f>
        <v>840000</v>
      </c>
      <c r="J39" s="998"/>
    </row>
    <row r="40" spans="1:19" x14ac:dyDescent="0.25">
      <c r="A40" s="766" t="s">
        <v>1590</v>
      </c>
      <c r="B40" s="1000" t="s">
        <v>1603</v>
      </c>
      <c r="C40" s="994"/>
      <c r="D40" s="768"/>
      <c r="E40" s="994" t="s">
        <v>552</v>
      </c>
      <c r="F40" s="994"/>
      <c r="G40" s="996">
        <v>27000</v>
      </c>
      <c r="H40" s="996"/>
      <c r="I40" s="996">
        <f t="shared" si="9"/>
        <v>324000</v>
      </c>
      <c r="J40" s="996"/>
    </row>
    <row r="41" spans="1:19" x14ac:dyDescent="0.25">
      <c r="A41" s="766" t="s">
        <v>1591</v>
      </c>
      <c r="B41" s="1000" t="s">
        <v>1603</v>
      </c>
      <c r="C41" s="994"/>
      <c r="D41" s="768"/>
      <c r="E41" s="994" t="s">
        <v>553</v>
      </c>
      <c r="F41" s="994"/>
      <c r="G41" s="996">
        <v>33000</v>
      </c>
      <c r="H41" s="996"/>
      <c r="I41" s="996">
        <f t="shared" si="9"/>
        <v>396000</v>
      </c>
      <c r="J41" s="996"/>
    </row>
    <row r="42" spans="1:19" x14ac:dyDescent="0.25">
      <c r="A42" s="766" t="s">
        <v>1592</v>
      </c>
      <c r="B42" s="1000" t="s">
        <v>1603</v>
      </c>
      <c r="C42" s="994"/>
      <c r="D42" s="768"/>
      <c r="E42" s="994" t="s">
        <v>552</v>
      </c>
      <c r="F42" s="994"/>
      <c r="G42" s="996">
        <v>27000</v>
      </c>
      <c r="H42" s="996"/>
      <c r="I42" s="996">
        <f t="shared" si="9"/>
        <v>324000</v>
      </c>
      <c r="J42" s="996"/>
    </row>
    <row r="43" spans="1:19" x14ac:dyDescent="0.25">
      <c r="A43" s="766" t="s">
        <v>1593</v>
      </c>
      <c r="B43" s="1000" t="s">
        <v>1603</v>
      </c>
      <c r="C43" s="994"/>
      <c r="D43" s="768"/>
      <c r="E43" s="994" t="s">
        <v>553</v>
      </c>
      <c r="F43" s="994"/>
      <c r="G43" s="996">
        <v>33000</v>
      </c>
      <c r="H43" s="996"/>
      <c r="I43" s="996">
        <f t="shared" si="9"/>
        <v>396000</v>
      </c>
      <c r="J43" s="996"/>
    </row>
    <row r="44" spans="1:19" ht="15.75" thickBot="1" x14ac:dyDescent="0.3">
      <c r="A44" s="766" t="s">
        <v>1594</v>
      </c>
      <c r="B44" s="1000" t="s">
        <v>1603</v>
      </c>
      <c r="C44" s="994"/>
      <c r="D44" s="768"/>
      <c r="E44" s="994" t="s">
        <v>552</v>
      </c>
      <c r="F44" s="994"/>
      <c r="G44" s="1001">
        <v>27000</v>
      </c>
      <c r="H44" s="1001"/>
      <c r="I44" s="1001">
        <f t="shared" si="9"/>
        <v>324000</v>
      </c>
      <c r="J44" s="1001"/>
    </row>
    <row r="45" spans="1:19" ht="15.75" thickBot="1" x14ac:dyDescent="0.3">
      <c r="A45" s="807" t="s">
        <v>1879</v>
      </c>
      <c r="B45" s="808"/>
      <c r="C45" s="808"/>
      <c r="D45" s="808"/>
      <c r="E45" s="808"/>
      <c r="F45" s="808"/>
      <c r="G45" s="1007">
        <f>SUM(G39:H44)</f>
        <v>217000</v>
      </c>
      <c r="H45" s="1009"/>
      <c r="I45" s="1007">
        <f>SUM(I39:J44)</f>
        <v>2604000</v>
      </c>
      <c r="J45" s="1008"/>
    </row>
    <row r="46" spans="1:19" x14ac:dyDescent="0.25">
      <c r="A46" s="804"/>
      <c r="B46" s="808"/>
      <c r="C46" s="808"/>
      <c r="D46" s="808"/>
      <c r="E46" s="808"/>
      <c r="F46" s="808"/>
      <c r="G46" s="1010"/>
      <c r="H46" s="1010"/>
      <c r="I46" s="1010"/>
      <c r="J46" s="1010"/>
    </row>
    <row r="47" spans="1:19" x14ac:dyDescent="0.25">
      <c r="A47" s="804"/>
      <c r="B47" s="804"/>
      <c r="C47" s="804"/>
      <c r="D47" s="804"/>
      <c r="E47" s="804"/>
      <c r="F47" s="804"/>
      <c r="G47" s="804"/>
    </row>
  </sheetData>
  <mergeCells count="110">
    <mergeCell ref="O30:P30"/>
    <mergeCell ref="O29:P29"/>
    <mergeCell ref="I30:J30"/>
    <mergeCell ref="O34:P34"/>
    <mergeCell ref="O33:P33"/>
    <mergeCell ref="O32:P32"/>
    <mergeCell ref="O31:P31"/>
    <mergeCell ref="G46:J46"/>
    <mergeCell ref="O22:P22"/>
    <mergeCell ref="I40:J40"/>
    <mergeCell ref="I41:J41"/>
    <mergeCell ref="I42:J42"/>
    <mergeCell ref="I44:J44"/>
    <mergeCell ref="I43:J43"/>
    <mergeCell ref="O28:P28"/>
    <mergeCell ref="O27:P27"/>
    <mergeCell ref="O26:P26"/>
    <mergeCell ref="G45:H45"/>
    <mergeCell ref="G32:H32"/>
    <mergeCell ref="G33:H33"/>
    <mergeCell ref="I45:J45"/>
    <mergeCell ref="I34:J34"/>
    <mergeCell ref="I35:J35"/>
    <mergeCell ref="G44:H44"/>
    <mergeCell ref="G40:H40"/>
    <mergeCell ref="I32:J32"/>
    <mergeCell ref="G43:H43"/>
    <mergeCell ref="E40:F40"/>
    <mergeCell ref="E30:F30"/>
    <mergeCell ref="E33:F33"/>
    <mergeCell ref="G35:H35"/>
    <mergeCell ref="E39:F39"/>
    <mergeCell ref="G38:H38"/>
    <mergeCell ref="G31:H31"/>
    <mergeCell ref="G34:H34"/>
    <mergeCell ref="I39:J39"/>
    <mergeCell ref="G39:H39"/>
    <mergeCell ref="I38:J38"/>
    <mergeCell ref="G41:H41"/>
    <mergeCell ref="G30:H30"/>
    <mergeCell ref="G42:H42"/>
    <mergeCell ref="I31:J31"/>
    <mergeCell ref="B33:C33"/>
    <mergeCell ref="O3:P3"/>
    <mergeCell ref="B23:C23"/>
    <mergeCell ref="I23:J23"/>
    <mergeCell ref="B20:C20"/>
    <mergeCell ref="E20:F20"/>
    <mergeCell ref="I29:J29"/>
    <mergeCell ref="O24:P24"/>
    <mergeCell ref="G27:H27"/>
    <mergeCell ref="G29:H29"/>
    <mergeCell ref="I27:J27"/>
    <mergeCell ref="I28:J28"/>
    <mergeCell ref="E44:F44"/>
    <mergeCell ref="B39:C39"/>
    <mergeCell ref="E43:F43"/>
    <mergeCell ref="E42:F42"/>
    <mergeCell ref="E41:F41"/>
    <mergeCell ref="B44:C44"/>
    <mergeCell ref="B43:C43"/>
    <mergeCell ref="B42:C42"/>
    <mergeCell ref="B40:C40"/>
    <mergeCell ref="B41:C41"/>
    <mergeCell ref="I33:J33"/>
    <mergeCell ref="G25:H25"/>
    <mergeCell ref="B32:C32"/>
    <mergeCell ref="B26:C26"/>
    <mergeCell ref="B29:C29"/>
    <mergeCell ref="E31:F31"/>
    <mergeCell ref="E32:F32"/>
    <mergeCell ref="G28:H28"/>
    <mergeCell ref="O20:P20"/>
    <mergeCell ref="O25:P25"/>
    <mergeCell ref="O21:P21"/>
    <mergeCell ref="I20:J20"/>
    <mergeCell ref="G26:H26"/>
    <mergeCell ref="E25:F25"/>
    <mergeCell ref="B31:C31"/>
    <mergeCell ref="B30:C30"/>
    <mergeCell ref="E29:F29"/>
    <mergeCell ref="B27:C27"/>
    <mergeCell ref="E27:F27"/>
    <mergeCell ref="E26:F26"/>
    <mergeCell ref="E28:F28"/>
    <mergeCell ref="B28:C28"/>
    <mergeCell ref="I26:J26"/>
    <mergeCell ref="E21:F21"/>
    <mergeCell ref="B22:C22"/>
    <mergeCell ref="G24:H24"/>
    <mergeCell ref="E24:F24"/>
    <mergeCell ref="O23:P23"/>
    <mergeCell ref="I25:J25"/>
    <mergeCell ref="I21:J21"/>
    <mergeCell ref="I22:J22"/>
    <mergeCell ref="M3:N3"/>
    <mergeCell ref="G22:H22"/>
    <mergeCell ref="I3:J3"/>
    <mergeCell ref="I24:J24"/>
    <mergeCell ref="G20:H20"/>
    <mergeCell ref="G23:H23"/>
    <mergeCell ref="G21:H21"/>
    <mergeCell ref="A1:F2"/>
    <mergeCell ref="A18:F19"/>
    <mergeCell ref="G3:H3"/>
    <mergeCell ref="B25:C25"/>
    <mergeCell ref="E22:F22"/>
    <mergeCell ref="E23:F23"/>
    <mergeCell ref="B21:C21"/>
    <mergeCell ref="B24:C24"/>
  </mergeCells>
  <phoneticPr fontId="6" type="noConversion"/>
  <pageMargins left="0.74803149606299213" right="0.74803149606299213" top="0.98425196850393704" bottom="0.98425196850393704" header="0.51181102362204722" footer="0.51181102362204722"/>
  <pageSetup paperSize="8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105"/>
  <sheetViews>
    <sheetView workbookViewId="0">
      <selection activeCell="AI34" sqref="AI34:AL34"/>
    </sheetView>
  </sheetViews>
  <sheetFormatPr defaultRowHeight="12.75" x14ac:dyDescent="0.2"/>
  <cols>
    <col min="1" max="66" width="2.7109375" style="129" customWidth="1"/>
    <col min="67" max="71" width="3.28515625" style="130" customWidth="1"/>
    <col min="72" max="114" width="2.7109375" style="129" customWidth="1"/>
    <col min="115" max="16384" width="9.140625" style="129"/>
  </cols>
  <sheetData>
    <row r="1" spans="1:71" ht="25.5" customHeight="1" x14ac:dyDescent="0.2">
      <c r="A1" s="1056" t="s">
        <v>1269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057"/>
      <c r="AA1" s="1057"/>
      <c r="AB1" s="1057"/>
      <c r="AC1" s="1057"/>
      <c r="AD1" s="1057"/>
      <c r="AE1" s="1057"/>
      <c r="AF1" s="1057"/>
      <c r="AG1" s="1057"/>
      <c r="AH1" s="1057"/>
      <c r="AI1" s="1057"/>
      <c r="AJ1" s="1057"/>
      <c r="AK1" s="1057"/>
      <c r="AL1" s="1057"/>
      <c r="AM1" s="1057"/>
      <c r="AN1" s="1057"/>
      <c r="AO1" s="1057"/>
      <c r="AP1" s="1057"/>
      <c r="AQ1" s="1057"/>
      <c r="AR1" s="1057"/>
      <c r="AS1" s="1057"/>
      <c r="AT1" s="1057"/>
      <c r="AU1" s="1057"/>
      <c r="AV1" s="1057"/>
      <c r="AW1" s="1057"/>
      <c r="AX1" s="1057"/>
      <c r="AY1" s="1057"/>
      <c r="AZ1" s="1057"/>
      <c r="BA1" s="1057"/>
      <c r="BB1" s="1057"/>
      <c r="BC1" s="1057"/>
      <c r="BD1" s="1057"/>
      <c r="BE1" s="1057"/>
      <c r="BF1" s="1057"/>
      <c r="BG1" s="1057"/>
      <c r="BH1" s="1057"/>
      <c r="BI1" s="1057"/>
      <c r="BJ1" s="1057"/>
      <c r="BK1" s="1057"/>
      <c r="BL1" s="1057"/>
      <c r="BM1" s="1057"/>
      <c r="BN1" s="1057"/>
      <c r="BO1" s="1057"/>
      <c r="BP1" s="1057"/>
      <c r="BQ1" s="1057"/>
      <c r="BR1" s="1058"/>
      <c r="BS1" s="129"/>
    </row>
    <row r="2" spans="1:71" ht="25.5" customHeight="1" x14ac:dyDescent="0.25">
      <c r="A2" s="1050"/>
      <c r="B2" s="1039"/>
      <c r="C2" s="1039"/>
      <c r="D2" s="1039"/>
      <c r="E2" s="1054" t="s">
        <v>1270</v>
      </c>
      <c r="F2" s="1054"/>
      <c r="G2" s="1054"/>
      <c r="H2" s="1054"/>
      <c r="I2" s="1054"/>
      <c r="J2" s="1054"/>
      <c r="K2" s="1041"/>
      <c r="L2" s="1054" t="s">
        <v>1271</v>
      </c>
      <c r="M2" s="1054"/>
      <c r="N2" s="1054"/>
      <c r="O2" s="1054"/>
      <c r="P2" s="1054"/>
      <c r="Q2" s="1054"/>
      <c r="R2" s="1041"/>
      <c r="S2" s="1041" t="s">
        <v>1272</v>
      </c>
      <c r="T2" s="1041"/>
      <c r="U2" s="1041"/>
      <c r="V2" s="1041"/>
      <c r="W2" s="1041" t="s">
        <v>1273</v>
      </c>
      <c r="X2" s="1042"/>
      <c r="Y2" s="1042"/>
      <c r="Z2" s="1042"/>
      <c r="AA2" s="1041" t="s">
        <v>1274</v>
      </c>
      <c r="AB2" s="1042"/>
      <c r="AC2" s="1042"/>
      <c r="AD2" s="1042"/>
      <c r="AE2" s="1042"/>
      <c r="AF2" s="1042"/>
      <c r="AG2" s="1041" t="s">
        <v>1275</v>
      </c>
      <c r="AH2" s="1041"/>
      <c r="AI2" s="1041"/>
      <c r="AJ2" s="1041"/>
      <c r="AK2" s="1041" t="s">
        <v>1276</v>
      </c>
      <c r="AL2" s="1042"/>
      <c r="AM2" s="1042"/>
      <c r="AN2" s="1042"/>
      <c r="AO2" s="1042"/>
      <c r="AP2" s="1042"/>
      <c r="AQ2" s="1043"/>
      <c r="AR2" s="1054" t="s">
        <v>1277</v>
      </c>
      <c r="AS2" s="1054"/>
      <c r="AT2" s="1049"/>
      <c r="AU2" s="1052" t="s">
        <v>1278</v>
      </c>
      <c r="AV2" s="1053"/>
      <c r="AW2" s="1049"/>
      <c r="AX2" s="1062" t="s">
        <v>1279</v>
      </c>
      <c r="AY2" s="1063"/>
      <c r="AZ2" s="1063"/>
      <c r="BA2" s="1063"/>
      <c r="BB2" s="1047"/>
      <c r="BC2" s="1048"/>
      <c r="BD2" s="1048"/>
      <c r="BE2" s="1048"/>
      <c r="BF2" s="1048"/>
      <c r="BG2" s="1048"/>
      <c r="BH2" s="1048"/>
      <c r="BI2" s="1048"/>
      <c r="BJ2" s="1048"/>
      <c r="BK2" s="1048"/>
      <c r="BL2" s="1048"/>
      <c r="BM2" s="1048"/>
      <c r="BN2" s="1048"/>
      <c r="BO2" s="1048"/>
      <c r="BP2" s="1038"/>
      <c r="BQ2" s="1039"/>
      <c r="BR2" s="1040"/>
      <c r="BS2" s="129"/>
    </row>
    <row r="3" spans="1:71" ht="19.5" customHeight="1" x14ac:dyDescent="0.25">
      <c r="A3" s="1059"/>
      <c r="B3" s="1039"/>
      <c r="C3" s="1039"/>
      <c r="D3" s="1039"/>
      <c r="E3" s="131"/>
      <c r="F3" s="132"/>
      <c r="G3" s="131"/>
      <c r="H3" s="131"/>
      <c r="I3" s="131"/>
      <c r="J3" s="131"/>
      <c r="K3" s="1042"/>
      <c r="L3" s="131"/>
      <c r="M3" s="132"/>
      <c r="N3" s="131"/>
      <c r="O3" s="131"/>
      <c r="P3" s="131"/>
      <c r="Q3" s="131"/>
      <c r="R3" s="1042"/>
      <c r="S3" s="131"/>
      <c r="T3" s="132"/>
      <c r="U3" s="131"/>
      <c r="V3" s="131"/>
      <c r="W3" s="130"/>
      <c r="X3" s="131"/>
      <c r="Y3" s="132"/>
      <c r="Z3" s="1050"/>
      <c r="AA3" s="1051"/>
      <c r="AB3" s="131"/>
      <c r="AC3" s="132"/>
      <c r="AD3" s="131"/>
      <c r="AE3" s="131"/>
      <c r="AF3" s="1055"/>
      <c r="AG3" s="1040"/>
      <c r="AH3" s="131"/>
      <c r="AI3" s="132"/>
      <c r="AJ3" s="130"/>
      <c r="AK3" s="131"/>
      <c r="AL3" s="132"/>
      <c r="AM3" s="131"/>
      <c r="AN3" s="131"/>
      <c r="AO3" s="131"/>
      <c r="AP3" s="131"/>
      <c r="AQ3" s="1039"/>
      <c r="AR3" s="100">
        <v>0</v>
      </c>
      <c r="AS3" s="101">
        <v>8</v>
      </c>
      <c r="AT3" s="940"/>
      <c r="AU3" s="133"/>
      <c r="AV3" s="102"/>
      <c r="AW3" s="940"/>
      <c r="AX3" s="102"/>
      <c r="AY3" s="102"/>
      <c r="AZ3" s="102"/>
      <c r="BA3" s="102"/>
      <c r="BB3" s="1048"/>
      <c r="BC3" s="1048"/>
      <c r="BD3" s="1048"/>
      <c r="BE3" s="1048"/>
      <c r="BF3" s="1048"/>
      <c r="BG3" s="1048"/>
      <c r="BH3" s="1048"/>
      <c r="BI3" s="1048"/>
      <c r="BJ3" s="1048"/>
      <c r="BK3" s="1048"/>
      <c r="BL3" s="1048"/>
      <c r="BM3" s="1048"/>
      <c r="BN3" s="1048"/>
      <c r="BO3" s="1048"/>
      <c r="BP3" s="1039"/>
      <c r="BQ3" s="1039"/>
      <c r="BR3" s="1040"/>
      <c r="BS3" s="129"/>
    </row>
    <row r="4" spans="1:71" ht="19.5" customHeight="1" x14ac:dyDescent="0.25">
      <c r="A4" s="1059"/>
      <c r="B4" s="1039"/>
      <c r="C4" s="1039"/>
      <c r="D4" s="1039"/>
      <c r="E4" s="1060" t="s">
        <v>346</v>
      </c>
      <c r="F4" s="1060"/>
      <c r="G4" s="1060"/>
      <c r="H4" s="1060"/>
      <c r="I4" s="1060"/>
      <c r="J4" s="1061"/>
      <c r="K4" s="1032"/>
      <c r="L4" s="1032"/>
      <c r="M4" s="1032"/>
      <c r="N4" s="1032"/>
      <c r="O4" s="1032"/>
      <c r="P4" s="1032"/>
      <c r="Q4" s="1032"/>
      <c r="R4" s="1032"/>
      <c r="S4" s="1032"/>
      <c r="T4" s="1032"/>
      <c r="U4" s="1032"/>
      <c r="V4" s="1032"/>
      <c r="W4" s="1032"/>
      <c r="X4" s="1032"/>
      <c r="Y4" s="1032"/>
      <c r="Z4" s="1032"/>
      <c r="AA4" s="1032"/>
      <c r="AB4" s="1032"/>
      <c r="AC4" s="1032"/>
      <c r="AD4" s="1032"/>
      <c r="AE4" s="1032"/>
      <c r="AF4" s="1032"/>
      <c r="AG4" s="1032"/>
      <c r="AH4" s="1032"/>
      <c r="AI4" s="1032"/>
      <c r="AJ4" s="1032"/>
      <c r="AK4" s="1032"/>
      <c r="AL4" s="1032"/>
      <c r="AM4" s="1032"/>
      <c r="AN4" s="1032"/>
      <c r="AO4" s="1032"/>
      <c r="AP4" s="1032"/>
      <c r="AQ4" s="1032"/>
      <c r="AR4" s="1032"/>
      <c r="AS4" s="1032"/>
      <c r="AT4" s="1032"/>
      <c r="AU4" s="1032"/>
      <c r="AV4" s="1032"/>
      <c r="AW4" s="1032"/>
      <c r="AX4" s="1032"/>
      <c r="AY4" s="1032"/>
      <c r="AZ4" s="1032"/>
      <c r="BA4" s="1032"/>
      <c r="BB4" s="1032"/>
      <c r="BC4" s="1032"/>
      <c r="BD4" s="1032"/>
      <c r="BE4" s="1032"/>
      <c r="BF4" s="1032"/>
      <c r="BG4" s="1032"/>
      <c r="BH4" s="1032"/>
      <c r="BI4" s="1032"/>
      <c r="BJ4" s="1032"/>
      <c r="BK4" s="1032"/>
      <c r="BL4" s="1032"/>
      <c r="BM4" s="1032"/>
      <c r="BN4" s="1032"/>
      <c r="BO4" s="1032"/>
      <c r="BP4" s="1039"/>
      <c r="BQ4" s="1039"/>
      <c r="BR4" s="1040"/>
      <c r="BS4" s="129"/>
    </row>
    <row r="5" spans="1:71" ht="19.5" customHeight="1" x14ac:dyDescent="0.25">
      <c r="A5" s="1031"/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2"/>
      <c r="AL5" s="1032"/>
      <c r="AM5" s="1032"/>
      <c r="AN5" s="1032"/>
      <c r="AO5" s="1032"/>
      <c r="AP5" s="1032"/>
      <c r="AQ5" s="1032"/>
      <c r="AR5" s="1032"/>
      <c r="AS5" s="1032"/>
      <c r="AT5" s="1032"/>
      <c r="AU5" s="1032"/>
      <c r="AV5" s="1032"/>
      <c r="AW5" s="1032"/>
      <c r="AX5" s="1032"/>
      <c r="AY5" s="1032"/>
      <c r="AZ5" s="1032"/>
      <c r="BA5" s="1032"/>
      <c r="BB5" s="1032"/>
      <c r="BC5" s="1032"/>
      <c r="BD5" s="1032"/>
      <c r="BE5" s="1032"/>
      <c r="BF5" s="1032"/>
      <c r="BG5" s="1032"/>
      <c r="BH5" s="1032"/>
      <c r="BI5" s="1032"/>
      <c r="BJ5" s="1032"/>
      <c r="BK5" s="1032"/>
      <c r="BL5" s="1032"/>
      <c r="BM5" s="1032"/>
      <c r="BN5" s="1032"/>
      <c r="BO5" s="1032"/>
      <c r="BP5" s="1032"/>
      <c r="BQ5" s="1032"/>
      <c r="BR5" s="1033"/>
      <c r="BS5" s="129"/>
    </row>
    <row r="6" spans="1:71" ht="12.75" customHeight="1" x14ac:dyDescent="0.2">
      <c r="A6" s="1034" t="s">
        <v>1280</v>
      </c>
      <c r="B6" s="1035"/>
      <c r="C6" s="1035"/>
      <c r="D6" s="1035"/>
      <c r="E6" s="1035"/>
      <c r="F6" s="1035"/>
      <c r="G6" s="1035"/>
      <c r="H6" s="1035"/>
      <c r="I6" s="1035"/>
      <c r="J6" s="1035"/>
      <c r="K6" s="1035"/>
      <c r="L6" s="1035"/>
      <c r="M6" s="1035"/>
      <c r="N6" s="1035"/>
      <c r="O6" s="1035"/>
      <c r="P6" s="1035"/>
      <c r="Q6" s="1035"/>
      <c r="R6" s="1035"/>
      <c r="S6" s="1035"/>
      <c r="T6" s="1035"/>
      <c r="U6" s="1035"/>
      <c r="V6" s="1035"/>
      <c r="W6" s="1035"/>
      <c r="X6" s="1035"/>
      <c r="Y6" s="1035"/>
      <c r="Z6" s="1035"/>
      <c r="AA6" s="1035"/>
      <c r="AB6" s="1035"/>
      <c r="AC6" s="1035"/>
      <c r="AD6" s="1035"/>
      <c r="AE6" s="1035"/>
      <c r="AF6" s="1035"/>
      <c r="AG6" s="1035"/>
      <c r="AH6" s="1035"/>
      <c r="AI6" s="1035"/>
      <c r="AJ6" s="1035"/>
      <c r="AK6" s="1035"/>
      <c r="AL6" s="1035"/>
      <c r="AM6" s="1035"/>
      <c r="AN6" s="1035"/>
      <c r="AO6" s="1035"/>
      <c r="AP6" s="1035"/>
      <c r="AQ6" s="1035"/>
      <c r="AR6" s="1035"/>
      <c r="AS6" s="1035"/>
      <c r="AT6" s="1035"/>
      <c r="AU6" s="1035"/>
      <c r="AV6" s="1035"/>
      <c r="AW6" s="1035"/>
      <c r="AX6" s="1035"/>
      <c r="AY6" s="1035"/>
      <c r="AZ6" s="1035"/>
      <c r="BA6" s="1035"/>
      <c r="BB6" s="1035"/>
      <c r="BC6" s="1035"/>
      <c r="BD6" s="1035"/>
      <c r="BE6" s="1035"/>
      <c r="BF6" s="1035"/>
      <c r="BG6" s="1035"/>
      <c r="BH6" s="1035"/>
      <c r="BI6" s="1035"/>
      <c r="BJ6" s="1035"/>
      <c r="BK6" s="1035"/>
      <c r="BL6" s="1035"/>
      <c r="BM6" s="1035"/>
      <c r="BN6" s="1035"/>
      <c r="BO6" s="1035"/>
      <c r="BP6" s="1035"/>
      <c r="BQ6" s="1035"/>
      <c r="BR6" s="1035"/>
    </row>
    <row r="7" spans="1:71" ht="101.25" customHeight="1" x14ac:dyDescent="0.2">
      <c r="A7" s="1036" t="s">
        <v>1874</v>
      </c>
      <c r="B7" s="1037"/>
      <c r="C7" s="1046" t="s">
        <v>1281</v>
      </c>
      <c r="D7" s="1046"/>
      <c r="E7" s="1046"/>
      <c r="F7" s="1046"/>
      <c r="G7" s="1046"/>
      <c r="H7" s="1046"/>
      <c r="I7" s="1046"/>
      <c r="J7" s="1046"/>
      <c r="K7" s="1046"/>
      <c r="L7" s="1046"/>
      <c r="M7" s="1046"/>
      <c r="N7" s="1046"/>
      <c r="O7" s="1046"/>
      <c r="P7" s="1046"/>
      <c r="Q7" s="1046"/>
      <c r="R7" s="1046"/>
      <c r="S7" s="1046"/>
      <c r="T7" s="1046"/>
      <c r="U7" s="1046"/>
      <c r="V7" s="1046"/>
      <c r="W7" s="1046"/>
      <c r="X7" s="1046"/>
      <c r="Y7" s="1046"/>
      <c r="Z7" s="1046"/>
      <c r="AA7" s="1046"/>
      <c r="AB7" s="1046"/>
      <c r="AC7" s="1046"/>
      <c r="AD7" s="1046"/>
      <c r="AE7" s="1030" t="s">
        <v>1282</v>
      </c>
      <c r="AF7" s="1030"/>
      <c r="AG7" s="1030"/>
      <c r="AH7" s="1030"/>
      <c r="AI7" s="1030" t="s">
        <v>1283</v>
      </c>
      <c r="AJ7" s="1030"/>
      <c r="AK7" s="1030"/>
      <c r="AL7" s="1030"/>
      <c r="AM7" s="1030" t="s">
        <v>1284</v>
      </c>
      <c r="AN7" s="1030"/>
      <c r="AO7" s="1030"/>
      <c r="AP7" s="1030"/>
      <c r="AQ7" s="1030" t="s">
        <v>1285</v>
      </c>
      <c r="AR7" s="1030"/>
      <c r="AS7" s="1030"/>
      <c r="AT7" s="1030"/>
      <c r="AU7" s="1030" t="s">
        <v>1286</v>
      </c>
      <c r="AV7" s="1030"/>
      <c r="AW7" s="1030"/>
      <c r="AX7" s="1030"/>
      <c r="AY7" s="1030" t="s">
        <v>1492</v>
      </c>
      <c r="AZ7" s="1030"/>
      <c r="BA7" s="1030"/>
      <c r="BB7" s="1030"/>
      <c r="BC7" s="1030" t="s">
        <v>1287</v>
      </c>
      <c r="BD7" s="1030"/>
      <c r="BE7" s="1030"/>
      <c r="BF7" s="1030"/>
      <c r="BG7" s="1030" t="s">
        <v>1288</v>
      </c>
      <c r="BH7" s="1030"/>
      <c r="BI7" s="1030"/>
      <c r="BJ7" s="1030"/>
      <c r="BK7" s="1030" t="s">
        <v>1289</v>
      </c>
      <c r="BL7" s="1030"/>
      <c r="BM7" s="1030"/>
      <c r="BN7" s="1030"/>
      <c r="BO7" s="1030" t="s">
        <v>1290</v>
      </c>
      <c r="BP7" s="1030"/>
      <c r="BQ7" s="1030"/>
      <c r="BR7" s="1030"/>
    </row>
    <row r="8" spans="1:71" x14ac:dyDescent="0.2">
      <c r="A8" s="1027" t="s">
        <v>1853</v>
      </c>
      <c r="B8" s="1029"/>
      <c r="C8" s="1044" t="s">
        <v>1854</v>
      </c>
      <c r="D8" s="1045"/>
      <c r="E8" s="1045"/>
      <c r="F8" s="1045"/>
      <c r="G8" s="1045"/>
      <c r="H8" s="1045"/>
      <c r="I8" s="1045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  <c r="X8" s="1028"/>
      <c r="Y8" s="1028"/>
      <c r="Z8" s="1028"/>
      <c r="AA8" s="1028"/>
      <c r="AB8" s="1028"/>
      <c r="AC8" s="1028"/>
      <c r="AD8" s="1029"/>
      <c r="AE8" s="1013" t="s">
        <v>1855</v>
      </c>
      <c r="AF8" s="1013"/>
      <c r="AG8" s="1013"/>
      <c r="AH8" s="1013"/>
      <c r="AI8" s="1013" t="s">
        <v>1856</v>
      </c>
      <c r="AJ8" s="1013"/>
      <c r="AK8" s="1013"/>
      <c r="AL8" s="1013"/>
      <c r="AM8" s="1027" t="s">
        <v>1857</v>
      </c>
      <c r="AN8" s="1028"/>
      <c r="AO8" s="1028"/>
      <c r="AP8" s="1029"/>
      <c r="AQ8" s="1027" t="s">
        <v>1858</v>
      </c>
      <c r="AR8" s="1028"/>
      <c r="AS8" s="1028"/>
      <c r="AT8" s="1029"/>
      <c r="AU8" s="1027" t="s">
        <v>1859</v>
      </c>
      <c r="AV8" s="1028"/>
      <c r="AW8" s="1028"/>
      <c r="AX8" s="1029"/>
      <c r="AY8" s="1027" t="s">
        <v>1860</v>
      </c>
      <c r="AZ8" s="1028"/>
      <c r="BA8" s="1028"/>
      <c r="BB8" s="1029"/>
      <c r="BC8" s="1013" t="s">
        <v>1861</v>
      </c>
      <c r="BD8" s="1013"/>
      <c r="BE8" s="1013"/>
      <c r="BF8" s="1013"/>
      <c r="BG8" s="1013" t="s">
        <v>1862</v>
      </c>
      <c r="BH8" s="1013"/>
      <c r="BI8" s="1013"/>
      <c r="BJ8" s="1013"/>
      <c r="BK8" s="1013" t="s">
        <v>1863</v>
      </c>
      <c r="BL8" s="1013"/>
      <c r="BM8" s="1013"/>
      <c r="BN8" s="1013"/>
      <c r="BO8" s="1013" t="s">
        <v>1864</v>
      </c>
      <c r="BP8" s="1013"/>
      <c r="BQ8" s="1013"/>
      <c r="BR8" s="1013"/>
    </row>
    <row r="9" spans="1:71" ht="19.5" customHeight="1" x14ac:dyDescent="0.2">
      <c r="A9" s="1025" t="s">
        <v>1291</v>
      </c>
      <c r="B9" s="1026"/>
      <c r="C9" s="1014" t="s">
        <v>1292</v>
      </c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4"/>
      <c r="W9" s="1014"/>
      <c r="X9" s="1014"/>
      <c r="Y9" s="1014"/>
      <c r="Z9" s="1014"/>
      <c r="AA9" s="1014"/>
      <c r="AB9" s="1014"/>
      <c r="AC9" s="1014"/>
      <c r="AD9" s="1014"/>
      <c r="AE9" s="1023"/>
      <c r="AF9" s="1023"/>
      <c r="AG9" s="1023"/>
      <c r="AH9" s="1023"/>
      <c r="AI9" s="1023"/>
      <c r="AJ9" s="1023"/>
      <c r="AK9" s="1023"/>
      <c r="AL9" s="1023"/>
      <c r="AM9" s="1023"/>
      <c r="AN9" s="1023"/>
      <c r="AO9" s="1023"/>
      <c r="AP9" s="1023"/>
      <c r="AQ9" s="1023"/>
      <c r="AR9" s="1023"/>
      <c r="AS9" s="1023"/>
      <c r="AT9" s="1023"/>
      <c r="AU9" s="1023"/>
      <c r="AV9" s="1023"/>
      <c r="AW9" s="1023"/>
      <c r="AX9" s="1023"/>
      <c r="AY9" s="1023"/>
      <c r="AZ9" s="1023"/>
      <c r="BA9" s="1023"/>
      <c r="BB9" s="1023"/>
      <c r="BC9" s="1023"/>
      <c r="BD9" s="1023"/>
      <c r="BE9" s="1023"/>
      <c r="BF9" s="1023"/>
      <c r="BG9" s="1023"/>
      <c r="BH9" s="1023"/>
      <c r="BI9" s="1023"/>
      <c r="BJ9" s="1023"/>
      <c r="BK9" s="1023"/>
      <c r="BL9" s="1023"/>
      <c r="BM9" s="1023"/>
      <c r="BN9" s="1023"/>
      <c r="BO9" s="1023" t="s">
        <v>1293</v>
      </c>
      <c r="BP9" s="1023"/>
      <c r="BQ9" s="1023"/>
      <c r="BR9" s="1023"/>
    </row>
    <row r="10" spans="1:71" ht="19.5" customHeight="1" x14ac:dyDescent="0.2">
      <c r="A10" s="1025" t="s">
        <v>1294</v>
      </c>
      <c r="B10" s="1026"/>
      <c r="C10" s="1014" t="s">
        <v>1295</v>
      </c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14"/>
      <c r="W10" s="1014"/>
      <c r="X10" s="1014"/>
      <c r="Y10" s="1014"/>
      <c r="Z10" s="1014"/>
      <c r="AA10" s="1014"/>
      <c r="AB10" s="1014"/>
      <c r="AC10" s="1014"/>
      <c r="AD10" s="1014"/>
      <c r="AE10" s="1023"/>
      <c r="AF10" s="1023"/>
      <c r="AG10" s="1023"/>
      <c r="AH10" s="1023"/>
      <c r="AI10" s="1023"/>
      <c r="AJ10" s="1023"/>
      <c r="AK10" s="1023"/>
      <c r="AL10" s="1023"/>
      <c r="AM10" s="1023"/>
      <c r="AN10" s="1023"/>
      <c r="AO10" s="1023"/>
      <c r="AP10" s="1023"/>
      <c r="AQ10" s="1023"/>
      <c r="AR10" s="1023"/>
      <c r="AS10" s="1023"/>
      <c r="AT10" s="1023"/>
      <c r="AU10" s="1023"/>
      <c r="AV10" s="1023"/>
      <c r="AW10" s="1023"/>
      <c r="AX10" s="1023"/>
      <c r="AY10" s="1023"/>
      <c r="AZ10" s="1023"/>
      <c r="BA10" s="1023"/>
      <c r="BB10" s="1023"/>
      <c r="BC10" s="1023"/>
      <c r="BD10" s="1023"/>
      <c r="BE10" s="1023"/>
      <c r="BF10" s="1023"/>
      <c r="BG10" s="1023"/>
      <c r="BH10" s="1023"/>
      <c r="BI10" s="1023"/>
      <c r="BJ10" s="1023"/>
      <c r="BK10" s="1023"/>
      <c r="BL10" s="1023"/>
      <c r="BM10" s="1023"/>
      <c r="BN10" s="1023"/>
      <c r="BO10" s="1023" t="s">
        <v>1293</v>
      </c>
      <c r="BP10" s="1023"/>
      <c r="BQ10" s="1023"/>
      <c r="BR10" s="1023"/>
    </row>
    <row r="11" spans="1:71" ht="19.5" customHeight="1" x14ac:dyDescent="0.2">
      <c r="A11" s="1025" t="s">
        <v>1296</v>
      </c>
      <c r="B11" s="1026"/>
      <c r="C11" s="1014" t="s">
        <v>1297</v>
      </c>
      <c r="D11" s="1014"/>
      <c r="E11" s="1014"/>
      <c r="F11" s="1014"/>
      <c r="G11" s="1014"/>
      <c r="H11" s="1014"/>
      <c r="I11" s="1014"/>
      <c r="J11" s="1014"/>
      <c r="K11" s="1014"/>
      <c r="L11" s="1014"/>
      <c r="M11" s="1014"/>
      <c r="N11" s="1014"/>
      <c r="O11" s="1014"/>
      <c r="P11" s="1014"/>
      <c r="Q11" s="1014"/>
      <c r="R11" s="1014"/>
      <c r="S11" s="1014"/>
      <c r="T11" s="1014"/>
      <c r="U11" s="1014"/>
      <c r="V11" s="1014"/>
      <c r="W11" s="1014"/>
      <c r="X11" s="1014"/>
      <c r="Y11" s="1014"/>
      <c r="Z11" s="1014"/>
      <c r="AA11" s="1014"/>
      <c r="AB11" s="1014"/>
      <c r="AC11" s="1014"/>
      <c r="AD11" s="1014"/>
      <c r="AE11" s="1023"/>
      <c r="AF11" s="1023"/>
      <c r="AG11" s="1023"/>
      <c r="AH11" s="1023"/>
      <c r="AI11" s="1023"/>
      <c r="AJ11" s="1023"/>
      <c r="AK11" s="1023"/>
      <c r="AL11" s="1023"/>
      <c r="AM11" s="1023"/>
      <c r="AN11" s="1023"/>
      <c r="AO11" s="1023"/>
      <c r="AP11" s="1023"/>
      <c r="AQ11" s="1023"/>
      <c r="AR11" s="1023"/>
      <c r="AS11" s="1023"/>
      <c r="AT11" s="1023"/>
      <c r="AU11" s="1023"/>
      <c r="AV11" s="1023"/>
      <c r="AW11" s="1023"/>
      <c r="AX11" s="1023"/>
      <c r="AY11" s="1023"/>
      <c r="AZ11" s="1023"/>
      <c r="BA11" s="1023"/>
      <c r="BB11" s="1023"/>
      <c r="BC11" s="1023"/>
      <c r="BD11" s="1023"/>
      <c r="BE11" s="1023"/>
      <c r="BF11" s="1023"/>
      <c r="BG11" s="1023"/>
      <c r="BH11" s="1023"/>
      <c r="BI11" s="1023"/>
      <c r="BJ11" s="1023"/>
      <c r="BK11" s="1023"/>
      <c r="BL11" s="1023"/>
      <c r="BM11" s="1023"/>
      <c r="BN11" s="1023"/>
      <c r="BO11" s="1023" t="s">
        <v>1293</v>
      </c>
      <c r="BP11" s="1023"/>
      <c r="BQ11" s="1023"/>
      <c r="BR11" s="1023"/>
    </row>
    <row r="12" spans="1:71" ht="19.5" customHeight="1" x14ac:dyDescent="0.2">
      <c r="A12" s="1025" t="s">
        <v>1298</v>
      </c>
      <c r="B12" s="1026"/>
      <c r="C12" s="1014" t="s">
        <v>1299</v>
      </c>
      <c r="D12" s="1014"/>
      <c r="E12" s="1014"/>
      <c r="F12" s="1014"/>
      <c r="G12" s="1014"/>
      <c r="H12" s="1014"/>
      <c r="I12" s="1014"/>
      <c r="J12" s="1014"/>
      <c r="K12" s="1014"/>
      <c r="L12" s="1014"/>
      <c r="M12" s="1014"/>
      <c r="N12" s="1014"/>
      <c r="O12" s="1014"/>
      <c r="P12" s="1014"/>
      <c r="Q12" s="1014"/>
      <c r="R12" s="1014"/>
      <c r="S12" s="1014"/>
      <c r="T12" s="1014"/>
      <c r="U12" s="1014"/>
      <c r="V12" s="1014"/>
      <c r="W12" s="1014"/>
      <c r="X12" s="1014"/>
      <c r="Y12" s="1014"/>
      <c r="Z12" s="1014"/>
      <c r="AA12" s="1014"/>
      <c r="AB12" s="1014"/>
      <c r="AC12" s="1014"/>
      <c r="AD12" s="1014"/>
      <c r="AE12" s="1023"/>
      <c r="AF12" s="1023"/>
      <c r="AG12" s="1023"/>
      <c r="AH12" s="1023"/>
      <c r="AI12" s="1023"/>
      <c r="AJ12" s="1023"/>
      <c r="AK12" s="1023"/>
      <c r="AL12" s="1023"/>
      <c r="AM12" s="1023"/>
      <c r="AN12" s="1023"/>
      <c r="AO12" s="1023"/>
      <c r="AP12" s="1023"/>
      <c r="AQ12" s="1023"/>
      <c r="AR12" s="1023"/>
      <c r="AS12" s="1023"/>
      <c r="AT12" s="1023"/>
      <c r="AU12" s="1023"/>
      <c r="AV12" s="1023"/>
      <c r="AW12" s="1023"/>
      <c r="AX12" s="1023"/>
      <c r="AY12" s="1023"/>
      <c r="AZ12" s="1023"/>
      <c r="BA12" s="1023"/>
      <c r="BB12" s="1023"/>
      <c r="BC12" s="1023"/>
      <c r="BD12" s="1023"/>
      <c r="BE12" s="1023"/>
      <c r="BF12" s="1023"/>
      <c r="BG12" s="1023"/>
      <c r="BH12" s="1023"/>
      <c r="BI12" s="1023"/>
      <c r="BJ12" s="1023"/>
      <c r="BK12" s="1023"/>
      <c r="BL12" s="1023"/>
      <c r="BM12" s="1023"/>
      <c r="BN12" s="1023"/>
      <c r="BO12" s="1023" t="s">
        <v>1293</v>
      </c>
      <c r="BP12" s="1023"/>
      <c r="BQ12" s="1023"/>
      <c r="BR12" s="1023"/>
    </row>
    <row r="13" spans="1:71" ht="25.5" customHeight="1" x14ac:dyDescent="0.2">
      <c r="A13" s="1025" t="s">
        <v>1300</v>
      </c>
      <c r="B13" s="1026"/>
      <c r="C13" s="1014" t="s">
        <v>1301</v>
      </c>
      <c r="D13" s="1014"/>
      <c r="E13" s="1014"/>
      <c r="F13" s="1014"/>
      <c r="G13" s="1014"/>
      <c r="H13" s="1014"/>
      <c r="I13" s="1014"/>
      <c r="J13" s="1014"/>
      <c r="K13" s="1014"/>
      <c r="L13" s="1014"/>
      <c r="M13" s="1014"/>
      <c r="N13" s="1014"/>
      <c r="O13" s="1014"/>
      <c r="P13" s="1014"/>
      <c r="Q13" s="1014"/>
      <c r="R13" s="1014"/>
      <c r="S13" s="1014"/>
      <c r="T13" s="1014"/>
      <c r="U13" s="1014"/>
      <c r="V13" s="1014"/>
      <c r="W13" s="1014"/>
      <c r="X13" s="1014"/>
      <c r="Y13" s="1014"/>
      <c r="Z13" s="1014"/>
      <c r="AA13" s="1014"/>
      <c r="AB13" s="1014"/>
      <c r="AC13" s="1014"/>
      <c r="AD13" s="1014"/>
      <c r="AE13" s="1023"/>
      <c r="AF13" s="1023"/>
      <c r="AG13" s="1023"/>
      <c r="AH13" s="1023"/>
      <c r="AI13" s="1023"/>
      <c r="AJ13" s="1023"/>
      <c r="AK13" s="1023"/>
      <c r="AL13" s="1023"/>
      <c r="AM13" s="1023"/>
      <c r="AN13" s="1023"/>
      <c r="AO13" s="1023"/>
      <c r="AP13" s="1023"/>
      <c r="AQ13" s="1023"/>
      <c r="AR13" s="1023"/>
      <c r="AS13" s="1023"/>
      <c r="AT13" s="1023"/>
      <c r="AU13" s="1023"/>
      <c r="AV13" s="1023"/>
      <c r="AW13" s="1023"/>
      <c r="AX13" s="1023"/>
      <c r="AY13" s="1023"/>
      <c r="AZ13" s="1023"/>
      <c r="BA13" s="1023"/>
      <c r="BB13" s="1023"/>
      <c r="BC13" s="1023"/>
      <c r="BD13" s="1023"/>
      <c r="BE13" s="1023"/>
      <c r="BF13" s="1023"/>
      <c r="BG13" s="1023"/>
      <c r="BH13" s="1023"/>
      <c r="BI13" s="1023"/>
      <c r="BJ13" s="1023"/>
      <c r="BK13" s="1023"/>
      <c r="BL13" s="1023"/>
      <c r="BM13" s="1023"/>
      <c r="BN13" s="1023"/>
      <c r="BO13" s="1023" t="s">
        <v>1293</v>
      </c>
      <c r="BP13" s="1023"/>
      <c r="BQ13" s="1023"/>
      <c r="BR13" s="1023"/>
    </row>
    <row r="14" spans="1:71" ht="25.5" customHeight="1" x14ac:dyDescent="0.2">
      <c r="A14" s="1025" t="s">
        <v>1302</v>
      </c>
      <c r="B14" s="1026"/>
      <c r="C14" s="1014" t="s">
        <v>1303</v>
      </c>
      <c r="D14" s="1014"/>
      <c r="E14" s="1014"/>
      <c r="F14" s="1014"/>
      <c r="G14" s="1014"/>
      <c r="H14" s="1014"/>
      <c r="I14" s="1014"/>
      <c r="J14" s="1014"/>
      <c r="K14" s="1014"/>
      <c r="L14" s="1014"/>
      <c r="M14" s="1014"/>
      <c r="N14" s="1014"/>
      <c r="O14" s="1014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  <c r="Z14" s="1014"/>
      <c r="AA14" s="1014"/>
      <c r="AB14" s="1014"/>
      <c r="AC14" s="1014"/>
      <c r="AD14" s="1014"/>
      <c r="AE14" s="1023"/>
      <c r="AF14" s="1023"/>
      <c r="AG14" s="1023"/>
      <c r="AH14" s="1023"/>
      <c r="AI14" s="1023"/>
      <c r="AJ14" s="1023"/>
      <c r="AK14" s="1023"/>
      <c r="AL14" s="1023"/>
      <c r="AM14" s="1023"/>
      <c r="AN14" s="1023"/>
      <c r="AO14" s="1023"/>
      <c r="AP14" s="1023"/>
      <c r="AQ14" s="1023"/>
      <c r="AR14" s="1023"/>
      <c r="AS14" s="1023"/>
      <c r="AT14" s="1023"/>
      <c r="AU14" s="1023"/>
      <c r="AV14" s="1023"/>
      <c r="AW14" s="1023"/>
      <c r="AX14" s="1023"/>
      <c r="AY14" s="1023"/>
      <c r="AZ14" s="1023"/>
      <c r="BA14" s="1023"/>
      <c r="BB14" s="1023"/>
      <c r="BC14" s="1023"/>
      <c r="BD14" s="1023"/>
      <c r="BE14" s="1023"/>
      <c r="BF14" s="1023"/>
      <c r="BG14" s="1023"/>
      <c r="BH14" s="1023"/>
      <c r="BI14" s="1023"/>
      <c r="BJ14" s="1023"/>
      <c r="BK14" s="1023"/>
      <c r="BL14" s="1023"/>
      <c r="BM14" s="1023"/>
      <c r="BN14" s="1023"/>
      <c r="BO14" s="1023" t="s">
        <v>1293</v>
      </c>
      <c r="BP14" s="1023"/>
      <c r="BQ14" s="1023"/>
      <c r="BR14" s="1023"/>
    </row>
    <row r="15" spans="1:71" ht="25.5" customHeight="1" x14ac:dyDescent="0.2">
      <c r="A15" s="1025" t="s">
        <v>1304</v>
      </c>
      <c r="B15" s="1026"/>
      <c r="C15" s="1014" t="s">
        <v>271</v>
      </c>
      <c r="D15" s="1014"/>
      <c r="E15" s="1014"/>
      <c r="F15" s="1014"/>
      <c r="G15" s="1014"/>
      <c r="H15" s="1014"/>
      <c r="I15" s="1014"/>
      <c r="J15" s="1014"/>
      <c r="K15" s="1014"/>
      <c r="L15" s="1014"/>
      <c r="M15" s="1014"/>
      <c r="N15" s="1014"/>
      <c r="O15" s="1014"/>
      <c r="P15" s="1014"/>
      <c r="Q15" s="1014"/>
      <c r="R15" s="1014"/>
      <c r="S15" s="1014"/>
      <c r="T15" s="1014"/>
      <c r="U15" s="1014"/>
      <c r="V15" s="1014"/>
      <c r="W15" s="1014"/>
      <c r="X15" s="1014"/>
      <c r="Y15" s="1014"/>
      <c r="Z15" s="1014"/>
      <c r="AA15" s="1014"/>
      <c r="AB15" s="1014"/>
      <c r="AC15" s="1014"/>
      <c r="AD15" s="1014"/>
      <c r="AE15" s="1023"/>
      <c r="AF15" s="1023"/>
      <c r="AG15" s="1023"/>
      <c r="AH15" s="1023"/>
      <c r="AI15" s="1023"/>
      <c r="AJ15" s="1023"/>
      <c r="AK15" s="1023"/>
      <c r="AL15" s="1023"/>
      <c r="AM15" s="1023"/>
      <c r="AN15" s="1023"/>
      <c r="AO15" s="1023"/>
      <c r="AP15" s="1023"/>
      <c r="AQ15" s="1023"/>
      <c r="AR15" s="1023"/>
      <c r="AS15" s="1023"/>
      <c r="AT15" s="1023"/>
      <c r="AU15" s="1023"/>
      <c r="AV15" s="1023"/>
      <c r="AW15" s="1023"/>
      <c r="AX15" s="1023"/>
      <c r="AY15" s="1023"/>
      <c r="AZ15" s="1023"/>
      <c r="BA15" s="1023"/>
      <c r="BB15" s="1023"/>
      <c r="BC15" s="1023"/>
      <c r="BD15" s="1023"/>
      <c r="BE15" s="1023"/>
      <c r="BF15" s="1023"/>
      <c r="BG15" s="1023"/>
      <c r="BH15" s="1023"/>
      <c r="BI15" s="1023"/>
      <c r="BJ15" s="1023"/>
      <c r="BK15" s="1023"/>
      <c r="BL15" s="1023"/>
      <c r="BM15" s="1023"/>
      <c r="BN15" s="1023"/>
      <c r="BO15" s="1023" t="s">
        <v>1293</v>
      </c>
      <c r="BP15" s="1023"/>
      <c r="BQ15" s="1023"/>
      <c r="BR15" s="1023"/>
    </row>
    <row r="16" spans="1:71" ht="19.5" customHeight="1" x14ac:dyDescent="0.2">
      <c r="A16" s="1025" t="s">
        <v>272</v>
      </c>
      <c r="B16" s="1026"/>
      <c r="C16" s="1014" t="s">
        <v>273</v>
      </c>
      <c r="D16" s="1014"/>
      <c r="E16" s="1014"/>
      <c r="F16" s="1014"/>
      <c r="G16" s="1014"/>
      <c r="H16" s="1014"/>
      <c r="I16" s="1014"/>
      <c r="J16" s="1014"/>
      <c r="K16" s="1014"/>
      <c r="L16" s="1014"/>
      <c r="M16" s="1014"/>
      <c r="N16" s="1014"/>
      <c r="O16" s="1014"/>
      <c r="P16" s="1014"/>
      <c r="Q16" s="1014"/>
      <c r="R16" s="1014"/>
      <c r="S16" s="1014"/>
      <c r="T16" s="1014"/>
      <c r="U16" s="1014"/>
      <c r="V16" s="1014"/>
      <c r="W16" s="1014"/>
      <c r="X16" s="1014"/>
      <c r="Y16" s="1014"/>
      <c r="Z16" s="1014"/>
      <c r="AA16" s="1014"/>
      <c r="AB16" s="1014"/>
      <c r="AC16" s="1014"/>
      <c r="AD16" s="1014"/>
      <c r="AE16" s="1023">
        <v>1</v>
      </c>
      <c r="AF16" s="1023"/>
      <c r="AG16" s="1023"/>
      <c r="AH16" s="1023"/>
      <c r="AI16" s="1023">
        <f>Bérek!U5*12/1000</f>
        <v>4521.6000000000004</v>
      </c>
      <c r="AJ16" s="1023"/>
      <c r="AK16" s="1023"/>
      <c r="AL16" s="1023"/>
      <c r="AM16" s="1023"/>
      <c r="AN16" s="1023"/>
      <c r="AO16" s="1023"/>
      <c r="AP16" s="1023"/>
      <c r="AQ16" s="1023"/>
      <c r="AR16" s="1023"/>
      <c r="AS16" s="1023"/>
      <c r="AT16" s="1023"/>
      <c r="AU16" s="1023"/>
      <c r="AV16" s="1023"/>
      <c r="AW16" s="1023"/>
      <c r="AX16" s="1023"/>
      <c r="AY16" s="1023">
        <f>AE16*200</f>
        <v>200</v>
      </c>
      <c r="AZ16" s="1023"/>
      <c r="BA16" s="1023"/>
      <c r="BB16" s="1023"/>
      <c r="BC16" s="1023">
        <v>168</v>
      </c>
      <c r="BD16" s="1023"/>
      <c r="BE16" s="1023"/>
      <c r="BF16" s="1023"/>
      <c r="BG16" s="1023"/>
      <c r="BH16" s="1023"/>
      <c r="BI16" s="1023"/>
      <c r="BJ16" s="1023"/>
      <c r="BK16" s="1023"/>
      <c r="BL16" s="1023"/>
      <c r="BM16" s="1023"/>
      <c r="BN16" s="1023"/>
      <c r="BO16" s="1023" t="s">
        <v>1293</v>
      </c>
      <c r="BP16" s="1023"/>
      <c r="BQ16" s="1023"/>
      <c r="BR16" s="1023"/>
    </row>
    <row r="17" spans="1:70" ht="19.5" customHeight="1" x14ac:dyDescent="0.2">
      <c r="A17" s="1025" t="s">
        <v>274</v>
      </c>
      <c r="B17" s="1026"/>
      <c r="C17" s="1014" t="s">
        <v>275</v>
      </c>
      <c r="D17" s="1014"/>
      <c r="E17" s="1014"/>
      <c r="F17" s="1014"/>
      <c r="G17" s="1014"/>
      <c r="H17" s="1014"/>
      <c r="I17" s="1014"/>
      <c r="J17" s="1014"/>
      <c r="K17" s="1014"/>
      <c r="L17" s="1014"/>
      <c r="M17" s="1014"/>
      <c r="N17" s="1014"/>
      <c r="O17" s="1014"/>
      <c r="P17" s="1014"/>
      <c r="Q17" s="1014"/>
      <c r="R17" s="1014"/>
      <c r="S17" s="1014"/>
      <c r="T17" s="1014"/>
      <c r="U17" s="1014"/>
      <c r="V17" s="1014"/>
      <c r="W17" s="1014"/>
      <c r="X17" s="1014"/>
      <c r="Y17" s="1014"/>
      <c r="Z17" s="1014"/>
      <c r="AA17" s="1014"/>
      <c r="AB17" s="1014"/>
      <c r="AC17" s="1014"/>
      <c r="AD17" s="1014"/>
      <c r="AE17" s="1023"/>
      <c r="AF17" s="1023"/>
      <c r="AG17" s="1023"/>
      <c r="AH17" s="1023"/>
      <c r="AI17" s="1023"/>
      <c r="AJ17" s="1023"/>
      <c r="AK17" s="1023"/>
      <c r="AL17" s="1023"/>
      <c r="AM17" s="1023"/>
      <c r="AN17" s="1023"/>
      <c r="AO17" s="1023"/>
      <c r="AP17" s="1023"/>
      <c r="AQ17" s="1023"/>
      <c r="AR17" s="1023"/>
      <c r="AS17" s="1023"/>
      <c r="AT17" s="1023"/>
      <c r="AU17" s="1023"/>
      <c r="AV17" s="1023"/>
      <c r="AW17" s="1023"/>
      <c r="AX17" s="1023"/>
      <c r="AY17" s="1023"/>
      <c r="AZ17" s="1023"/>
      <c r="BA17" s="1023"/>
      <c r="BB17" s="1023"/>
      <c r="BC17" s="1023"/>
      <c r="BD17" s="1023"/>
      <c r="BE17" s="1023"/>
      <c r="BF17" s="1023"/>
      <c r="BG17" s="1023"/>
      <c r="BH17" s="1023"/>
      <c r="BI17" s="1023"/>
      <c r="BJ17" s="1023"/>
      <c r="BK17" s="1023"/>
      <c r="BL17" s="1023"/>
      <c r="BM17" s="1023"/>
      <c r="BN17" s="1023"/>
      <c r="BO17" s="1023" t="s">
        <v>1293</v>
      </c>
      <c r="BP17" s="1023"/>
      <c r="BQ17" s="1023"/>
      <c r="BR17" s="1023"/>
    </row>
    <row r="18" spans="1:70" ht="19.5" customHeight="1" x14ac:dyDescent="0.2">
      <c r="A18" s="1024" t="s">
        <v>437</v>
      </c>
      <c r="B18" s="1013"/>
      <c r="C18" s="1014" t="s">
        <v>276</v>
      </c>
      <c r="D18" s="1014"/>
      <c r="E18" s="1014"/>
      <c r="F18" s="1014"/>
      <c r="G18" s="1014"/>
      <c r="H18" s="1014"/>
      <c r="I18" s="1014"/>
      <c r="J18" s="1014"/>
      <c r="K18" s="1014"/>
      <c r="L18" s="1014"/>
      <c r="M18" s="1014"/>
      <c r="N18" s="1014"/>
      <c r="O18" s="1014"/>
      <c r="P18" s="1014"/>
      <c r="Q18" s="1014"/>
      <c r="R18" s="1014"/>
      <c r="S18" s="1014"/>
      <c r="T18" s="1014"/>
      <c r="U18" s="1014"/>
      <c r="V18" s="1014"/>
      <c r="W18" s="1014"/>
      <c r="X18" s="1014"/>
      <c r="Y18" s="1014"/>
      <c r="Z18" s="1014"/>
      <c r="AA18" s="1014"/>
      <c r="AB18" s="1014"/>
      <c r="AC18" s="1014"/>
      <c r="AD18" s="1014"/>
      <c r="AE18" s="1023"/>
      <c r="AF18" s="1023"/>
      <c r="AG18" s="1023"/>
      <c r="AH18" s="1023"/>
      <c r="AI18" s="1023"/>
      <c r="AJ18" s="1023"/>
      <c r="AK18" s="1023"/>
      <c r="AL18" s="1023"/>
      <c r="AM18" s="1023"/>
      <c r="AN18" s="1023"/>
      <c r="AO18" s="1023"/>
      <c r="AP18" s="1023"/>
      <c r="AQ18" s="1023"/>
      <c r="AR18" s="1023"/>
      <c r="AS18" s="1023"/>
      <c r="AT18" s="1023"/>
      <c r="AU18" s="1023"/>
      <c r="AV18" s="1023"/>
      <c r="AW18" s="1023"/>
      <c r="AX18" s="1023"/>
      <c r="AY18" s="1023"/>
      <c r="AZ18" s="1023"/>
      <c r="BA18" s="1023"/>
      <c r="BB18" s="1023"/>
      <c r="BC18" s="1023"/>
      <c r="BD18" s="1023"/>
      <c r="BE18" s="1023"/>
      <c r="BF18" s="1023"/>
      <c r="BG18" s="1023"/>
      <c r="BH18" s="1023"/>
      <c r="BI18" s="1023"/>
      <c r="BJ18" s="1023"/>
      <c r="BK18" s="1023"/>
      <c r="BL18" s="1023"/>
      <c r="BM18" s="1023"/>
      <c r="BN18" s="1023"/>
      <c r="BO18" s="1023" t="s">
        <v>1293</v>
      </c>
      <c r="BP18" s="1023"/>
      <c r="BQ18" s="1023"/>
      <c r="BR18" s="1023"/>
    </row>
    <row r="19" spans="1:70" ht="25.5" customHeight="1" x14ac:dyDescent="0.2">
      <c r="A19" s="1024" t="s">
        <v>784</v>
      </c>
      <c r="B19" s="1013"/>
      <c r="C19" s="1014" t="s">
        <v>277</v>
      </c>
      <c r="D19" s="1014"/>
      <c r="E19" s="1014"/>
      <c r="F19" s="1014"/>
      <c r="G19" s="1014"/>
      <c r="H19" s="1014"/>
      <c r="I19" s="1014"/>
      <c r="J19" s="1014"/>
      <c r="K19" s="1014"/>
      <c r="L19" s="1014"/>
      <c r="M19" s="1014"/>
      <c r="N19" s="1014"/>
      <c r="O19" s="1014"/>
      <c r="P19" s="1014"/>
      <c r="Q19" s="1014"/>
      <c r="R19" s="1014"/>
      <c r="S19" s="1014"/>
      <c r="T19" s="1014"/>
      <c r="U19" s="1014"/>
      <c r="V19" s="1014"/>
      <c r="W19" s="1014"/>
      <c r="X19" s="1014"/>
      <c r="Y19" s="1014"/>
      <c r="Z19" s="1014"/>
      <c r="AA19" s="1014"/>
      <c r="AB19" s="1014"/>
      <c r="AC19" s="1014"/>
      <c r="AD19" s="1014"/>
      <c r="AE19" s="1023"/>
      <c r="AF19" s="1023"/>
      <c r="AG19" s="1023"/>
      <c r="AH19" s="1023"/>
      <c r="AI19" s="1023"/>
      <c r="AJ19" s="1023"/>
      <c r="AK19" s="1023"/>
      <c r="AL19" s="1023"/>
      <c r="AM19" s="1023"/>
      <c r="AN19" s="1023"/>
      <c r="AO19" s="1023"/>
      <c r="AP19" s="1023"/>
      <c r="AQ19" s="1023"/>
      <c r="AR19" s="1023"/>
      <c r="AS19" s="1023"/>
      <c r="AT19" s="1023"/>
      <c r="AU19" s="1023"/>
      <c r="AV19" s="1023"/>
      <c r="AW19" s="1023"/>
      <c r="AX19" s="1023"/>
      <c r="AY19" s="1023"/>
      <c r="AZ19" s="1023"/>
      <c r="BA19" s="1023"/>
      <c r="BB19" s="1023"/>
      <c r="BC19" s="1023"/>
      <c r="BD19" s="1023"/>
      <c r="BE19" s="1023"/>
      <c r="BF19" s="1023"/>
      <c r="BG19" s="1023"/>
      <c r="BH19" s="1023"/>
      <c r="BI19" s="1023"/>
      <c r="BJ19" s="1023"/>
      <c r="BK19" s="1023"/>
      <c r="BL19" s="1023"/>
      <c r="BM19" s="1023"/>
      <c r="BN19" s="1023"/>
      <c r="BO19" s="1023" t="s">
        <v>1293</v>
      </c>
      <c r="BP19" s="1023"/>
      <c r="BQ19" s="1023"/>
      <c r="BR19" s="1023"/>
    </row>
    <row r="20" spans="1:70" ht="25.5" customHeight="1" x14ac:dyDescent="0.2">
      <c r="A20" s="1024" t="s">
        <v>936</v>
      </c>
      <c r="B20" s="1013"/>
      <c r="C20" s="1014" t="s">
        <v>278</v>
      </c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1014"/>
      <c r="T20" s="1014"/>
      <c r="U20" s="1014"/>
      <c r="V20" s="1014"/>
      <c r="W20" s="1014"/>
      <c r="X20" s="1014"/>
      <c r="Y20" s="1014"/>
      <c r="Z20" s="1014"/>
      <c r="AA20" s="1014"/>
      <c r="AB20" s="1014"/>
      <c r="AC20" s="1014"/>
      <c r="AD20" s="1014"/>
      <c r="AE20" s="1023"/>
      <c r="AF20" s="1023"/>
      <c r="AG20" s="1023"/>
      <c r="AH20" s="1023"/>
      <c r="AI20" s="1023"/>
      <c r="AJ20" s="1023"/>
      <c r="AK20" s="1023"/>
      <c r="AL20" s="1023"/>
      <c r="AM20" s="1023"/>
      <c r="AN20" s="1023"/>
      <c r="AO20" s="1023"/>
      <c r="AP20" s="1023"/>
      <c r="AQ20" s="1023"/>
      <c r="AR20" s="1023"/>
      <c r="AS20" s="1023"/>
      <c r="AT20" s="1023"/>
      <c r="AU20" s="1023"/>
      <c r="AV20" s="1023"/>
      <c r="AW20" s="1023"/>
      <c r="AX20" s="1023"/>
      <c r="AY20" s="1023"/>
      <c r="AZ20" s="1023"/>
      <c r="BA20" s="1023"/>
      <c r="BB20" s="1023"/>
      <c r="BC20" s="1023"/>
      <c r="BD20" s="1023"/>
      <c r="BE20" s="1023"/>
      <c r="BF20" s="1023"/>
      <c r="BG20" s="1023"/>
      <c r="BH20" s="1023"/>
      <c r="BI20" s="1023"/>
      <c r="BJ20" s="1023"/>
      <c r="BK20" s="1023"/>
      <c r="BL20" s="1023"/>
      <c r="BM20" s="1023"/>
      <c r="BN20" s="1023"/>
      <c r="BO20" s="1023" t="s">
        <v>1293</v>
      </c>
      <c r="BP20" s="1023"/>
      <c r="BQ20" s="1023"/>
      <c r="BR20" s="1023"/>
    </row>
    <row r="21" spans="1:70" ht="25.5" customHeight="1" x14ac:dyDescent="0.2">
      <c r="A21" s="1024" t="s">
        <v>279</v>
      </c>
      <c r="B21" s="1013"/>
      <c r="C21" s="1014" t="s">
        <v>280</v>
      </c>
      <c r="D21" s="1014"/>
      <c r="E21" s="1014"/>
      <c r="F21" s="1014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1014"/>
      <c r="T21" s="1014"/>
      <c r="U21" s="1014"/>
      <c r="V21" s="1014"/>
      <c r="W21" s="1014"/>
      <c r="X21" s="1014"/>
      <c r="Y21" s="1014"/>
      <c r="Z21" s="1014"/>
      <c r="AA21" s="1014"/>
      <c r="AB21" s="1014"/>
      <c r="AC21" s="1014"/>
      <c r="AD21" s="1014"/>
      <c r="AE21" s="1023"/>
      <c r="AF21" s="1023"/>
      <c r="AG21" s="1023"/>
      <c r="AH21" s="1023"/>
      <c r="AI21" s="1023"/>
      <c r="AJ21" s="1023"/>
      <c r="AK21" s="1023"/>
      <c r="AL21" s="1023"/>
      <c r="AM21" s="1023"/>
      <c r="AN21" s="1023"/>
      <c r="AO21" s="1023"/>
      <c r="AP21" s="1023"/>
      <c r="AQ21" s="1023"/>
      <c r="AR21" s="1023"/>
      <c r="AS21" s="1023"/>
      <c r="AT21" s="1023"/>
      <c r="AU21" s="1023"/>
      <c r="AV21" s="1023"/>
      <c r="AW21" s="1023"/>
      <c r="AX21" s="1023"/>
      <c r="AY21" s="1023"/>
      <c r="AZ21" s="1023"/>
      <c r="BA21" s="1023"/>
      <c r="BB21" s="1023"/>
      <c r="BC21" s="1023"/>
      <c r="BD21" s="1023"/>
      <c r="BE21" s="1023"/>
      <c r="BF21" s="1023"/>
      <c r="BG21" s="1023"/>
      <c r="BH21" s="1023"/>
      <c r="BI21" s="1023"/>
      <c r="BJ21" s="1023"/>
      <c r="BK21" s="1023"/>
      <c r="BL21" s="1023"/>
      <c r="BM21" s="1023"/>
      <c r="BN21" s="1023"/>
      <c r="BO21" s="1023" t="s">
        <v>1293</v>
      </c>
      <c r="BP21" s="1023"/>
      <c r="BQ21" s="1023"/>
      <c r="BR21" s="1023"/>
    </row>
    <row r="22" spans="1:70" ht="25.5" customHeight="1" x14ac:dyDescent="0.2">
      <c r="A22" s="1024" t="s">
        <v>281</v>
      </c>
      <c r="B22" s="1013"/>
      <c r="C22" s="1014" t="s">
        <v>282</v>
      </c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1014"/>
      <c r="T22" s="1014"/>
      <c r="U22" s="1014"/>
      <c r="V22" s="1014"/>
      <c r="W22" s="1014"/>
      <c r="X22" s="1014"/>
      <c r="Y22" s="1014"/>
      <c r="Z22" s="1014"/>
      <c r="AA22" s="1014"/>
      <c r="AB22" s="1014"/>
      <c r="AC22" s="1014"/>
      <c r="AD22" s="1014"/>
      <c r="AE22" s="1023"/>
      <c r="AF22" s="1023"/>
      <c r="AG22" s="1023"/>
      <c r="AH22" s="1023"/>
      <c r="AI22" s="1023"/>
      <c r="AJ22" s="1023"/>
      <c r="AK22" s="1023"/>
      <c r="AL22" s="1023"/>
      <c r="AM22" s="1023"/>
      <c r="AN22" s="1023"/>
      <c r="AO22" s="1023"/>
      <c r="AP22" s="1023"/>
      <c r="AQ22" s="1023"/>
      <c r="AR22" s="1023"/>
      <c r="AS22" s="1023"/>
      <c r="AT22" s="1023"/>
      <c r="AU22" s="1023"/>
      <c r="AV22" s="1023"/>
      <c r="AW22" s="1023"/>
      <c r="AX22" s="1023"/>
      <c r="AY22" s="1023"/>
      <c r="AZ22" s="1023"/>
      <c r="BA22" s="1023"/>
      <c r="BB22" s="1023"/>
      <c r="BC22" s="1023"/>
      <c r="BD22" s="1023"/>
      <c r="BE22" s="1023"/>
      <c r="BF22" s="1023"/>
      <c r="BG22" s="1023"/>
      <c r="BH22" s="1023"/>
      <c r="BI22" s="1023"/>
      <c r="BJ22" s="1023"/>
      <c r="BK22" s="1023"/>
      <c r="BL22" s="1023"/>
      <c r="BM22" s="1023"/>
      <c r="BN22" s="1023"/>
      <c r="BO22" s="1023" t="s">
        <v>1293</v>
      </c>
      <c r="BP22" s="1023"/>
      <c r="BQ22" s="1023"/>
      <c r="BR22" s="1023"/>
    </row>
    <row r="23" spans="1:70" ht="25.5" customHeight="1" x14ac:dyDescent="0.2">
      <c r="A23" s="1024" t="s">
        <v>283</v>
      </c>
      <c r="B23" s="1013"/>
      <c r="C23" s="1014" t="s">
        <v>284</v>
      </c>
      <c r="D23" s="1014"/>
      <c r="E23" s="1014"/>
      <c r="F23" s="1014"/>
      <c r="G23" s="1014"/>
      <c r="H23" s="1014"/>
      <c r="I23" s="1014"/>
      <c r="J23" s="1014"/>
      <c r="K23" s="1014"/>
      <c r="L23" s="1014"/>
      <c r="M23" s="1014"/>
      <c r="N23" s="1014"/>
      <c r="O23" s="1014"/>
      <c r="P23" s="1014"/>
      <c r="Q23" s="1014"/>
      <c r="R23" s="1014"/>
      <c r="S23" s="1014"/>
      <c r="T23" s="1014"/>
      <c r="U23" s="1014"/>
      <c r="V23" s="1014"/>
      <c r="W23" s="1014"/>
      <c r="X23" s="1014"/>
      <c r="Y23" s="1014"/>
      <c r="Z23" s="1014"/>
      <c r="AA23" s="1014"/>
      <c r="AB23" s="1014"/>
      <c r="AC23" s="1014"/>
      <c r="AD23" s="1014"/>
      <c r="AE23" s="1023"/>
      <c r="AF23" s="1023"/>
      <c r="AG23" s="1023"/>
      <c r="AH23" s="1023"/>
      <c r="AI23" s="1023"/>
      <c r="AJ23" s="1023"/>
      <c r="AK23" s="1023"/>
      <c r="AL23" s="1023"/>
      <c r="AM23" s="1023"/>
      <c r="AN23" s="1023"/>
      <c r="AO23" s="1023"/>
      <c r="AP23" s="1023"/>
      <c r="AQ23" s="1023"/>
      <c r="AR23" s="1023"/>
      <c r="AS23" s="1023"/>
      <c r="AT23" s="1023"/>
      <c r="AU23" s="1023"/>
      <c r="AV23" s="1023"/>
      <c r="AW23" s="1023"/>
      <c r="AX23" s="1023"/>
      <c r="AY23" s="1023"/>
      <c r="AZ23" s="1023"/>
      <c r="BA23" s="1023"/>
      <c r="BB23" s="1023"/>
      <c r="BC23" s="1023"/>
      <c r="BD23" s="1023"/>
      <c r="BE23" s="1023"/>
      <c r="BF23" s="1023"/>
      <c r="BG23" s="1023"/>
      <c r="BH23" s="1023"/>
      <c r="BI23" s="1023"/>
      <c r="BJ23" s="1023"/>
      <c r="BK23" s="1023"/>
      <c r="BL23" s="1023"/>
      <c r="BM23" s="1023"/>
      <c r="BN23" s="1023"/>
      <c r="BO23" s="1023" t="s">
        <v>1293</v>
      </c>
      <c r="BP23" s="1023"/>
      <c r="BQ23" s="1023"/>
      <c r="BR23" s="1023"/>
    </row>
    <row r="24" spans="1:70" ht="19.5" customHeight="1" x14ac:dyDescent="0.2">
      <c r="A24" s="1024" t="s">
        <v>285</v>
      </c>
      <c r="B24" s="1013"/>
      <c r="C24" s="1014" t="s">
        <v>286</v>
      </c>
      <c r="D24" s="1014"/>
      <c r="E24" s="1014"/>
      <c r="F24" s="1014"/>
      <c r="G24" s="1014"/>
      <c r="H24" s="1014"/>
      <c r="I24" s="1014"/>
      <c r="J24" s="1014"/>
      <c r="K24" s="1014"/>
      <c r="L24" s="1014"/>
      <c r="M24" s="1014"/>
      <c r="N24" s="1014"/>
      <c r="O24" s="1014"/>
      <c r="P24" s="1014"/>
      <c r="Q24" s="1014"/>
      <c r="R24" s="1014"/>
      <c r="S24" s="1014"/>
      <c r="T24" s="1014"/>
      <c r="U24" s="1014"/>
      <c r="V24" s="1014"/>
      <c r="W24" s="1014"/>
      <c r="X24" s="1014"/>
      <c r="Y24" s="1014"/>
      <c r="Z24" s="1014"/>
      <c r="AA24" s="1014"/>
      <c r="AB24" s="1014"/>
      <c r="AC24" s="1014"/>
      <c r="AD24" s="1014"/>
      <c r="AE24" s="1023"/>
      <c r="AF24" s="1023"/>
      <c r="AG24" s="1023"/>
      <c r="AH24" s="1023"/>
      <c r="AI24" s="1023"/>
      <c r="AJ24" s="1023"/>
      <c r="AK24" s="1023"/>
      <c r="AL24" s="1023"/>
      <c r="AM24" s="1023"/>
      <c r="AN24" s="1023"/>
      <c r="AO24" s="1023"/>
      <c r="AP24" s="1023"/>
      <c r="AQ24" s="1023"/>
      <c r="AR24" s="1023"/>
      <c r="AS24" s="1023"/>
      <c r="AT24" s="1023"/>
      <c r="AU24" s="1023"/>
      <c r="AV24" s="1023"/>
      <c r="AW24" s="1023"/>
      <c r="AX24" s="1023"/>
      <c r="AY24" s="1023"/>
      <c r="AZ24" s="1023"/>
      <c r="BA24" s="1023"/>
      <c r="BB24" s="1023"/>
      <c r="BC24" s="1023"/>
      <c r="BD24" s="1023"/>
      <c r="BE24" s="1023"/>
      <c r="BF24" s="1023"/>
      <c r="BG24" s="1023"/>
      <c r="BH24" s="1023"/>
      <c r="BI24" s="1023"/>
      <c r="BJ24" s="1023"/>
      <c r="BK24" s="1023"/>
      <c r="BL24" s="1023"/>
      <c r="BM24" s="1023"/>
      <c r="BN24" s="1023"/>
      <c r="BO24" s="1023" t="s">
        <v>1293</v>
      </c>
      <c r="BP24" s="1023"/>
      <c r="BQ24" s="1023"/>
      <c r="BR24" s="1023"/>
    </row>
    <row r="25" spans="1:70" ht="19.5" customHeight="1" x14ac:dyDescent="0.2">
      <c r="A25" s="1024" t="s">
        <v>287</v>
      </c>
      <c r="B25" s="1013"/>
      <c r="C25" s="1014" t="s">
        <v>288</v>
      </c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23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1023"/>
      <c r="AW25" s="1023"/>
      <c r="AX25" s="1023"/>
      <c r="AY25" s="1023"/>
      <c r="AZ25" s="1023"/>
      <c r="BA25" s="1023"/>
      <c r="BB25" s="1023"/>
      <c r="BC25" s="1023"/>
      <c r="BD25" s="1023"/>
      <c r="BE25" s="1023"/>
      <c r="BF25" s="1023"/>
      <c r="BG25" s="1023"/>
      <c r="BH25" s="1023"/>
      <c r="BI25" s="1023"/>
      <c r="BJ25" s="1023"/>
      <c r="BK25" s="1023"/>
      <c r="BL25" s="1023"/>
      <c r="BM25" s="1023"/>
      <c r="BN25" s="1023"/>
      <c r="BO25" s="1023" t="s">
        <v>1293</v>
      </c>
      <c r="BP25" s="1023"/>
      <c r="BQ25" s="1023"/>
      <c r="BR25" s="1023"/>
    </row>
    <row r="26" spans="1:70" ht="19.5" customHeight="1" x14ac:dyDescent="0.2">
      <c r="A26" s="1024" t="s">
        <v>289</v>
      </c>
      <c r="B26" s="1013"/>
      <c r="C26" s="1014" t="s">
        <v>290</v>
      </c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4"/>
      <c r="AA26" s="1014"/>
      <c r="AB26" s="1014"/>
      <c r="AC26" s="1014"/>
      <c r="AD26" s="1014"/>
      <c r="AE26" s="1023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1023"/>
      <c r="BA26" s="1023"/>
      <c r="BB26" s="1023"/>
      <c r="BC26" s="1023"/>
      <c r="BD26" s="1023"/>
      <c r="BE26" s="1023"/>
      <c r="BF26" s="1023"/>
      <c r="BG26" s="1023"/>
      <c r="BH26" s="1023"/>
      <c r="BI26" s="1023"/>
      <c r="BJ26" s="1023"/>
      <c r="BK26" s="1023"/>
      <c r="BL26" s="1023"/>
      <c r="BM26" s="1023"/>
      <c r="BN26" s="1023"/>
      <c r="BO26" s="1023" t="s">
        <v>1293</v>
      </c>
      <c r="BP26" s="1023"/>
      <c r="BQ26" s="1023"/>
      <c r="BR26" s="1023"/>
    </row>
    <row r="27" spans="1:70" ht="19.5" customHeight="1" x14ac:dyDescent="0.2">
      <c r="A27" s="1024" t="s">
        <v>291</v>
      </c>
      <c r="B27" s="1013"/>
      <c r="C27" s="1014" t="s">
        <v>292</v>
      </c>
      <c r="D27" s="1014"/>
      <c r="E27" s="1014"/>
      <c r="F27" s="1014"/>
      <c r="G27" s="1014"/>
      <c r="H27" s="1014"/>
      <c r="I27" s="1014"/>
      <c r="J27" s="1014"/>
      <c r="K27" s="1014"/>
      <c r="L27" s="1014"/>
      <c r="M27" s="1014"/>
      <c r="N27" s="1014"/>
      <c r="O27" s="1014"/>
      <c r="P27" s="1014"/>
      <c r="Q27" s="1014"/>
      <c r="R27" s="1014"/>
      <c r="S27" s="1014"/>
      <c r="T27" s="1014"/>
      <c r="U27" s="1014"/>
      <c r="V27" s="1014"/>
      <c r="W27" s="1014"/>
      <c r="X27" s="1014"/>
      <c r="Y27" s="1014"/>
      <c r="Z27" s="1014"/>
      <c r="AA27" s="1014"/>
      <c r="AB27" s="1014"/>
      <c r="AC27" s="1014"/>
      <c r="AD27" s="1014"/>
      <c r="AE27" s="1023">
        <v>3</v>
      </c>
      <c r="AF27" s="1023"/>
      <c r="AG27" s="1023"/>
      <c r="AH27" s="1023"/>
      <c r="AI27" s="1023">
        <f>((Bérek!U6+Bérek!U7+Bérek!U8)*12)/1000</f>
        <v>6880.8959999999997</v>
      </c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>
        <f>AE27*200</f>
        <v>600</v>
      </c>
      <c r="AZ27" s="1023"/>
      <c r="BA27" s="1023"/>
      <c r="BB27" s="1023"/>
      <c r="BC27" s="1023"/>
      <c r="BD27" s="1023"/>
      <c r="BE27" s="1023"/>
      <c r="BF27" s="1023"/>
      <c r="BG27" s="1023"/>
      <c r="BH27" s="1023"/>
      <c r="BI27" s="1023"/>
      <c r="BJ27" s="1023"/>
      <c r="BK27" s="1023"/>
      <c r="BL27" s="1023"/>
      <c r="BM27" s="1023"/>
      <c r="BN27" s="1023"/>
      <c r="BO27" s="1023" t="s">
        <v>1293</v>
      </c>
      <c r="BP27" s="1023"/>
      <c r="BQ27" s="1023"/>
      <c r="BR27" s="1023"/>
    </row>
    <row r="28" spans="1:70" ht="19.5" customHeight="1" x14ac:dyDescent="0.2">
      <c r="A28" s="1024" t="s">
        <v>293</v>
      </c>
      <c r="B28" s="1013"/>
      <c r="C28" s="1014" t="s">
        <v>294</v>
      </c>
      <c r="D28" s="1014"/>
      <c r="E28" s="1014"/>
      <c r="F28" s="1014"/>
      <c r="G28" s="1014"/>
      <c r="H28" s="1014"/>
      <c r="I28" s="1014"/>
      <c r="J28" s="1014"/>
      <c r="K28" s="1014"/>
      <c r="L28" s="1014"/>
      <c r="M28" s="1014"/>
      <c r="N28" s="1014"/>
      <c r="O28" s="1014"/>
      <c r="P28" s="1014"/>
      <c r="Q28" s="1014"/>
      <c r="R28" s="1014"/>
      <c r="S28" s="1014"/>
      <c r="T28" s="1014"/>
      <c r="U28" s="1014"/>
      <c r="V28" s="1014"/>
      <c r="W28" s="1014"/>
      <c r="X28" s="1014"/>
      <c r="Y28" s="1014"/>
      <c r="Z28" s="1014"/>
      <c r="AA28" s="1014"/>
      <c r="AB28" s="1014"/>
      <c r="AC28" s="1014"/>
      <c r="AD28" s="1014"/>
      <c r="AE28" s="1023">
        <v>4</v>
      </c>
      <c r="AF28" s="1023"/>
      <c r="AG28" s="1023"/>
      <c r="AH28" s="1023"/>
      <c r="AI28" s="1023">
        <f>((Bérek!U9+Bérek!U10+Bérek!U11+Bérek!U12)*12)/1000</f>
        <v>7106.4</v>
      </c>
      <c r="AJ28" s="1023"/>
      <c r="AK28" s="1023"/>
      <c r="AL28" s="1023"/>
      <c r="AM28" s="1023"/>
      <c r="AN28" s="1023"/>
      <c r="AO28" s="1023"/>
      <c r="AP28" s="1023"/>
      <c r="AQ28" s="1023">
        <v>100</v>
      </c>
      <c r="AR28" s="1023"/>
      <c r="AS28" s="1023"/>
      <c r="AT28" s="1023"/>
      <c r="AU28" s="1023"/>
      <c r="AV28" s="1023"/>
      <c r="AW28" s="1023"/>
      <c r="AX28" s="1023"/>
      <c r="AY28" s="1023">
        <f>AE28*200</f>
        <v>800</v>
      </c>
      <c r="AZ28" s="1023"/>
      <c r="BA28" s="1023"/>
      <c r="BB28" s="1023"/>
      <c r="BC28" s="1023"/>
      <c r="BD28" s="1023"/>
      <c r="BE28" s="1023"/>
      <c r="BF28" s="1023"/>
      <c r="BG28" s="1023"/>
      <c r="BH28" s="1023"/>
      <c r="BI28" s="1023"/>
      <c r="BJ28" s="1023"/>
      <c r="BK28" s="1023"/>
      <c r="BL28" s="1023"/>
      <c r="BM28" s="1023"/>
      <c r="BN28" s="1023"/>
      <c r="BO28" s="1023" t="s">
        <v>1293</v>
      </c>
      <c r="BP28" s="1023"/>
      <c r="BQ28" s="1023"/>
      <c r="BR28" s="1023"/>
    </row>
    <row r="29" spans="1:70" ht="19.5" customHeight="1" x14ac:dyDescent="0.2">
      <c r="A29" s="1024" t="s">
        <v>295</v>
      </c>
      <c r="B29" s="1013"/>
      <c r="C29" s="1014" t="s">
        <v>296</v>
      </c>
      <c r="D29" s="1014"/>
      <c r="E29" s="1014"/>
      <c r="F29" s="1014"/>
      <c r="G29" s="1014"/>
      <c r="H29" s="1014"/>
      <c r="I29" s="1014"/>
      <c r="J29" s="1014"/>
      <c r="K29" s="1014"/>
      <c r="L29" s="1014"/>
      <c r="M29" s="1014"/>
      <c r="N29" s="1014"/>
      <c r="O29" s="1014"/>
      <c r="P29" s="1014"/>
      <c r="Q29" s="1014"/>
      <c r="R29" s="1014"/>
      <c r="S29" s="1014"/>
      <c r="T29" s="1014"/>
      <c r="U29" s="1014"/>
      <c r="V29" s="1014"/>
      <c r="W29" s="1014"/>
      <c r="X29" s="1014"/>
      <c r="Y29" s="1014"/>
      <c r="Z29" s="1014"/>
      <c r="AA29" s="1014"/>
      <c r="AB29" s="1014"/>
      <c r="AC29" s="1014"/>
      <c r="AD29" s="1014"/>
      <c r="AE29" s="1023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1023"/>
      <c r="BE29" s="1023"/>
      <c r="BF29" s="1023"/>
      <c r="BG29" s="1023"/>
      <c r="BH29" s="1023"/>
      <c r="BI29" s="1023"/>
      <c r="BJ29" s="1023"/>
      <c r="BK29" s="1023"/>
      <c r="BL29" s="1023"/>
      <c r="BM29" s="1023"/>
      <c r="BN29" s="1023"/>
      <c r="BO29" s="1023" t="s">
        <v>1293</v>
      </c>
      <c r="BP29" s="1023"/>
      <c r="BQ29" s="1023"/>
      <c r="BR29" s="1023"/>
    </row>
    <row r="30" spans="1:70" ht="30" customHeight="1" x14ac:dyDescent="0.2">
      <c r="A30" s="1020" t="s">
        <v>297</v>
      </c>
      <c r="B30" s="1021"/>
      <c r="C30" s="1017" t="s">
        <v>298</v>
      </c>
      <c r="D30" s="1017"/>
      <c r="E30" s="1017"/>
      <c r="F30" s="1017"/>
      <c r="G30" s="1017"/>
      <c r="H30" s="1017"/>
      <c r="I30" s="1017"/>
      <c r="J30" s="1017"/>
      <c r="K30" s="1017"/>
      <c r="L30" s="1017"/>
      <c r="M30" s="1017"/>
      <c r="N30" s="1017"/>
      <c r="O30" s="1017"/>
      <c r="P30" s="1017"/>
      <c r="Q30" s="1017"/>
      <c r="R30" s="1017"/>
      <c r="S30" s="1017"/>
      <c r="T30" s="1017"/>
      <c r="U30" s="1017"/>
      <c r="V30" s="1017"/>
      <c r="W30" s="1017"/>
      <c r="X30" s="1017"/>
      <c r="Y30" s="1017"/>
      <c r="Z30" s="1017"/>
      <c r="AA30" s="1017"/>
      <c r="AB30" s="1017"/>
      <c r="AC30" s="1017"/>
      <c r="AD30" s="1017"/>
      <c r="AE30" s="1022">
        <f>SUM(AE9:AH29)</f>
        <v>8</v>
      </c>
      <c r="AF30" s="1022"/>
      <c r="AG30" s="1022"/>
      <c r="AH30" s="1022"/>
      <c r="AI30" s="1022">
        <f>SUM(AI9:AL29)</f>
        <v>18508.896000000001</v>
      </c>
      <c r="AJ30" s="1022"/>
      <c r="AK30" s="1022"/>
      <c r="AL30" s="1022"/>
      <c r="AM30" s="1022"/>
      <c r="AN30" s="1022"/>
      <c r="AO30" s="1022"/>
      <c r="AP30" s="1022"/>
      <c r="AQ30" s="1022">
        <f>SUM(AQ9:AT29)</f>
        <v>100</v>
      </c>
      <c r="AR30" s="1022"/>
      <c r="AS30" s="1022"/>
      <c r="AT30" s="1022"/>
      <c r="AU30" s="1022"/>
      <c r="AV30" s="1022"/>
      <c r="AW30" s="1022"/>
      <c r="AX30" s="1022"/>
      <c r="AY30" s="1022">
        <f>SUM(AY9:BB29)</f>
        <v>1600</v>
      </c>
      <c r="AZ30" s="1022"/>
      <c r="BA30" s="1022"/>
      <c r="BB30" s="1022"/>
      <c r="BC30" s="1022">
        <f>SUM(BC9:BF29)</f>
        <v>168</v>
      </c>
      <c r="BD30" s="1022"/>
      <c r="BE30" s="1022"/>
      <c r="BF30" s="1022"/>
      <c r="BG30" s="1022"/>
      <c r="BH30" s="1022"/>
      <c r="BI30" s="1022"/>
      <c r="BJ30" s="1022"/>
      <c r="BK30" s="1022"/>
      <c r="BL30" s="1022"/>
      <c r="BM30" s="1022"/>
      <c r="BN30" s="1022"/>
      <c r="BO30" s="1022" t="s">
        <v>1293</v>
      </c>
      <c r="BP30" s="1022"/>
      <c r="BQ30" s="1022"/>
      <c r="BR30" s="1022"/>
    </row>
    <row r="31" spans="1:70" ht="19.5" customHeight="1" x14ac:dyDescent="0.2">
      <c r="A31" s="1024" t="s">
        <v>299</v>
      </c>
      <c r="B31" s="1013"/>
      <c r="C31" s="1014" t="s">
        <v>300</v>
      </c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1014"/>
      <c r="P31" s="1014"/>
      <c r="Q31" s="1014"/>
      <c r="R31" s="1014"/>
      <c r="S31" s="1014"/>
      <c r="T31" s="1014"/>
      <c r="U31" s="1014"/>
      <c r="V31" s="1014"/>
      <c r="W31" s="1014"/>
      <c r="X31" s="1014"/>
      <c r="Y31" s="1014"/>
      <c r="Z31" s="1014"/>
      <c r="AA31" s="1014"/>
      <c r="AB31" s="1014"/>
      <c r="AC31" s="1014"/>
      <c r="AD31" s="1014"/>
      <c r="AE31" s="1023"/>
      <c r="AF31" s="1023"/>
      <c r="AG31" s="1023"/>
      <c r="AH31" s="1023"/>
      <c r="AI31" s="1023"/>
      <c r="AJ31" s="1023"/>
      <c r="AK31" s="1023"/>
      <c r="AL31" s="1023"/>
      <c r="AM31" s="1023"/>
      <c r="AN31" s="1023"/>
      <c r="AO31" s="1023"/>
      <c r="AP31" s="1023"/>
      <c r="AQ31" s="1023"/>
      <c r="AR31" s="1023"/>
      <c r="AS31" s="1023"/>
      <c r="AT31" s="1023"/>
      <c r="AU31" s="1023"/>
      <c r="AV31" s="1023"/>
      <c r="AW31" s="1023"/>
      <c r="AX31" s="1023"/>
      <c r="AY31" s="1023"/>
      <c r="AZ31" s="1023"/>
      <c r="BA31" s="1023"/>
      <c r="BB31" s="1023"/>
      <c r="BC31" s="1023"/>
      <c r="BD31" s="1023"/>
      <c r="BE31" s="1023"/>
      <c r="BF31" s="1023"/>
      <c r="BG31" s="1023"/>
      <c r="BH31" s="1023"/>
      <c r="BI31" s="1023"/>
      <c r="BJ31" s="1023"/>
      <c r="BK31" s="1023"/>
      <c r="BL31" s="1023"/>
      <c r="BM31" s="1023"/>
      <c r="BN31" s="1023"/>
      <c r="BO31" s="1023" t="s">
        <v>1293</v>
      </c>
      <c r="BP31" s="1023"/>
      <c r="BQ31" s="1023"/>
      <c r="BR31" s="1023"/>
    </row>
    <row r="32" spans="1:70" ht="25.5" customHeight="1" x14ac:dyDescent="0.2">
      <c r="A32" s="1024" t="s">
        <v>301</v>
      </c>
      <c r="B32" s="1013"/>
      <c r="C32" s="1014" t="s">
        <v>302</v>
      </c>
      <c r="D32" s="1014"/>
      <c r="E32" s="1014"/>
      <c r="F32" s="1014"/>
      <c r="G32" s="1014"/>
      <c r="H32" s="1014"/>
      <c r="I32" s="1014"/>
      <c r="J32" s="1014"/>
      <c r="K32" s="1014"/>
      <c r="L32" s="1014"/>
      <c r="M32" s="1014"/>
      <c r="N32" s="1014"/>
      <c r="O32" s="1014"/>
      <c r="P32" s="1014"/>
      <c r="Q32" s="1014"/>
      <c r="R32" s="1014"/>
      <c r="S32" s="1014"/>
      <c r="T32" s="1014"/>
      <c r="U32" s="1014"/>
      <c r="V32" s="1014"/>
      <c r="W32" s="1014"/>
      <c r="X32" s="1014"/>
      <c r="Y32" s="1014"/>
      <c r="Z32" s="1014"/>
      <c r="AA32" s="1014"/>
      <c r="AB32" s="1014"/>
      <c r="AC32" s="1014"/>
      <c r="AD32" s="1014"/>
      <c r="AE32" s="1023"/>
      <c r="AF32" s="1023"/>
      <c r="AG32" s="1023"/>
      <c r="AH32" s="1023"/>
      <c r="AI32" s="1023"/>
      <c r="AJ32" s="1023"/>
      <c r="AK32" s="1023"/>
      <c r="AL32" s="1023"/>
      <c r="AM32" s="1023"/>
      <c r="AN32" s="1023"/>
      <c r="AO32" s="1023"/>
      <c r="AP32" s="1023"/>
      <c r="AQ32" s="1023"/>
      <c r="AR32" s="1023"/>
      <c r="AS32" s="1023"/>
      <c r="AT32" s="1023"/>
      <c r="AU32" s="1023"/>
      <c r="AV32" s="1023"/>
      <c r="AW32" s="1023"/>
      <c r="AX32" s="1023"/>
      <c r="AY32" s="1023"/>
      <c r="AZ32" s="1023"/>
      <c r="BA32" s="1023"/>
      <c r="BB32" s="1023"/>
      <c r="BC32" s="1023"/>
      <c r="BD32" s="1023"/>
      <c r="BE32" s="1023"/>
      <c r="BF32" s="1023"/>
      <c r="BG32" s="1023"/>
      <c r="BH32" s="1023"/>
      <c r="BI32" s="1023"/>
      <c r="BJ32" s="1023"/>
      <c r="BK32" s="1023"/>
      <c r="BL32" s="1023"/>
      <c r="BM32" s="1023"/>
      <c r="BN32" s="1023"/>
      <c r="BO32" s="1023" t="s">
        <v>1293</v>
      </c>
      <c r="BP32" s="1023"/>
      <c r="BQ32" s="1023"/>
      <c r="BR32" s="1023"/>
    </row>
    <row r="33" spans="1:70" ht="19.5" customHeight="1" x14ac:dyDescent="0.2">
      <c r="A33" s="1024" t="s">
        <v>303</v>
      </c>
      <c r="B33" s="1013"/>
      <c r="C33" s="1014" t="s">
        <v>304</v>
      </c>
      <c r="D33" s="1014"/>
      <c r="E33" s="1014"/>
      <c r="F33" s="1014"/>
      <c r="G33" s="1014"/>
      <c r="H33" s="1014"/>
      <c r="I33" s="1014"/>
      <c r="J33" s="1014"/>
      <c r="K33" s="1014"/>
      <c r="L33" s="1014"/>
      <c r="M33" s="1014"/>
      <c r="N33" s="1014"/>
      <c r="O33" s="1014"/>
      <c r="P33" s="1014"/>
      <c r="Q33" s="1014"/>
      <c r="R33" s="1014"/>
      <c r="S33" s="1014"/>
      <c r="T33" s="1014"/>
      <c r="U33" s="1014"/>
      <c r="V33" s="1014"/>
      <c r="W33" s="1014"/>
      <c r="X33" s="1014"/>
      <c r="Y33" s="1014"/>
      <c r="Z33" s="1014"/>
      <c r="AA33" s="1014"/>
      <c r="AB33" s="1014"/>
      <c r="AC33" s="1014"/>
      <c r="AD33" s="1014"/>
      <c r="AE33" s="1023"/>
      <c r="AF33" s="1023"/>
      <c r="AG33" s="1023"/>
      <c r="AH33" s="1023"/>
      <c r="AI33" s="1023"/>
      <c r="AJ33" s="1023"/>
      <c r="AK33" s="1023"/>
      <c r="AL33" s="1023"/>
      <c r="AM33" s="1023"/>
      <c r="AN33" s="1023"/>
      <c r="AO33" s="1023"/>
      <c r="AP33" s="1023"/>
      <c r="AQ33" s="1023"/>
      <c r="AR33" s="1023"/>
      <c r="AS33" s="1023"/>
      <c r="AT33" s="1023"/>
      <c r="AU33" s="1023"/>
      <c r="AV33" s="1023"/>
      <c r="AW33" s="1023"/>
      <c r="AX33" s="1023"/>
      <c r="AY33" s="1023"/>
      <c r="AZ33" s="1023"/>
      <c r="BA33" s="1023"/>
      <c r="BB33" s="1023"/>
      <c r="BC33" s="1023"/>
      <c r="BD33" s="1023"/>
      <c r="BE33" s="1023"/>
      <c r="BF33" s="1023"/>
      <c r="BG33" s="1023"/>
      <c r="BH33" s="1023"/>
      <c r="BI33" s="1023"/>
      <c r="BJ33" s="1023"/>
      <c r="BK33" s="1023"/>
      <c r="BL33" s="1023"/>
      <c r="BM33" s="1023"/>
      <c r="BN33" s="1023"/>
      <c r="BO33" s="1023" t="s">
        <v>1293</v>
      </c>
      <c r="BP33" s="1023"/>
      <c r="BQ33" s="1023"/>
      <c r="BR33" s="1023"/>
    </row>
    <row r="34" spans="1:70" ht="19.5" customHeight="1" x14ac:dyDescent="0.2">
      <c r="A34" s="1024" t="s">
        <v>305</v>
      </c>
      <c r="B34" s="1013"/>
      <c r="C34" s="1014" t="s">
        <v>306</v>
      </c>
      <c r="D34" s="1014"/>
      <c r="E34" s="1014"/>
      <c r="F34" s="1014"/>
      <c r="G34" s="1014"/>
      <c r="H34" s="1014"/>
      <c r="I34" s="1014"/>
      <c r="J34" s="1014"/>
      <c r="K34" s="1014"/>
      <c r="L34" s="1014"/>
      <c r="M34" s="1014"/>
      <c r="N34" s="1014"/>
      <c r="O34" s="1014"/>
      <c r="P34" s="1014"/>
      <c r="Q34" s="1014"/>
      <c r="R34" s="1014"/>
      <c r="S34" s="1014"/>
      <c r="T34" s="1014"/>
      <c r="U34" s="1014"/>
      <c r="V34" s="1014"/>
      <c r="W34" s="1014"/>
      <c r="X34" s="1014"/>
      <c r="Y34" s="1014"/>
      <c r="Z34" s="1014"/>
      <c r="AA34" s="1014"/>
      <c r="AB34" s="1014"/>
      <c r="AC34" s="1014"/>
      <c r="AD34" s="1014"/>
      <c r="AE34" s="1023">
        <v>2</v>
      </c>
      <c r="AF34" s="1023"/>
      <c r="AG34" s="1023"/>
      <c r="AH34" s="1023"/>
      <c r="AI34" s="1023">
        <f>((Bérek!N22+Bérek!N23)*12)/1000</f>
        <v>2540.4</v>
      </c>
      <c r="AJ34" s="1023"/>
      <c r="AK34" s="1023"/>
      <c r="AL34" s="1023"/>
      <c r="AM34" s="1023"/>
      <c r="AN34" s="1023"/>
      <c r="AO34" s="1023"/>
      <c r="AP34" s="1023"/>
      <c r="AQ34" s="1023"/>
      <c r="AR34" s="1023"/>
      <c r="AS34" s="1023"/>
      <c r="AT34" s="1023"/>
      <c r="AU34" s="1023"/>
      <c r="AV34" s="1023"/>
      <c r="AW34" s="1023"/>
      <c r="AX34" s="1023"/>
      <c r="AY34" s="1023">
        <f>AE34*96</f>
        <v>192</v>
      </c>
      <c r="AZ34" s="1023"/>
      <c r="BA34" s="1023"/>
      <c r="BB34" s="1023"/>
      <c r="BC34" s="1023"/>
      <c r="BD34" s="1023"/>
      <c r="BE34" s="1023"/>
      <c r="BF34" s="1023"/>
      <c r="BG34" s="1023"/>
      <c r="BH34" s="1023"/>
      <c r="BI34" s="1023"/>
      <c r="BJ34" s="1023"/>
      <c r="BK34" s="1023"/>
      <c r="BL34" s="1023"/>
      <c r="BM34" s="1023"/>
      <c r="BN34" s="1023"/>
      <c r="BO34" s="1023" t="s">
        <v>1293</v>
      </c>
      <c r="BP34" s="1023"/>
      <c r="BQ34" s="1023"/>
      <c r="BR34" s="1023"/>
    </row>
    <row r="35" spans="1:70" ht="19.5" customHeight="1" x14ac:dyDescent="0.2">
      <c r="A35" s="1024" t="s">
        <v>307</v>
      </c>
      <c r="B35" s="1013"/>
      <c r="C35" s="1014" t="s">
        <v>308</v>
      </c>
      <c r="D35" s="1014"/>
      <c r="E35" s="1014"/>
      <c r="F35" s="1014"/>
      <c r="G35" s="1014"/>
      <c r="H35" s="1014"/>
      <c r="I35" s="1014"/>
      <c r="J35" s="1014"/>
      <c r="K35" s="1014"/>
      <c r="L35" s="1014"/>
      <c r="M35" s="1014"/>
      <c r="N35" s="1014"/>
      <c r="O35" s="1014"/>
      <c r="P35" s="1014"/>
      <c r="Q35" s="1014"/>
      <c r="R35" s="1014"/>
      <c r="S35" s="1014"/>
      <c r="T35" s="1014"/>
      <c r="U35" s="1014"/>
      <c r="V35" s="1014"/>
      <c r="W35" s="1014"/>
      <c r="X35" s="1014"/>
      <c r="Y35" s="1014"/>
      <c r="Z35" s="1014"/>
      <c r="AA35" s="1014"/>
      <c r="AB35" s="1014"/>
      <c r="AC35" s="1014"/>
      <c r="AD35" s="1014"/>
      <c r="AE35" s="1023">
        <v>4</v>
      </c>
      <c r="AF35" s="1023"/>
      <c r="AG35" s="1023"/>
      <c r="AH35" s="1023"/>
      <c r="AI35" s="1023">
        <f>((Bérek!N24+Bérek!N25+Bérek!N26+Bérek!N27)*12)/1000</f>
        <v>5784.36</v>
      </c>
      <c r="AJ35" s="1023"/>
      <c r="AK35" s="1023"/>
      <c r="AL35" s="1023"/>
      <c r="AM35" s="1023"/>
      <c r="AN35" s="1023"/>
      <c r="AO35" s="1023"/>
      <c r="AP35" s="1023"/>
      <c r="AQ35" s="1023"/>
      <c r="AR35" s="1023"/>
      <c r="AS35" s="1023"/>
      <c r="AT35" s="1023"/>
      <c r="AU35" s="1023"/>
      <c r="AV35" s="1023"/>
      <c r="AW35" s="1023"/>
      <c r="AX35" s="1023"/>
      <c r="AY35" s="1023">
        <f>AE35*96</f>
        <v>384</v>
      </c>
      <c r="AZ35" s="1023"/>
      <c r="BA35" s="1023"/>
      <c r="BB35" s="1023"/>
      <c r="BC35" s="1023"/>
      <c r="BD35" s="1023"/>
      <c r="BE35" s="1023"/>
      <c r="BF35" s="1023"/>
      <c r="BG35" s="1023"/>
      <c r="BH35" s="1023"/>
      <c r="BI35" s="1023"/>
      <c r="BJ35" s="1023"/>
      <c r="BK35" s="1023"/>
      <c r="BL35" s="1023"/>
      <c r="BM35" s="1023"/>
      <c r="BN35" s="1023"/>
      <c r="BO35" s="1023" t="s">
        <v>1293</v>
      </c>
      <c r="BP35" s="1023"/>
      <c r="BQ35" s="1023"/>
      <c r="BR35" s="1023"/>
    </row>
    <row r="36" spans="1:70" ht="19.5" customHeight="1" x14ac:dyDescent="0.2">
      <c r="A36" s="1024" t="s">
        <v>309</v>
      </c>
      <c r="B36" s="1013"/>
      <c r="C36" s="1014" t="s">
        <v>310</v>
      </c>
      <c r="D36" s="1014"/>
      <c r="E36" s="1014"/>
      <c r="F36" s="1014"/>
      <c r="G36" s="1014"/>
      <c r="H36" s="1014"/>
      <c r="I36" s="1014"/>
      <c r="J36" s="1014"/>
      <c r="K36" s="1014"/>
      <c r="L36" s="1014"/>
      <c r="M36" s="1014"/>
      <c r="N36" s="1014"/>
      <c r="O36" s="1014"/>
      <c r="P36" s="1014"/>
      <c r="Q36" s="1014"/>
      <c r="R36" s="1014"/>
      <c r="S36" s="1014"/>
      <c r="T36" s="1014"/>
      <c r="U36" s="1014"/>
      <c r="V36" s="1014"/>
      <c r="W36" s="1014"/>
      <c r="X36" s="1014"/>
      <c r="Y36" s="1014"/>
      <c r="Z36" s="1014"/>
      <c r="AA36" s="1014"/>
      <c r="AB36" s="1014"/>
      <c r="AC36" s="1014"/>
      <c r="AD36" s="1014"/>
      <c r="AE36" s="1023">
        <v>2</v>
      </c>
      <c r="AF36" s="1023"/>
      <c r="AG36" s="1023"/>
      <c r="AH36" s="1023"/>
      <c r="AI36" s="1023">
        <f>((Bérek!N28+Bérek!N29)*12)/1000</f>
        <v>4738.8</v>
      </c>
      <c r="AJ36" s="1023"/>
      <c r="AK36" s="1023"/>
      <c r="AL36" s="1023"/>
      <c r="AM36" s="1023"/>
      <c r="AN36" s="1023"/>
      <c r="AO36" s="1023"/>
      <c r="AP36" s="1023"/>
      <c r="AQ36" s="1023"/>
      <c r="AR36" s="1023"/>
      <c r="AS36" s="1023"/>
      <c r="AT36" s="1023"/>
      <c r="AU36" s="1023"/>
      <c r="AV36" s="1023"/>
      <c r="AW36" s="1023"/>
      <c r="AX36" s="1023"/>
      <c r="AY36" s="1023">
        <f>AE36*96</f>
        <v>192</v>
      </c>
      <c r="AZ36" s="1023"/>
      <c r="BA36" s="1023"/>
      <c r="BB36" s="1023"/>
      <c r="BC36" s="1023">
        <v>168</v>
      </c>
      <c r="BD36" s="1023"/>
      <c r="BE36" s="1023"/>
      <c r="BF36" s="1023"/>
      <c r="BG36" s="1023"/>
      <c r="BH36" s="1023"/>
      <c r="BI36" s="1023"/>
      <c r="BJ36" s="1023"/>
      <c r="BK36" s="1023"/>
      <c r="BL36" s="1023"/>
      <c r="BM36" s="1023"/>
      <c r="BN36" s="1023"/>
      <c r="BO36" s="1023" t="s">
        <v>1293</v>
      </c>
      <c r="BP36" s="1023"/>
      <c r="BQ36" s="1023"/>
      <c r="BR36" s="1023"/>
    </row>
    <row r="37" spans="1:70" ht="19.5" customHeight="1" x14ac:dyDescent="0.2">
      <c r="A37" s="1024" t="s">
        <v>311</v>
      </c>
      <c r="B37" s="1013"/>
      <c r="C37" s="1014" t="s">
        <v>312</v>
      </c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1014"/>
      <c r="S37" s="1014"/>
      <c r="T37" s="1014"/>
      <c r="U37" s="1014"/>
      <c r="V37" s="1014"/>
      <c r="W37" s="1014"/>
      <c r="X37" s="1014"/>
      <c r="Y37" s="1014"/>
      <c r="Z37" s="1014"/>
      <c r="AA37" s="1014"/>
      <c r="AB37" s="1014"/>
      <c r="AC37" s="1014"/>
      <c r="AD37" s="1014"/>
      <c r="AE37" s="1023"/>
      <c r="AF37" s="1023"/>
      <c r="AG37" s="1023"/>
      <c r="AH37" s="1023"/>
      <c r="AI37" s="1023"/>
      <c r="AJ37" s="1023"/>
      <c r="AK37" s="1023"/>
      <c r="AL37" s="1023"/>
      <c r="AM37" s="1023"/>
      <c r="AN37" s="1023"/>
      <c r="AO37" s="1023"/>
      <c r="AP37" s="1023"/>
      <c r="AQ37" s="1023"/>
      <c r="AR37" s="1023"/>
      <c r="AS37" s="1023"/>
      <c r="AT37" s="1023"/>
      <c r="AU37" s="1023"/>
      <c r="AV37" s="1023"/>
      <c r="AW37" s="1023"/>
      <c r="AX37" s="1023"/>
      <c r="AY37" s="1023"/>
      <c r="AZ37" s="1023"/>
      <c r="BA37" s="1023"/>
      <c r="BB37" s="1023"/>
      <c r="BC37" s="1023"/>
      <c r="BD37" s="1023"/>
      <c r="BE37" s="1023"/>
      <c r="BF37" s="1023"/>
      <c r="BG37" s="1023"/>
      <c r="BH37" s="1023"/>
      <c r="BI37" s="1023"/>
      <c r="BJ37" s="1023"/>
      <c r="BK37" s="1023"/>
      <c r="BL37" s="1023"/>
      <c r="BM37" s="1023"/>
      <c r="BN37" s="1023"/>
      <c r="BO37" s="1023" t="s">
        <v>1293</v>
      </c>
      <c r="BP37" s="1023"/>
      <c r="BQ37" s="1023"/>
      <c r="BR37" s="1023"/>
    </row>
    <row r="38" spans="1:70" ht="19.5" customHeight="1" x14ac:dyDescent="0.2">
      <c r="A38" s="1024" t="s">
        <v>930</v>
      </c>
      <c r="B38" s="1013"/>
      <c r="C38" s="1014" t="s">
        <v>313</v>
      </c>
      <c r="D38" s="1014"/>
      <c r="E38" s="1014"/>
      <c r="F38" s="1014"/>
      <c r="G38" s="1014"/>
      <c r="H38" s="1014"/>
      <c r="I38" s="1014"/>
      <c r="J38" s="1014"/>
      <c r="K38" s="1014"/>
      <c r="L38" s="1014"/>
      <c r="M38" s="1014"/>
      <c r="N38" s="1014"/>
      <c r="O38" s="1014" t="s">
        <v>314</v>
      </c>
      <c r="P38" s="1014"/>
      <c r="Q38" s="1014"/>
      <c r="R38" s="1014"/>
      <c r="S38" s="1014"/>
      <c r="T38" s="1014"/>
      <c r="U38" s="1014"/>
      <c r="V38" s="1014"/>
      <c r="W38" s="1014"/>
      <c r="X38" s="1014"/>
      <c r="Y38" s="1014"/>
      <c r="Z38" s="1014"/>
      <c r="AA38" s="1014"/>
      <c r="AB38" s="1014"/>
      <c r="AC38" s="1014"/>
      <c r="AD38" s="1014"/>
      <c r="AE38" s="1023"/>
      <c r="AF38" s="1023"/>
      <c r="AG38" s="1023"/>
      <c r="AH38" s="1023"/>
      <c r="AI38" s="1023"/>
      <c r="AJ38" s="1023"/>
      <c r="AK38" s="1023"/>
      <c r="AL38" s="1023"/>
      <c r="AM38" s="1023"/>
      <c r="AN38" s="1023"/>
      <c r="AO38" s="1023"/>
      <c r="AP38" s="1023"/>
      <c r="AQ38" s="1023"/>
      <c r="AR38" s="1023"/>
      <c r="AS38" s="1023"/>
      <c r="AT38" s="1023"/>
      <c r="AU38" s="1023"/>
      <c r="AV38" s="1023"/>
      <c r="AW38" s="1023"/>
      <c r="AX38" s="1023"/>
      <c r="AY38" s="1023"/>
      <c r="AZ38" s="1023"/>
      <c r="BA38" s="1023"/>
      <c r="BB38" s="1023"/>
      <c r="BC38" s="1023"/>
      <c r="BD38" s="1023"/>
      <c r="BE38" s="1023"/>
      <c r="BF38" s="1023"/>
      <c r="BG38" s="1023"/>
      <c r="BH38" s="1023"/>
      <c r="BI38" s="1023"/>
      <c r="BJ38" s="1023"/>
      <c r="BK38" s="1023"/>
      <c r="BL38" s="1023"/>
      <c r="BM38" s="1023"/>
      <c r="BN38" s="1023"/>
      <c r="BO38" s="1023" t="s">
        <v>1293</v>
      </c>
      <c r="BP38" s="1023"/>
      <c r="BQ38" s="1023"/>
      <c r="BR38" s="1023"/>
    </row>
    <row r="39" spans="1:70" ht="19.5" customHeight="1" x14ac:dyDescent="0.2">
      <c r="A39" s="1024" t="s">
        <v>315</v>
      </c>
      <c r="B39" s="1013"/>
      <c r="C39" s="1014" t="s">
        <v>316</v>
      </c>
      <c r="D39" s="1014"/>
      <c r="E39" s="1014"/>
      <c r="F39" s="1014"/>
      <c r="G39" s="1014"/>
      <c r="H39" s="1014"/>
      <c r="I39" s="1014"/>
      <c r="J39" s="1014"/>
      <c r="K39" s="1014"/>
      <c r="L39" s="1014"/>
      <c r="M39" s="1014"/>
      <c r="N39" s="1014"/>
      <c r="O39" s="1014" t="s">
        <v>317</v>
      </c>
      <c r="P39" s="1014"/>
      <c r="Q39" s="1014"/>
      <c r="R39" s="1014"/>
      <c r="S39" s="1014"/>
      <c r="T39" s="1014"/>
      <c r="U39" s="1014"/>
      <c r="V39" s="1014"/>
      <c r="W39" s="1014"/>
      <c r="X39" s="1014"/>
      <c r="Y39" s="1014"/>
      <c r="Z39" s="1014"/>
      <c r="AA39" s="1014"/>
      <c r="AB39" s="1014"/>
      <c r="AC39" s="1014"/>
      <c r="AD39" s="1014"/>
      <c r="AE39" s="1023"/>
      <c r="AF39" s="1023"/>
      <c r="AG39" s="1023"/>
      <c r="AH39" s="1023"/>
      <c r="AI39" s="1023"/>
      <c r="AJ39" s="1023"/>
      <c r="AK39" s="1023"/>
      <c r="AL39" s="1023"/>
      <c r="AM39" s="1023"/>
      <c r="AN39" s="1023"/>
      <c r="AO39" s="1023"/>
      <c r="AP39" s="1023"/>
      <c r="AQ39" s="1023"/>
      <c r="AR39" s="1023"/>
      <c r="AS39" s="1023"/>
      <c r="AT39" s="1023"/>
      <c r="AU39" s="1023"/>
      <c r="AV39" s="1023"/>
      <c r="AW39" s="1023"/>
      <c r="AX39" s="1023"/>
      <c r="AY39" s="1023"/>
      <c r="AZ39" s="1023"/>
      <c r="BA39" s="1023"/>
      <c r="BB39" s="1023"/>
      <c r="BC39" s="1023"/>
      <c r="BD39" s="1023"/>
      <c r="BE39" s="1023"/>
      <c r="BF39" s="1023"/>
      <c r="BG39" s="1023"/>
      <c r="BH39" s="1023"/>
      <c r="BI39" s="1023"/>
      <c r="BJ39" s="1023"/>
      <c r="BK39" s="1023"/>
      <c r="BL39" s="1023"/>
      <c r="BM39" s="1023"/>
      <c r="BN39" s="1023"/>
      <c r="BO39" s="1023" t="s">
        <v>1293</v>
      </c>
      <c r="BP39" s="1023"/>
      <c r="BQ39" s="1023"/>
      <c r="BR39" s="1023"/>
    </row>
    <row r="40" spans="1:70" ht="19.5" customHeight="1" x14ac:dyDescent="0.2">
      <c r="A40" s="1024" t="s">
        <v>318</v>
      </c>
      <c r="B40" s="1013"/>
      <c r="C40" s="1014" t="s">
        <v>319</v>
      </c>
      <c r="D40" s="1014"/>
      <c r="E40" s="1014"/>
      <c r="F40" s="1014"/>
      <c r="G40" s="1014"/>
      <c r="H40" s="1014"/>
      <c r="I40" s="1014"/>
      <c r="J40" s="1014"/>
      <c r="K40" s="1014"/>
      <c r="L40" s="1014"/>
      <c r="M40" s="1014"/>
      <c r="N40" s="1014"/>
      <c r="O40" s="1014" t="s">
        <v>320</v>
      </c>
      <c r="P40" s="1014"/>
      <c r="Q40" s="1014"/>
      <c r="R40" s="1014"/>
      <c r="S40" s="1014"/>
      <c r="T40" s="1014"/>
      <c r="U40" s="1014"/>
      <c r="V40" s="1014"/>
      <c r="W40" s="1014"/>
      <c r="X40" s="1014"/>
      <c r="Y40" s="1014"/>
      <c r="Z40" s="1014"/>
      <c r="AA40" s="1014"/>
      <c r="AB40" s="1014"/>
      <c r="AC40" s="1014"/>
      <c r="AD40" s="1014"/>
      <c r="AE40" s="1023"/>
      <c r="AF40" s="1023"/>
      <c r="AG40" s="1023"/>
      <c r="AH40" s="1023"/>
      <c r="AI40" s="1023"/>
      <c r="AJ40" s="1023"/>
      <c r="AK40" s="1023"/>
      <c r="AL40" s="1023"/>
      <c r="AM40" s="1023"/>
      <c r="AN40" s="1023"/>
      <c r="AO40" s="1023"/>
      <c r="AP40" s="1023"/>
      <c r="AQ40" s="1023"/>
      <c r="AR40" s="1023"/>
      <c r="AS40" s="1023"/>
      <c r="AT40" s="1023"/>
      <c r="AU40" s="1023"/>
      <c r="AV40" s="1023"/>
      <c r="AW40" s="1023"/>
      <c r="AX40" s="1023"/>
      <c r="AY40" s="1023"/>
      <c r="AZ40" s="1023"/>
      <c r="BA40" s="1023"/>
      <c r="BB40" s="1023"/>
      <c r="BC40" s="1023"/>
      <c r="BD40" s="1023"/>
      <c r="BE40" s="1023"/>
      <c r="BF40" s="1023"/>
      <c r="BG40" s="1023"/>
      <c r="BH40" s="1023"/>
      <c r="BI40" s="1023"/>
      <c r="BJ40" s="1023"/>
      <c r="BK40" s="1023"/>
      <c r="BL40" s="1023"/>
      <c r="BM40" s="1023"/>
      <c r="BN40" s="1023"/>
      <c r="BO40" s="1023" t="s">
        <v>1293</v>
      </c>
      <c r="BP40" s="1023"/>
      <c r="BQ40" s="1023"/>
      <c r="BR40" s="1023"/>
    </row>
    <row r="41" spans="1:70" ht="19.5" customHeight="1" x14ac:dyDescent="0.2">
      <c r="A41" s="1024" t="s">
        <v>321</v>
      </c>
      <c r="B41" s="1013"/>
      <c r="C41" s="1014" t="s">
        <v>322</v>
      </c>
      <c r="D41" s="1014"/>
      <c r="E41" s="1014"/>
      <c r="F41" s="1014"/>
      <c r="G41" s="1014"/>
      <c r="H41" s="1014"/>
      <c r="I41" s="1014"/>
      <c r="J41" s="1014"/>
      <c r="K41" s="1014"/>
      <c r="L41" s="1014"/>
      <c r="M41" s="1014"/>
      <c r="N41" s="1014"/>
      <c r="O41" s="1014" t="s">
        <v>323</v>
      </c>
      <c r="P41" s="1014"/>
      <c r="Q41" s="1014"/>
      <c r="R41" s="1014"/>
      <c r="S41" s="1014"/>
      <c r="T41" s="1014"/>
      <c r="U41" s="1014"/>
      <c r="V41" s="1014"/>
      <c r="W41" s="1014"/>
      <c r="X41" s="1014"/>
      <c r="Y41" s="1014"/>
      <c r="Z41" s="1014"/>
      <c r="AA41" s="1014"/>
      <c r="AB41" s="1014"/>
      <c r="AC41" s="1014"/>
      <c r="AD41" s="1014"/>
      <c r="AE41" s="1023"/>
      <c r="AF41" s="1023"/>
      <c r="AG41" s="1023"/>
      <c r="AH41" s="1023"/>
      <c r="AI41" s="1023"/>
      <c r="AJ41" s="1023"/>
      <c r="AK41" s="1023"/>
      <c r="AL41" s="1023"/>
      <c r="AM41" s="1023"/>
      <c r="AN41" s="1023"/>
      <c r="AO41" s="1023"/>
      <c r="AP41" s="1023"/>
      <c r="AQ41" s="1023"/>
      <c r="AR41" s="1023"/>
      <c r="AS41" s="1023"/>
      <c r="AT41" s="1023"/>
      <c r="AU41" s="1023"/>
      <c r="AV41" s="1023"/>
      <c r="AW41" s="1023"/>
      <c r="AX41" s="1023"/>
      <c r="AY41" s="1023"/>
      <c r="AZ41" s="1023"/>
      <c r="BA41" s="1023"/>
      <c r="BB41" s="1023"/>
      <c r="BC41" s="1023"/>
      <c r="BD41" s="1023"/>
      <c r="BE41" s="1023"/>
      <c r="BF41" s="1023"/>
      <c r="BG41" s="1023"/>
      <c r="BH41" s="1023"/>
      <c r="BI41" s="1023"/>
      <c r="BJ41" s="1023"/>
      <c r="BK41" s="1023"/>
      <c r="BL41" s="1023"/>
      <c r="BM41" s="1023"/>
      <c r="BN41" s="1023"/>
      <c r="BO41" s="1023" t="s">
        <v>1293</v>
      </c>
      <c r="BP41" s="1023"/>
      <c r="BQ41" s="1023"/>
      <c r="BR41" s="1023"/>
    </row>
    <row r="42" spans="1:70" ht="19.5" customHeight="1" x14ac:dyDescent="0.2">
      <c r="A42" s="1024" t="s">
        <v>324</v>
      </c>
      <c r="B42" s="1013"/>
      <c r="C42" s="1014" t="s">
        <v>325</v>
      </c>
      <c r="D42" s="1014"/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 t="s">
        <v>326</v>
      </c>
      <c r="P42" s="1014"/>
      <c r="Q42" s="1014"/>
      <c r="R42" s="1014"/>
      <c r="S42" s="1014"/>
      <c r="T42" s="1014"/>
      <c r="U42" s="1014"/>
      <c r="V42" s="1014"/>
      <c r="W42" s="1014"/>
      <c r="X42" s="1014"/>
      <c r="Y42" s="1014"/>
      <c r="Z42" s="1014"/>
      <c r="AA42" s="1014"/>
      <c r="AB42" s="1014"/>
      <c r="AC42" s="1014"/>
      <c r="AD42" s="1014"/>
      <c r="AE42" s="1023"/>
      <c r="AF42" s="1023"/>
      <c r="AG42" s="1023"/>
      <c r="AH42" s="1023"/>
      <c r="AI42" s="1023"/>
      <c r="AJ42" s="1023"/>
      <c r="AK42" s="1023"/>
      <c r="AL42" s="1023"/>
      <c r="AM42" s="1023"/>
      <c r="AN42" s="1023"/>
      <c r="AO42" s="1023"/>
      <c r="AP42" s="1023"/>
      <c r="AQ42" s="1023"/>
      <c r="AR42" s="1023"/>
      <c r="AS42" s="1023"/>
      <c r="AT42" s="1023"/>
      <c r="AU42" s="1023"/>
      <c r="AV42" s="1023"/>
      <c r="AW42" s="1023"/>
      <c r="AX42" s="1023"/>
      <c r="AY42" s="1023"/>
      <c r="AZ42" s="1023"/>
      <c r="BA42" s="1023"/>
      <c r="BB42" s="1023"/>
      <c r="BC42" s="1023"/>
      <c r="BD42" s="1023"/>
      <c r="BE42" s="1023"/>
      <c r="BF42" s="1023"/>
      <c r="BG42" s="1023"/>
      <c r="BH42" s="1023"/>
      <c r="BI42" s="1023"/>
      <c r="BJ42" s="1023"/>
      <c r="BK42" s="1023"/>
      <c r="BL42" s="1023"/>
      <c r="BM42" s="1023"/>
      <c r="BN42" s="1023"/>
      <c r="BO42" s="1023" t="s">
        <v>1293</v>
      </c>
      <c r="BP42" s="1023"/>
      <c r="BQ42" s="1023"/>
      <c r="BR42" s="1023"/>
    </row>
    <row r="43" spans="1:70" ht="19.5" customHeight="1" x14ac:dyDescent="0.2">
      <c r="A43" s="1024" t="s">
        <v>327</v>
      </c>
      <c r="B43" s="1013"/>
      <c r="C43" s="1014" t="s">
        <v>328</v>
      </c>
      <c r="D43" s="1014"/>
      <c r="E43" s="1014"/>
      <c r="F43" s="1014"/>
      <c r="G43" s="1014"/>
      <c r="H43" s="1014"/>
      <c r="I43" s="1014"/>
      <c r="J43" s="1014"/>
      <c r="K43" s="1014"/>
      <c r="L43" s="1014"/>
      <c r="M43" s="1014"/>
      <c r="N43" s="1014"/>
      <c r="O43" s="1014" t="s">
        <v>329</v>
      </c>
      <c r="P43" s="1014"/>
      <c r="Q43" s="1014"/>
      <c r="R43" s="1014"/>
      <c r="S43" s="1014"/>
      <c r="T43" s="1014"/>
      <c r="U43" s="1014"/>
      <c r="V43" s="1014"/>
      <c r="W43" s="1014"/>
      <c r="X43" s="1014"/>
      <c r="Y43" s="1014"/>
      <c r="Z43" s="1014"/>
      <c r="AA43" s="1014"/>
      <c r="AB43" s="1014"/>
      <c r="AC43" s="1014"/>
      <c r="AD43" s="1014"/>
      <c r="AE43" s="1023"/>
      <c r="AF43" s="1023"/>
      <c r="AG43" s="1023"/>
      <c r="AH43" s="1023"/>
      <c r="AI43" s="1023"/>
      <c r="AJ43" s="1023"/>
      <c r="AK43" s="1023"/>
      <c r="AL43" s="1023"/>
      <c r="AM43" s="1023"/>
      <c r="AN43" s="1023"/>
      <c r="AO43" s="1023"/>
      <c r="AP43" s="1023"/>
      <c r="AQ43" s="1023"/>
      <c r="AR43" s="1023"/>
      <c r="AS43" s="1023"/>
      <c r="AT43" s="1023"/>
      <c r="AU43" s="1023"/>
      <c r="AV43" s="1023"/>
      <c r="AW43" s="1023"/>
      <c r="AX43" s="1023"/>
      <c r="AY43" s="1023"/>
      <c r="AZ43" s="1023"/>
      <c r="BA43" s="1023"/>
      <c r="BB43" s="1023"/>
      <c r="BC43" s="1023"/>
      <c r="BD43" s="1023"/>
      <c r="BE43" s="1023"/>
      <c r="BF43" s="1023"/>
      <c r="BG43" s="1023"/>
      <c r="BH43" s="1023"/>
      <c r="BI43" s="1023"/>
      <c r="BJ43" s="1023"/>
      <c r="BK43" s="1023"/>
      <c r="BL43" s="1023"/>
      <c r="BM43" s="1023"/>
      <c r="BN43" s="1023"/>
      <c r="BO43" s="1023" t="s">
        <v>1293</v>
      </c>
      <c r="BP43" s="1023"/>
      <c r="BQ43" s="1023"/>
      <c r="BR43" s="1023"/>
    </row>
    <row r="44" spans="1:70" ht="30" customHeight="1" x14ac:dyDescent="0.2">
      <c r="A44" s="1020">
        <v>36</v>
      </c>
      <c r="B44" s="1021"/>
      <c r="C44" s="1017" t="s">
        <v>330</v>
      </c>
      <c r="D44" s="1017"/>
      <c r="E44" s="1017"/>
      <c r="F44" s="1017"/>
      <c r="G44" s="1017"/>
      <c r="H44" s="1017"/>
      <c r="I44" s="1017"/>
      <c r="J44" s="1017"/>
      <c r="K44" s="1017"/>
      <c r="L44" s="1017"/>
      <c r="M44" s="1017"/>
      <c r="N44" s="1017"/>
      <c r="O44" s="1017"/>
      <c r="P44" s="1017"/>
      <c r="Q44" s="1017"/>
      <c r="R44" s="1017"/>
      <c r="S44" s="1017"/>
      <c r="T44" s="1017"/>
      <c r="U44" s="1017"/>
      <c r="V44" s="1017"/>
      <c r="W44" s="1017"/>
      <c r="X44" s="1017"/>
      <c r="Y44" s="1017"/>
      <c r="Z44" s="1017"/>
      <c r="AA44" s="1017"/>
      <c r="AB44" s="1017"/>
      <c r="AC44" s="1017"/>
      <c r="AD44" s="1017"/>
      <c r="AE44" s="1022">
        <f>SUM(AE31:AH43)</f>
        <v>8</v>
      </c>
      <c r="AF44" s="1022"/>
      <c r="AG44" s="1022"/>
      <c r="AH44" s="1022"/>
      <c r="AI44" s="1022">
        <f>SUM(AI31:AL43)</f>
        <v>13063.560000000001</v>
      </c>
      <c r="AJ44" s="1022"/>
      <c r="AK44" s="1022"/>
      <c r="AL44" s="1022"/>
      <c r="AM44" s="1022"/>
      <c r="AN44" s="1022"/>
      <c r="AO44" s="1022"/>
      <c r="AP44" s="1022"/>
      <c r="AQ44" s="1022"/>
      <c r="AR44" s="1022"/>
      <c r="AS44" s="1022"/>
      <c r="AT44" s="1022"/>
      <c r="AU44" s="1022"/>
      <c r="AV44" s="1022"/>
      <c r="AW44" s="1022"/>
      <c r="AX44" s="1022"/>
      <c r="AY44" s="1022">
        <f>SUM(AY31:BB43)</f>
        <v>768</v>
      </c>
      <c r="AZ44" s="1022"/>
      <c r="BA44" s="1022"/>
      <c r="BB44" s="1022"/>
      <c r="BC44" s="1022">
        <f>SUM(BC31:BF43)</f>
        <v>168</v>
      </c>
      <c r="BD44" s="1022"/>
      <c r="BE44" s="1022"/>
      <c r="BF44" s="1022"/>
      <c r="BG44" s="1022"/>
      <c r="BH44" s="1022"/>
      <c r="BI44" s="1022"/>
      <c r="BJ44" s="1022"/>
      <c r="BK44" s="1022"/>
      <c r="BL44" s="1022"/>
      <c r="BM44" s="1022"/>
      <c r="BN44" s="1022"/>
      <c r="BO44" s="1022" t="s">
        <v>1293</v>
      </c>
      <c r="BP44" s="1022"/>
      <c r="BQ44" s="1022"/>
      <c r="BR44" s="1022"/>
    </row>
    <row r="45" spans="1:70" ht="19.5" customHeight="1" x14ac:dyDescent="0.2">
      <c r="A45" s="1024">
        <v>37</v>
      </c>
      <c r="B45" s="1013"/>
      <c r="C45" s="1014" t="s">
        <v>1421</v>
      </c>
      <c r="D45" s="1014"/>
      <c r="E45" s="1014"/>
      <c r="F45" s="1014"/>
      <c r="G45" s="1014"/>
      <c r="H45" s="1014"/>
      <c r="I45" s="1014"/>
      <c r="J45" s="1014"/>
      <c r="K45" s="1014"/>
      <c r="L45" s="1014"/>
      <c r="M45" s="1014"/>
      <c r="N45" s="1014"/>
      <c r="O45" s="1014"/>
      <c r="P45" s="1014"/>
      <c r="Q45" s="1014"/>
      <c r="R45" s="1014"/>
      <c r="S45" s="1014"/>
      <c r="T45" s="1014"/>
      <c r="U45" s="1014"/>
      <c r="V45" s="1014"/>
      <c r="W45" s="1014"/>
      <c r="X45" s="1014"/>
      <c r="Y45" s="1014"/>
      <c r="Z45" s="1014"/>
      <c r="AA45" s="1014"/>
      <c r="AB45" s="1014"/>
      <c r="AC45" s="1014"/>
      <c r="AD45" s="1014"/>
      <c r="AE45" s="1013"/>
      <c r="AF45" s="1013"/>
      <c r="AG45" s="1013"/>
      <c r="AH45" s="1013"/>
      <c r="AI45" s="1013"/>
      <c r="AJ45" s="1013"/>
      <c r="AK45" s="1013"/>
      <c r="AL45" s="1013"/>
      <c r="AM45" s="1013"/>
      <c r="AN45" s="1013"/>
      <c r="AO45" s="1013"/>
      <c r="AP45" s="1013"/>
      <c r="AQ45" s="1013"/>
      <c r="AR45" s="1013"/>
      <c r="AS45" s="1013"/>
      <c r="AT45" s="1013"/>
      <c r="AU45" s="1013"/>
      <c r="AV45" s="1013"/>
      <c r="AW45" s="1013"/>
      <c r="AX45" s="1013"/>
      <c r="AY45" s="1013"/>
      <c r="AZ45" s="1013"/>
      <c r="BA45" s="1013"/>
      <c r="BB45" s="1013"/>
      <c r="BC45" s="1013"/>
      <c r="BD45" s="1013"/>
      <c r="BE45" s="1013"/>
      <c r="BF45" s="1013"/>
      <c r="BG45" s="1013"/>
      <c r="BH45" s="1013"/>
      <c r="BI45" s="1013"/>
      <c r="BJ45" s="1013"/>
      <c r="BK45" s="1013"/>
      <c r="BL45" s="1013"/>
      <c r="BM45" s="1013"/>
      <c r="BN45" s="1013"/>
      <c r="BO45" s="1013" t="s">
        <v>1293</v>
      </c>
      <c r="BP45" s="1013"/>
      <c r="BQ45" s="1013"/>
      <c r="BR45" s="1013"/>
    </row>
    <row r="46" spans="1:70" ht="19.5" customHeight="1" x14ac:dyDescent="0.2">
      <c r="A46" s="1024">
        <v>38</v>
      </c>
      <c r="B46" s="1013"/>
      <c r="C46" s="1014" t="s">
        <v>1422</v>
      </c>
      <c r="D46" s="1014"/>
      <c r="E46" s="1014"/>
      <c r="F46" s="1014"/>
      <c r="G46" s="1014"/>
      <c r="H46" s="1014"/>
      <c r="I46" s="1014"/>
      <c r="J46" s="1014"/>
      <c r="K46" s="1014"/>
      <c r="L46" s="1014"/>
      <c r="M46" s="1014"/>
      <c r="N46" s="1014"/>
      <c r="O46" s="1014"/>
      <c r="P46" s="1014"/>
      <c r="Q46" s="1014"/>
      <c r="R46" s="1014"/>
      <c r="S46" s="1014"/>
      <c r="T46" s="1014"/>
      <c r="U46" s="1014"/>
      <c r="V46" s="1014"/>
      <c r="W46" s="1014"/>
      <c r="X46" s="1014"/>
      <c r="Y46" s="1014"/>
      <c r="Z46" s="1014"/>
      <c r="AA46" s="1014"/>
      <c r="AB46" s="1014"/>
      <c r="AC46" s="1014"/>
      <c r="AD46" s="1014"/>
      <c r="AE46" s="1013"/>
      <c r="AF46" s="1013"/>
      <c r="AG46" s="1013"/>
      <c r="AH46" s="1013"/>
      <c r="AI46" s="1013"/>
      <c r="AJ46" s="1013"/>
      <c r="AK46" s="1013"/>
      <c r="AL46" s="1013"/>
      <c r="AM46" s="1013"/>
      <c r="AN46" s="1013"/>
      <c r="AO46" s="1013"/>
      <c r="AP46" s="1013"/>
      <c r="AQ46" s="1013"/>
      <c r="AR46" s="1013"/>
      <c r="AS46" s="1013"/>
      <c r="AT46" s="1013"/>
      <c r="AU46" s="1013"/>
      <c r="AV46" s="1013"/>
      <c r="AW46" s="1013"/>
      <c r="AX46" s="1013"/>
      <c r="AY46" s="1013"/>
      <c r="AZ46" s="1013"/>
      <c r="BA46" s="1013"/>
      <c r="BB46" s="1013"/>
      <c r="BC46" s="1013"/>
      <c r="BD46" s="1013"/>
      <c r="BE46" s="1013"/>
      <c r="BF46" s="1013"/>
      <c r="BG46" s="1013"/>
      <c r="BH46" s="1013"/>
      <c r="BI46" s="1013"/>
      <c r="BJ46" s="1013"/>
      <c r="BK46" s="1013"/>
      <c r="BL46" s="1013"/>
      <c r="BM46" s="1013"/>
      <c r="BN46" s="1013"/>
      <c r="BO46" s="1013" t="s">
        <v>1293</v>
      </c>
      <c r="BP46" s="1013"/>
      <c r="BQ46" s="1013"/>
      <c r="BR46" s="1013"/>
    </row>
    <row r="47" spans="1:70" ht="19.5" customHeight="1" x14ac:dyDescent="0.2">
      <c r="A47" s="1024">
        <v>39</v>
      </c>
      <c r="B47" s="1013"/>
      <c r="C47" s="1014" t="s">
        <v>1423</v>
      </c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4"/>
      <c r="U47" s="1014"/>
      <c r="V47" s="1014"/>
      <c r="W47" s="1014"/>
      <c r="X47" s="1014"/>
      <c r="Y47" s="1014"/>
      <c r="Z47" s="1014"/>
      <c r="AA47" s="1014"/>
      <c r="AB47" s="1014"/>
      <c r="AC47" s="1014"/>
      <c r="AD47" s="1014"/>
      <c r="AE47" s="1013"/>
      <c r="AF47" s="1013"/>
      <c r="AG47" s="1013"/>
      <c r="AH47" s="1013"/>
      <c r="AI47" s="1013"/>
      <c r="AJ47" s="1013"/>
      <c r="AK47" s="1013"/>
      <c r="AL47" s="1013"/>
      <c r="AM47" s="1013"/>
      <c r="AN47" s="1013"/>
      <c r="AO47" s="1013"/>
      <c r="AP47" s="1013"/>
      <c r="AQ47" s="1013"/>
      <c r="AR47" s="1013"/>
      <c r="AS47" s="1013"/>
      <c r="AT47" s="1013"/>
      <c r="AU47" s="1013"/>
      <c r="AV47" s="1013"/>
      <c r="AW47" s="1013"/>
      <c r="AX47" s="1013"/>
      <c r="AY47" s="1013"/>
      <c r="AZ47" s="1013"/>
      <c r="BA47" s="1013"/>
      <c r="BB47" s="1013"/>
      <c r="BC47" s="1013"/>
      <c r="BD47" s="1013"/>
      <c r="BE47" s="1013"/>
      <c r="BF47" s="1013"/>
      <c r="BG47" s="1013"/>
      <c r="BH47" s="1013"/>
      <c r="BI47" s="1013"/>
      <c r="BJ47" s="1013"/>
      <c r="BK47" s="1013"/>
      <c r="BL47" s="1013"/>
      <c r="BM47" s="1013"/>
      <c r="BN47" s="1013"/>
      <c r="BO47" s="1013" t="s">
        <v>1293</v>
      </c>
      <c r="BP47" s="1013"/>
      <c r="BQ47" s="1013"/>
      <c r="BR47" s="1013"/>
    </row>
    <row r="48" spans="1:70" ht="19.5" customHeight="1" x14ac:dyDescent="0.2">
      <c r="A48" s="1024">
        <v>40</v>
      </c>
      <c r="B48" s="1013"/>
      <c r="C48" s="1014" t="s">
        <v>1424</v>
      </c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4"/>
      <c r="U48" s="1014"/>
      <c r="V48" s="1014"/>
      <c r="W48" s="1014"/>
      <c r="X48" s="1014"/>
      <c r="Y48" s="1014"/>
      <c r="Z48" s="1014"/>
      <c r="AA48" s="1014"/>
      <c r="AB48" s="1014"/>
      <c r="AC48" s="1014"/>
      <c r="AD48" s="1014"/>
      <c r="AE48" s="1013"/>
      <c r="AF48" s="1013"/>
      <c r="AG48" s="1013"/>
      <c r="AH48" s="1013"/>
      <c r="AI48" s="1013"/>
      <c r="AJ48" s="1013"/>
      <c r="AK48" s="1013"/>
      <c r="AL48" s="1013"/>
      <c r="AM48" s="1013"/>
      <c r="AN48" s="1013"/>
      <c r="AO48" s="1013"/>
      <c r="AP48" s="1013"/>
      <c r="AQ48" s="1013"/>
      <c r="AR48" s="1013"/>
      <c r="AS48" s="1013"/>
      <c r="AT48" s="1013"/>
      <c r="AU48" s="1013"/>
      <c r="AV48" s="1013"/>
      <c r="AW48" s="1013"/>
      <c r="AX48" s="1013"/>
      <c r="AY48" s="1013"/>
      <c r="AZ48" s="1013"/>
      <c r="BA48" s="1013"/>
      <c r="BB48" s="1013"/>
      <c r="BC48" s="1013"/>
      <c r="BD48" s="1013"/>
      <c r="BE48" s="1013"/>
      <c r="BF48" s="1013"/>
      <c r="BG48" s="1013"/>
      <c r="BH48" s="1013"/>
      <c r="BI48" s="1013"/>
      <c r="BJ48" s="1013"/>
      <c r="BK48" s="1013"/>
      <c r="BL48" s="1013"/>
      <c r="BM48" s="1013"/>
      <c r="BN48" s="1013"/>
      <c r="BO48" s="1013" t="s">
        <v>1293</v>
      </c>
      <c r="BP48" s="1013"/>
      <c r="BQ48" s="1013"/>
      <c r="BR48" s="1013"/>
    </row>
    <row r="49" spans="1:70" ht="19.5" customHeight="1" x14ac:dyDescent="0.2">
      <c r="A49" s="1024">
        <v>41</v>
      </c>
      <c r="B49" s="1013"/>
      <c r="C49" s="1014" t="s">
        <v>1425</v>
      </c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4"/>
      <c r="U49" s="1014"/>
      <c r="V49" s="1014"/>
      <c r="W49" s="1014"/>
      <c r="X49" s="1014"/>
      <c r="Y49" s="1014"/>
      <c r="Z49" s="1014"/>
      <c r="AA49" s="1014"/>
      <c r="AB49" s="1014"/>
      <c r="AC49" s="1014"/>
      <c r="AD49" s="1014"/>
      <c r="AE49" s="1013"/>
      <c r="AF49" s="1013"/>
      <c r="AG49" s="1013"/>
      <c r="AH49" s="1013"/>
      <c r="AI49" s="1013"/>
      <c r="AJ49" s="1013"/>
      <c r="AK49" s="1013"/>
      <c r="AL49" s="1013"/>
      <c r="AM49" s="1013"/>
      <c r="AN49" s="1013"/>
      <c r="AO49" s="1013"/>
      <c r="AP49" s="1013"/>
      <c r="AQ49" s="1013"/>
      <c r="AR49" s="1013"/>
      <c r="AS49" s="1013"/>
      <c r="AT49" s="1013"/>
      <c r="AU49" s="1013"/>
      <c r="AV49" s="1013"/>
      <c r="AW49" s="1013"/>
      <c r="AX49" s="1013"/>
      <c r="AY49" s="1013"/>
      <c r="AZ49" s="1013"/>
      <c r="BA49" s="1013"/>
      <c r="BB49" s="1013"/>
      <c r="BC49" s="1013"/>
      <c r="BD49" s="1013"/>
      <c r="BE49" s="1013"/>
      <c r="BF49" s="1013"/>
      <c r="BG49" s="1013"/>
      <c r="BH49" s="1013"/>
      <c r="BI49" s="1013"/>
      <c r="BJ49" s="1013"/>
      <c r="BK49" s="1013"/>
      <c r="BL49" s="1013"/>
      <c r="BM49" s="1013"/>
      <c r="BN49" s="1013"/>
      <c r="BO49" s="1013" t="s">
        <v>1293</v>
      </c>
      <c r="BP49" s="1013"/>
      <c r="BQ49" s="1013"/>
      <c r="BR49" s="1013"/>
    </row>
    <row r="50" spans="1:70" ht="19.5" customHeight="1" x14ac:dyDescent="0.2">
      <c r="A50" s="1024">
        <v>42</v>
      </c>
      <c r="B50" s="1013"/>
      <c r="C50" s="1014" t="s">
        <v>1426</v>
      </c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4"/>
      <c r="U50" s="1014"/>
      <c r="V50" s="1014"/>
      <c r="W50" s="1014"/>
      <c r="X50" s="1014"/>
      <c r="Y50" s="1014"/>
      <c r="Z50" s="1014"/>
      <c r="AA50" s="1014"/>
      <c r="AB50" s="1014"/>
      <c r="AC50" s="1014"/>
      <c r="AD50" s="1014"/>
      <c r="AE50" s="1013"/>
      <c r="AF50" s="1013"/>
      <c r="AG50" s="1013"/>
      <c r="AH50" s="1013"/>
      <c r="AI50" s="1013"/>
      <c r="AJ50" s="1013"/>
      <c r="AK50" s="1013"/>
      <c r="AL50" s="1013"/>
      <c r="AM50" s="1013"/>
      <c r="AN50" s="1013"/>
      <c r="AO50" s="1013"/>
      <c r="AP50" s="1013"/>
      <c r="AQ50" s="1013"/>
      <c r="AR50" s="1013"/>
      <c r="AS50" s="1013"/>
      <c r="AT50" s="1013"/>
      <c r="AU50" s="1013"/>
      <c r="AV50" s="1013"/>
      <c r="AW50" s="1013"/>
      <c r="AX50" s="1013"/>
      <c r="AY50" s="1013"/>
      <c r="AZ50" s="1013"/>
      <c r="BA50" s="1013"/>
      <c r="BB50" s="1013"/>
      <c r="BC50" s="1013"/>
      <c r="BD50" s="1013"/>
      <c r="BE50" s="1013"/>
      <c r="BF50" s="1013"/>
      <c r="BG50" s="1013"/>
      <c r="BH50" s="1013"/>
      <c r="BI50" s="1013"/>
      <c r="BJ50" s="1013"/>
      <c r="BK50" s="1013"/>
      <c r="BL50" s="1013"/>
      <c r="BM50" s="1013"/>
      <c r="BN50" s="1013"/>
      <c r="BO50" s="1013" t="s">
        <v>1293</v>
      </c>
      <c r="BP50" s="1013"/>
      <c r="BQ50" s="1013"/>
      <c r="BR50" s="1013"/>
    </row>
    <row r="51" spans="1:70" ht="19.5" customHeight="1" x14ac:dyDescent="0.2">
      <c r="A51" s="1024">
        <v>43</v>
      </c>
      <c r="B51" s="1013"/>
      <c r="C51" s="1014" t="s">
        <v>1427</v>
      </c>
      <c r="D51" s="1014"/>
      <c r="E51" s="1014"/>
      <c r="F51" s="1014"/>
      <c r="G51" s="1014"/>
      <c r="H51" s="1014"/>
      <c r="I51" s="1014"/>
      <c r="J51" s="1014"/>
      <c r="K51" s="1014"/>
      <c r="L51" s="1014"/>
      <c r="M51" s="1014"/>
      <c r="N51" s="1014"/>
      <c r="O51" s="1014"/>
      <c r="P51" s="1014"/>
      <c r="Q51" s="1014"/>
      <c r="R51" s="1014"/>
      <c r="S51" s="1014"/>
      <c r="T51" s="1014"/>
      <c r="U51" s="1014"/>
      <c r="V51" s="1014"/>
      <c r="W51" s="1014"/>
      <c r="X51" s="1014"/>
      <c r="Y51" s="1014"/>
      <c r="Z51" s="1014"/>
      <c r="AA51" s="1014"/>
      <c r="AB51" s="1014"/>
      <c r="AC51" s="1014"/>
      <c r="AD51" s="1014"/>
      <c r="AE51" s="1013"/>
      <c r="AF51" s="1013"/>
      <c r="AG51" s="1013"/>
      <c r="AH51" s="1013"/>
      <c r="AI51" s="1013"/>
      <c r="AJ51" s="1013"/>
      <c r="AK51" s="1013"/>
      <c r="AL51" s="1013"/>
      <c r="AM51" s="1013"/>
      <c r="AN51" s="1013"/>
      <c r="AO51" s="1013"/>
      <c r="AP51" s="1013"/>
      <c r="AQ51" s="1013"/>
      <c r="AR51" s="1013"/>
      <c r="AS51" s="1013"/>
      <c r="AT51" s="1013"/>
      <c r="AU51" s="1013"/>
      <c r="AV51" s="1013"/>
      <c r="AW51" s="1013"/>
      <c r="AX51" s="1013"/>
      <c r="AY51" s="1013"/>
      <c r="AZ51" s="1013"/>
      <c r="BA51" s="1013"/>
      <c r="BB51" s="1013"/>
      <c r="BC51" s="1013"/>
      <c r="BD51" s="1013"/>
      <c r="BE51" s="1013"/>
      <c r="BF51" s="1013"/>
      <c r="BG51" s="1013"/>
      <c r="BH51" s="1013"/>
      <c r="BI51" s="1013"/>
      <c r="BJ51" s="1013"/>
      <c r="BK51" s="1013"/>
      <c r="BL51" s="1013"/>
      <c r="BM51" s="1013"/>
      <c r="BN51" s="1013"/>
      <c r="BO51" s="1013" t="s">
        <v>1293</v>
      </c>
      <c r="BP51" s="1013"/>
      <c r="BQ51" s="1013"/>
      <c r="BR51" s="1013"/>
    </row>
    <row r="52" spans="1:70" ht="19.5" customHeight="1" x14ac:dyDescent="0.2">
      <c r="A52" s="1024">
        <v>44</v>
      </c>
      <c r="B52" s="1013"/>
      <c r="C52" s="1014" t="s">
        <v>1428</v>
      </c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3"/>
      <c r="AF52" s="1013"/>
      <c r="AG52" s="1013"/>
      <c r="AH52" s="1013"/>
      <c r="AI52" s="1013"/>
      <c r="AJ52" s="1013"/>
      <c r="AK52" s="1013"/>
      <c r="AL52" s="1013"/>
      <c r="AM52" s="1013"/>
      <c r="AN52" s="1013"/>
      <c r="AO52" s="1013"/>
      <c r="AP52" s="1013"/>
      <c r="AQ52" s="1013"/>
      <c r="AR52" s="1013"/>
      <c r="AS52" s="1013"/>
      <c r="AT52" s="1013"/>
      <c r="AU52" s="1013"/>
      <c r="AV52" s="1013"/>
      <c r="AW52" s="1013"/>
      <c r="AX52" s="1013"/>
      <c r="AY52" s="1013"/>
      <c r="AZ52" s="1013"/>
      <c r="BA52" s="1013"/>
      <c r="BB52" s="1013"/>
      <c r="BC52" s="1013"/>
      <c r="BD52" s="1013"/>
      <c r="BE52" s="1013"/>
      <c r="BF52" s="1013"/>
      <c r="BG52" s="1013"/>
      <c r="BH52" s="1013"/>
      <c r="BI52" s="1013"/>
      <c r="BJ52" s="1013"/>
      <c r="BK52" s="1013"/>
      <c r="BL52" s="1013"/>
      <c r="BM52" s="1013"/>
      <c r="BN52" s="1013"/>
      <c r="BO52" s="1013" t="s">
        <v>1293</v>
      </c>
      <c r="BP52" s="1013"/>
      <c r="BQ52" s="1013"/>
      <c r="BR52" s="1013"/>
    </row>
    <row r="53" spans="1:70" ht="19.5" customHeight="1" x14ac:dyDescent="0.2">
      <c r="A53" s="1024">
        <v>45</v>
      </c>
      <c r="B53" s="1013"/>
      <c r="C53" s="1014" t="s">
        <v>1429</v>
      </c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1014"/>
      <c r="AB53" s="1014"/>
      <c r="AC53" s="1014"/>
      <c r="AD53" s="1014"/>
      <c r="AE53" s="1013"/>
      <c r="AF53" s="1013"/>
      <c r="AG53" s="1013"/>
      <c r="AH53" s="1013"/>
      <c r="AI53" s="1013"/>
      <c r="AJ53" s="1013"/>
      <c r="AK53" s="1013"/>
      <c r="AL53" s="1013"/>
      <c r="AM53" s="1013"/>
      <c r="AN53" s="1013"/>
      <c r="AO53" s="1013"/>
      <c r="AP53" s="1013"/>
      <c r="AQ53" s="1013"/>
      <c r="AR53" s="1013"/>
      <c r="AS53" s="1013"/>
      <c r="AT53" s="1013"/>
      <c r="AU53" s="1013"/>
      <c r="AV53" s="1013"/>
      <c r="AW53" s="1013"/>
      <c r="AX53" s="1013"/>
      <c r="AY53" s="1013"/>
      <c r="AZ53" s="1013"/>
      <c r="BA53" s="1013"/>
      <c r="BB53" s="1013"/>
      <c r="BC53" s="1013"/>
      <c r="BD53" s="1013"/>
      <c r="BE53" s="1013"/>
      <c r="BF53" s="1013"/>
      <c r="BG53" s="1013"/>
      <c r="BH53" s="1013"/>
      <c r="BI53" s="1013"/>
      <c r="BJ53" s="1013"/>
      <c r="BK53" s="1013"/>
      <c r="BL53" s="1013"/>
      <c r="BM53" s="1013"/>
      <c r="BN53" s="1013"/>
      <c r="BO53" s="1013" t="s">
        <v>1293</v>
      </c>
      <c r="BP53" s="1013"/>
      <c r="BQ53" s="1013"/>
      <c r="BR53" s="1013"/>
    </row>
    <row r="54" spans="1:70" ht="30" customHeight="1" x14ac:dyDescent="0.2">
      <c r="A54" s="1020">
        <v>46</v>
      </c>
      <c r="B54" s="1021"/>
      <c r="C54" s="1017" t="s">
        <v>1430</v>
      </c>
      <c r="D54" s="1017"/>
      <c r="E54" s="1017"/>
      <c r="F54" s="1017"/>
      <c r="G54" s="1017"/>
      <c r="H54" s="1017"/>
      <c r="I54" s="1017"/>
      <c r="J54" s="1017"/>
      <c r="K54" s="1017"/>
      <c r="L54" s="1017"/>
      <c r="M54" s="1017"/>
      <c r="N54" s="1017"/>
      <c r="O54" s="1017"/>
      <c r="P54" s="1017"/>
      <c r="Q54" s="1017"/>
      <c r="R54" s="1017"/>
      <c r="S54" s="1017"/>
      <c r="T54" s="1017"/>
      <c r="U54" s="1017"/>
      <c r="V54" s="1017"/>
      <c r="W54" s="1017"/>
      <c r="X54" s="1017"/>
      <c r="Y54" s="1017"/>
      <c r="Z54" s="1017"/>
      <c r="AA54" s="1017"/>
      <c r="AB54" s="1017"/>
      <c r="AC54" s="1017"/>
      <c r="AD54" s="1017"/>
      <c r="AE54" s="1016"/>
      <c r="AF54" s="1016"/>
      <c r="AG54" s="1016"/>
      <c r="AH54" s="1016"/>
      <c r="AI54" s="1016"/>
      <c r="AJ54" s="1016"/>
      <c r="AK54" s="1016"/>
      <c r="AL54" s="1016"/>
      <c r="AM54" s="1015"/>
      <c r="AN54" s="1015"/>
      <c r="AO54" s="1015"/>
      <c r="AP54" s="1015"/>
      <c r="AQ54" s="1015"/>
      <c r="AR54" s="1015"/>
      <c r="AS54" s="1015"/>
      <c r="AT54" s="1015"/>
      <c r="AU54" s="1015"/>
      <c r="AV54" s="1015"/>
      <c r="AW54" s="1015"/>
      <c r="AX54" s="1015"/>
      <c r="AY54" s="1015"/>
      <c r="AZ54" s="1015"/>
      <c r="BA54" s="1015"/>
      <c r="BB54" s="1015"/>
      <c r="BC54" s="1015"/>
      <c r="BD54" s="1015"/>
      <c r="BE54" s="1015"/>
      <c r="BF54" s="1015"/>
      <c r="BG54" s="1015"/>
      <c r="BH54" s="1015"/>
      <c r="BI54" s="1015"/>
      <c r="BJ54" s="1015"/>
      <c r="BK54" s="1015"/>
      <c r="BL54" s="1015"/>
      <c r="BM54" s="1015"/>
      <c r="BN54" s="1015"/>
      <c r="BO54" s="1015" t="s">
        <v>1293</v>
      </c>
      <c r="BP54" s="1015"/>
      <c r="BQ54" s="1015"/>
      <c r="BR54" s="1015"/>
    </row>
    <row r="55" spans="1:70" ht="25.5" customHeight="1" x14ac:dyDescent="0.2">
      <c r="A55" s="1024">
        <v>47</v>
      </c>
      <c r="B55" s="1013"/>
      <c r="C55" s="1014" t="s">
        <v>1431</v>
      </c>
      <c r="D55" s="1014"/>
      <c r="E55" s="1014"/>
      <c r="F55" s="1014"/>
      <c r="G55" s="1014"/>
      <c r="H55" s="1014"/>
      <c r="I55" s="1014"/>
      <c r="J55" s="1014"/>
      <c r="K55" s="1014"/>
      <c r="L55" s="1014"/>
      <c r="M55" s="1014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  <c r="Z55" s="1014"/>
      <c r="AA55" s="1014"/>
      <c r="AB55" s="1014"/>
      <c r="AC55" s="1014"/>
      <c r="AD55" s="1014"/>
      <c r="AE55" s="1013"/>
      <c r="AF55" s="1013"/>
      <c r="AG55" s="1013"/>
      <c r="AH55" s="1013"/>
      <c r="AI55" s="1013"/>
      <c r="AJ55" s="1013"/>
      <c r="AK55" s="1013"/>
      <c r="AL55" s="1013"/>
      <c r="AM55" s="1013"/>
      <c r="AN55" s="1013"/>
      <c r="AO55" s="1013"/>
      <c r="AP55" s="1013"/>
      <c r="AQ55" s="1013"/>
      <c r="AR55" s="1013"/>
      <c r="AS55" s="1013"/>
      <c r="AT55" s="1013"/>
      <c r="AU55" s="1013"/>
      <c r="AV55" s="1013"/>
      <c r="AW55" s="1013"/>
      <c r="AX55" s="1013"/>
      <c r="AY55" s="1013"/>
      <c r="AZ55" s="1013"/>
      <c r="BA55" s="1013"/>
      <c r="BB55" s="1013"/>
      <c r="BC55" s="1013"/>
      <c r="BD55" s="1013"/>
      <c r="BE55" s="1013"/>
      <c r="BF55" s="1013"/>
      <c r="BG55" s="1013"/>
      <c r="BH55" s="1013"/>
      <c r="BI55" s="1013"/>
      <c r="BJ55" s="1013"/>
      <c r="BK55" s="1013"/>
      <c r="BL55" s="1013"/>
      <c r="BM55" s="1013"/>
      <c r="BN55" s="1013"/>
      <c r="BO55" s="1013" t="s">
        <v>1293</v>
      </c>
      <c r="BP55" s="1013"/>
      <c r="BQ55" s="1013"/>
      <c r="BR55" s="1013"/>
    </row>
    <row r="56" spans="1:70" ht="38.1" customHeight="1" x14ac:dyDescent="0.2">
      <c r="A56" s="1024">
        <v>48</v>
      </c>
      <c r="B56" s="1013"/>
      <c r="C56" s="1014" t="s">
        <v>1432</v>
      </c>
      <c r="D56" s="1014"/>
      <c r="E56" s="1014"/>
      <c r="F56" s="1014"/>
      <c r="G56" s="1014"/>
      <c r="H56" s="1014"/>
      <c r="I56" s="1014"/>
      <c r="J56" s="1014"/>
      <c r="K56" s="1014"/>
      <c r="L56" s="1014"/>
      <c r="M56" s="1014"/>
      <c r="N56" s="1014"/>
      <c r="O56" s="1014"/>
      <c r="P56" s="1014"/>
      <c r="Q56" s="1014"/>
      <c r="R56" s="1014"/>
      <c r="S56" s="1014"/>
      <c r="T56" s="1014"/>
      <c r="U56" s="1014"/>
      <c r="V56" s="1014"/>
      <c r="W56" s="1014"/>
      <c r="X56" s="1014"/>
      <c r="Y56" s="1014"/>
      <c r="Z56" s="1014"/>
      <c r="AA56" s="1014"/>
      <c r="AB56" s="1014"/>
      <c r="AC56" s="1014"/>
      <c r="AD56" s="1014"/>
      <c r="AE56" s="1013"/>
      <c r="AF56" s="1013"/>
      <c r="AG56" s="1013"/>
      <c r="AH56" s="1013"/>
      <c r="AI56" s="1013"/>
      <c r="AJ56" s="1013"/>
      <c r="AK56" s="1013"/>
      <c r="AL56" s="1013"/>
      <c r="AM56" s="1013"/>
      <c r="AN56" s="1013"/>
      <c r="AO56" s="1013"/>
      <c r="AP56" s="1013"/>
      <c r="AQ56" s="1013"/>
      <c r="AR56" s="1013"/>
      <c r="AS56" s="1013"/>
      <c r="AT56" s="1013"/>
      <c r="AU56" s="1013"/>
      <c r="AV56" s="1013"/>
      <c r="AW56" s="1013"/>
      <c r="AX56" s="1013"/>
      <c r="AY56" s="1013"/>
      <c r="AZ56" s="1013"/>
      <c r="BA56" s="1013"/>
      <c r="BB56" s="1013"/>
      <c r="BC56" s="1013"/>
      <c r="BD56" s="1013"/>
      <c r="BE56" s="1013"/>
      <c r="BF56" s="1013"/>
      <c r="BG56" s="1013"/>
      <c r="BH56" s="1013"/>
      <c r="BI56" s="1013"/>
      <c r="BJ56" s="1013"/>
      <c r="BK56" s="1013"/>
      <c r="BL56" s="1013"/>
      <c r="BM56" s="1013"/>
      <c r="BN56" s="1013"/>
      <c r="BO56" s="1013" t="s">
        <v>1293</v>
      </c>
      <c r="BP56" s="1013"/>
      <c r="BQ56" s="1013"/>
      <c r="BR56" s="1013"/>
    </row>
    <row r="57" spans="1:70" ht="38.1" customHeight="1" x14ac:dyDescent="0.2">
      <c r="A57" s="1024">
        <v>49</v>
      </c>
      <c r="B57" s="1013"/>
      <c r="C57" s="1014" t="s">
        <v>1433</v>
      </c>
      <c r="D57" s="1014"/>
      <c r="E57" s="1014"/>
      <c r="F57" s="1014"/>
      <c r="G57" s="1014"/>
      <c r="H57" s="1014"/>
      <c r="I57" s="1014"/>
      <c r="J57" s="1014"/>
      <c r="K57" s="1014"/>
      <c r="L57" s="1014"/>
      <c r="M57" s="1014"/>
      <c r="N57" s="1014"/>
      <c r="O57" s="1014"/>
      <c r="P57" s="1014"/>
      <c r="Q57" s="1014"/>
      <c r="R57" s="1014"/>
      <c r="S57" s="1014"/>
      <c r="T57" s="1014"/>
      <c r="U57" s="1014"/>
      <c r="V57" s="1014"/>
      <c r="W57" s="1014"/>
      <c r="X57" s="1014"/>
      <c r="Y57" s="1014"/>
      <c r="Z57" s="1014"/>
      <c r="AA57" s="1014"/>
      <c r="AB57" s="1014"/>
      <c r="AC57" s="1014"/>
      <c r="AD57" s="1014"/>
      <c r="AE57" s="1013"/>
      <c r="AF57" s="1013"/>
      <c r="AG57" s="1013"/>
      <c r="AH57" s="1013"/>
      <c r="AI57" s="1013"/>
      <c r="AJ57" s="1013"/>
      <c r="AK57" s="1013"/>
      <c r="AL57" s="1013"/>
      <c r="AM57" s="1013"/>
      <c r="AN57" s="1013"/>
      <c r="AO57" s="1013"/>
      <c r="AP57" s="1013"/>
      <c r="AQ57" s="1013"/>
      <c r="AR57" s="1013"/>
      <c r="AS57" s="1013"/>
      <c r="AT57" s="1013"/>
      <c r="AU57" s="1013"/>
      <c r="AV57" s="1013"/>
      <c r="AW57" s="1013"/>
      <c r="AX57" s="1013"/>
      <c r="AY57" s="1013"/>
      <c r="AZ57" s="1013"/>
      <c r="BA57" s="1013"/>
      <c r="BB57" s="1013"/>
      <c r="BC57" s="1013"/>
      <c r="BD57" s="1013"/>
      <c r="BE57" s="1013"/>
      <c r="BF57" s="1013"/>
      <c r="BG57" s="1013"/>
      <c r="BH57" s="1013"/>
      <c r="BI57" s="1013"/>
      <c r="BJ57" s="1013"/>
      <c r="BK57" s="1013"/>
      <c r="BL57" s="1013"/>
      <c r="BM57" s="1013"/>
      <c r="BN57" s="1013"/>
      <c r="BO57" s="1013" t="s">
        <v>1293</v>
      </c>
      <c r="BP57" s="1013"/>
      <c r="BQ57" s="1013"/>
      <c r="BR57" s="1013"/>
    </row>
    <row r="58" spans="1:70" ht="19.5" customHeight="1" x14ac:dyDescent="0.2">
      <c r="A58" s="1024">
        <v>50</v>
      </c>
      <c r="B58" s="1013"/>
      <c r="C58" s="1014" t="s">
        <v>292</v>
      </c>
      <c r="D58" s="1014"/>
      <c r="E58" s="1014"/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  <c r="Z58" s="1014"/>
      <c r="AA58" s="1014"/>
      <c r="AB58" s="1014"/>
      <c r="AC58" s="1014"/>
      <c r="AD58" s="1014"/>
      <c r="AE58" s="1013"/>
      <c r="AF58" s="1013"/>
      <c r="AG58" s="1013"/>
      <c r="AH58" s="1013"/>
      <c r="AI58" s="1013"/>
      <c r="AJ58" s="1013"/>
      <c r="AK58" s="1013"/>
      <c r="AL58" s="1013"/>
      <c r="AM58" s="1013"/>
      <c r="AN58" s="1013"/>
      <c r="AO58" s="1013"/>
      <c r="AP58" s="1013"/>
      <c r="AQ58" s="1013"/>
      <c r="AR58" s="1013"/>
      <c r="AS58" s="1013"/>
      <c r="AT58" s="1013"/>
      <c r="AU58" s="1013"/>
      <c r="AV58" s="1013"/>
      <c r="AW58" s="1013"/>
      <c r="AX58" s="1013"/>
      <c r="AY58" s="1013"/>
      <c r="AZ58" s="1013"/>
      <c r="BA58" s="1013"/>
      <c r="BB58" s="1013"/>
      <c r="BC58" s="1013"/>
      <c r="BD58" s="1013"/>
      <c r="BE58" s="1013"/>
      <c r="BF58" s="1013"/>
      <c r="BG58" s="1013"/>
      <c r="BH58" s="1013"/>
      <c r="BI58" s="1013"/>
      <c r="BJ58" s="1013"/>
      <c r="BK58" s="1013"/>
      <c r="BL58" s="1013"/>
      <c r="BM58" s="1013"/>
      <c r="BN58" s="1013"/>
      <c r="BO58" s="1013" t="s">
        <v>1293</v>
      </c>
      <c r="BP58" s="1013"/>
      <c r="BQ58" s="1013"/>
      <c r="BR58" s="1013"/>
    </row>
    <row r="59" spans="1:70" ht="19.5" customHeight="1" x14ac:dyDescent="0.2">
      <c r="A59" s="1024">
        <v>51</v>
      </c>
      <c r="B59" s="1013"/>
      <c r="C59" s="1014" t="s">
        <v>294</v>
      </c>
      <c r="D59" s="1014"/>
      <c r="E59" s="1014"/>
      <c r="F59" s="1014"/>
      <c r="G59" s="1014"/>
      <c r="H59" s="1014"/>
      <c r="I59" s="1014"/>
      <c r="J59" s="1014"/>
      <c r="K59" s="1014"/>
      <c r="L59" s="1014"/>
      <c r="M59" s="1014"/>
      <c r="N59" s="1014"/>
      <c r="O59" s="1014"/>
      <c r="P59" s="1014"/>
      <c r="Q59" s="1014"/>
      <c r="R59" s="1014"/>
      <c r="S59" s="1014"/>
      <c r="T59" s="1014"/>
      <c r="U59" s="1014"/>
      <c r="V59" s="1014"/>
      <c r="W59" s="1014"/>
      <c r="X59" s="1014"/>
      <c r="Y59" s="1014"/>
      <c r="Z59" s="1014"/>
      <c r="AA59" s="1014"/>
      <c r="AB59" s="1014"/>
      <c r="AC59" s="1014"/>
      <c r="AD59" s="1014"/>
      <c r="AE59" s="1013"/>
      <c r="AF59" s="1013"/>
      <c r="AG59" s="1013"/>
      <c r="AH59" s="1013"/>
      <c r="AI59" s="1013"/>
      <c r="AJ59" s="1013"/>
      <c r="AK59" s="1013"/>
      <c r="AL59" s="1013"/>
      <c r="AM59" s="1013"/>
      <c r="AN59" s="1013"/>
      <c r="AO59" s="1013"/>
      <c r="AP59" s="1013"/>
      <c r="AQ59" s="1013"/>
      <c r="AR59" s="1013"/>
      <c r="AS59" s="1013"/>
      <c r="AT59" s="1013"/>
      <c r="AU59" s="1013"/>
      <c r="AV59" s="1013"/>
      <c r="AW59" s="1013"/>
      <c r="AX59" s="1013"/>
      <c r="AY59" s="1013"/>
      <c r="AZ59" s="1013"/>
      <c r="BA59" s="1013"/>
      <c r="BB59" s="1013"/>
      <c r="BC59" s="1013"/>
      <c r="BD59" s="1013"/>
      <c r="BE59" s="1013"/>
      <c r="BF59" s="1013"/>
      <c r="BG59" s="1013"/>
      <c r="BH59" s="1013"/>
      <c r="BI59" s="1013"/>
      <c r="BJ59" s="1013"/>
      <c r="BK59" s="1013"/>
      <c r="BL59" s="1013"/>
      <c r="BM59" s="1013"/>
      <c r="BN59" s="1013"/>
      <c r="BO59" s="1013" t="s">
        <v>1293</v>
      </c>
      <c r="BP59" s="1013"/>
      <c r="BQ59" s="1013"/>
      <c r="BR59" s="1013"/>
    </row>
    <row r="60" spans="1:70" ht="30" customHeight="1" x14ac:dyDescent="0.2">
      <c r="A60" s="1020">
        <v>52</v>
      </c>
      <c r="B60" s="1021"/>
      <c r="C60" s="1017" t="s">
        <v>1434</v>
      </c>
      <c r="D60" s="1017"/>
      <c r="E60" s="1017"/>
      <c r="F60" s="1017"/>
      <c r="G60" s="1017"/>
      <c r="H60" s="1017"/>
      <c r="I60" s="1017"/>
      <c r="J60" s="1017"/>
      <c r="K60" s="1017"/>
      <c r="L60" s="1017"/>
      <c r="M60" s="1017"/>
      <c r="N60" s="1017"/>
      <c r="O60" s="1017"/>
      <c r="P60" s="1017"/>
      <c r="Q60" s="1017"/>
      <c r="R60" s="1017"/>
      <c r="S60" s="1017"/>
      <c r="T60" s="1017"/>
      <c r="U60" s="1017"/>
      <c r="V60" s="1017"/>
      <c r="W60" s="1017"/>
      <c r="X60" s="1017"/>
      <c r="Y60" s="1017"/>
      <c r="Z60" s="1017"/>
      <c r="AA60" s="1017"/>
      <c r="AB60" s="1017"/>
      <c r="AC60" s="1017"/>
      <c r="AD60" s="1017"/>
      <c r="AE60" s="1016"/>
      <c r="AF60" s="1016"/>
      <c r="AG60" s="1016"/>
      <c r="AH60" s="1016"/>
      <c r="AI60" s="1016"/>
      <c r="AJ60" s="1016"/>
      <c r="AK60" s="1016"/>
      <c r="AL60" s="1016"/>
      <c r="AM60" s="1015"/>
      <c r="AN60" s="1015"/>
      <c r="AO60" s="1015"/>
      <c r="AP60" s="1015"/>
      <c r="AQ60" s="1015"/>
      <c r="AR60" s="1015"/>
      <c r="AS60" s="1015"/>
      <c r="AT60" s="1015"/>
      <c r="AU60" s="1015"/>
      <c r="AV60" s="1015"/>
      <c r="AW60" s="1015"/>
      <c r="AX60" s="1015"/>
      <c r="AY60" s="1015"/>
      <c r="AZ60" s="1015"/>
      <c r="BA60" s="1015"/>
      <c r="BB60" s="1015"/>
      <c r="BC60" s="1015"/>
      <c r="BD60" s="1015"/>
      <c r="BE60" s="1015"/>
      <c r="BF60" s="1015"/>
      <c r="BG60" s="1015"/>
      <c r="BH60" s="1015"/>
      <c r="BI60" s="1015"/>
      <c r="BJ60" s="1015"/>
      <c r="BK60" s="1015"/>
      <c r="BL60" s="1015"/>
      <c r="BM60" s="1015"/>
      <c r="BN60" s="1015"/>
      <c r="BO60" s="1015" t="s">
        <v>1293</v>
      </c>
      <c r="BP60" s="1015"/>
      <c r="BQ60" s="1015"/>
      <c r="BR60" s="1015"/>
    </row>
    <row r="61" spans="1:70" ht="19.5" customHeight="1" x14ac:dyDescent="0.2">
      <c r="A61" s="1024">
        <v>53</v>
      </c>
      <c r="B61" s="1013"/>
      <c r="C61" s="1014" t="s">
        <v>1435</v>
      </c>
      <c r="D61" s="1014"/>
      <c r="E61" s="1014"/>
      <c r="F61" s="1014"/>
      <c r="G61" s="1014"/>
      <c r="H61" s="1014"/>
      <c r="I61" s="1014"/>
      <c r="J61" s="1014"/>
      <c r="K61" s="1014"/>
      <c r="L61" s="1014"/>
      <c r="M61" s="1014"/>
      <c r="N61" s="1014"/>
      <c r="O61" s="1014"/>
      <c r="P61" s="1014"/>
      <c r="Q61" s="1014"/>
      <c r="R61" s="1014"/>
      <c r="S61" s="1014"/>
      <c r="T61" s="1014"/>
      <c r="U61" s="1014"/>
      <c r="V61" s="1014"/>
      <c r="W61" s="1014"/>
      <c r="X61" s="1014"/>
      <c r="Y61" s="1014"/>
      <c r="Z61" s="1014"/>
      <c r="AA61" s="1014"/>
      <c r="AB61" s="1014"/>
      <c r="AC61" s="1014"/>
      <c r="AD61" s="1014"/>
      <c r="AE61" s="1013"/>
      <c r="AF61" s="1013"/>
      <c r="AG61" s="1013"/>
      <c r="AH61" s="1013"/>
      <c r="AI61" s="1013"/>
      <c r="AJ61" s="1013"/>
      <c r="AK61" s="1013"/>
      <c r="AL61" s="1013"/>
      <c r="AM61" s="1013"/>
      <c r="AN61" s="1013"/>
      <c r="AO61" s="1013"/>
      <c r="AP61" s="1013"/>
      <c r="AQ61" s="1013"/>
      <c r="AR61" s="1013"/>
      <c r="AS61" s="1013"/>
      <c r="AT61" s="1013"/>
      <c r="AU61" s="1013"/>
      <c r="AV61" s="1013"/>
      <c r="AW61" s="1013"/>
      <c r="AX61" s="1013"/>
      <c r="AY61" s="1013"/>
      <c r="AZ61" s="1013"/>
      <c r="BA61" s="1013"/>
      <c r="BB61" s="1013"/>
      <c r="BC61" s="1013"/>
      <c r="BD61" s="1013"/>
      <c r="BE61" s="1013"/>
      <c r="BF61" s="1013"/>
      <c r="BG61" s="1013"/>
      <c r="BH61" s="1013"/>
      <c r="BI61" s="1013"/>
      <c r="BJ61" s="1013"/>
      <c r="BK61" s="1013"/>
      <c r="BL61" s="1013"/>
      <c r="BM61" s="1013"/>
      <c r="BN61" s="1013"/>
      <c r="BO61" s="1013" t="s">
        <v>1293</v>
      </c>
      <c r="BP61" s="1013"/>
      <c r="BQ61" s="1013"/>
      <c r="BR61" s="1013"/>
    </row>
    <row r="62" spans="1:70" ht="19.5" customHeight="1" x14ac:dyDescent="0.2">
      <c r="A62" s="1024">
        <v>54</v>
      </c>
      <c r="B62" s="1013"/>
      <c r="C62" s="1014" t="s">
        <v>1436</v>
      </c>
      <c r="D62" s="1014"/>
      <c r="E62" s="1014"/>
      <c r="F62" s="1014"/>
      <c r="G62" s="1014"/>
      <c r="H62" s="1014"/>
      <c r="I62" s="1014"/>
      <c r="J62" s="1014"/>
      <c r="K62" s="1014"/>
      <c r="L62" s="1014"/>
      <c r="M62" s="1014"/>
      <c r="N62" s="1014"/>
      <c r="O62" s="1014"/>
      <c r="P62" s="1014"/>
      <c r="Q62" s="1014"/>
      <c r="R62" s="1014"/>
      <c r="S62" s="1014"/>
      <c r="T62" s="1014"/>
      <c r="U62" s="1014"/>
      <c r="V62" s="1014"/>
      <c r="W62" s="1014"/>
      <c r="X62" s="1014"/>
      <c r="Y62" s="1014"/>
      <c r="Z62" s="1014"/>
      <c r="AA62" s="1014"/>
      <c r="AB62" s="1014"/>
      <c r="AC62" s="1014"/>
      <c r="AD62" s="1014"/>
      <c r="AE62" s="1013"/>
      <c r="AF62" s="1013"/>
      <c r="AG62" s="1013"/>
      <c r="AH62" s="1013"/>
      <c r="AI62" s="1013"/>
      <c r="AJ62" s="1013"/>
      <c r="AK62" s="1013"/>
      <c r="AL62" s="1013"/>
      <c r="AM62" s="1013"/>
      <c r="AN62" s="1013"/>
      <c r="AO62" s="1013"/>
      <c r="AP62" s="1013"/>
      <c r="AQ62" s="1013"/>
      <c r="AR62" s="1013"/>
      <c r="AS62" s="1013"/>
      <c r="AT62" s="1013"/>
      <c r="AU62" s="1013"/>
      <c r="AV62" s="1013"/>
      <c r="AW62" s="1013"/>
      <c r="AX62" s="1013"/>
      <c r="AY62" s="1013"/>
      <c r="AZ62" s="1013"/>
      <c r="BA62" s="1013"/>
      <c r="BB62" s="1013"/>
      <c r="BC62" s="1013"/>
      <c r="BD62" s="1013"/>
      <c r="BE62" s="1013"/>
      <c r="BF62" s="1013"/>
      <c r="BG62" s="1013"/>
      <c r="BH62" s="1013"/>
      <c r="BI62" s="1013"/>
      <c r="BJ62" s="1013"/>
      <c r="BK62" s="1013"/>
      <c r="BL62" s="1013"/>
      <c r="BM62" s="1013"/>
      <c r="BN62" s="1013"/>
      <c r="BO62" s="1013" t="s">
        <v>1293</v>
      </c>
      <c r="BP62" s="1013"/>
      <c r="BQ62" s="1013"/>
      <c r="BR62" s="1013"/>
    </row>
    <row r="63" spans="1:70" ht="19.5" customHeight="1" x14ac:dyDescent="0.2">
      <c r="A63" s="1024">
        <v>55</v>
      </c>
      <c r="B63" s="1013"/>
      <c r="C63" s="1014" t="s">
        <v>1437</v>
      </c>
      <c r="D63" s="1014"/>
      <c r="E63" s="1014"/>
      <c r="F63" s="1014"/>
      <c r="G63" s="1014"/>
      <c r="H63" s="1014"/>
      <c r="I63" s="1014"/>
      <c r="J63" s="1014"/>
      <c r="K63" s="1014"/>
      <c r="L63" s="1014"/>
      <c r="M63" s="1014"/>
      <c r="N63" s="1014"/>
      <c r="O63" s="1014"/>
      <c r="P63" s="1014"/>
      <c r="Q63" s="1014"/>
      <c r="R63" s="1014"/>
      <c r="S63" s="1014"/>
      <c r="T63" s="1014"/>
      <c r="U63" s="1014"/>
      <c r="V63" s="1014"/>
      <c r="W63" s="1014"/>
      <c r="X63" s="1014"/>
      <c r="Y63" s="1014"/>
      <c r="Z63" s="1014"/>
      <c r="AA63" s="1014"/>
      <c r="AB63" s="1014"/>
      <c r="AC63" s="1014"/>
      <c r="AD63" s="1014"/>
      <c r="AE63" s="1013"/>
      <c r="AF63" s="1013"/>
      <c r="AG63" s="1013"/>
      <c r="AH63" s="1013"/>
      <c r="AI63" s="1013"/>
      <c r="AJ63" s="1013"/>
      <c r="AK63" s="1013"/>
      <c r="AL63" s="1013"/>
      <c r="AM63" s="1013"/>
      <c r="AN63" s="1013"/>
      <c r="AO63" s="1013"/>
      <c r="AP63" s="1013"/>
      <c r="AQ63" s="1013"/>
      <c r="AR63" s="1013"/>
      <c r="AS63" s="1013"/>
      <c r="AT63" s="1013"/>
      <c r="AU63" s="1013"/>
      <c r="AV63" s="1013"/>
      <c r="AW63" s="1013"/>
      <c r="AX63" s="1013"/>
      <c r="AY63" s="1013"/>
      <c r="AZ63" s="1013"/>
      <c r="BA63" s="1013"/>
      <c r="BB63" s="1013"/>
      <c r="BC63" s="1013"/>
      <c r="BD63" s="1013"/>
      <c r="BE63" s="1013"/>
      <c r="BF63" s="1013"/>
      <c r="BG63" s="1013"/>
      <c r="BH63" s="1013"/>
      <c r="BI63" s="1013"/>
      <c r="BJ63" s="1013"/>
      <c r="BK63" s="1013"/>
      <c r="BL63" s="1013"/>
      <c r="BM63" s="1013"/>
      <c r="BN63" s="1013"/>
      <c r="BO63" s="1013" t="s">
        <v>1293</v>
      </c>
      <c r="BP63" s="1013"/>
      <c r="BQ63" s="1013"/>
      <c r="BR63" s="1013"/>
    </row>
    <row r="64" spans="1:70" ht="19.5" customHeight="1" x14ac:dyDescent="0.2">
      <c r="A64" s="1024">
        <v>56</v>
      </c>
      <c r="B64" s="1013"/>
      <c r="C64" s="1014" t="s">
        <v>1438</v>
      </c>
      <c r="D64" s="1014"/>
      <c r="E64" s="1014"/>
      <c r="F64" s="1014"/>
      <c r="G64" s="1014"/>
      <c r="H64" s="1014"/>
      <c r="I64" s="1014"/>
      <c r="J64" s="1014"/>
      <c r="K64" s="1014"/>
      <c r="L64" s="1014"/>
      <c r="M64" s="1014"/>
      <c r="N64" s="1014"/>
      <c r="O64" s="1014"/>
      <c r="P64" s="1014"/>
      <c r="Q64" s="1014"/>
      <c r="R64" s="1014"/>
      <c r="S64" s="1014"/>
      <c r="T64" s="1014"/>
      <c r="U64" s="1014"/>
      <c r="V64" s="1014"/>
      <c r="W64" s="1014"/>
      <c r="X64" s="1014"/>
      <c r="Y64" s="1014"/>
      <c r="Z64" s="1014"/>
      <c r="AA64" s="1014"/>
      <c r="AB64" s="1014"/>
      <c r="AC64" s="1014"/>
      <c r="AD64" s="1014"/>
      <c r="AE64" s="1013"/>
      <c r="AF64" s="1013"/>
      <c r="AG64" s="1013"/>
      <c r="AH64" s="1013"/>
      <c r="AI64" s="1013"/>
      <c r="AJ64" s="1013"/>
      <c r="AK64" s="1013"/>
      <c r="AL64" s="1013"/>
      <c r="AM64" s="1013"/>
      <c r="AN64" s="1013"/>
      <c r="AO64" s="1013"/>
      <c r="AP64" s="1013"/>
      <c r="AQ64" s="1013"/>
      <c r="AR64" s="1013"/>
      <c r="AS64" s="1013"/>
      <c r="AT64" s="1013"/>
      <c r="AU64" s="1013"/>
      <c r="AV64" s="1013"/>
      <c r="AW64" s="1013"/>
      <c r="AX64" s="1013"/>
      <c r="AY64" s="1013"/>
      <c r="AZ64" s="1013"/>
      <c r="BA64" s="1013"/>
      <c r="BB64" s="1013"/>
      <c r="BC64" s="1013"/>
      <c r="BD64" s="1013"/>
      <c r="BE64" s="1013"/>
      <c r="BF64" s="1013"/>
      <c r="BG64" s="1013"/>
      <c r="BH64" s="1013"/>
      <c r="BI64" s="1013"/>
      <c r="BJ64" s="1013"/>
      <c r="BK64" s="1013"/>
      <c r="BL64" s="1013"/>
      <c r="BM64" s="1013"/>
      <c r="BN64" s="1013"/>
      <c r="BO64" s="1013" t="s">
        <v>1293</v>
      </c>
      <c r="BP64" s="1013"/>
      <c r="BQ64" s="1013"/>
      <c r="BR64" s="1013"/>
    </row>
    <row r="65" spans="1:70" ht="30" customHeight="1" x14ac:dyDescent="0.2">
      <c r="A65" s="1020">
        <v>57</v>
      </c>
      <c r="B65" s="1021"/>
      <c r="C65" s="1017" t="s">
        <v>1439</v>
      </c>
      <c r="D65" s="1017"/>
      <c r="E65" s="1017"/>
      <c r="F65" s="1017"/>
      <c r="G65" s="1017"/>
      <c r="H65" s="1017"/>
      <c r="I65" s="1017"/>
      <c r="J65" s="1017"/>
      <c r="K65" s="1017"/>
      <c r="L65" s="1017"/>
      <c r="M65" s="1017"/>
      <c r="N65" s="1017"/>
      <c r="O65" s="1017"/>
      <c r="P65" s="1017"/>
      <c r="Q65" s="1017"/>
      <c r="R65" s="1017"/>
      <c r="S65" s="1017"/>
      <c r="T65" s="1017"/>
      <c r="U65" s="1017"/>
      <c r="V65" s="1017"/>
      <c r="W65" s="1017"/>
      <c r="X65" s="1017"/>
      <c r="Y65" s="1017"/>
      <c r="Z65" s="1017"/>
      <c r="AA65" s="1017"/>
      <c r="AB65" s="1017"/>
      <c r="AC65" s="1017"/>
      <c r="AD65" s="1017"/>
      <c r="AE65" s="1016"/>
      <c r="AF65" s="1016"/>
      <c r="AG65" s="1016"/>
      <c r="AH65" s="1016"/>
      <c r="AI65" s="1016"/>
      <c r="AJ65" s="1016"/>
      <c r="AK65" s="1016"/>
      <c r="AL65" s="1016"/>
      <c r="AM65" s="1015"/>
      <c r="AN65" s="1015"/>
      <c r="AO65" s="1015"/>
      <c r="AP65" s="1015"/>
      <c r="AQ65" s="1015"/>
      <c r="AR65" s="1015"/>
      <c r="AS65" s="1015"/>
      <c r="AT65" s="1015"/>
      <c r="AU65" s="1015"/>
      <c r="AV65" s="1015"/>
      <c r="AW65" s="1015"/>
      <c r="AX65" s="1015"/>
      <c r="AY65" s="1015"/>
      <c r="AZ65" s="1015"/>
      <c r="BA65" s="1015"/>
      <c r="BB65" s="1015"/>
      <c r="BC65" s="1015"/>
      <c r="BD65" s="1015"/>
      <c r="BE65" s="1015"/>
      <c r="BF65" s="1015"/>
      <c r="BG65" s="1015"/>
      <c r="BH65" s="1015"/>
      <c r="BI65" s="1015"/>
      <c r="BJ65" s="1015"/>
      <c r="BK65" s="1015"/>
      <c r="BL65" s="1015"/>
      <c r="BM65" s="1015"/>
      <c r="BN65" s="1015"/>
      <c r="BO65" s="1015" t="s">
        <v>1293</v>
      </c>
      <c r="BP65" s="1015"/>
      <c r="BQ65" s="1015"/>
      <c r="BR65" s="1015"/>
    </row>
    <row r="66" spans="1:70" ht="25.5" customHeight="1" x14ac:dyDescent="0.2">
      <c r="A66" s="1024">
        <v>58</v>
      </c>
      <c r="B66" s="1013"/>
      <c r="C66" s="1014" t="s">
        <v>1440</v>
      </c>
      <c r="D66" s="1014"/>
      <c r="E66" s="1014"/>
      <c r="F66" s="1014"/>
      <c r="G66" s="1014"/>
      <c r="H66" s="1014"/>
      <c r="I66" s="1014"/>
      <c r="J66" s="1014"/>
      <c r="K66" s="1014"/>
      <c r="L66" s="1014"/>
      <c r="M66" s="1014"/>
      <c r="N66" s="1014"/>
      <c r="O66" s="1014"/>
      <c r="P66" s="1014"/>
      <c r="Q66" s="1014"/>
      <c r="R66" s="1014"/>
      <c r="S66" s="1014"/>
      <c r="T66" s="1014"/>
      <c r="U66" s="1014"/>
      <c r="V66" s="1014"/>
      <c r="W66" s="1014"/>
      <c r="X66" s="1014"/>
      <c r="Y66" s="1014"/>
      <c r="Z66" s="1014"/>
      <c r="AA66" s="1014"/>
      <c r="AB66" s="1014"/>
      <c r="AC66" s="1014"/>
      <c r="AD66" s="1014"/>
      <c r="AE66" s="1023"/>
      <c r="AF66" s="1023"/>
      <c r="AG66" s="1023"/>
      <c r="AH66" s="1023"/>
      <c r="AI66" s="1023"/>
      <c r="AJ66" s="1023"/>
      <c r="AK66" s="1023"/>
      <c r="AL66" s="1023"/>
      <c r="AM66" s="1023"/>
      <c r="AN66" s="1023"/>
      <c r="AO66" s="1023"/>
      <c r="AP66" s="1023"/>
      <c r="AQ66" s="1023"/>
      <c r="AR66" s="1023"/>
      <c r="AS66" s="1023"/>
      <c r="AT66" s="1023"/>
      <c r="AU66" s="1023"/>
      <c r="AV66" s="1023"/>
      <c r="AW66" s="1023"/>
      <c r="AX66" s="1023"/>
      <c r="AY66" s="1023"/>
      <c r="AZ66" s="1023"/>
      <c r="BA66" s="1023"/>
      <c r="BB66" s="1023"/>
      <c r="BC66" s="1023"/>
      <c r="BD66" s="1023"/>
      <c r="BE66" s="1023"/>
      <c r="BF66" s="1023"/>
      <c r="BG66" s="1023"/>
      <c r="BH66" s="1023"/>
      <c r="BI66" s="1023"/>
      <c r="BJ66" s="1023"/>
      <c r="BK66" s="1023"/>
      <c r="BL66" s="1023"/>
      <c r="BM66" s="1023"/>
      <c r="BN66" s="1023"/>
      <c r="BO66" s="1023" t="s">
        <v>1293</v>
      </c>
      <c r="BP66" s="1023"/>
      <c r="BQ66" s="1023"/>
      <c r="BR66" s="1023"/>
    </row>
    <row r="67" spans="1:70" ht="25.5" customHeight="1" x14ac:dyDescent="0.2">
      <c r="A67" s="1024">
        <v>59</v>
      </c>
      <c r="B67" s="1013"/>
      <c r="C67" s="1014" t="s">
        <v>1441</v>
      </c>
      <c r="D67" s="1014"/>
      <c r="E67" s="1014"/>
      <c r="F67" s="1014"/>
      <c r="G67" s="1014"/>
      <c r="H67" s="1014"/>
      <c r="I67" s="1014"/>
      <c r="J67" s="1014"/>
      <c r="K67" s="1014"/>
      <c r="L67" s="1014"/>
      <c r="M67" s="1014"/>
      <c r="N67" s="1014"/>
      <c r="O67" s="1014"/>
      <c r="P67" s="1014"/>
      <c r="Q67" s="1014"/>
      <c r="R67" s="1014"/>
      <c r="S67" s="1014"/>
      <c r="T67" s="1014"/>
      <c r="U67" s="1014"/>
      <c r="V67" s="1014"/>
      <c r="W67" s="1014"/>
      <c r="X67" s="1014"/>
      <c r="Y67" s="1014"/>
      <c r="Z67" s="1014"/>
      <c r="AA67" s="1014"/>
      <c r="AB67" s="1014"/>
      <c r="AC67" s="1014"/>
      <c r="AD67" s="1014"/>
      <c r="AE67" s="1023"/>
      <c r="AF67" s="1023"/>
      <c r="AG67" s="1023"/>
      <c r="AH67" s="1023"/>
      <c r="AI67" s="1023"/>
      <c r="AJ67" s="1023"/>
      <c r="AK67" s="1023"/>
      <c r="AL67" s="1023"/>
      <c r="AM67" s="1023"/>
      <c r="AN67" s="1023"/>
      <c r="AO67" s="1023"/>
      <c r="AP67" s="1023"/>
      <c r="AQ67" s="1023"/>
      <c r="AR67" s="1023"/>
      <c r="AS67" s="1023"/>
      <c r="AT67" s="1023"/>
      <c r="AU67" s="1023"/>
      <c r="AV67" s="1023"/>
      <c r="AW67" s="1023"/>
      <c r="AX67" s="1023"/>
      <c r="AY67" s="1023"/>
      <c r="AZ67" s="1023"/>
      <c r="BA67" s="1023"/>
      <c r="BB67" s="1023"/>
      <c r="BC67" s="1023"/>
      <c r="BD67" s="1023"/>
      <c r="BE67" s="1023"/>
      <c r="BF67" s="1023"/>
      <c r="BG67" s="1023"/>
      <c r="BH67" s="1023"/>
      <c r="BI67" s="1023"/>
      <c r="BJ67" s="1023"/>
      <c r="BK67" s="1023"/>
      <c r="BL67" s="1023"/>
      <c r="BM67" s="1023"/>
      <c r="BN67" s="1023"/>
      <c r="BO67" s="1023" t="s">
        <v>1293</v>
      </c>
      <c r="BP67" s="1023"/>
      <c r="BQ67" s="1023"/>
      <c r="BR67" s="1023"/>
    </row>
    <row r="68" spans="1:70" ht="25.5" customHeight="1" x14ac:dyDescent="0.2">
      <c r="A68" s="1024">
        <v>60</v>
      </c>
      <c r="B68" s="1013"/>
      <c r="C68" s="1014" t="s">
        <v>1442</v>
      </c>
      <c r="D68" s="1014"/>
      <c r="E68" s="1014"/>
      <c r="F68" s="1014"/>
      <c r="G68" s="1014"/>
      <c r="H68" s="1014"/>
      <c r="I68" s="1014"/>
      <c r="J68" s="1014"/>
      <c r="K68" s="1014"/>
      <c r="L68" s="1014"/>
      <c r="M68" s="1014"/>
      <c r="N68" s="1014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1014"/>
      <c r="AB68" s="1014"/>
      <c r="AC68" s="1014"/>
      <c r="AD68" s="1014"/>
      <c r="AE68" s="1023"/>
      <c r="AF68" s="1023"/>
      <c r="AG68" s="1023"/>
      <c r="AH68" s="1023"/>
      <c r="AI68" s="1023"/>
      <c r="AJ68" s="1023"/>
      <c r="AK68" s="1023"/>
      <c r="AL68" s="1023"/>
      <c r="AM68" s="1023"/>
      <c r="AN68" s="1023"/>
      <c r="AO68" s="1023"/>
      <c r="AP68" s="1023"/>
      <c r="AQ68" s="1023"/>
      <c r="AR68" s="1023"/>
      <c r="AS68" s="1023"/>
      <c r="AT68" s="1023"/>
      <c r="AU68" s="1023"/>
      <c r="AV68" s="1023"/>
      <c r="AW68" s="1023"/>
      <c r="AX68" s="1023"/>
      <c r="AY68" s="1023"/>
      <c r="AZ68" s="1023"/>
      <c r="BA68" s="1023"/>
      <c r="BB68" s="1023"/>
      <c r="BC68" s="1023"/>
      <c r="BD68" s="1023"/>
      <c r="BE68" s="1023"/>
      <c r="BF68" s="1023"/>
      <c r="BG68" s="1023"/>
      <c r="BH68" s="1023"/>
      <c r="BI68" s="1023"/>
      <c r="BJ68" s="1023"/>
      <c r="BK68" s="1023"/>
      <c r="BL68" s="1023"/>
      <c r="BM68" s="1023"/>
      <c r="BN68" s="1023"/>
      <c r="BO68" s="1023" t="s">
        <v>1293</v>
      </c>
      <c r="BP68" s="1023"/>
      <c r="BQ68" s="1023"/>
      <c r="BR68" s="1023"/>
    </row>
    <row r="69" spans="1:70" ht="25.5" customHeight="1" x14ac:dyDescent="0.2">
      <c r="A69" s="1024">
        <v>61</v>
      </c>
      <c r="B69" s="1013"/>
      <c r="C69" s="1014" t="s">
        <v>1443</v>
      </c>
      <c r="D69" s="1014"/>
      <c r="E69" s="1014"/>
      <c r="F69" s="1014"/>
      <c r="G69" s="1014"/>
      <c r="H69" s="1014"/>
      <c r="I69" s="1014"/>
      <c r="J69" s="1014"/>
      <c r="K69" s="1014"/>
      <c r="L69" s="1014"/>
      <c r="M69" s="1014"/>
      <c r="N69" s="1014"/>
      <c r="O69" s="1014"/>
      <c r="P69" s="1014"/>
      <c r="Q69" s="1014"/>
      <c r="R69" s="1014"/>
      <c r="S69" s="1014"/>
      <c r="T69" s="1014"/>
      <c r="U69" s="1014"/>
      <c r="V69" s="1014"/>
      <c r="W69" s="1014"/>
      <c r="X69" s="1014"/>
      <c r="Y69" s="1014"/>
      <c r="Z69" s="1014"/>
      <c r="AA69" s="1014"/>
      <c r="AB69" s="1014"/>
      <c r="AC69" s="1014"/>
      <c r="AD69" s="1014"/>
      <c r="AE69" s="1023">
        <v>4</v>
      </c>
      <c r="AF69" s="1023"/>
      <c r="AG69" s="1023"/>
      <c r="AH69" s="1023"/>
      <c r="AI69" s="1023">
        <f>((Bérek!N30+Bérek!N31+Bérek!N32+Bérek!N33)*12)/1000</f>
        <v>5268</v>
      </c>
      <c r="AJ69" s="1023"/>
      <c r="AK69" s="1023"/>
      <c r="AL69" s="1023"/>
      <c r="AM69" s="1023"/>
      <c r="AN69" s="1023"/>
      <c r="AO69" s="1023"/>
      <c r="AP69" s="1023"/>
      <c r="AQ69" s="1023"/>
      <c r="AR69" s="1023"/>
      <c r="AS69" s="1023"/>
      <c r="AT69" s="1023"/>
      <c r="AU69" s="1023"/>
      <c r="AV69" s="1023"/>
      <c r="AW69" s="1023"/>
      <c r="AX69" s="1023"/>
      <c r="AY69" s="1023">
        <f>AE69*96</f>
        <v>384</v>
      </c>
      <c r="AZ69" s="1023"/>
      <c r="BA69" s="1023"/>
      <c r="BB69" s="1023"/>
      <c r="BC69" s="1023"/>
      <c r="BD69" s="1023"/>
      <c r="BE69" s="1023"/>
      <c r="BF69" s="1023"/>
      <c r="BG69" s="1023"/>
      <c r="BH69" s="1023"/>
      <c r="BI69" s="1023"/>
      <c r="BJ69" s="1023"/>
      <c r="BK69" s="1023"/>
      <c r="BL69" s="1023"/>
      <c r="BM69" s="1023"/>
      <c r="BN69" s="1023"/>
      <c r="BO69" s="1023" t="s">
        <v>1293</v>
      </c>
      <c r="BP69" s="1023"/>
      <c r="BQ69" s="1023"/>
      <c r="BR69" s="1023"/>
    </row>
    <row r="70" spans="1:70" ht="19.5" customHeight="1" x14ac:dyDescent="0.2">
      <c r="A70" s="1024">
        <v>62</v>
      </c>
      <c r="B70" s="1013"/>
      <c r="C70" s="1014" t="s">
        <v>1444</v>
      </c>
      <c r="D70" s="1014"/>
      <c r="E70" s="1014"/>
      <c r="F70" s="1014"/>
      <c r="G70" s="1014"/>
      <c r="H70" s="1014"/>
      <c r="I70" s="1014"/>
      <c r="J70" s="1014"/>
      <c r="K70" s="1014"/>
      <c r="L70" s="1014"/>
      <c r="M70" s="1014"/>
      <c r="N70" s="1014"/>
      <c r="O70" s="1014"/>
      <c r="P70" s="1014"/>
      <c r="Q70" s="1014"/>
      <c r="R70" s="1014"/>
      <c r="S70" s="1014"/>
      <c r="T70" s="1014"/>
      <c r="U70" s="1014"/>
      <c r="V70" s="1014"/>
      <c r="W70" s="1014"/>
      <c r="X70" s="1014"/>
      <c r="Y70" s="1014"/>
      <c r="Z70" s="1014"/>
      <c r="AA70" s="1014"/>
      <c r="AB70" s="1014"/>
      <c r="AC70" s="1014"/>
      <c r="AD70" s="1014"/>
      <c r="AE70" s="1023"/>
      <c r="AF70" s="1023"/>
      <c r="AG70" s="1023"/>
      <c r="AH70" s="1023"/>
      <c r="AI70" s="1023"/>
      <c r="AJ70" s="1023"/>
      <c r="AK70" s="1023"/>
      <c r="AL70" s="1023"/>
      <c r="AM70" s="1023"/>
      <c r="AN70" s="1023"/>
      <c r="AO70" s="1023"/>
      <c r="AP70" s="1023"/>
      <c r="AQ70" s="1023"/>
      <c r="AR70" s="1023"/>
      <c r="AS70" s="1023"/>
      <c r="AT70" s="1023"/>
      <c r="AU70" s="1023"/>
      <c r="AV70" s="1023"/>
      <c r="AW70" s="1023"/>
      <c r="AX70" s="1023"/>
      <c r="AY70" s="1023"/>
      <c r="AZ70" s="1023"/>
      <c r="BA70" s="1023"/>
      <c r="BB70" s="1023"/>
      <c r="BC70" s="1023"/>
      <c r="BD70" s="1023"/>
      <c r="BE70" s="1023"/>
      <c r="BF70" s="1023"/>
      <c r="BG70" s="1023"/>
      <c r="BH70" s="1023"/>
      <c r="BI70" s="1023"/>
      <c r="BJ70" s="1023"/>
      <c r="BK70" s="1023"/>
      <c r="BL70" s="1023"/>
      <c r="BM70" s="1023"/>
      <c r="BN70" s="1023"/>
      <c r="BO70" s="1023" t="s">
        <v>1293</v>
      </c>
      <c r="BP70" s="1023"/>
      <c r="BQ70" s="1023"/>
      <c r="BR70" s="1023"/>
    </row>
    <row r="71" spans="1:70" ht="19.5" customHeight="1" x14ac:dyDescent="0.2">
      <c r="A71" s="1024">
        <v>63</v>
      </c>
      <c r="B71" s="1013"/>
      <c r="C71" s="1014" t="s">
        <v>1445</v>
      </c>
      <c r="D71" s="1014"/>
      <c r="E71" s="1014"/>
      <c r="F71" s="1014"/>
      <c r="G71" s="1014"/>
      <c r="H71" s="1014"/>
      <c r="I71" s="1014"/>
      <c r="J71" s="1014"/>
      <c r="K71" s="1014"/>
      <c r="L71" s="1014"/>
      <c r="M71" s="1014"/>
      <c r="N71" s="1014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  <c r="Z71" s="1014"/>
      <c r="AA71" s="1014"/>
      <c r="AB71" s="1014"/>
      <c r="AC71" s="1014"/>
      <c r="AD71" s="1014"/>
      <c r="AE71" s="1023"/>
      <c r="AF71" s="1023"/>
      <c r="AG71" s="1023"/>
      <c r="AH71" s="1023"/>
      <c r="AI71" s="1023"/>
      <c r="AJ71" s="1023"/>
      <c r="AK71" s="1023"/>
      <c r="AL71" s="1023"/>
      <c r="AM71" s="1023"/>
      <c r="AN71" s="1023"/>
      <c r="AO71" s="1023"/>
      <c r="AP71" s="1023"/>
      <c r="AQ71" s="1023"/>
      <c r="AR71" s="1023"/>
      <c r="AS71" s="1023"/>
      <c r="AT71" s="1023"/>
      <c r="AU71" s="1023"/>
      <c r="AV71" s="1023"/>
      <c r="AW71" s="1023"/>
      <c r="AX71" s="1023"/>
      <c r="AY71" s="1023"/>
      <c r="AZ71" s="1023"/>
      <c r="BA71" s="1023"/>
      <c r="BB71" s="1023"/>
      <c r="BC71" s="1023"/>
      <c r="BD71" s="1023"/>
      <c r="BE71" s="1023"/>
      <c r="BF71" s="1023"/>
      <c r="BG71" s="1023"/>
      <c r="BH71" s="1023"/>
      <c r="BI71" s="1023"/>
      <c r="BJ71" s="1023"/>
      <c r="BK71" s="1023"/>
      <c r="BL71" s="1023"/>
      <c r="BM71" s="1023"/>
      <c r="BN71" s="1023"/>
      <c r="BO71" s="1023" t="s">
        <v>1293</v>
      </c>
      <c r="BP71" s="1023"/>
      <c r="BQ71" s="1023"/>
      <c r="BR71" s="1023"/>
    </row>
    <row r="72" spans="1:70" ht="19.5" customHeight="1" x14ac:dyDescent="0.2">
      <c r="A72" s="1024">
        <v>64</v>
      </c>
      <c r="B72" s="1013"/>
      <c r="C72" s="1014" t="s">
        <v>1446</v>
      </c>
      <c r="D72" s="1014"/>
      <c r="E72" s="1014"/>
      <c r="F72" s="1014"/>
      <c r="G72" s="1014"/>
      <c r="H72" s="1014"/>
      <c r="I72" s="1014"/>
      <c r="J72" s="1014"/>
      <c r="K72" s="1014"/>
      <c r="L72" s="1014"/>
      <c r="M72" s="1014"/>
      <c r="N72" s="1014"/>
      <c r="O72" s="1014"/>
      <c r="P72" s="1014"/>
      <c r="Q72" s="1014"/>
      <c r="R72" s="1014"/>
      <c r="S72" s="1014"/>
      <c r="T72" s="1014"/>
      <c r="U72" s="1014"/>
      <c r="V72" s="1014"/>
      <c r="W72" s="1014"/>
      <c r="X72" s="1014"/>
      <c r="Y72" s="1014"/>
      <c r="Z72" s="1014"/>
      <c r="AA72" s="1014"/>
      <c r="AB72" s="1014"/>
      <c r="AC72" s="1014"/>
      <c r="AD72" s="1014"/>
      <c r="AE72" s="1023"/>
      <c r="AF72" s="1023"/>
      <c r="AG72" s="1023"/>
      <c r="AH72" s="1023"/>
      <c r="AI72" s="1023"/>
      <c r="AJ72" s="1023"/>
      <c r="AK72" s="1023"/>
      <c r="AL72" s="1023"/>
      <c r="AM72" s="1023"/>
      <c r="AN72" s="1023"/>
      <c r="AO72" s="1023"/>
      <c r="AP72" s="1023"/>
      <c r="AQ72" s="1023"/>
      <c r="AR72" s="1023"/>
      <c r="AS72" s="1023"/>
      <c r="AT72" s="1023"/>
      <c r="AU72" s="1023"/>
      <c r="AV72" s="1023"/>
      <c r="AW72" s="1023"/>
      <c r="AX72" s="1023"/>
      <c r="AY72" s="1023"/>
      <c r="AZ72" s="1023"/>
      <c r="BA72" s="1023"/>
      <c r="BB72" s="1023"/>
      <c r="BC72" s="1023"/>
      <c r="BD72" s="1023"/>
      <c r="BE72" s="1023"/>
      <c r="BF72" s="1023"/>
      <c r="BG72" s="1023"/>
      <c r="BH72" s="1023"/>
      <c r="BI72" s="1023"/>
      <c r="BJ72" s="1023"/>
      <c r="BK72" s="1023"/>
      <c r="BL72" s="1023"/>
      <c r="BM72" s="1023"/>
      <c r="BN72" s="1023"/>
      <c r="BO72" s="1023" t="s">
        <v>1293</v>
      </c>
      <c r="BP72" s="1023"/>
      <c r="BQ72" s="1023"/>
      <c r="BR72" s="1023"/>
    </row>
    <row r="73" spans="1:70" ht="30" customHeight="1" x14ac:dyDescent="0.2">
      <c r="A73" s="1020">
        <v>65</v>
      </c>
      <c r="B73" s="1021"/>
      <c r="C73" s="1017" t="s">
        <v>1447</v>
      </c>
      <c r="D73" s="1017"/>
      <c r="E73" s="1017"/>
      <c r="F73" s="1017"/>
      <c r="G73" s="1017"/>
      <c r="H73" s="1017"/>
      <c r="I73" s="1017"/>
      <c r="J73" s="1017"/>
      <c r="K73" s="1017"/>
      <c r="L73" s="1017"/>
      <c r="M73" s="1017"/>
      <c r="N73" s="1017"/>
      <c r="O73" s="1017"/>
      <c r="P73" s="1017"/>
      <c r="Q73" s="1017"/>
      <c r="R73" s="1017"/>
      <c r="S73" s="1017"/>
      <c r="T73" s="1017"/>
      <c r="U73" s="1017"/>
      <c r="V73" s="1017"/>
      <c r="W73" s="1017"/>
      <c r="X73" s="1017"/>
      <c r="Y73" s="1017"/>
      <c r="Z73" s="1017"/>
      <c r="AA73" s="1017"/>
      <c r="AB73" s="1017"/>
      <c r="AC73" s="1017"/>
      <c r="AD73" s="1017"/>
      <c r="AE73" s="1022">
        <f>SUM(AE66:AH72)</f>
        <v>4</v>
      </c>
      <c r="AF73" s="1022"/>
      <c r="AG73" s="1022"/>
      <c r="AH73" s="1022"/>
      <c r="AI73" s="1022">
        <f>SUM(AI66:AL72)</f>
        <v>5268</v>
      </c>
      <c r="AJ73" s="1022"/>
      <c r="AK73" s="1022"/>
      <c r="AL73" s="1022"/>
      <c r="AM73" s="1022"/>
      <c r="AN73" s="1022"/>
      <c r="AO73" s="1022"/>
      <c r="AP73" s="1022"/>
      <c r="AQ73" s="1022"/>
      <c r="AR73" s="1022"/>
      <c r="AS73" s="1022"/>
      <c r="AT73" s="1022"/>
      <c r="AU73" s="1022"/>
      <c r="AV73" s="1022"/>
      <c r="AW73" s="1022"/>
      <c r="AX73" s="1022"/>
      <c r="AY73" s="1022">
        <f>SUM(AY66:BB72)</f>
        <v>384</v>
      </c>
      <c r="AZ73" s="1022"/>
      <c r="BA73" s="1022"/>
      <c r="BB73" s="1022"/>
      <c r="BC73" s="1022"/>
      <c r="BD73" s="1022"/>
      <c r="BE73" s="1022"/>
      <c r="BF73" s="1022"/>
      <c r="BG73" s="1022"/>
      <c r="BH73" s="1022"/>
      <c r="BI73" s="1022"/>
      <c r="BJ73" s="1022"/>
      <c r="BK73" s="1022"/>
      <c r="BL73" s="1022"/>
      <c r="BM73" s="1022"/>
      <c r="BN73" s="1022"/>
      <c r="BO73" s="1022" t="s">
        <v>1293</v>
      </c>
      <c r="BP73" s="1022"/>
      <c r="BQ73" s="1022"/>
      <c r="BR73" s="1022"/>
    </row>
    <row r="74" spans="1:70" ht="19.5" customHeight="1" x14ac:dyDescent="0.2">
      <c r="A74" s="1024">
        <v>66</v>
      </c>
      <c r="B74" s="1013"/>
      <c r="C74" s="1014" t="s">
        <v>1448</v>
      </c>
      <c r="D74" s="1014"/>
      <c r="E74" s="1014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1014"/>
      <c r="AB74" s="1014"/>
      <c r="AC74" s="1014"/>
      <c r="AD74" s="1014"/>
      <c r="AE74" s="1023"/>
      <c r="AF74" s="1023"/>
      <c r="AG74" s="1023"/>
      <c r="AH74" s="1023"/>
      <c r="AI74" s="1023" t="s">
        <v>1293</v>
      </c>
      <c r="AJ74" s="1023"/>
      <c r="AK74" s="1023"/>
      <c r="AL74" s="1023"/>
      <c r="AM74" s="1023" t="s">
        <v>1293</v>
      </c>
      <c r="AN74" s="1023"/>
      <c r="AO74" s="1023"/>
      <c r="AP74" s="1023"/>
      <c r="AQ74" s="1023" t="s">
        <v>1293</v>
      </c>
      <c r="AR74" s="1023"/>
      <c r="AS74" s="1023"/>
      <c r="AT74" s="1023"/>
      <c r="AU74" s="1023" t="s">
        <v>1293</v>
      </c>
      <c r="AV74" s="1023"/>
      <c r="AW74" s="1023"/>
      <c r="AX74" s="1023"/>
      <c r="AY74" s="1023" t="s">
        <v>1293</v>
      </c>
      <c r="AZ74" s="1023"/>
      <c r="BA74" s="1023"/>
      <c r="BB74" s="1023"/>
      <c r="BC74" s="1023" t="s">
        <v>1293</v>
      </c>
      <c r="BD74" s="1023"/>
      <c r="BE74" s="1023"/>
      <c r="BF74" s="1023"/>
      <c r="BG74" s="1023" t="s">
        <v>1293</v>
      </c>
      <c r="BH74" s="1023"/>
      <c r="BI74" s="1023"/>
      <c r="BJ74" s="1023"/>
      <c r="BK74" s="1023" t="s">
        <v>1293</v>
      </c>
      <c r="BL74" s="1023"/>
      <c r="BM74" s="1023"/>
      <c r="BN74" s="1023"/>
      <c r="BO74" s="1023"/>
      <c r="BP74" s="1023"/>
      <c r="BQ74" s="1023"/>
      <c r="BR74" s="1023"/>
    </row>
    <row r="75" spans="1:70" ht="19.5" customHeight="1" x14ac:dyDescent="0.2">
      <c r="A75" s="1024">
        <v>67</v>
      </c>
      <c r="B75" s="1013"/>
      <c r="C75" s="1014" t="s">
        <v>1449</v>
      </c>
      <c r="D75" s="1014"/>
      <c r="E75" s="1014"/>
      <c r="F75" s="1014"/>
      <c r="G75" s="1014"/>
      <c r="H75" s="1014"/>
      <c r="I75" s="1014"/>
      <c r="J75" s="1014"/>
      <c r="K75" s="1014"/>
      <c r="L75" s="1014"/>
      <c r="M75" s="1014"/>
      <c r="N75" s="1014"/>
      <c r="O75" s="1014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  <c r="Z75" s="1014"/>
      <c r="AA75" s="1014"/>
      <c r="AB75" s="1014"/>
      <c r="AC75" s="1014"/>
      <c r="AD75" s="1014"/>
      <c r="AE75" s="1023"/>
      <c r="AF75" s="1023"/>
      <c r="AG75" s="1023"/>
      <c r="AH75" s="1023"/>
      <c r="AI75" s="1023" t="s">
        <v>1293</v>
      </c>
      <c r="AJ75" s="1023"/>
      <c r="AK75" s="1023"/>
      <c r="AL75" s="1023"/>
      <c r="AM75" s="1023" t="s">
        <v>1293</v>
      </c>
      <c r="AN75" s="1023"/>
      <c r="AO75" s="1023"/>
      <c r="AP75" s="1023"/>
      <c r="AQ75" s="1023" t="s">
        <v>1293</v>
      </c>
      <c r="AR75" s="1023"/>
      <c r="AS75" s="1023"/>
      <c r="AT75" s="1023"/>
      <c r="AU75" s="1023" t="s">
        <v>1293</v>
      </c>
      <c r="AV75" s="1023"/>
      <c r="AW75" s="1023"/>
      <c r="AX75" s="1023"/>
      <c r="AY75" s="1023" t="s">
        <v>1293</v>
      </c>
      <c r="AZ75" s="1023"/>
      <c r="BA75" s="1023"/>
      <c r="BB75" s="1023"/>
      <c r="BC75" s="1023" t="s">
        <v>1293</v>
      </c>
      <c r="BD75" s="1023"/>
      <c r="BE75" s="1023"/>
      <c r="BF75" s="1023"/>
      <c r="BG75" s="1023" t="s">
        <v>1293</v>
      </c>
      <c r="BH75" s="1023"/>
      <c r="BI75" s="1023"/>
      <c r="BJ75" s="1023"/>
      <c r="BK75" s="1023" t="s">
        <v>1293</v>
      </c>
      <c r="BL75" s="1023"/>
      <c r="BM75" s="1023"/>
      <c r="BN75" s="1023"/>
      <c r="BO75" s="1023"/>
      <c r="BP75" s="1023"/>
      <c r="BQ75" s="1023"/>
      <c r="BR75" s="1023"/>
    </row>
    <row r="76" spans="1:70" ht="19.5" customHeight="1" x14ac:dyDescent="0.2">
      <c r="A76" s="1024">
        <v>68</v>
      </c>
      <c r="B76" s="1013"/>
      <c r="C76" s="1014" t="s">
        <v>1450</v>
      </c>
      <c r="D76" s="1014"/>
      <c r="E76" s="1014"/>
      <c r="F76" s="1014"/>
      <c r="G76" s="1014"/>
      <c r="H76" s="1014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  <c r="Z76" s="1014"/>
      <c r="AA76" s="1014"/>
      <c r="AB76" s="1014"/>
      <c r="AC76" s="1014"/>
      <c r="AD76" s="1014"/>
      <c r="AE76" s="1023"/>
      <c r="AF76" s="1023"/>
      <c r="AG76" s="1023"/>
      <c r="AH76" s="1023"/>
      <c r="AI76" s="1023" t="s">
        <v>1293</v>
      </c>
      <c r="AJ76" s="1023"/>
      <c r="AK76" s="1023"/>
      <c r="AL76" s="1023"/>
      <c r="AM76" s="1023" t="s">
        <v>1293</v>
      </c>
      <c r="AN76" s="1023"/>
      <c r="AO76" s="1023"/>
      <c r="AP76" s="1023"/>
      <c r="AQ76" s="1023" t="s">
        <v>1293</v>
      </c>
      <c r="AR76" s="1023"/>
      <c r="AS76" s="1023"/>
      <c r="AT76" s="1023"/>
      <c r="AU76" s="1023" t="s">
        <v>1293</v>
      </c>
      <c r="AV76" s="1023"/>
      <c r="AW76" s="1023"/>
      <c r="AX76" s="1023"/>
      <c r="AY76" s="1023" t="s">
        <v>1293</v>
      </c>
      <c r="AZ76" s="1023"/>
      <c r="BA76" s="1023"/>
      <c r="BB76" s="1023"/>
      <c r="BC76" s="1023" t="s">
        <v>1293</v>
      </c>
      <c r="BD76" s="1023"/>
      <c r="BE76" s="1023"/>
      <c r="BF76" s="1023"/>
      <c r="BG76" s="1023" t="s">
        <v>1293</v>
      </c>
      <c r="BH76" s="1023"/>
      <c r="BI76" s="1023"/>
      <c r="BJ76" s="1023"/>
      <c r="BK76" s="1023" t="s">
        <v>1293</v>
      </c>
      <c r="BL76" s="1023"/>
      <c r="BM76" s="1023"/>
      <c r="BN76" s="1023"/>
      <c r="BO76" s="1023"/>
      <c r="BP76" s="1023"/>
      <c r="BQ76" s="1023"/>
      <c r="BR76" s="1023"/>
    </row>
    <row r="77" spans="1:70" ht="19.5" customHeight="1" x14ac:dyDescent="0.2">
      <c r="A77" s="1024">
        <v>69</v>
      </c>
      <c r="B77" s="1013"/>
      <c r="C77" s="1014" t="s">
        <v>414</v>
      </c>
      <c r="D77" s="1014"/>
      <c r="E77" s="1014"/>
      <c r="F77" s="1014"/>
      <c r="G77" s="1014"/>
      <c r="H77" s="1014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4"/>
      <c r="V77" s="1014"/>
      <c r="W77" s="1014"/>
      <c r="X77" s="1014"/>
      <c r="Y77" s="1014"/>
      <c r="Z77" s="1014"/>
      <c r="AA77" s="1014"/>
      <c r="AB77" s="1014"/>
      <c r="AC77" s="1014"/>
      <c r="AD77" s="1014"/>
      <c r="AE77" s="1023"/>
      <c r="AF77" s="1023"/>
      <c r="AG77" s="1023"/>
      <c r="AH77" s="1023"/>
      <c r="AI77" s="1023" t="s">
        <v>1293</v>
      </c>
      <c r="AJ77" s="1023"/>
      <c r="AK77" s="1023"/>
      <c r="AL77" s="1023"/>
      <c r="AM77" s="1023" t="s">
        <v>1293</v>
      </c>
      <c r="AN77" s="1023"/>
      <c r="AO77" s="1023"/>
      <c r="AP77" s="1023"/>
      <c r="AQ77" s="1023" t="s">
        <v>1293</v>
      </c>
      <c r="AR77" s="1023"/>
      <c r="AS77" s="1023"/>
      <c r="AT77" s="1023"/>
      <c r="AU77" s="1023" t="s">
        <v>1293</v>
      </c>
      <c r="AV77" s="1023"/>
      <c r="AW77" s="1023"/>
      <c r="AX77" s="1023"/>
      <c r="AY77" s="1023" t="s">
        <v>1293</v>
      </c>
      <c r="AZ77" s="1023"/>
      <c r="BA77" s="1023"/>
      <c r="BB77" s="1023"/>
      <c r="BC77" s="1023" t="s">
        <v>1293</v>
      </c>
      <c r="BD77" s="1023"/>
      <c r="BE77" s="1023"/>
      <c r="BF77" s="1023"/>
      <c r="BG77" s="1023" t="s">
        <v>1293</v>
      </c>
      <c r="BH77" s="1023"/>
      <c r="BI77" s="1023"/>
      <c r="BJ77" s="1023"/>
      <c r="BK77" s="1023" t="s">
        <v>1293</v>
      </c>
      <c r="BL77" s="1023"/>
      <c r="BM77" s="1023"/>
      <c r="BN77" s="1023"/>
      <c r="BO77" s="1023"/>
      <c r="BP77" s="1023"/>
      <c r="BQ77" s="1023"/>
      <c r="BR77" s="1023"/>
    </row>
    <row r="78" spans="1:70" ht="19.5" customHeight="1" x14ac:dyDescent="0.2">
      <c r="A78" s="1024">
        <v>70</v>
      </c>
      <c r="B78" s="1013"/>
      <c r="C78" s="1014" t="s">
        <v>415</v>
      </c>
      <c r="D78" s="1014"/>
      <c r="E78" s="1014"/>
      <c r="F78" s="1014"/>
      <c r="G78" s="1014"/>
      <c r="H78" s="1014"/>
      <c r="I78" s="1014"/>
      <c r="J78" s="1014"/>
      <c r="K78" s="1014"/>
      <c r="L78" s="1014"/>
      <c r="M78" s="1014"/>
      <c r="N78" s="1014"/>
      <c r="O78" s="1014"/>
      <c r="P78" s="1014"/>
      <c r="Q78" s="1014"/>
      <c r="R78" s="1014"/>
      <c r="S78" s="1014"/>
      <c r="T78" s="1014"/>
      <c r="U78" s="1014"/>
      <c r="V78" s="1014"/>
      <c r="W78" s="1014"/>
      <c r="X78" s="1014"/>
      <c r="Y78" s="1014"/>
      <c r="Z78" s="1014"/>
      <c r="AA78" s="1014"/>
      <c r="AB78" s="1014"/>
      <c r="AC78" s="1014"/>
      <c r="AD78" s="1014"/>
      <c r="AE78" s="1023"/>
      <c r="AF78" s="1023"/>
      <c r="AG78" s="1023"/>
      <c r="AH78" s="1023"/>
      <c r="AI78" s="1023" t="s">
        <v>1293</v>
      </c>
      <c r="AJ78" s="1023"/>
      <c r="AK78" s="1023"/>
      <c r="AL78" s="1023"/>
      <c r="AM78" s="1023" t="s">
        <v>1293</v>
      </c>
      <c r="AN78" s="1023"/>
      <c r="AO78" s="1023"/>
      <c r="AP78" s="1023"/>
      <c r="AQ78" s="1023" t="s">
        <v>1293</v>
      </c>
      <c r="AR78" s="1023"/>
      <c r="AS78" s="1023"/>
      <c r="AT78" s="1023"/>
      <c r="AU78" s="1023" t="s">
        <v>1293</v>
      </c>
      <c r="AV78" s="1023"/>
      <c r="AW78" s="1023"/>
      <c r="AX78" s="1023"/>
      <c r="AY78" s="1023" t="s">
        <v>1293</v>
      </c>
      <c r="AZ78" s="1023"/>
      <c r="BA78" s="1023"/>
      <c r="BB78" s="1023"/>
      <c r="BC78" s="1023" t="s">
        <v>1293</v>
      </c>
      <c r="BD78" s="1023"/>
      <c r="BE78" s="1023"/>
      <c r="BF78" s="1023"/>
      <c r="BG78" s="1023" t="s">
        <v>1293</v>
      </c>
      <c r="BH78" s="1023"/>
      <c r="BI78" s="1023"/>
      <c r="BJ78" s="1023"/>
      <c r="BK78" s="1023" t="s">
        <v>1293</v>
      </c>
      <c r="BL78" s="1023"/>
      <c r="BM78" s="1023"/>
      <c r="BN78" s="1023"/>
      <c r="BO78" s="1023"/>
      <c r="BP78" s="1023"/>
      <c r="BQ78" s="1023"/>
      <c r="BR78" s="1023"/>
    </row>
    <row r="79" spans="1:70" ht="19.5" customHeight="1" x14ac:dyDescent="0.2">
      <c r="A79" s="1024">
        <v>71</v>
      </c>
      <c r="B79" s="1013"/>
      <c r="C79" s="1014" t="s">
        <v>416</v>
      </c>
      <c r="D79" s="1014"/>
      <c r="E79" s="1014"/>
      <c r="F79" s="1014"/>
      <c r="G79" s="1014"/>
      <c r="H79" s="1014"/>
      <c r="I79" s="1014"/>
      <c r="J79" s="1014"/>
      <c r="K79" s="1014"/>
      <c r="L79" s="1014"/>
      <c r="M79" s="1014"/>
      <c r="N79" s="1014"/>
      <c r="O79" s="1014"/>
      <c r="P79" s="1014"/>
      <c r="Q79" s="1014"/>
      <c r="R79" s="1014"/>
      <c r="S79" s="1014"/>
      <c r="T79" s="1014"/>
      <c r="U79" s="1014"/>
      <c r="V79" s="1014"/>
      <c r="W79" s="1014"/>
      <c r="X79" s="1014"/>
      <c r="Y79" s="1014"/>
      <c r="Z79" s="1014"/>
      <c r="AA79" s="1014"/>
      <c r="AB79" s="1014"/>
      <c r="AC79" s="1014"/>
      <c r="AD79" s="1014"/>
      <c r="AE79" s="1023"/>
      <c r="AF79" s="1023"/>
      <c r="AG79" s="1023"/>
      <c r="AH79" s="1023"/>
      <c r="AI79" s="1023" t="s">
        <v>1293</v>
      </c>
      <c r="AJ79" s="1023"/>
      <c r="AK79" s="1023"/>
      <c r="AL79" s="1023"/>
      <c r="AM79" s="1023" t="s">
        <v>1293</v>
      </c>
      <c r="AN79" s="1023"/>
      <c r="AO79" s="1023"/>
      <c r="AP79" s="1023"/>
      <c r="AQ79" s="1023" t="s">
        <v>1293</v>
      </c>
      <c r="AR79" s="1023"/>
      <c r="AS79" s="1023"/>
      <c r="AT79" s="1023"/>
      <c r="AU79" s="1023" t="s">
        <v>1293</v>
      </c>
      <c r="AV79" s="1023"/>
      <c r="AW79" s="1023"/>
      <c r="AX79" s="1023"/>
      <c r="AY79" s="1023" t="s">
        <v>1293</v>
      </c>
      <c r="AZ79" s="1023"/>
      <c r="BA79" s="1023"/>
      <c r="BB79" s="1023"/>
      <c r="BC79" s="1023" t="s">
        <v>1293</v>
      </c>
      <c r="BD79" s="1023"/>
      <c r="BE79" s="1023"/>
      <c r="BF79" s="1023"/>
      <c r="BG79" s="1023" t="s">
        <v>1293</v>
      </c>
      <c r="BH79" s="1023"/>
      <c r="BI79" s="1023"/>
      <c r="BJ79" s="1023"/>
      <c r="BK79" s="1023" t="s">
        <v>1293</v>
      </c>
      <c r="BL79" s="1023"/>
      <c r="BM79" s="1023"/>
      <c r="BN79" s="1023"/>
      <c r="BO79" s="1023"/>
      <c r="BP79" s="1023"/>
      <c r="BQ79" s="1023"/>
      <c r="BR79" s="1023"/>
    </row>
    <row r="80" spans="1:70" ht="19.5" customHeight="1" x14ac:dyDescent="0.2">
      <c r="A80" s="1024">
        <v>72</v>
      </c>
      <c r="B80" s="1013"/>
      <c r="C80" s="1014" t="s">
        <v>417</v>
      </c>
      <c r="D80" s="1014"/>
      <c r="E80" s="1014"/>
      <c r="F80" s="1014"/>
      <c r="G80" s="1014"/>
      <c r="H80" s="1014"/>
      <c r="I80" s="1014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T80" s="1014"/>
      <c r="U80" s="1014"/>
      <c r="V80" s="1014"/>
      <c r="W80" s="1014"/>
      <c r="X80" s="1014"/>
      <c r="Y80" s="1014"/>
      <c r="Z80" s="1014"/>
      <c r="AA80" s="1014"/>
      <c r="AB80" s="1014"/>
      <c r="AC80" s="1014"/>
      <c r="AD80" s="1014"/>
      <c r="AE80" s="1023"/>
      <c r="AF80" s="1023"/>
      <c r="AG80" s="1023"/>
      <c r="AH80" s="1023"/>
      <c r="AI80" s="1023" t="s">
        <v>1293</v>
      </c>
      <c r="AJ80" s="1023"/>
      <c r="AK80" s="1023"/>
      <c r="AL80" s="1023"/>
      <c r="AM80" s="1023" t="s">
        <v>1293</v>
      </c>
      <c r="AN80" s="1023"/>
      <c r="AO80" s="1023"/>
      <c r="AP80" s="1023"/>
      <c r="AQ80" s="1023" t="s">
        <v>1293</v>
      </c>
      <c r="AR80" s="1023"/>
      <c r="AS80" s="1023"/>
      <c r="AT80" s="1023"/>
      <c r="AU80" s="1023" t="s">
        <v>1293</v>
      </c>
      <c r="AV80" s="1023"/>
      <c r="AW80" s="1023"/>
      <c r="AX80" s="1023"/>
      <c r="AY80" s="1023" t="s">
        <v>1293</v>
      </c>
      <c r="AZ80" s="1023"/>
      <c r="BA80" s="1023"/>
      <c r="BB80" s="1023"/>
      <c r="BC80" s="1023" t="s">
        <v>1293</v>
      </c>
      <c r="BD80" s="1023"/>
      <c r="BE80" s="1023"/>
      <c r="BF80" s="1023"/>
      <c r="BG80" s="1023" t="s">
        <v>1293</v>
      </c>
      <c r="BH80" s="1023"/>
      <c r="BI80" s="1023"/>
      <c r="BJ80" s="1023"/>
      <c r="BK80" s="1023" t="s">
        <v>1293</v>
      </c>
      <c r="BL80" s="1023"/>
      <c r="BM80" s="1023"/>
      <c r="BN80" s="1023"/>
      <c r="BO80" s="1023"/>
      <c r="BP80" s="1023"/>
      <c r="BQ80" s="1023"/>
      <c r="BR80" s="1023"/>
    </row>
    <row r="81" spans="1:70" ht="19.5" customHeight="1" x14ac:dyDescent="0.2">
      <c r="A81" s="1024">
        <v>73</v>
      </c>
      <c r="B81" s="1013"/>
      <c r="C81" s="1014" t="s">
        <v>418</v>
      </c>
      <c r="D81" s="1014"/>
      <c r="E81" s="1014"/>
      <c r="F81" s="1014"/>
      <c r="G81" s="1014"/>
      <c r="H81" s="1014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  <c r="Z81" s="1014"/>
      <c r="AA81" s="1014"/>
      <c r="AB81" s="1014"/>
      <c r="AC81" s="1014"/>
      <c r="AD81" s="1014"/>
      <c r="AE81" s="1023"/>
      <c r="AF81" s="1023"/>
      <c r="AG81" s="1023"/>
      <c r="AH81" s="1023"/>
      <c r="AI81" s="1023" t="s">
        <v>1293</v>
      </c>
      <c r="AJ81" s="1023"/>
      <c r="AK81" s="1023"/>
      <c r="AL81" s="1023"/>
      <c r="AM81" s="1023" t="s">
        <v>1293</v>
      </c>
      <c r="AN81" s="1023"/>
      <c r="AO81" s="1023"/>
      <c r="AP81" s="1023"/>
      <c r="AQ81" s="1023" t="s">
        <v>1293</v>
      </c>
      <c r="AR81" s="1023"/>
      <c r="AS81" s="1023"/>
      <c r="AT81" s="1023"/>
      <c r="AU81" s="1023" t="s">
        <v>1293</v>
      </c>
      <c r="AV81" s="1023"/>
      <c r="AW81" s="1023"/>
      <c r="AX81" s="1023"/>
      <c r="AY81" s="1023" t="s">
        <v>1293</v>
      </c>
      <c r="AZ81" s="1023"/>
      <c r="BA81" s="1023"/>
      <c r="BB81" s="1023"/>
      <c r="BC81" s="1023" t="s">
        <v>1293</v>
      </c>
      <c r="BD81" s="1023"/>
      <c r="BE81" s="1023"/>
      <c r="BF81" s="1023"/>
      <c r="BG81" s="1023" t="s">
        <v>1293</v>
      </c>
      <c r="BH81" s="1023"/>
      <c r="BI81" s="1023"/>
      <c r="BJ81" s="1023"/>
      <c r="BK81" s="1023" t="s">
        <v>1293</v>
      </c>
      <c r="BL81" s="1023"/>
      <c r="BM81" s="1023"/>
      <c r="BN81" s="1023"/>
      <c r="BO81" s="1023"/>
      <c r="BP81" s="1023"/>
      <c r="BQ81" s="1023"/>
      <c r="BR81" s="1023"/>
    </row>
    <row r="82" spans="1:70" ht="19.5" customHeight="1" x14ac:dyDescent="0.2">
      <c r="A82" s="1024">
        <v>74</v>
      </c>
      <c r="B82" s="1013"/>
      <c r="C82" s="1014" t="s">
        <v>419</v>
      </c>
      <c r="D82" s="1014"/>
      <c r="E82" s="1014"/>
      <c r="F82" s="1014"/>
      <c r="G82" s="1014"/>
      <c r="H82" s="1014"/>
      <c r="I82" s="1014"/>
      <c r="J82" s="1014"/>
      <c r="K82" s="1014"/>
      <c r="L82" s="1014"/>
      <c r="M82" s="1014"/>
      <c r="N82" s="1014"/>
      <c r="O82" s="1014"/>
      <c r="P82" s="1014"/>
      <c r="Q82" s="1014"/>
      <c r="R82" s="1014"/>
      <c r="S82" s="1014"/>
      <c r="T82" s="1014"/>
      <c r="U82" s="1014"/>
      <c r="V82" s="1014"/>
      <c r="W82" s="1014"/>
      <c r="X82" s="1014"/>
      <c r="Y82" s="1014"/>
      <c r="Z82" s="1014"/>
      <c r="AA82" s="1014"/>
      <c r="AB82" s="1014"/>
      <c r="AC82" s="1014"/>
      <c r="AD82" s="1014"/>
      <c r="AE82" s="1023">
        <v>1</v>
      </c>
      <c r="AF82" s="1023"/>
      <c r="AG82" s="1023"/>
      <c r="AH82" s="1023"/>
      <c r="AI82" s="1023" t="s">
        <v>1293</v>
      </c>
      <c r="AJ82" s="1023"/>
      <c r="AK82" s="1023"/>
      <c r="AL82" s="1023"/>
      <c r="AM82" s="1023" t="s">
        <v>1293</v>
      </c>
      <c r="AN82" s="1023"/>
      <c r="AO82" s="1023"/>
      <c r="AP82" s="1023"/>
      <c r="AQ82" s="1023" t="s">
        <v>1293</v>
      </c>
      <c r="AR82" s="1023"/>
      <c r="AS82" s="1023"/>
      <c r="AT82" s="1023"/>
      <c r="AU82" s="1023" t="s">
        <v>1293</v>
      </c>
      <c r="AV82" s="1023"/>
      <c r="AW82" s="1023"/>
      <c r="AX82" s="1023"/>
      <c r="AY82" s="1023" t="s">
        <v>1293</v>
      </c>
      <c r="AZ82" s="1023"/>
      <c r="BA82" s="1023"/>
      <c r="BB82" s="1023"/>
      <c r="BC82" s="1023" t="s">
        <v>1293</v>
      </c>
      <c r="BD82" s="1023"/>
      <c r="BE82" s="1023"/>
      <c r="BF82" s="1023"/>
      <c r="BG82" s="1023" t="s">
        <v>1293</v>
      </c>
      <c r="BH82" s="1023"/>
      <c r="BI82" s="1023"/>
      <c r="BJ82" s="1023"/>
      <c r="BK82" s="1023" t="s">
        <v>1293</v>
      </c>
      <c r="BL82" s="1023"/>
      <c r="BM82" s="1023"/>
      <c r="BN82" s="1023"/>
      <c r="BO82" s="1023">
        <f>Bérek!O21/1000</f>
        <v>5100</v>
      </c>
      <c r="BP82" s="1023"/>
      <c r="BQ82" s="1023"/>
      <c r="BR82" s="1023"/>
    </row>
    <row r="83" spans="1:70" ht="19.5" customHeight="1" x14ac:dyDescent="0.2">
      <c r="A83" s="1024">
        <v>75</v>
      </c>
      <c r="B83" s="1013"/>
      <c r="C83" s="1014" t="s">
        <v>420</v>
      </c>
      <c r="D83" s="1014"/>
      <c r="E83" s="1014"/>
      <c r="F83" s="1014"/>
      <c r="G83" s="1014"/>
      <c r="H83" s="1014"/>
      <c r="I83" s="1014"/>
      <c r="J83" s="1014"/>
      <c r="K83" s="1014"/>
      <c r="L83" s="1014"/>
      <c r="M83" s="1014"/>
      <c r="N83" s="1014"/>
      <c r="O83" s="1014"/>
      <c r="P83" s="1014"/>
      <c r="Q83" s="1014"/>
      <c r="R83" s="1014"/>
      <c r="S83" s="1014"/>
      <c r="T83" s="1014"/>
      <c r="U83" s="1014"/>
      <c r="V83" s="1014"/>
      <c r="W83" s="1014"/>
      <c r="X83" s="1014"/>
      <c r="Y83" s="1014"/>
      <c r="Z83" s="1014"/>
      <c r="AA83" s="1014"/>
      <c r="AB83" s="1014"/>
      <c r="AC83" s="1014"/>
      <c r="AD83" s="1014"/>
      <c r="AE83" s="1023">
        <v>5</v>
      </c>
      <c r="AF83" s="1023"/>
      <c r="AG83" s="1023"/>
      <c r="AH83" s="1023"/>
      <c r="AI83" s="1023" t="s">
        <v>1293</v>
      </c>
      <c r="AJ83" s="1023"/>
      <c r="AK83" s="1023"/>
      <c r="AL83" s="1023"/>
      <c r="AM83" s="1023" t="s">
        <v>1293</v>
      </c>
      <c r="AN83" s="1023"/>
      <c r="AO83" s="1023"/>
      <c r="AP83" s="1023"/>
      <c r="AQ83" s="1023" t="s">
        <v>1293</v>
      </c>
      <c r="AR83" s="1023"/>
      <c r="AS83" s="1023"/>
      <c r="AT83" s="1023"/>
      <c r="AU83" s="1023" t="s">
        <v>1293</v>
      </c>
      <c r="AV83" s="1023"/>
      <c r="AW83" s="1023"/>
      <c r="AX83" s="1023"/>
      <c r="AY83" s="1023" t="s">
        <v>1293</v>
      </c>
      <c r="AZ83" s="1023"/>
      <c r="BA83" s="1023"/>
      <c r="BB83" s="1023"/>
      <c r="BC83" s="1023" t="s">
        <v>1293</v>
      </c>
      <c r="BD83" s="1023"/>
      <c r="BE83" s="1023"/>
      <c r="BF83" s="1023"/>
      <c r="BG83" s="1023" t="s">
        <v>1293</v>
      </c>
      <c r="BH83" s="1023"/>
      <c r="BI83" s="1023"/>
      <c r="BJ83" s="1023"/>
      <c r="BK83" s="1023" t="s">
        <v>1293</v>
      </c>
      <c r="BL83" s="1023"/>
      <c r="BM83" s="1023"/>
      <c r="BN83" s="1023"/>
      <c r="BO83" s="1023">
        <f>((Bérek!G40+Bérek!G41+Bérek!G42+Bérek!G43+Bérek!G44)*12)/1000</f>
        <v>1764</v>
      </c>
      <c r="BP83" s="1023"/>
      <c r="BQ83" s="1023"/>
      <c r="BR83" s="1023"/>
    </row>
    <row r="84" spans="1:70" ht="25.5" customHeight="1" x14ac:dyDescent="0.2">
      <c r="A84" s="1024">
        <v>76</v>
      </c>
      <c r="B84" s="1013"/>
      <c r="C84" s="1014" t="s">
        <v>421</v>
      </c>
      <c r="D84" s="1014"/>
      <c r="E84" s="1014"/>
      <c r="F84" s="1014"/>
      <c r="G84" s="1014"/>
      <c r="H84" s="1014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  <c r="Z84" s="1014"/>
      <c r="AA84" s="1014"/>
      <c r="AB84" s="1014"/>
      <c r="AC84" s="1014"/>
      <c r="AD84" s="1014"/>
      <c r="AE84" s="1023">
        <v>1</v>
      </c>
      <c r="AF84" s="1023"/>
      <c r="AG84" s="1023"/>
      <c r="AH84" s="1023"/>
      <c r="AI84" s="1023" t="s">
        <v>1293</v>
      </c>
      <c r="AJ84" s="1023"/>
      <c r="AK84" s="1023"/>
      <c r="AL84" s="1023"/>
      <c r="AM84" s="1023" t="s">
        <v>1293</v>
      </c>
      <c r="AN84" s="1023"/>
      <c r="AO84" s="1023"/>
      <c r="AP84" s="1023"/>
      <c r="AQ84" s="1023" t="s">
        <v>1293</v>
      </c>
      <c r="AR84" s="1023"/>
      <c r="AS84" s="1023"/>
      <c r="AT84" s="1023"/>
      <c r="AU84" s="1023" t="s">
        <v>1293</v>
      </c>
      <c r="AV84" s="1023"/>
      <c r="AW84" s="1023"/>
      <c r="AX84" s="1023"/>
      <c r="AY84" s="1023" t="s">
        <v>1293</v>
      </c>
      <c r="AZ84" s="1023"/>
      <c r="BA84" s="1023"/>
      <c r="BB84" s="1023"/>
      <c r="BC84" s="1023" t="s">
        <v>1293</v>
      </c>
      <c r="BD84" s="1023"/>
      <c r="BE84" s="1023"/>
      <c r="BF84" s="1023"/>
      <c r="BG84" s="1023" t="s">
        <v>1293</v>
      </c>
      <c r="BH84" s="1023"/>
      <c r="BI84" s="1023"/>
      <c r="BJ84" s="1023"/>
      <c r="BK84" s="1023" t="s">
        <v>1293</v>
      </c>
      <c r="BL84" s="1023"/>
      <c r="BM84" s="1023"/>
      <c r="BN84" s="1023"/>
      <c r="BO84" s="1023">
        <f>(Bérek!G39*12)/1000</f>
        <v>840</v>
      </c>
      <c r="BP84" s="1023"/>
      <c r="BQ84" s="1023"/>
      <c r="BR84" s="1023"/>
    </row>
    <row r="85" spans="1:70" ht="30" customHeight="1" x14ac:dyDescent="0.2">
      <c r="A85" s="1020">
        <v>77</v>
      </c>
      <c r="B85" s="1021"/>
      <c r="C85" s="1017" t="s">
        <v>422</v>
      </c>
      <c r="D85" s="1017"/>
      <c r="E85" s="1017"/>
      <c r="F85" s="1017"/>
      <c r="G85" s="1017"/>
      <c r="H85" s="1017"/>
      <c r="I85" s="1017"/>
      <c r="J85" s="1017"/>
      <c r="K85" s="1017"/>
      <c r="L85" s="1017"/>
      <c r="M85" s="1017"/>
      <c r="N85" s="1017"/>
      <c r="O85" s="1017"/>
      <c r="P85" s="1017"/>
      <c r="Q85" s="1017"/>
      <c r="R85" s="1017"/>
      <c r="S85" s="1017"/>
      <c r="T85" s="1017"/>
      <c r="U85" s="1017"/>
      <c r="V85" s="1017"/>
      <c r="W85" s="1017"/>
      <c r="X85" s="1017"/>
      <c r="Y85" s="1017"/>
      <c r="Z85" s="1017"/>
      <c r="AA85" s="1017"/>
      <c r="AB85" s="1017"/>
      <c r="AC85" s="1017"/>
      <c r="AD85" s="1017"/>
      <c r="AE85" s="1022">
        <f>SUM(AE74:AH84)</f>
        <v>7</v>
      </c>
      <c r="AF85" s="1022"/>
      <c r="AG85" s="1022"/>
      <c r="AH85" s="1022"/>
      <c r="AI85" s="1022" t="s">
        <v>1293</v>
      </c>
      <c r="AJ85" s="1022"/>
      <c r="AK85" s="1022"/>
      <c r="AL85" s="1022"/>
      <c r="AM85" s="1022" t="s">
        <v>1293</v>
      </c>
      <c r="AN85" s="1022"/>
      <c r="AO85" s="1022"/>
      <c r="AP85" s="1022"/>
      <c r="AQ85" s="1022" t="s">
        <v>1293</v>
      </c>
      <c r="AR85" s="1022"/>
      <c r="AS85" s="1022"/>
      <c r="AT85" s="1022"/>
      <c r="AU85" s="1022" t="s">
        <v>1293</v>
      </c>
      <c r="AV85" s="1022"/>
      <c r="AW85" s="1022"/>
      <c r="AX85" s="1022"/>
      <c r="AY85" s="1022" t="s">
        <v>1293</v>
      </c>
      <c r="AZ85" s="1022"/>
      <c r="BA85" s="1022"/>
      <c r="BB85" s="1022"/>
      <c r="BC85" s="1022" t="s">
        <v>1293</v>
      </c>
      <c r="BD85" s="1022"/>
      <c r="BE85" s="1022"/>
      <c r="BF85" s="1022"/>
      <c r="BG85" s="1022" t="s">
        <v>1293</v>
      </c>
      <c r="BH85" s="1022"/>
      <c r="BI85" s="1022"/>
      <c r="BJ85" s="1022"/>
      <c r="BK85" s="1022" t="s">
        <v>1293</v>
      </c>
      <c r="BL85" s="1022"/>
      <c r="BM85" s="1022"/>
      <c r="BN85" s="1022"/>
      <c r="BO85" s="1022">
        <f>SUM(BO74:BR84)</f>
        <v>7704</v>
      </c>
      <c r="BP85" s="1022"/>
      <c r="BQ85" s="1022"/>
      <c r="BR85" s="1022"/>
    </row>
    <row r="86" spans="1:70" ht="30" customHeight="1" x14ac:dyDescent="0.2">
      <c r="A86" s="1020">
        <v>78</v>
      </c>
      <c r="B86" s="1021"/>
      <c r="C86" s="1017" t="s">
        <v>423</v>
      </c>
      <c r="D86" s="1017"/>
      <c r="E86" s="1017"/>
      <c r="F86" s="1017"/>
      <c r="G86" s="1017"/>
      <c r="H86" s="1017"/>
      <c r="I86" s="1017"/>
      <c r="J86" s="1017"/>
      <c r="K86" s="1017"/>
      <c r="L86" s="1017"/>
      <c r="M86" s="1017"/>
      <c r="N86" s="1017"/>
      <c r="O86" s="1017"/>
      <c r="P86" s="1017"/>
      <c r="Q86" s="1017"/>
      <c r="R86" s="1017"/>
      <c r="S86" s="1017"/>
      <c r="T86" s="1017"/>
      <c r="U86" s="1017"/>
      <c r="V86" s="1017"/>
      <c r="W86" s="1017"/>
      <c r="X86" s="1017"/>
      <c r="Y86" s="1017"/>
      <c r="Z86" s="1017"/>
      <c r="AA86" s="1017"/>
      <c r="AB86" s="1017"/>
      <c r="AC86" s="1017"/>
      <c r="AD86" s="1017"/>
      <c r="AE86" s="1022">
        <f>AE85+AE73+AE44+AE30</f>
        <v>27</v>
      </c>
      <c r="AF86" s="1015"/>
      <c r="AG86" s="1015"/>
      <c r="AH86" s="1015"/>
      <c r="AI86" s="1016"/>
      <c r="AJ86" s="1016"/>
      <c r="AK86" s="1016"/>
      <c r="AL86" s="1016"/>
      <c r="AM86" s="1015"/>
      <c r="AN86" s="1015"/>
      <c r="AO86" s="1015"/>
      <c r="AP86" s="1015"/>
      <c r="AQ86" s="1015"/>
      <c r="AR86" s="1015"/>
      <c r="AS86" s="1015"/>
      <c r="AT86" s="1015"/>
      <c r="AU86" s="1015"/>
      <c r="AV86" s="1015"/>
      <c r="AW86" s="1015"/>
      <c r="AX86" s="1015"/>
      <c r="AY86" s="1015"/>
      <c r="AZ86" s="1015"/>
      <c r="BA86" s="1015"/>
      <c r="BB86" s="1015"/>
      <c r="BC86" s="1015"/>
      <c r="BD86" s="1015"/>
      <c r="BE86" s="1015"/>
      <c r="BF86" s="1015"/>
      <c r="BG86" s="1015"/>
      <c r="BH86" s="1015"/>
      <c r="BI86" s="1015"/>
      <c r="BJ86" s="1015"/>
      <c r="BK86" s="1015"/>
      <c r="BL86" s="1015"/>
      <c r="BM86" s="1015"/>
      <c r="BN86" s="1015"/>
      <c r="BO86" s="1015"/>
      <c r="BP86" s="1015"/>
      <c r="BQ86" s="1015"/>
      <c r="BR86" s="1015"/>
    </row>
    <row r="87" spans="1:70" ht="25.5" customHeight="1" x14ac:dyDescent="0.2">
      <c r="A87" s="1013">
        <v>79</v>
      </c>
      <c r="B87" s="1013"/>
      <c r="C87" s="1014" t="s">
        <v>424</v>
      </c>
      <c r="D87" s="1014"/>
      <c r="E87" s="1014"/>
      <c r="F87" s="1014"/>
      <c r="G87" s="1014"/>
      <c r="H87" s="1014"/>
      <c r="I87" s="1014"/>
      <c r="J87" s="1014"/>
      <c r="K87" s="1014"/>
      <c r="L87" s="1014"/>
      <c r="M87" s="1014"/>
      <c r="N87" s="1014"/>
      <c r="O87" s="1014"/>
      <c r="P87" s="1014"/>
      <c r="Q87" s="1014"/>
      <c r="R87" s="1014"/>
      <c r="S87" s="1014"/>
      <c r="T87" s="1014"/>
      <c r="U87" s="1014"/>
      <c r="V87" s="1014"/>
      <c r="W87" s="1014"/>
      <c r="X87" s="1014"/>
      <c r="Y87" s="1014"/>
      <c r="Z87" s="1014"/>
      <c r="AA87" s="1014"/>
      <c r="AB87" s="1014"/>
      <c r="AC87" s="1014"/>
      <c r="AD87" s="1014"/>
      <c r="AE87" s="1013">
        <v>21</v>
      </c>
      <c r="AF87" s="1013"/>
      <c r="AG87" s="1013"/>
      <c r="AH87" s="1013"/>
      <c r="AI87" s="1013" t="s">
        <v>1293</v>
      </c>
      <c r="AJ87" s="1013"/>
      <c r="AK87" s="1013"/>
      <c r="AL87" s="1013"/>
      <c r="AM87" s="1013" t="s">
        <v>1293</v>
      </c>
      <c r="AN87" s="1013"/>
      <c r="AO87" s="1013"/>
      <c r="AP87" s="1013"/>
      <c r="AQ87" s="1013" t="s">
        <v>1293</v>
      </c>
      <c r="AR87" s="1013"/>
      <c r="AS87" s="1013"/>
      <c r="AT87" s="1013"/>
      <c r="AU87" s="1013" t="s">
        <v>1293</v>
      </c>
      <c r="AV87" s="1013"/>
      <c r="AW87" s="1013"/>
      <c r="AX87" s="1013"/>
      <c r="AY87" s="1013" t="s">
        <v>1293</v>
      </c>
      <c r="AZ87" s="1013"/>
      <c r="BA87" s="1013"/>
      <c r="BB87" s="1013"/>
      <c r="BC87" s="1013" t="s">
        <v>1293</v>
      </c>
      <c r="BD87" s="1013"/>
      <c r="BE87" s="1013"/>
      <c r="BF87" s="1013"/>
      <c r="BG87" s="1013" t="s">
        <v>1293</v>
      </c>
      <c r="BH87" s="1013"/>
      <c r="BI87" s="1013"/>
      <c r="BJ87" s="1013"/>
      <c r="BK87" s="1013" t="s">
        <v>1293</v>
      </c>
      <c r="BL87" s="1013"/>
      <c r="BM87" s="1013"/>
      <c r="BN87" s="1013"/>
      <c r="BO87" s="1013" t="s">
        <v>1293</v>
      </c>
      <c r="BP87" s="1013"/>
      <c r="BQ87" s="1013"/>
      <c r="BR87" s="1013"/>
    </row>
    <row r="88" spans="1:70" ht="25.5" customHeight="1" x14ac:dyDescent="0.2">
      <c r="A88" s="1013">
        <v>80</v>
      </c>
      <c r="B88" s="1013"/>
      <c r="C88" s="1014" t="s">
        <v>425</v>
      </c>
      <c r="D88" s="1014"/>
      <c r="E88" s="1014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1014"/>
      <c r="AB88" s="1014"/>
      <c r="AC88" s="1014"/>
      <c r="AD88" s="1014"/>
      <c r="AE88" s="1013">
        <v>20</v>
      </c>
      <c r="AF88" s="1013"/>
      <c r="AG88" s="1013"/>
      <c r="AH88" s="1013"/>
      <c r="AI88" s="1013" t="s">
        <v>1293</v>
      </c>
      <c r="AJ88" s="1013"/>
      <c r="AK88" s="1013"/>
      <c r="AL88" s="1013"/>
      <c r="AM88" s="1013" t="s">
        <v>1293</v>
      </c>
      <c r="AN88" s="1013"/>
      <c r="AO88" s="1013"/>
      <c r="AP88" s="1013"/>
      <c r="AQ88" s="1013" t="s">
        <v>1293</v>
      </c>
      <c r="AR88" s="1013"/>
      <c r="AS88" s="1013"/>
      <c r="AT88" s="1013"/>
      <c r="AU88" s="1013" t="s">
        <v>1293</v>
      </c>
      <c r="AV88" s="1013"/>
      <c r="AW88" s="1013"/>
      <c r="AX88" s="1013"/>
      <c r="AY88" s="1013" t="s">
        <v>1293</v>
      </c>
      <c r="AZ88" s="1013"/>
      <c r="BA88" s="1013"/>
      <c r="BB88" s="1013"/>
      <c r="BC88" s="1013" t="s">
        <v>1293</v>
      </c>
      <c r="BD88" s="1013"/>
      <c r="BE88" s="1013"/>
      <c r="BF88" s="1013"/>
      <c r="BG88" s="1013" t="s">
        <v>1293</v>
      </c>
      <c r="BH88" s="1013"/>
      <c r="BI88" s="1013"/>
      <c r="BJ88" s="1013"/>
      <c r="BK88" s="1013" t="s">
        <v>1293</v>
      </c>
      <c r="BL88" s="1013"/>
      <c r="BM88" s="1013"/>
      <c r="BN88" s="1013"/>
      <c r="BO88" s="1013" t="s">
        <v>1293</v>
      </c>
      <c r="BP88" s="1013"/>
      <c r="BQ88" s="1013"/>
      <c r="BR88" s="1013"/>
    </row>
    <row r="89" spans="1:70" ht="25.5" customHeight="1" x14ac:dyDescent="0.2">
      <c r="A89" s="1013">
        <v>81</v>
      </c>
      <c r="B89" s="1013"/>
      <c r="C89" s="1014" t="s">
        <v>426</v>
      </c>
      <c r="D89" s="1014"/>
      <c r="E89" s="1014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1014"/>
      <c r="AB89" s="1014"/>
      <c r="AC89" s="1014"/>
      <c r="AD89" s="1014"/>
      <c r="AE89" s="1013">
        <v>20</v>
      </c>
      <c r="AF89" s="1013"/>
      <c r="AG89" s="1013"/>
      <c r="AH89" s="1013"/>
      <c r="AI89" s="1013" t="s">
        <v>1293</v>
      </c>
      <c r="AJ89" s="1013"/>
      <c r="AK89" s="1013"/>
      <c r="AL89" s="1013"/>
      <c r="AM89" s="1013" t="s">
        <v>1293</v>
      </c>
      <c r="AN89" s="1013"/>
      <c r="AO89" s="1013"/>
      <c r="AP89" s="1013"/>
      <c r="AQ89" s="1013" t="s">
        <v>1293</v>
      </c>
      <c r="AR89" s="1013"/>
      <c r="AS89" s="1013"/>
      <c r="AT89" s="1013"/>
      <c r="AU89" s="1013" t="s">
        <v>1293</v>
      </c>
      <c r="AV89" s="1013"/>
      <c r="AW89" s="1013"/>
      <c r="AX89" s="1013"/>
      <c r="AY89" s="1013" t="s">
        <v>1293</v>
      </c>
      <c r="AZ89" s="1013"/>
      <c r="BA89" s="1013"/>
      <c r="BB89" s="1013"/>
      <c r="BC89" s="1013" t="s">
        <v>1293</v>
      </c>
      <c r="BD89" s="1013"/>
      <c r="BE89" s="1013"/>
      <c r="BF89" s="1013"/>
      <c r="BG89" s="1013" t="s">
        <v>1293</v>
      </c>
      <c r="BH89" s="1013"/>
      <c r="BI89" s="1013"/>
      <c r="BJ89" s="1013"/>
      <c r="BK89" s="1013" t="s">
        <v>1293</v>
      </c>
      <c r="BL89" s="1013"/>
      <c r="BM89" s="1013"/>
      <c r="BN89" s="1013"/>
      <c r="BO89" s="1013" t="s">
        <v>1293</v>
      </c>
      <c r="BP89" s="1013"/>
      <c r="BQ89" s="1013"/>
      <c r="BR89" s="1013"/>
    </row>
    <row r="90" spans="1:70" ht="25.5" customHeight="1" x14ac:dyDescent="0.2">
      <c r="A90" s="1013">
        <v>82</v>
      </c>
      <c r="B90" s="1013"/>
      <c r="C90" s="1014" t="s">
        <v>427</v>
      </c>
      <c r="D90" s="1014"/>
      <c r="E90" s="1014"/>
      <c r="F90" s="1014"/>
      <c r="G90" s="1014"/>
      <c r="H90" s="1014"/>
      <c r="I90" s="1014"/>
      <c r="J90" s="1014"/>
      <c r="K90" s="1014"/>
      <c r="L90" s="1014"/>
      <c r="M90" s="1014"/>
      <c r="N90" s="1014"/>
      <c r="O90" s="1014"/>
      <c r="P90" s="1014"/>
      <c r="Q90" s="1014"/>
      <c r="R90" s="1014"/>
      <c r="S90" s="1014"/>
      <c r="T90" s="1014"/>
      <c r="U90" s="1014"/>
      <c r="V90" s="1014"/>
      <c r="W90" s="1014"/>
      <c r="X90" s="1014"/>
      <c r="Y90" s="1014"/>
      <c r="Z90" s="1014"/>
      <c r="AA90" s="1014"/>
      <c r="AB90" s="1014"/>
      <c r="AC90" s="1014"/>
      <c r="AD90" s="1014"/>
      <c r="AE90" s="1013">
        <v>1</v>
      </c>
      <c r="AF90" s="1013"/>
      <c r="AG90" s="1013"/>
      <c r="AH90" s="1013"/>
      <c r="AI90" s="1013" t="s">
        <v>1293</v>
      </c>
      <c r="AJ90" s="1013"/>
      <c r="AK90" s="1013"/>
      <c r="AL90" s="1013"/>
      <c r="AM90" s="1013" t="s">
        <v>1293</v>
      </c>
      <c r="AN90" s="1013"/>
      <c r="AO90" s="1013"/>
      <c r="AP90" s="1013"/>
      <c r="AQ90" s="1013" t="s">
        <v>1293</v>
      </c>
      <c r="AR90" s="1013"/>
      <c r="AS90" s="1013"/>
      <c r="AT90" s="1013"/>
      <c r="AU90" s="1013" t="s">
        <v>1293</v>
      </c>
      <c r="AV90" s="1013"/>
      <c r="AW90" s="1013"/>
      <c r="AX90" s="1013"/>
      <c r="AY90" s="1013" t="s">
        <v>1293</v>
      </c>
      <c r="AZ90" s="1013"/>
      <c r="BA90" s="1013"/>
      <c r="BB90" s="1013"/>
      <c r="BC90" s="1013" t="s">
        <v>1293</v>
      </c>
      <c r="BD90" s="1013"/>
      <c r="BE90" s="1013"/>
      <c r="BF90" s="1013"/>
      <c r="BG90" s="1013" t="s">
        <v>1293</v>
      </c>
      <c r="BH90" s="1013"/>
      <c r="BI90" s="1013"/>
      <c r="BJ90" s="1013"/>
      <c r="BK90" s="1013" t="s">
        <v>1293</v>
      </c>
      <c r="BL90" s="1013"/>
      <c r="BM90" s="1013"/>
      <c r="BN90" s="1013"/>
      <c r="BO90" s="1013" t="s">
        <v>1293</v>
      </c>
      <c r="BP90" s="1013"/>
      <c r="BQ90" s="1013"/>
      <c r="BR90" s="1013"/>
    </row>
    <row r="91" spans="1:70" ht="25.5" customHeight="1" x14ac:dyDescent="0.2">
      <c r="A91" s="1013">
        <v>83</v>
      </c>
      <c r="B91" s="1013"/>
      <c r="C91" s="1014" t="s">
        <v>428</v>
      </c>
      <c r="D91" s="1014"/>
      <c r="E91" s="1014"/>
      <c r="F91" s="1014"/>
      <c r="G91" s="1014"/>
      <c r="H91" s="1014"/>
      <c r="I91" s="1014"/>
      <c r="J91" s="1014"/>
      <c r="K91" s="1014"/>
      <c r="L91" s="1014"/>
      <c r="M91" s="1014"/>
      <c r="N91" s="1014"/>
      <c r="O91" s="1014"/>
      <c r="P91" s="1014"/>
      <c r="Q91" s="1014"/>
      <c r="R91" s="1014"/>
      <c r="S91" s="1014"/>
      <c r="T91" s="1014"/>
      <c r="U91" s="1014"/>
      <c r="V91" s="1014"/>
      <c r="W91" s="1014"/>
      <c r="X91" s="1014"/>
      <c r="Y91" s="1014"/>
      <c r="Z91" s="1014"/>
      <c r="AA91" s="1014"/>
      <c r="AB91" s="1014"/>
      <c r="AC91" s="1014"/>
      <c r="AD91" s="1014"/>
      <c r="AE91" s="1013">
        <v>1</v>
      </c>
      <c r="AF91" s="1013"/>
      <c r="AG91" s="1013"/>
      <c r="AH91" s="1013"/>
      <c r="AI91" s="1013" t="s">
        <v>1293</v>
      </c>
      <c r="AJ91" s="1013"/>
      <c r="AK91" s="1013"/>
      <c r="AL91" s="1013"/>
      <c r="AM91" s="1013" t="s">
        <v>1293</v>
      </c>
      <c r="AN91" s="1013"/>
      <c r="AO91" s="1013"/>
      <c r="AP91" s="1013"/>
      <c r="AQ91" s="1013" t="s">
        <v>1293</v>
      </c>
      <c r="AR91" s="1013"/>
      <c r="AS91" s="1013"/>
      <c r="AT91" s="1013"/>
      <c r="AU91" s="1013" t="s">
        <v>1293</v>
      </c>
      <c r="AV91" s="1013"/>
      <c r="AW91" s="1013"/>
      <c r="AX91" s="1013"/>
      <c r="AY91" s="1013" t="s">
        <v>1293</v>
      </c>
      <c r="AZ91" s="1013"/>
      <c r="BA91" s="1013"/>
      <c r="BB91" s="1013"/>
      <c r="BC91" s="1013" t="s">
        <v>1293</v>
      </c>
      <c r="BD91" s="1013"/>
      <c r="BE91" s="1013"/>
      <c r="BF91" s="1013"/>
      <c r="BG91" s="1013" t="s">
        <v>1293</v>
      </c>
      <c r="BH91" s="1013"/>
      <c r="BI91" s="1013"/>
      <c r="BJ91" s="1013"/>
      <c r="BK91" s="1013" t="s">
        <v>1293</v>
      </c>
      <c r="BL91" s="1013"/>
      <c r="BM91" s="1013"/>
      <c r="BN91" s="1013"/>
      <c r="BO91" s="1013" t="s">
        <v>1293</v>
      </c>
      <c r="BP91" s="1013"/>
      <c r="BQ91" s="1013"/>
      <c r="BR91" s="1013"/>
    </row>
    <row r="92" spans="1:70" ht="25.5" customHeight="1" x14ac:dyDescent="0.2">
      <c r="A92" s="1013">
        <v>84</v>
      </c>
      <c r="B92" s="1013"/>
      <c r="C92" s="1014" t="s">
        <v>429</v>
      </c>
      <c r="D92" s="1014"/>
      <c r="E92" s="1014"/>
      <c r="F92" s="1014"/>
      <c r="G92" s="1014"/>
      <c r="H92" s="1014"/>
      <c r="I92" s="1014"/>
      <c r="J92" s="1014"/>
      <c r="K92" s="1014"/>
      <c r="L92" s="1014"/>
      <c r="M92" s="1014"/>
      <c r="N92" s="1014"/>
      <c r="O92" s="1014"/>
      <c r="P92" s="1014"/>
      <c r="Q92" s="1014"/>
      <c r="R92" s="1014"/>
      <c r="S92" s="1014"/>
      <c r="T92" s="1014"/>
      <c r="U92" s="1014"/>
      <c r="V92" s="1014"/>
      <c r="W92" s="1014"/>
      <c r="X92" s="1014"/>
      <c r="Y92" s="1014"/>
      <c r="Z92" s="1014"/>
      <c r="AA92" s="1014"/>
      <c r="AB92" s="1014"/>
      <c r="AC92" s="1014"/>
      <c r="AD92" s="1014"/>
      <c r="AE92" s="1013"/>
      <c r="AF92" s="1013"/>
      <c r="AG92" s="1013"/>
      <c r="AH92" s="1013"/>
      <c r="AI92" s="1013" t="s">
        <v>1293</v>
      </c>
      <c r="AJ92" s="1013"/>
      <c r="AK92" s="1013"/>
      <c r="AL92" s="1013"/>
      <c r="AM92" s="1013" t="s">
        <v>1293</v>
      </c>
      <c r="AN92" s="1013"/>
      <c r="AO92" s="1013"/>
      <c r="AP92" s="1013"/>
      <c r="AQ92" s="1013" t="s">
        <v>1293</v>
      </c>
      <c r="AR92" s="1013"/>
      <c r="AS92" s="1013"/>
      <c r="AT92" s="1013"/>
      <c r="AU92" s="1013" t="s">
        <v>1293</v>
      </c>
      <c r="AV92" s="1013"/>
      <c r="AW92" s="1013"/>
      <c r="AX92" s="1013"/>
      <c r="AY92" s="1013" t="s">
        <v>1293</v>
      </c>
      <c r="AZ92" s="1013"/>
      <c r="BA92" s="1013"/>
      <c r="BB92" s="1013"/>
      <c r="BC92" s="1013" t="s">
        <v>1293</v>
      </c>
      <c r="BD92" s="1013"/>
      <c r="BE92" s="1013"/>
      <c r="BF92" s="1013"/>
      <c r="BG92" s="1013" t="s">
        <v>1293</v>
      </c>
      <c r="BH92" s="1013"/>
      <c r="BI92" s="1013"/>
      <c r="BJ92" s="1013"/>
      <c r="BK92" s="1013" t="s">
        <v>1293</v>
      </c>
      <c r="BL92" s="1013"/>
      <c r="BM92" s="1013"/>
      <c r="BN92" s="1013"/>
      <c r="BO92" s="1013" t="s">
        <v>1293</v>
      </c>
      <c r="BP92" s="1013"/>
      <c r="BQ92" s="1013"/>
      <c r="BR92" s="1013"/>
    </row>
    <row r="93" spans="1:70" ht="25.5" customHeight="1" x14ac:dyDescent="0.2">
      <c r="A93" s="1013">
        <v>85</v>
      </c>
      <c r="B93" s="1013"/>
      <c r="C93" s="1014" t="s">
        <v>430</v>
      </c>
      <c r="D93" s="1014"/>
      <c r="E93" s="1014"/>
      <c r="F93" s="1014"/>
      <c r="G93" s="1014"/>
      <c r="H93" s="1014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  <c r="Z93" s="1014"/>
      <c r="AA93" s="1014"/>
      <c r="AB93" s="1014"/>
      <c r="AC93" s="1014"/>
      <c r="AD93" s="1014"/>
      <c r="AE93" s="1013"/>
      <c r="AF93" s="1013"/>
      <c r="AG93" s="1013"/>
      <c r="AH93" s="1013"/>
      <c r="AI93" s="1013"/>
      <c r="AJ93" s="1013"/>
      <c r="AK93" s="1013"/>
      <c r="AL93" s="1013"/>
      <c r="AM93" s="1013"/>
      <c r="AN93" s="1013"/>
      <c r="AO93" s="1013"/>
      <c r="AP93" s="1013"/>
      <c r="AQ93" s="1013"/>
      <c r="AR93" s="1013"/>
      <c r="AS93" s="1013"/>
      <c r="AT93" s="1013"/>
      <c r="AU93" s="1013"/>
      <c r="AV93" s="1013"/>
      <c r="AW93" s="1013"/>
      <c r="AX93" s="1013"/>
      <c r="AY93" s="1013"/>
      <c r="AZ93" s="1013"/>
      <c r="BA93" s="1013"/>
      <c r="BB93" s="1013"/>
      <c r="BC93" s="1013"/>
      <c r="BD93" s="1013"/>
      <c r="BE93" s="1013"/>
      <c r="BF93" s="1013"/>
      <c r="BG93" s="1013"/>
      <c r="BH93" s="1013"/>
      <c r="BI93" s="1013"/>
      <c r="BJ93" s="1013"/>
      <c r="BK93" s="1013"/>
      <c r="BL93" s="1013"/>
      <c r="BM93" s="1013"/>
      <c r="BN93" s="1013"/>
      <c r="BO93" s="1013" t="s">
        <v>1293</v>
      </c>
      <c r="BP93" s="1013"/>
      <c r="BQ93" s="1013"/>
      <c r="BR93" s="1013"/>
    </row>
    <row r="94" spans="1:70" ht="25.5" customHeight="1" x14ac:dyDescent="0.2">
      <c r="A94" s="1013">
        <v>86</v>
      </c>
      <c r="B94" s="1013"/>
      <c r="C94" s="1014" t="s">
        <v>431</v>
      </c>
      <c r="D94" s="1014"/>
      <c r="E94" s="1014"/>
      <c r="F94" s="1014"/>
      <c r="G94" s="1014"/>
      <c r="H94" s="1014"/>
      <c r="I94" s="1014"/>
      <c r="J94" s="1014"/>
      <c r="K94" s="1014"/>
      <c r="L94" s="1014"/>
      <c r="M94" s="1014"/>
      <c r="N94" s="1014"/>
      <c r="O94" s="1014"/>
      <c r="P94" s="1014"/>
      <c r="Q94" s="1014"/>
      <c r="R94" s="1014"/>
      <c r="S94" s="1014"/>
      <c r="T94" s="1014"/>
      <c r="U94" s="1014"/>
      <c r="V94" s="1014"/>
      <c r="W94" s="1014"/>
      <c r="X94" s="1014"/>
      <c r="Y94" s="1014"/>
      <c r="Z94" s="1014"/>
      <c r="AA94" s="1014"/>
      <c r="AB94" s="1014"/>
      <c r="AC94" s="1014"/>
      <c r="AD94" s="1014"/>
      <c r="AE94" s="1013"/>
      <c r="AF94" s="1013"/>
      <c r="AG94" s="1013"/>
      <c r="AH94" s="1013"/>
      <c r="AI94" s="1013" t="s">
        <v>1293</v>
      </c>
      <c r="AJ94" s="1013"/>
      <c r="AK94" s="1013"/>
      <c r="AL94" s="1013"/>
      <c r="AM94" s="1013" t="s">
        <v>1293</v>
      </c>
      <c r="AN94" s="1013"/>
      <c r="AO94" s="1013"/>
      <c r="AP94" s="1013"/>
      <c r="AQ94" s="1013" t="s">
        <v>1293</v>
      </c>
      <c r="AR94" s="1013"/>
      <c r="AS94" s="1013"/>
      <c r="AT94" s="1013"/>
      <c r="AU94" s="1013" t="s">
        <v>1293</v>
      </c>
      <c r="AV94" s="1013"/>
      <c r="AW94" s="1013"/>
      <c r="AX94" s="1013"/>
      <c r="AY94" s="1013" t="s">
        <v>1293</v>
      </c>
      <c r="AZ94" s="1013"/>
      <c r="BA94" s="1013"/>
      <c r="BB94" s="1013"/>
      <c r="BC94" s="1013" t="s">
        <v>1293</v>
      </c>
      <c r="BD94" s="1013"/>
      <c r="BE94" s="1013"/>
      <c r="BF94" s="1013"/>
      <c r="BG94" s="1013" t="s">
        <v>1293</v>
      </c>
      <c r="BH94" s="1013"/>
      <c r="BI94" s="1013"/>
      <c r="BJ94" s="1013"/>
      <c r="BK94" s="1013" t="s">
        <v>1293</v>
      </c>
      <c r="BL94" s="1013"/>
      <c r="BM94" s="1013"/>
      <c r="BN94" s="1013"/>
      <c r="BO94" s="1013" t="s">
        <v>1293</v>
      </c>
      <c r="BP94" s="1013"/>
      <c r="BQ94" s="1013"/>
      <c r="BR94" s="1013"/>
    </row>
    <row r="95" spans="1:70" ht="38.1" customHeight="1" x14ac:dyDescent="0.2">
      <c r="A95" s="1013">
        <v>87</v>
      </c>
      <c r="B95" s="1013"/>
      <c r="C95" s="1014" t="s">
        <v>432</v>
      </c>
      <c r="D95" s="1014"/>
      <c r="E95" s="1014"/>
      <c r="F95" s="1014"/>
      <c r="G95" s="1014"/>
      <c r="H95" s="1014"/>
      <c r="I95" s="1014"/>
      <c r="J95" s="1014"/>
      <c r="K95" s="1014"/>
      <c r="L95" s="1014"/>
      <c r="M95" s="1014"/>
      <c r="N95" s="1014"/>
      <c r="O95" s="1014"/>
      <c r="P95" s="1014"/>
      <c r="Q95" s="1014"/>
      <c r="R95" s="1014"/>
      <c r="S95" s="1014"/>
      <c r="T95" s="1014"/>
      <c r="U95" s="1014"/>
      <c r="V95" s="1014"/>
      <c r="W95" s="1014"/>
      <c r="X95" s="1014"/>
      <c r="Y95" s="1014"/>
      <c r="Z95" s="1014"/>
      <c r="AA95" s="1014"/>
      <c r="AB95" s="1014"/>
      <c r="AC95" s="1014"/>
      <c r="AD95" s="1014"/>
      <c r="AE95" s="1013"/>
      <c r="AF95" s="1013"/>
      <c r="AG95" s="1013"/>
      <c r="AH95" s="1013"/>
      <c r="AI95" s="1013" t="s">
        <v>1293</v>
      </c>
      <c r="AJ95" s="1013"/>
      <c r="AK95" s="1013"/>
      <c r="AL95" s="1013"/>
      <c r="AM95" s="1013" t="s">
        <v>1293</v>
      </c>
      <c r="AN95" s="1013"/>
      <c r="AO95" s="1013"/>
      <c r="AP95" s="1013"/>
      <c r="AQ95" s="1013" t="s">
        <v>1293</v>
      </c>
      <c r="AR95" s="1013"/>
      <c r="AS95" s="1013"/>
      <c r="AT95" s="1013"/>
      <c r="AU95" s="1013" t="s">
        <v>1293</v>
      </c>
      <c r="AV95" s="1013"/>
      <c r="AW95" s="1013"/>
      <c r="AX95" s="1013"/>
      <c r="AY95" s="1013" t="s">
        <v>1293</v>
      </c>
      <c r="AZ95" s="1013"/>
      <c r="BA95" s="1013"/>
      <c r="BB95" s="1013"/>
      <c r="BC95" s="1013" t="s">
        <v>1293</v>
      </c>
      <c r="BD95" s="1013"/>
      <c r="BE95" s="1013"/>
      <c r="BF95" s="1013"/>
      <c r="BG95" s="1013" t="s">
        <v>1293</v>
      </c>
      <c r="BH95" s="1013"/>
      <c r="BI95" s="1013"/>
      <c r="BJ95" s="1013"/>
      <c r="BK95" s="1013" t="s">
        <v>1293</v>
      </c>
      <c r="BL95" s="1013"/>
      <c r="BM95" s="1013"/>
      <c r="BN95" s="1013"/>
      <c r="BO95" s="1013" t="s">
        <v>1293</v>
      </c>
      <c r="BP95" s="1013"/>
      <c r="BQ95" s="1013"/>
      <c r="BR95" s="1013"/>
    </row>
    <row r="96" spans="1:70" ht="25.5" customHeight="1" x14ac:dyDescent="0.2">
      <c r="A96" s="1013">
        <v>88</v>
      </c>
      <c r="B96" s="1013"/>
      <c r="C96" s="1014" t="s">
        <v>433</v>
      </c>
      <c r="D96" s="1014"/>
      <c r="E96" s="1014"/>
      <c r="F96" s="1014"/>
      <c r="G96" s="1014"/>
      <c r="H96" s="1014"/>
      <c r="I96" s="1014"/>
      <c r="J96" s="1014"/>
      <c r="K96" s="1014"/>
      <c r="L96" s="1014"/>
      <c r="M96" s="1014"/>
      <c r="N96" s="1014"/>
      <c r="O96" s="1014"/>
      <c r="P96" s="1014"/>
      <c r="Q96" s="1014"/>
      <c r="R96" s="1014"/>
      <c r="S96" s="1014"/>
      <c r="T96" s="1014"/>
      <c r="U96" s="1014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3"/>
      <c r="AF96" s="1013"/>
      <c r="AG96" s="1013"/>
      <c r="AH96" s="1013"/>
      <c r="AI96" s="1013"/>
      <c r="AJ96" s="1013"/>
      <c r="AK96" s="1013"/>
      <c r="AL96" s="1013"/>
      <c r="AM96" s="1013"/>
      <c r="AN96" s="1013"/>
      <c r="AO96" s="1013"/>
      <c r="AP96" s="1013"/>
      <c r="AQ96" s="1013"/>
      <c r="AR96" s="1013"/>
      <c r="AS96" s="1013"/>
      <c r="AT96" s="1013"/>
      <c r="AU96" s="1013"/>
      <c r="AV96" s="1013"/>
      <c r="AW96" s="1013"/>
      <c r="AX96" s="1013"/>
      <c r="AY96" s="1013"/>
      <c r="AZ96" s="1013"/>
      <c r="BA96" s="1013"/>
      <c r="BB96" s="1013"/>
      <c r="BC96" s="1013"/>
      <c r="BD96" s="1013"/>
      <c r="BE96" s="1013"/>
      <c r="BF96" s="1013"/>
      <c r="BG96" s="1013"/>
      <c r="BH96" s="1013"/>
      <c r="BI96" s="1013"/>
      <c r="BJ96" s="1013"/>
      <c r="BK96" s="1013"/>
      <c r="BL96" s="1013"/>
      <c r="BM96" s="1013"/>
      <c r="BN96" s="1013"/>
      <c r="BO96" s="1013" t="s">
        <v>1293</v>
      </c>
      <c r="BP96" s="1013"/>
      <c r="BQ96" s="1013"/>
      <c r="BR96" s="1013"/>
    </row>
    <row r="97" spans="1:71" ht="25.5" customHeight="1" x14ac:dyDescent="0.2">
      <c r="A97" s="1013">
        <v>89</v>
      </c>
      <c r="B97" s="1013"/>
      <c r="C97" s="1014" t="s">
        <v>434</v>
      </c>
      <c r="D97" s="1014"/>
      <c r="E97" s="1014"/>
      <c r="F97" s="1014"/>
      <c r="G97" s="1014"/>
      <c r="H97" s="1014"/>
      <c r="I97" s="1014"/>
      <c r="J97" s="1014"/>
      <c r="K97" s="1014"/>
      <c r="L97" s="1014"/>
      <c r="M97" s="1014"/>
      <c r="N97" s="1014"/>
      <c r="O97" s="1014"/>
      <c r="P97" s="1014"/>
      <c r="Q97" s="1014"/>
      <c r="R97" s="1014"/>
      <c r="S97" s="1014"/>
      <c r="T97" s="1014"/>
      <c r="U97" s="1014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3"/>
      <c r="AF97" s="1013"/>
      <c r="AG97" s="1013"/>
      <c r="AH97" s="1013"/>
      <c r="AI97" s="1013"/>
      <c r="AJ97" s="1013"/>
      <c r="AK97" s="1013"/>
      <c r="AL97" s="1013"/>
      <c r="AM97" s="1013"/>
      <c r="AN97" s="1013"/>
      <c r="AO97" s="1013"/>
      <c r="AP97" s="1013"/>
      <c r="AQ97" s="1013"/>
      <c r="AR97" s="1013"/>
      <c r="AS97" s="1013"/>
      <c r="AT97" s="1013"/>
      <c r="AU97" s="1013"/>
      <c r="AV97" s="1013"/>
      <c r="AW97" s="1013"/>
      <c r="AX97" s="1013"/>
      <c r="AY97" s="1013"/>
      <c r="AZ97" s="1013"/>
      <c r="BA97" s="1013"/>
      <c r="BB97" s="1013"/>
      <c r="BC97" s="1013"/>
      <c r="BD97" s="1013"/>
      <c r="BE97" s="1013"/>
      <c r="BF97" s="1013"/>
      <c r="BG97" s="1013"/>
      <c r="BH97" s="1013"/>
      <c r="BI97" s="1013"/>
      <c r="BJ97" s="1013"/>
      <c r="BK97" s="1013"/>
      <c r="BL97" s="1013"/>
      <c r="BM97" s="1013"/>
      <c r="BN97" s="1013"/>
      <c r="BO97" s="1013" t="s">
        <v>1293</v>
      </c>
      <c r="BP97" s="1013"/>
      <c r="BQ97" s="1013"/>
      <c r="BR97" s="1013"/>
    </row>
    <row r="98" spans="1:71" ht="25.5" customHeight="1" x14ac:dyDescent="0.2">
      <c r="A98" s="1013">
        <v>90</v>
      </c>
      <c r="B98" s="1013"/>
      <c r="C98" s="1014" t="s">
        <v>435</v>
      </c>
      <c r="D98" s="1014"/>
      <c r="E98" s="1014"/>
      <c r="F98" s="1014"/>
      <c r="G98" s="1014"/>
      <c r="H98" s="1014"/>
      <c r="I98" s="1014"/>
      <c r="J98" s="1014"/>
      <c r="K98" s="1014"/>
      <c r="L98" s="1014"/>
      <c r="M98" s="1014"/>
      <c r="N98" s="1014"/>
      <c r="O98" s="1014"/>
      <c r="P98" s="1014"/>
      <c r="Q98" s="1014"/>
      <c r="R98" s="1014"/>
      <c r="S98" s="1014"/>
      <c r="T98" s="1014"/>
      <c r="U98" s="1014"/>
      <c r="V98" s="1014"/>
      <c r="W98" s="1014"/>
      <c r="X98" s="1014"/>
      <c r="Y98" s="1014"/>
      <c r="Z98" s="1014"/>
      <c r="AA98" s="1014"/>
      <c r="AB98" s="1014"/>
      <c r="AC98" s="1014"/>
      <c r="AD98" s="1014"/>
      <c r="AE98" s="1013"/>
      <c r="AF98" s="1013"/>
      <c r="AG98" s="1013"/>
      <c r="AH98" s="1013"/>
      <c r="AI98" s="1013" t="s">
        <v>1293</v>
      </c>
      <c r="AJ98" s="1013"/>
      <c r="AK98" s="1013"/>
      <c r="AL98" s="1013"/>
      <c r="AM98" s="1013" t="s">
        <v>1293</v>
      </c>
      <c r="AN98" s="1013"/>
      <c r="AO98" s="1013"/>
      <c r="AP98" s="1013"/>
      <c r="AQ98" s="1013" t="s">
        <v>1293</v>
      </c>
      <c r="AR98" s="1013"/>
      <c r="AS98" s="1013"/>
      <c r="AT98" s="1013"/>
      <c r="AU98" s="1013" t="s">
        <v>1293</v>
      </c>
      <c r="AV98" s="1013"/>
      <c r="AW98" s="1013"/>
      <c r="AX98" s="1013"/>
      <c r="AY98" s="1013" t="s">
        <v>1293</v>
      </c>
      <c r="AZ98" s="1013"/>
      <c r="BA98" s="1013"/>
      <c r="BB98" s="1013"/>
      <c r="BC98" s="1013" t="s">
        <v>1293</v>
      </c>
      <c r="BD98" s="1013"/>
      <c r="BE98" s="1013"/>
      <c r="BF98" s="1013"/>
      <c r="BG98" s="1013" t="s">
        <v>1293</v>
      </c>
      <c r="BH98" s="1013"/>
      <c r="BI98" s="1013"/>
      <c r="BJ98" s="1013"/>
      <c r="BK98" s="1013" t="s">
        <v>1293</v>
      </c>
      <c r="BL98" s="1013"/>
      <c r="BM98" s="1013"/>
      <c r="BN98" s="1013"/>
      <c r="BO98" s="1013" t="s">
        <v>1293</v>
      </c>
      <c r="BP98" s="1013"/>
      <c r="BQ98" s="1013"/>
      <c r="BR98" s="1013"/>
    </row>
    <row r="99" spans="1:71" ht="30" customHeight="1" x14ac:dyDescent="0.2">
      <c r="A99" s="1020">
        <v>91</v>
      </c>
      <c r="B99" s="1021"/>
      <c r="C99" s="1017" t="s">
        <v>436</v>
      </c>
      <c r="D99" s="1017"/>
      <c r="E99" s="1017"/>
      <c r="F99" s="1017"/>
      <c r="G99" s="1017"/>
      <c r="H99" s="1017"/>
      <c r="I99" s="1017"/>
      <c r="J99" s="1017"/>
      <c r="K99" s="1017"/>
      <c r="L99" s="1017"/>
      <c r="M99" s="1017"/>
      <c r="N99" s="1017"/>
      <c r="O99" s="1017"/>
      <c r="P99" s="1017"/>
      <c r="Q99" s="1017"/>
      <c r="R99" s="1017"/>
      <c r="S99" s="1017"/>
      <c r="T99" s="1017"/>
      <c r="U99" s="1017"/>
      <c r="V99" s="1017"/>
      <c r="W99" s="1017"/>
      <c r="X99" s="1017"/>
      <c r="Y99" s="1017"/>
      <c r="Z99" s="1017"/>
      <c r="AA99" s="1017"/>
      <c r="AB99" s="1017"/>
      <c r="AC99" s="1017"/>
      <c r="AD99" s="1017"/>
      <c r="AE99" s="1016"/>
      <c r="AF99" s="1016"/>
      <c r="AG99" s="1016"/>
      <c r="AH99" s="1016"/>
      <c r="AI99" s="1016"/>
      <c r="AJ99" s="1016"/>
      <c r="AK99" s="1016"/>
      <c r="AL99" s="1016"/>
      <c r="AM99" s="1015"/>
      <c r="AN99" s="1015"/>
      <c r="AO99" s="1015"/>
      <c r="AP99" s="1015"/>
      <c r="AQ99" s="1015"/>
      <c r="AR99" s="1015"/>
      <c r="AS99" s="1015"/>
      <c r="AT99" s="1015"/>
      <c r="AU99" s="1015"/>
      <c r="AV99" s="1015"/>
      <c r="AW99" s="1015"/>
      <c r="AX99" s="1015"/>
      <c r="AY99" s="1015"/>
      <c r="AZ99" s="1015"/>
      <c r="BA99" s="1015"/>
      <c r="BB99" s="1015"/>
      <c r="BC99" s="1015"/>
      <c r="BD99" s="1015"/>
      <c r="BE99" s="1015"/>
      <c r="BF99" s="1015"/>
      <c r="BG99" s="1015"/>
      <c r="BH99" s="1015"/>
      <c r="BI99" s="1015"/>
      <c r="BJ99" s="1015"/>
      <c r="BK99" s="1015"/>
      <c r="BL99" s="1015"/>
      <c r="BM99" s="1015"/>
      <c r="BN99" s="1015"/>
      <c r="BO99" s="1015" t="s">
        <v>1293</v>
      </c>
      <c r="BP99" s="1015"/>
      <c r="BQ99" s="1015"/>
      <c r="BR99" s="1015"/>
    </row>
    <row r="100" spans="1:71" ht="33.75" customHeight="1" x14ac:dyDescent="0.2">
      <c r="A100" s="1019" t="s">
        <v>1537</v>
      </c>
      <c r="B100" s="1019"/>
      <c r="C100" s="1019"/>
      <c r="D100" s="1019"/>
      <c r="E100" s="1019"/>
      <c r="F100" s="1019"/>
      <c r="G100" s="1019"/>
      <c r="H100" s="1019"/>
      <c r="I100" s="1019"/>
      <c r="J100" s="1019"/>
      <c r="K100" s="1019"/>
      <c r="L100" s="1019"/>
      <c r="M100" s="1019"/>
      <c r="N100" s="1019"/>
      <c r="O100" s="1019"/>
      <c r="P100" s="1019"/>
      <c r="Q100" s="1019"/>
      <c r="R100" s="1019"/>
      <c r="S100" s="1019"/>
      <c r="T100" s="1019"/>
      <c r="U100" s="1019"/>
      <c r="V100" s="1019"/>
      <c r="W100" s="1019"/>
      <c r="X100" s="1019"/>
      <c r="Y100" s="1019"/>
      <c r="Z100" s="1019"/>
      <c r="AA100" s="1019"/>
      <c r="AB100" s="1019"/>
      <c r="AC100" s="1019"/>
      <c r="AD100" s="1019"/>
      <c r="AE100" s="1019"/>
      <c r="AF100" s="1019"/>
      <c r="AG100" s="1019"/>
      <c r="AH100" s="1019"/>
      <c r="AI100" s="1019"/>
      <c r="AJ100" s="1019"/>
      <c r="AK100" s="1019"/>
      <c r="AL100" s="1019"/>
      <c r="AM100" s="1019"/>
      <c r="AN100" s="1019"/>
      <c r="AO100" s="1019"/>
      <c r="AP100" s="1019"/>
      <c r="AQ100" s="1019"/>
      <c r="AR100" s="1019"/>
      <c r="AS100" s="1019"/>
      <c r="AT100" s="1019"/>
      <c r="AU100" s="1019"/>
      <c r="AV100" s="1019"/>
      <c r="AW100" s="1019"/>
      <c r="AX100" s="1019"/>
      <c r="AY100" s="1019"/>
      <c r="AZ100" s="1019"/>
      <c r="BA100" s="1019"/>
      <c r="BB100" s="1019"/>
      <c r="BC100" s="1019"/>
      <c r="BD100" s="1019"/>
      <c r="BE100" s="1019"/>
      <c r="BF100" s="1019"/>
      <c r="BG100" s="1019"/>
      <c r="BH100" s="1019"/>
      <c r="BI100" s="1019"/>
      <c r="BJ100" s="1019"/>
      <c r="BK100" s="1019"/>
      <c r="BL100" s="1019"/>
      <c r="BM100" s="1019"/>
      <c r="BN100" s="1019"/>
      <c r="BO100" s="1019"/>
      <c r="BP100" s="1019"/>
      <c r="BQ100" s="1019"/>
      <c r="BR100" s="1019"/>
      <c r="BS100" s="129"/>
    </row>
    <row r="101" spans="1:71" x14ac:dyDescent="0.2">
      <c r="A101" s="1018" t="s">
        <v>1538</v>
      </c>
      <c r="B101" s="1018"/>
      <c r="C101" s="1018"/>
      <c r="D101" s="1018"/>
      <c r="E101" s="1018"/>
      <c r="F101" s="1018"/>
      <c r="G101" s="1018"/>
      <c r="H101" s="1018"/>
      <c r="I101" s="1018"/>
      <c r="J101" s="1018"/>
      <c r="K101" s="1018"/>
      <c r="L101" s="1018"/>
      <c r="M101" s="1018"/>
      <c r="N101" s="1018"/>
      <c r="O101" s="1018"/>
      <c r="P101" s="1018"/>
      <c r="Q101" s="1018"/>
      <c r="R101" s="1018"/>
      <c r="S101" s="1018"/>
      <c r="T101" s="1018"/>
      <c r="U101" s="1018"/>
      <c r="V101" s="1018"/>
      <c r="W101" s="1018"/>
      <c r="X101" s="1018"/>
      <c r="Y101" s="1018"/>
      <c r="Z101" s="1018"/>
      <c r="AA101" s="1018"/>
      <c r="AB101" s="1018"/>
      <c r="AC101" s="1018"/>
      <c r="AD101" s="1018"/>
      <c r="AE101" s="1018"/>
      <c r="AF101" s="1018"/>
      <c r="AG101" s="1018"/>
      <c r="AH101" s="1018"/>
      <c r="AI101" s="1018"/>
      <c r="AJ101" s="1018"/>
      <c r="AK101" s="1018"/>
      <c r="AL101" s="1018"/>
      <c r="AM101" s="1018"/>
      <c r="AN101" s="1018"/>
      <c r="AO101" s="1018"/>
      <c r="AP101" s="1018"/>
      <c r="AQ101" s="1018"/>
      <c r="AR101" s="1018"/>
      <c r="AS101" s="1018"/>
      <c r="AT101" s="1018"/>
      <c r="AU101" s="1018"/>
      <c r="AV101" s="1018"/>
      <c r="AW101" s="1018"/>
      <c r="AX101" s="1018"/>
      <c r="AY101" s="1018"/>
      <c r="AZ101" s="1018"/>
      <c r="BA101" s="1018"/>
      <c r="BB101" s="1018"/>
      <c r="BC101" s="1018"/>
      <c r="BD101" s="1018"/>
      <c r="BE101" s="1018"/>
      <c r="BF101" s="1018"/>
      <c r="BG101" s="1018"/>
      <c r="BH101" s="1018"/>
      <c r="BI101" s="1018"/>
      <c r="BJ101" s="1018"/>
      <c r="BK101" s="1018"/>
      <c r="BL101" s="1018"/>
      <c r="BM101" s="1018"/>
      <c r="BN101" s="1018"/>
      <c r="BO101" s="1018"/>
      <c r="BP101" s="1018"/>
      <c r="BQ101" s="1018"/>
      <c r="BR101" s="1018"/>
    </row>
    <row r="103" spans="1:71" x14ac:dyDescent="0.2">
      <c r="A103" s="134"/>
      <c r="B103" s="134"/>
      <c r="C103" s="134"/>
      <c r="D103" s="134"/>
      <c r="E103" s="134"/>
      <c r="F103" s="134"/>
      <c r="G103" s="134"/>
    </row>
    <row r="105" spans="1:71" x14ac:dyDescent="0.2">
      <c r="A105" s="129" t="s">
        <v>1539</v>
      </c>
    </row>
  </sheetData>
  <mergeCells count="1143">
    <mergeCell ref="A1:BR1"/>
    <mergeCell ref="A2:D4"/>
    <mergeCell ref="E2:J2"/>
    <mergeCell ref="K2:K3"/>
    <mergeCell ref="L2:Q2"/>
    <mergeCell ref="R2:R3"/>
    <mergeCell ref="E4:I4"/>
    <mergeCell ref="J4:BO4"/>
    <mergeCell ref="S2:V2"/>
    <mergeCell ref="AX2:BA2"/>
    <mergeCell ref="BB2:BO3"/>
    <mergeCell ref="AW2:AW3"/>
    <mergeCell ref="Z3:AA3"/>
    <mergeCell ref="AU2:AV2"/>
    <mergeCell ref="AA2:AF2"/>
    <mergeCell ref="AR2:AS2"/>
    <mergeCell ref="AT2:AT3"/>
    <mergeCell ref="AF3:AG3"/>
    <mergeCell ref="BP2:BR4"/>
    <mergeCell ref="AK2:AP2"/>
    <mergeCell ref="AQ2:AQ3"/>
    <mergeCell ref="A8:B8"/>
    <mergeCell ref="C8:AD8"/>
    <mergeCell ref="AE8:AH8"/>
    <mergeCell ref="AI8:AL8"/>
    <mergeCell ref="C7:AD7"/>
    <mergeCell ref="W2:Z2"/>
    <mergeCell ref="AG2:AJ2"/>
    <mergeCell ref="A5:BR5"/>
    <mergeCell ref="BG7:BJ7"/>
    <mergeCell ref="BK7:BN7"/>
    <mergeCell ref="AI7:AL7"/>
    <mergeCell ref="AM7:AP7"/>
    <mergeCell ref="A6:BR6"/>
    <mergeCell ref="A7:B7"/>
    <mergeCell ref="AE7:AH7"/>
    <mergeCell ref="BC7:BF7"/>
    <mergeCell ref="AQ7:AT7"/>
    <mergeCell ref="AU7:AX7"/>
    <mergeCell ref="AY7:BB7"/>
    <mergeCell ref="BO7:BR7"/>
    <mergeCell ref="AY8:BB8"/>
    <mergeCell ref="BC8:BF8"/>
    <mergeCell ref="BK8:BN8"/>
    <mergeCell ref="BG8:BJ8"/>
    <mergeCell ref="AU8:AX8"/>
    <mergeCell ref="BO8:BR8"/>
    <mergeCell ref="BG9:BJ9"/>
    <mergeCell ref="A9:B9"/>
    <mergeCell ref="AQ8:AT8"/>
    <mergeCell ref="AE9:AH9"/>
    <mergeCell ref="AI9:AL9"/>
    <mergeCell ref="AM9:AP9"/>
    <mergeCell ref="AM8:AP8"/>
    <mergeCell ref="C9:AD9"/>
    <mergeCell ref="AU9:AX9"/>
    <mergeCell ref="BO10:BR10"/>
    <mergeCell ref="AQ10:AT10"/>
    <mergeCell ref="AU10:AX10"/>
    <mergeCell ref="BK9:BN9"/>
    <mergeCell ref="AY9:BB9"/>
    <mergeCell ref="BC9:BF9"/>
    <mergeCell ref="BO9:BR9"/>
    <mergeCell ref="AQ9:AT9"/>
    <mergeCell ref="BG10:BJ10"/>
    <mergeCell ref="BK10:BN10"/>
    <mergeCell ref="AI10:AL10"/>
    <mergeCell ref="AE10:AH10"/>
    <mergeCell ref="A10:B10"/>
    <mergeCell ref="C10:AD10"/>
    <mergeCell ref="A11:B11"/>
    <mergeCell ref="C11:AD11"/>
    <mergeCell ref="AE11:AH11"/>
    <mergeCell ref="AE12:AH12"/>
    <mergeCell ref="A12:B12"/>
    <mergeCell ref="C12:AD12"/>
    <mergeCell ref="A13:B13"/>
    <mergeCell ref="C13:AD13"/>
    <mergeCell ref="AE13:AH13"/>
    <mergeCell ref="AI13:AL13"/>
    <mergeCell ref="AI12:AL12"/>
    <mergeCell ref="AQ13:AT13"/>
    <mergeCell ref="AY13:BB13"/>
    <mergeCell ref="AU11:AX11"/>
    <mergeCell ref="AY12:BB12"/>
    <mergeCell ref="AI11:AL11"/>
    <mergeCell ref="AM12:AP12"/>
    <mergeCell ref="AM11:AP11"/>
    <mergeCell ref="BO11:BR11"/>
    <mergeCell ref="AQ12:AT12"/>
    <mergeCell ref="AU12:AX12"/>
    <mergeCell ref="BO12:BR12"/>
    <mergeCell ref="BC11:BF11"/>
    <mergeCell ref="AQ11:AT11"/>
    <mergeCell ref="AY11:BB11"/>
    <mergeCell ref="BG12:BJ12"/>
    <mergeCell ref="BC10:BF10"/>
    <mergeCell ref="BC13:BF13"/>
    <mergeCell ref="AM13:AP13"/>
    <mergeCell ref="BK11:BN11"/>
    <mergeCell ref="AY10:BB10"/>
    <mergeCell ref="AU13:AX13"/>
    <mergeCell ref="AM10:AP10"/>
    <mergeCell ref="BG11:BJ11"/>
    <mergeCell ref="BC12:BF12"/>
    <mergeCell ref="BK12:BN12"/>
    <mergeCell ref="BO15:BR15"/>
    <mergeCell ref="BO13:BR13"/>
    <mergeCell ref="BK15:BN15"/>
    <mergeCell ref="BO14:BR14"/>
    <mergeCell ref="BK13:BN13"/>
    <mergeCell ref="BG13:BJ13"/>
    <mergeCell ref="BK14:BN14"/>
    <mergeCell ref="BG15:BJ15"/>
    <mergeCell ref="AY14:BB14"/>
    <mergeCell ref="BC14:BF14"/>
    <mergeCell ref="BG14:BJ14"/>
    <mergeCell ref="AU14:AX14"/>
    <mergeCell ref="AQ14:AT14"/>
    <mergeCell ref="AM14:AP14"/>
    <mergeCell ref="AM15:AP15"/>
    <mergeCell ref="AQ15:AT15"/>
    <mergeCell ref="A16:B16"/>
    <mergeCell ref="C16:AD16"/>
    <mergeCell ref="AE16:AH16"/>
    <mergeCell ref="AI16:AL16"/>
    <mergeCell ref="AM16:AP16"/>
    <mergeCell ref="A14:B14"/>
    <mergeCell ref="C14:AD14"/>
    <mergeCell ref="AE14:AH14"/>
    <mergeCell ref="AI14:AL14"/>
    <mergeCell ref="A15:B15"/>
    <mergeCell ref="AE15:AH15"/>
    <mergeCell ref="AI15:AL15"/>
    <mergeCell ref="C15:AD15"/>
    <mergeCell ref="BG16:BJ16"/>
    <mergeCell ref="BO16:BR16"/>
    <mergeCell ref="BK16:BN16"/>
    <mergeCell ref="AY15:BB15"/>
    <mergeCell ref="AQ16:AT16"/>
    <mergeCell ref="AU16:AX16"/>
    <mergeCell ref="AY16:BB16"/>
    <mergeCell ref="BC16:BF16"/>
    <mergeCell ref="BC15:BF15"/>
    <mergeCell ref="AU15:AX15"/>
    <mergeCell ref="BO17:BR17"/>
    <mergeCell ref="BK17:BN17"/>
    <mergeCell ref="A17:B17"/>
    <mergeCell ref="C17:AD17"/>
    <mergeCell ref="AE17:AH17"/>
    <mergeCell ref="AI17:AL17"/>
    <mergeCell ref="BC17:BF17"/>
    <mergeCell ref="BG17:BJ17"/>
    <mergeCell ref="A18:B18"/>
    <mergeCell ref="C18:AD18"/>
    <mergeCell ref="AE18:AH18"/>
    <mergeCell ref="AI18:AL18"/>
    <mergeCell ref="AM18:AP18"/>
    <mergeCell ref="AY17:BB17"/>
    <mergeCell ref="AU18:AX18"/>
    <mergeCell ref="BG18:BJ18"/>
    <mergeCell ref="AM17:AP17"/>
    <mergeCell ref="AQ17:AT17"/>
    <mergeCell ref="AU17:AX17"/>
    <mergeCell ref="BO18:BR18"/>
    <mergeCell ref="A19:B19"/>
    <mergeCell ref="C19:AD19"/>
    <mergeCell ref="AE19:AH19"/>
    <mergeCell ref="AI19:AL19"/>
    <mergeCell ref="AM19:AP19"/>
    <mergeCell ref="BG19:BJ19"/>
    <mergeCell ref="BK19:BN19"/>
    <mergeCell ref="AY18:BB18"/>
    <mergeCell ref="BC18:BF18"/>
    <mergeCell ref="BK18:BN18"/>
    <mergeCell ref="AQ19:AT19"/>
    <mergeCell ref="AU19:AX19"/>
    <mergeCell ref="AY19:BB19"/>
    <mergeCell ref="BC19:BF19"/>
    <mergeCell ref="AQ18:AT18"/>
    <mergeCell ref="BO19:BR19"/>
    <mergeCell ref="A20:B20"/>
    <mergeCell ref="C20:AD20"/>
    <mergeCell ref="AE20:AH20"/>
    <mergeCell ref="AI20:AL20"/>
    <mergeCell ref="AM20:AP20"/>
    <mergeCell ref="AQ20:AT20"/>
    <mergeCell ref="AU20:AX20"/>
    <mergeCell ref="AY20:BB20"/>
    <mergeCell ref="BC20:BF20"/>
    <mergeCell ref="BG20:BJ20"/>
    <mergeCell ref="BK20:BN20"/>
    <mergeCell ref="BO20:BR20"/>
    <mergeCell ref="A21:B21"/>
    <mergeCell ref="C21:AD21"/>
    <mergeCell ref="AE21:AH21"/>
    <mergeCell ref="AI21:AL21"/>
    <mergeCell ref="AM21:AP21"/>
    <mergeCell ref="AQ21:AT21"/>
    <mergeCell ref="AU21:AX21"/>
    <mergeCell ref="BO21:BR21"/>
    <mergeCell ref="A22:B22"/>
    <mergeCell ref="C22:AD22"/>
    <mergeCell ref="AE22:AH22"/>
    <mergeCell ref="AI22:AL22"/>
    <mergeCell ref="AM22:AP22"/>
    <mergeCell ref="BG22:BJ22"/>
    <mergeCell ref="BK22:BN22"/>
    <mergeCell ref="AY21:BB21"/>
    <mergeCell ref="BC21:BF21"/>
    <mergeCell ref="BG21:BJ21"/>
    <mergeCell ref="BK21:BN21"/>
    <mergeCell ref="AQ22:AT22"/>
    <mergeCell ref="AU22:AX22"/>
    <mergeCell ref="AY22:BB22"/>
    <mergeCell ref="BC22:BF22"/>
    <mergeCell ref="BO22:BR22"/>
    <mergeCell ref="A23:B23"/>
    <mergeCell ref="C23:AD23"/>
    <mergeCell ref="AE23:AH23"/>
    <mergeCell ref="AI23:AL23"/>
    <mergeCell ref="AM23:AP23"/>
    <mergeCell ref="AQ23:AT23"/>
    <mergeCell ref="AU23:AX23"/>
    <mergeCell ref="AY23:BB23"/>
    <mergeCell ref="BC23:BF23"/>
    <mergeCell ref="BG23:BJ23"/>
    <mergeCell ref="BK23:BN23"/>
    <mergeCell ref="BO23:BR23"/>
    <mergeCell ref="A24:B24"/>
    <mergeCell ref="C24:AD24"/>
    <mergeCell ref="AE24:AH24"/>
    <mergeCell ref="AI24:AL24"/>
    <mergeCell ref="AM24:AP24"/>
    <mergeCell ref="AQ24:AT24"/>
    <mergeCell ref="AU24:AX24"/>
    <mergeCell ref="BO24:BR24"/>
    <mergeCell ref="A25:B25"/>
    <mergeCell ref="C25:AD25"/>
    <mergeCell ref="AE25:AH25"/>
    <mergeCell ref="AI25:AL25"/>
    <mergeCell ref="AM25:AP25"/>
    <mergeCell ref="BG25:BJ25"/>
    <mergeCell ref="BK25:BN25"/>
    <mergeCell ref="AY24:BB24"/>
    <mergeCell ref="BC24:BF24"/>
    <mergeCell ref="BG24:BJ24"/>
    <mergeCell ref="BK24:BN24"/>
    <mergeCell ref="AQ25:AT25"/>
    <mergeCell ref="AU25:AX25"/>
    <mergeCell ref="AY25:BB25"/>
    <mergeCell ref="BC25:BF25"/>
    <mergeCell ref="BO25:BR25"/>
    <mergeCell ref="A26:B26"/>
    <mergeCell ref="C26:AD26"/>
    <mergeCell ref="AE26:AH26"/>
    <mergeCell ref="AI26:AL26"/>
    <mergeCell ref="AM26:AP26"/>
    <mergeCell ref="AQ26:AT26"/>
    <mergeCell ref="AU26:AX26"/>
    <mergeCell ref="AY26:BB26"/>
    <mergeCell ref="BC26:BF26"/>
    <mergeCell ref="BG26:BJ26"/>
    <mergeCell ref="BK26:BN26"/>
    <mergeCell ref="BO26:BR26"/>
    <mergeCell ref="A27:B27"/>
    <mergeCell ref="C27:AD27"/>
    <mergeCell ref="AE27:AH27"/>
    <mergeCell ref="AI27:AL27"/>
    <mergeCell ref="AM27:AP27"/>
    <mergeCell ref="AQ27:AT27"/>
    <mergeCell ref="AU27:AX27"/>
    <mergeCell ref="BO27:BR27"/>
    <mergeCell ref="A28:B28"/>
    <mergeCell ref="C28:AD28"/>
    <mergeCell ref="AE28:AH28"/>
    <mergeCell ref="AI28:AL28"/>
    <mergeCell ref="AM28:AP28"/>
    <mergeCell ref="BG28:BJ28"/>
    <mergeCell ref="BK28:BN28"/>
    <mergeCell ref="AY27:BB27"/>
    <mergeCell ref="BC27:BF27"/>
    <mergeCell ref="BG27:BJ27"/>
    <mergeCell ref="BK27:BN27"/>
    <mergeCell ref="AQ28:AT28"/>
    <mergeCell ref="AU28:AX28"/>
    <mergeCell ref="AY28:BB28"/>
    <mergeCell ref="BC28:BF28"/>
    <mergeCell ref="BO28:BR28"/>
    <mergeCell ref="A29:B29"/>
    <mergeCell ref="C29:AD29"/>
    <mergeCell ref="AE29:AH29"/>
    <mergeCell ref="AI29:AL29"/>
    <mergeCell ref="AM29:AP29"/>
    <mergeCell ref="AQ29:AT29"/>
    <mergeCell ref="AU29:AX29"/>
    <mergeCell ref="AY29:BB29"/>
    <mergeCell ref="BC29:BF29"/>
    <mergeCell ref="BG29:BJ29"/>
    <mergeCell ref="BK29:BN29"/>
    <mergeCell ref="BO29:BR29"/>
    <mergeCell ref="A30:B30"/>
    <mergeCell ref="C30:AD30"/>
    <mergeCell ref="AE30:AH30"/>
    <mergeCell ref="AI30:AL30"/>
    <mergeCell ref="AM30:AP30"/>
    <mergeCell ref="AQ30:AT30"/>
    <mergeCell ref="AU30:AX30"/>
    <mergeCell ref="BO30:BR30"/>
    <mergeCell ref="A31:B31"/>
    <mergeCell ref="C31:AD31"/>
    <mergeCell ref="AE31:AH31"/>
    <mergeCell ref="AI31:AL31"/>
    <mergeCell ref="AM31:AP31"/>
    <mergeCell ref="BG31:BJ31"/>
    <mergeCell ref="BK31:BN31"/>
    <mergeCell ref="AY30:BB30"/>
    <mergeCell ref="BC30:BF30"/>
    <mergeCell ref="BG30:BJ30"/>
    <mergeCell ref="BK30:BN30"/>
    <mergeCell ref="AQ31:AT31"/>
    <mergeCell ref="AU31:AX31"/>
    <mergeCell ref="AY31:BB31"/>
    <mergeCell ref="BC31:BF31"/>
    <mergeCell ref="BO31:BR31"/>
    <mergeCell ref="A32:B32"/>
    <mergeCell ref="C32:AD32"/>
    <mergeCell ref="AE32:AH32"/>
    <mergeCell ref="AI32:AL32"/>
    <mergeCell ref="AM32:AP32"/>
    <mergeCell ref="AQ32:AT32"/>
    <mergeCell ref="AU32:AX32"/>
    <mergeCell ref="AY32:BB32"/>
    <mergeCell ref="BC32:BF32"/>
    <mergeCell ref="BG32:BJ32"/>
    <mergeCell ref="BK32:BN32"/>
    <mergeCell ref="BO32:BR32"/>
    <mergeCell ref="A33:B33"/>
    <mergeCell ref="C33:AD33"/>
    <mergeCell ref="AE33:AH33"/>
    <mergeCell ref="AI33:AL33"/>
    <mergeCell ref="AM33:AP33"/>
    <mergeCell ref="AQ33:AT33"/>
    <mergeCell ref="AU33:AX33"/>
    <mergeCell ref="BO33:BR33"/>
    <mergeCell ref="A34:B34"/>
    <mergeCell ref="C34:AD34"/>
    <mergeCell ref="AE34:AH34"/>
    <mergeCell ref="AI34:AL34"/>
    <mergeCell ref="AM34:AP34"/>
    <mergeCell ref="BG34:BJ34"/>
    <mergeCell ref="BK34:BN34"/>
    <mergeCell ref="AY33:BB33"/>
    <mergeCell ref="BC33:BF33"/>
    <mergeCell ref="BG33:BJ33"/>
    <mergeCell ref="BK33:BN33"/>
    <mergeCell ref="AQ34:AT34"/>
    <mergeCell ref="AU34:AX34"/>
    <mergeCell ref="AY34:BB34"/>
    <mergeCell ref="BC34:BF34"/>
    <mergeCell ref="BO34:BR34"/>
    <mergeCell ref="A35:B35"/>
    <mergeCell ref="C35:AD35"/>
    <mergeCell ref="AE35:AH35"/>
    <mergeCell ref="AI35:AL35"/>
    <mergeCell ref="AM35:AP35"/>
    <mergeCell ref="AQ35:AT35"/>
    <mergeCell ref="AU35:AX35"/>
    <mergeCell ref="AY35:BB35"/>
    <mergeCell ref="BC35:BF35"/>
    <mergeCell ref="BG35:BJ35"/>
    <mergeCell ref="BK35:BN35"/>
    <mergeCell ref="BO35:BR35"/>
    <mergeCell ref="A36:B36"/>
    <mergeCell ref="C36:AD36"/>
    <mergeCell ref="AE36:AH36"/>
    <mergeCell ref="AI36:AL36"/>
    <mergeCell ref="AM36:AP36"/>
    <mergeCell ref="AQ36:AT36"/>
    <mergeCell ref="AU36:AX36"/>
    <mergeCell ref="BO36:BR36"/>
    <mergeCell ref="A37:B37"/>
    <mergeCell ref="C37:AD37"/>
    <mergeCell ref="AE37:AH37"/>
    <mergeCell ref="AI37:AL37"/>
    <mergeCell ref="AM37:AP37"/>
    <mergeCell ref="BG37:BJ37"/>
    <mergeCell ref="BK37:BN37"/>
    <mergeCell ref="AY36:BB36"/>
    <mergeCell ref="BC36:BF36"/>
    <mergeCell ref="BG36:BJ36"/>
    <mergeCell ref="BK36:BN36"/>
    <mergeCell ref="AQ37:AT37"/>
    <mergeCell ref="AU37:AX37"/>
    <mergeCell ref="AY37:BB37"/>
    <mergeCell ref="BC37:BF37"/>
    <mergeCell ref="BO37:BR37"/>
    <mergeCell ref="A38:B38"/>
    <mergeCell ref="C38:AD38"/>
    <mergeCell ref="AE38:AH38"/>
    <mergeCell ref="AI38:AL38"/>
    <mergeCell ref="AM38:AP38"/>
    <mergeCell ref="AQ38:AT38"/>
    <mergeCell ref="AU38:AX38"/>
    <mergeCell ref="AY38:BB38"/>
    <mergeCell ref="BC38:BF38"/>
    <mergeCell ref="BG38:BJ38"/>
    <mergeCell ref="BK38:BN38"/>
    <mergeCell ref="BO38:BR38"/>
    <mergeCell ref="A39:B39"/>
    <mergeCell ref="C39:AD39"/>
    <mergeCell ref="AE39:AH39"/>
    <mergeCell ref="AI39:AL39"/>
    <mergeCell ref="AM39:AP39"/>
    <mergeCell ref="AQ39:AT39"/>
    <mergeCell ref="AU39:AX39"/>
    <mergeCell ref="BO39:BR39"/>
    <mergeCell ref="A40:B40"/>
    <mergeCell ref="C40:AD40"/>
    <mergeCell ref="AE40:AH40"/>
    <mergeCell ref="AI40:AL40"/>
    <mergeCell ref="AM40:AP40"/>
    <mergeCell ref="BG40:BJ40"/>
    <mergeCell ref="BK40:BN40"/>
    <mergeCell ref="AY39:BB39"/>
    <mergeCell ref="BC39:BF39"/>
    <mergeCell ref="BG39:BJ39"/>
    <mergeCell ref="BK39:BN39"/>
    <mergeCell ref="AQ40:AT40"/>
    <mergeCell ref="AU40:AX40"/>
    <mergeCell ref="AY40:BB40"/>
    <mergeCell ref="BC40:BF40"/>
    <mergeCell ref="BO40:BR40"/>
    <mergeCell ref="A41:B41"/>
    <mergeCell ref="C41:AD41"/>
    <mergeCell ref="AE41:AH41"/>
    <mergeCell ref="AI41:AL41"/>
    <mergeCell ref="AM41:AP41"/>
    <mergeCell ref="AQ41:AT41"/>
    <mergeCell ref="AU41:AX41"/>
    <mergeCell ref="AY41:BB41"/>
    <mergeCell ref="BC41:BF41"/>
    <mergeCell ref="BG41:BJ41"/>
    <mergeCell ref="BK41:BN41"/>
    <mergeCell ref="BO41:BR41"/>
    <mergeCell ref="A42:B42"/>
    <mergeCell ref="C42:AD42"/>
    <mergeCell ref="AE42:AH42"/>
    <mergeCell ref="AI42:AL42"/>
    <mergeCell ref="AM42:AP42"/>
    <mergeCell ref="AQ42:AT42"/>
    <mergeCell ref="AU42:AX42"/>
    <mergeCell ref="BO42:BR42"/>
    <mergeCell ref="A43:B43"/>
    <mergeCell ref="C43:AD43"/>
    <mergeCell ref="AE43:AH43"/>
    <mergeCell ref="AI43:AL43"/>
    <mergeCell ref="AM43:AP43"/>
    <mergeCell ref="BG43:BJ43"/>
    <mergeCell ref="BK43:BN43"/>
    <mergeCell ref="AY42:BB42"/>
    <mergeCell ref="BC42:BF42"/>
    <mergeCell ref="BG42:BJ42"/>
    <mergeCell ref="BK42:BN42"/>
    <mergeCell ref="AQ43:AT43"/>
    <mergeCell ref="AU43:AX43"/>
    <mergeCell ref="AY43:BB43"/>
    <mergeCell ref="BC43:BF43"/>
    <mergeCell ref="BO43:BR43"/>
    <mergeCell ref="A44:B44"/>
    <mergeCell ref="C44:AD44"/>
    <mergeCell ref="AE44:AH44"/>
    <mergeCell ref="AI44:AL44"/>
    <mergeCell ref="AM44:AP44"/>
    <mergeCell ref="AQ44:AT44"/>
    <mergeCell ref="AU44:AX44"/>
    <mergeCell ref="AY44:BB44"/>
    <mergeCell ref="BC44:BF44"/>
    <mergeCell ref="BG44:BJ44"/>
    <mergeCell ref="BK44:BN44"/>
    <mergeCell ref="BO44:BR44"/>
    <mergeCell ref="A45:B45"/>
    <mergeCell ref="C45:AD45"/>
    <mergeCell ref="AE45:AH45"/>
    <mergeCell ref="AI45:AL45"/>
    <mergeCell ref="AM45:AP45"/>
    <mergeCell ref="AQ45:AT45"/>
    <mergeCell ref="AU45:AX45"/>
    <mergeCell ref="BO45:BR45"/>
    <mergeCell ref="A46:B46"/>
    <mergeCell ref="C46:AD46"/>
    <mergeCell ref="AE46:AH46"/>
    <mergeCell ref="AI46:AL46"/>
    <mergeCell ref="AM46:AP46"/>
    <mergeCell ref="BG46:BJ46"/>
    <mergeCell ref="BK46:BN46"/>
    <mergeCell ref="AY45:BB45"/>
    <mergeCell ref="BC45:BF45"/>
    <mergeCell ref="BG45:BJ45"/>
    <mergeCell ref="BK45:BN45"/>
    <mergeCell ref="AQ46:AT46"/>
    <mergeCell ref="AU46:AX46"/>
    <mergeCell ref="AY46:BB46"/>
    <mergeCell ref="BC46:BF46"/>
    <mergeCell ref="BO46:BR46"/>
    <mergeCell ref="A47:B47"/>
    <mergeCell ref="C47:AD47"/>
    <mergeCell ref="AE47:AH47"/>
    <mergeCell ref="AI47:AL47"/>
    <mergeCell ref="AM47:AP47"/>
    <mergeCell ref="AQ47:AT47"/>
    <mergeCell ref="AU47:AX47"/>
    <mergeCell ref="AY47:BB47"/>
    <mergeCell ref="BC47:BF47"/>
    <mergeCell ref="BG47:BJ47"/>
    <mergeCell ref="BK47:BN47"/>
    <mergeCell ref="BO47:BR47"/>
    <mergeCell ref="A48:B48"/>
    <mergeCell ref="C48:AD48"/>
    <mergeCell ref="AE48:AH48"/>
    <mergeCell ref="AI48:AL48"/>
    <mergeCell ref="AM48:AP48"/>
    <mergeCell ref="AQ48:AT48"/>
    <mergeCell ref="AU48:AX48"/>
    <mergeCell ref="BO48:BR48"/>
    <mergeCell ref="A49:B49"/>
    <mergeCell ref="C49:AD49"/>
    <mergeCell ref="AE49:AH49"/>
    <mergeCell ref="AI49:AL49"/>
    <mergeCell ref="AM49:AP49"/>
    <mergeCell ref="BG49:BJ49"/>
    <mergeCell ref="BK49:BN49"/>
    <mergeCell ref="AY48:BB48"/>
    <mergeCell ref="BC48:BF48"/>
    <mergeCell ref="BG48:BJ48"/>
    <mergeCell ref="BK48:BN48"/>
    <mergeCell ref="AQ49:AT49"/>
    <mergeCell ref="AU49:AX49"/>
    <mergeCell ref="AY49:BB49"/>
    <mergeCell ref="BC49:BF49"/>
    <mergeCell ref="BO49:BR49"/>
    <mergeCell ref="A50:B50"/>
    <mergeCell ref="C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BK50:BN50"/>
    <mergeCell ref="BO50:BR50"/>
    <mergeCell ref="A51:B51"/>
    <mergeCell ref="C51:AD51"/>
    <mergeCell ref="AE51:AH51"/>
    <mergeCell ref="AI51:AL51"/>
    <mergeCell ref="AM51:AP51"/>
    <mergeCell ref="AQ51:AT51"/>
    <mergeCell ref="AU51:AX51"/>
    <mergeCell ref="BO51:BR51"/>
    <mergeCell ref="A52:B52"/>
    <mergeCell ref="C52:AD52"/>
    <mergeCell ref="AE52:AH52"/>
    <mergeCell ref="AI52:AL52"/>
    <mergeCell ref="AM52:AP52"/>
    <mergeCell ref="BG52:BJ52"/>
    <mergeCell ref="BK52:BN52"/>
    <mergeCell ref="AY51:BB51"/>
    <mergeCell ref="BC51:BF51"/>
    <mergeCell ref="BG51:BJ51"/>
    <mergeCell ref="BK51:BN51"/>
    <mergeCell ref="AQ52:AT52"/>
    <mergeCell ref="AU52:AX52"/>
    <mergeCell ref="AY52:BB52"/>
    <mergeCell ref="BC52:BF52"/>
    <mergeCell ref="BO52:BR52"/>
    <mergeCell ref="A53:B53"/>
    <mergeCell ref="C53:AD53"/>
    <mergeCell ref="AE53:AH53"/>
    <mergeCell ref="AI53:AL53"/>
    <mergeCell ref="AM53:AP53"/>
    <mergeCell ref="AQ53:AT53"/>
    <mergeCell ref="AU53:AX53"/>
    <mergeCell ref="AY53:BB53"/>
    <mergeCell ref="BC53:BF53"/>
    <mergeCell ref="BG53:BJ53"/>
    <mergeCell ref="BK53:BN53"/>
    <mergeCell ref="BO53:BR53"/>
    <mergeCell ref="A54:B54"/>
    <mergeCell ref="C54:AD54"/>
    <mergeCell ref="AE54:AH54"/>
    <mergeCell ref="AI54:AL54"/>
    <mergeCell ref="AM54:AP54"/>
    <mergeCell ref="AQ54:AT54"/>
    <mergeCell ref="AU54:AX54"/>
    <mergeCell ref="BO54:BR54"/>
    <mergeCell ref="A55:B55"/>
    <mergeCell ref="C55:AD55"/>
    <mergeCell ref="AE55:AH55"/>
    <mergeCell ref="AI55:AL55"/>
    <mergeCell ref="AM55:AP55"/>
    <mergeCell ref="BG55:BJ55"/>
    <mergeCell ref="BK55:BN55"/>
    <mergeCell ref="AY54:BB54"/>
    <mergeCell ref="BC54:BF54"/>
    <mergeCell ref="BG54:BJ54"/>
    <mergeCell ref="BK54:BN54"/>
    <mergeCell ref="AQ55:AT55"/>
    <mergeCell ref="AU55:AX55"/>
    <mergeCell ref="AY55:BB55"/>
    <mergeCell ref="BC55:BF55"/>
    <mergeCell ref="BO55:BR55"/>
    <mergeCell ref="A56:B56"/>
    <mergeCell ref="C56:AD56"/>
    <mergeCell ref="AE56:AH56"/>
    <mergeCell ref="AI56:AL56"/>
    <mergeCell ref="AM56:AP56"/>
    <mergeCell ref="AQ56:AT56"/>
    <mergeCell ref="AU56:AX56"/>
    <mergeCell ref="AY56:BB56"/>
    <mergeCell ref="BC56:BF56"/>
    <mergeCell ref="BG56:BJ56"/>
    <mergeCell ref="BK56:BN56"/>
    <mergeCell ref="BO56:BR56"/>
    <mergeCell ref="A57:B57"/>
    <mergeCell ref="C57:AD57"/>
    <mergeCell ref="AE57:AH57"/>
    <mergeCell ref="AI57:AL57"/>
    <mergeCell ref="AM57:AP57"/>
    <mergeCell ref="AQ57:AT57"/>
    <mergeCell ref="AU57:AX57"/>
    <mergeCell ref="BO57:BR57"/>
    <mergeCell ref="A58:B58"/>
    <mergeCell ref="C58:AD58"/>
    <mergeCell ref="AE58:AH58"/>
    <mergeCell ref="AI58:AL58"/>
    <mergeCell ref="AM58:AP58"/>
    <mergeCell ref="BG58:BJ58"/>
    <mergeCell ref="BK58:BN58"/>
    <mergeCell ref="AY57:BB57"/>
    <mergeCell ref="BC57:BF57"/>
    <mergeCell ref="BG57:BJ57"/>
    <mergeCell ref="BK57:BN57"/>
    <mergeCell ref="AQ58:AT58"/>
    <mergeCell ref="AU58:AX58"/>
    <mergeCell ref="AY58:BB58"/>
    <mergeCell ref="BC58:BF58"/>
    <mergeCell ref="BO58:BR58"/>
    <mergeCell ref="A59:B59"/>
    <mergeCell ref="C59:AD59"/>
    <mergeCell ref="AE59:AH59"/>
    <mergeCell ref="AI59:AL59"/>
    <mergeCell ref="AM59:AP59"/>
    <mergeCell ref="AQ59:AT59"/>
    <mergeCell ref="AU59:AX59"/>
    <mergeCell ref="AY59:BB59"/>
    <mergeCell ref="BC59:BF59"/>
    <mergeCell ref="BG59:BJ59"/>
    <mergeCell ref="BK59:BN59"/>
    <mergeCell ref="BO59:BR59"/>
    <mergeCell ref="A60:B60"/>
    <mergeCell ref="C60:AD60"/>
    <mergeCell ref="AE60:AH60"/>
    <mergeCell ref="AI60:AL60"/>
    <mergeCell ref="AM60:AP60"/>
    <mergeCell ref="AQ60:AT60"/>
    <mergeCell ref="AU60:AX60"/>
    <mergeCell ref="BO60:BR60"/>
    <mergeCell ref="A61:B61"/>
    <mergeCell ref="C61:AD61"/>
    <mergeCell ref="AE61:AH61"/>
    <mergeCell ref="AI61:AL61"/>
    <mergeCell ref="AM61:AP61"/>
    <mergeCell ref="BG61:BJ61"/>
    <mergeCell ref="BK61:BN61"/>
    <mergeCell ref="AY60:BB60"/>
    <mergeCell ref="BC60:BF60"/>
    <mergeCell ref="BG60:BJ60"/>
    <mergeCell ref="BK60:BN60"/>
    <mergeCell ref="AQ61:AT61"/>
    <mergeCell ref="AU61:AX61"/>
    <mergeCell ref="AY61:BB61"/>
    <mergeCell ref="BC61:BF61"/>
    <mergeCell ref="BO61:BR61"/>
    <mergeCell ref="A62:B62"/>
    <mergeCell ref="C62:AD62"/>
    <mergeCell ref="AE62:AH62"/>
    <mergeCell ref="AI62:AL62"/>
    <mergeCell ref="AM62:AP62"/>
    <mergeCell ref="AQ62:AT62"/>
    <mergeCell ref="AU62:AX62"/>
    <mergeCell ref="AY62:BB62"/>
    <mergeCell ref="BC62:BF62"/>
    <mergeCell ref="BG62:BJ62"/>
    <mergeCell ref="BK62:BN62"/>
    <mergeCell ref="BO62:BR62"/>
    <mergeCell ref="A63:B63"/>
    <mergeCell ref="C63:AD63"/>
    <mergeCell ref="AE63:AH63"/>
    <mergeCell ref="AI63:AL63"/>
    <mergeCell ref="AM63:AP63"/>
    <mergeCell ref="AQ63:AT63"/>
    <mergeCell ref="AU63:AX63"/>
    <mergeCell ref="BO63:BR63"/>
    <mergeCell ref="A64:B64"/>
    <mergeCell ref="C64:AD64"/>
    <mergeCell ref="AE64:AH64"/>
    <mergeCell ref="AI64:AL64"/>
    <mergeCell ref="AM64:AP64"/>
    <mergeCell ref="BG64:BJ64"/>
    <mergeCell ref="BK64:BN64"/>
    <mergeCell ref="AY63:BB63"/>
    <mergeCell ref="BC63:BF63"/>
    <mergeCell ref="BG63:BJ63"/>
    <mergeCell ref="BK63:BN63"/>
    <mergeCell ref="AQ64:AT64"/>
    <mergeCell ref="AU64:AX64"/>
    <mergeCell ref="AY64:BB64"/>
    <mergeCell ref="BC64:BF64"/>
    <mergeCell ref="BO64:BR64"/>
    <mergeCell ref="A65:B65"/>
    <mergeCell ref="C65:AD65"/>
    <mergeCell ref="AE65:AH65"/>
    <mergeCell ref="AI65:AL65"/>
    <mergeCell ref="AM65:AP65"/>
    <mergeCell ref="AQ65:AT65"/>
    <mergeCell ref="AU65:AX65"/>
    <mergeCell ref="AY65:BB65"/>
    <mergeCell ref="BC65:BF65"/>
    <mergeCell ref="BG65:BJ65"/>
    <mergeCell ref="BK65:BN65"/>
    <mergeCell ref="BO65:BR65"/>
    <mergeCell ref="A66:B66"/>
    <mergeCell ref="C66:AD66"/>
    <mergeCell ref="AE66:AH66"/>
    <mergeCell ref="AI66:AL66"/>
    <mergeCell ref="AM66:AP66"/>
    <mergeCell ref="AQ66:AT66"/>
    <mergeCell ref="AU66:AX66"/>
    <mergeCell ref="BO66:BR66"/>
    <mergeCell ref="A67:B67"/>
    <mergeCell ref="C67:AD67"/>
    <mergeCell ref="AE67:AH67"/>
    <mergeCell ref="AI67:AL67"/>
    <mergeCell ref="AM67:AP67"/>
    <mergeCell ref="BG67:BJ67"/>
    <mergeCell ref="BK67:BN67"/>
    <mergeCell ref="AY66:BB66"/>
    <mergeCell ref="BC66:BF66"/>
    <mergeCell ref="BG66:BJ66"/>
    <mergeCell ref="BK66:BN66"/>
    <mergeCell ref="AQ67:AT67"/>
    <mergeCell ref="AU67:AX67"/>
    <mergeCell ref="AY67:BB67"/>
    <mergeCell ref="BC67:BF67"/>
    <mergeCell ref="BO67:BR67"/>
    <mergeCell ref="A68:B68"/>
    <mergeCell ref="C68:AD68"/>
    <mergeCell ref="AE68:AH68"/>
    <mergeCell ref="AI68:AL68"/>
    <mergeCell ref="AM68:AP68"/>
    <mergeCell ref="AQ68:AT68"/>
    <mergeCell ref="AU68:AX68"/>
    <mergeCell ref="AY68:BB68"/>
    <mergeCell ref="BC68:BF68"/>
    <mergeCell ref="BG68:BJ68"/>
    <mergeCell ref="BK68:BN68"/>
    <mergeCell ref="BO68:BR68"/>
    <mergeCell ref="A69:B69"/>
    <mergeCell ref="C69:AD69"/>
    <mergeCell ref="AE69:AH69"/>
    <mergeCell ref="AI69:AL69"/>
    <mergeCell ref="AM69:AP69"/>
    <mergeCell ref="AQ69:AT69"/>
    <mergeCell ref="AU69:AX69"/>
    <mergeCell ref="BO69:BR69"/>
    <mergeCell ref="A70:B70"/>
    <mergeCell ref="C70:AD70"/>
    <mergeCell ref="AE70:AH70"/>
    <mergeCell ref="AI70:AL70"/>
    <mergeCell ref="AM70:AP70"/>
    <mergeCell ref="BG70:BJ70"/>
    <mergeCell ref="BK70:BN70"/>
    <mergeCell ref="AY69:BB69"/>
    <mergeCell ref="BC69:BF69"/>
    <mergeCell ref="BG69:BJ69"/>
    <mergeCell ref="BK69:BN69"/>
    <mergeCell ref="AQ70:AT70"/>
    <mergeCell ref="AU70:AX70"/>
    <mergeCell ref="AY70:BB70"/>
    <mergeCell ref="BC70:BF70"/>
    <mergeCell ref="BO70:BR70"/>
    <mergeCell ref="A71:B71"/>
    <mergeCell ref="C71:AD71"/>
    <mergeCell ref="AE71:AH71"/>
    <mergeCell ref="AI71:AL71"/>
    <mergeCell ref="AM71:AP71"/>
    <mergeCell ref="AQ71:AT71"/>
    <mergeCell ref="AU71:AX71"/>
    <mergeCell ref="AY71:BB71"/>
    <mergeCell ref="BC71:BF71"/>
    <mergeCell ref="BG71:BJ71"/>
    <mergeCell ref="BK71:BN71"/>
    <mergeCell ref="BO71:BR71"/>
    <mergeCell ref="A72:B72"/>
    <mergeCell ref="C72:AD72"/>
    <mergeCell ref="AE72:AH72"/>
    <mergeCell ref="AI72:AL72"/>
    <mergeCell ref="AM72:AP72"/>
    <mergeCell ref="AQ72:AT72"/>
    <mergeCell ref="AU72:AX72"/>
    <mergeCell ref="BO72:BR72"/>
    <mergeCell ref="A73:B73"/>
    <mergeCell ref="C73:AD73"/>
    <mergeCell ref="AE73:AH73"/>
    <mergeCell ref="AI73:AL73"/>
    <mergeCell ref="AM73:AP73"/>
    <mergeCell ref="BG73:BJ73"/>
    <mergeCell ref="BK73:BN73"/>
    <mergeCell ref="AY72:BB72"/>
    <mergeCell ref="BC72:BF72"/>
    <mergeCell ref="BG72:BJ72"/>
    <mergeCell ref="BK72:BN72"/>
    <mergeCell ref="AQ73:AT73"/>
    <mergeCell ref="AU73:AX73"/>
    <mergeCell ref="AY73:BB73"/>
    <mergeCell ref="BC73:BF73"/>
    <mergeCell ref="BO73:BR73"/>
    <mergeCell ref="A74:B74"/>
    <mergeCell ref="C74:AD74"/>
    <mergeCell ref="AE74:AH74"/>
    <mergeCell ref="AI74:AL74"/>
    <mergeCell ref="AM74:AP74"/>
    <mergeCell ref="AQ74:AT74"/>
    <mergeCell ref="AU74:AX74"/>
    <mergeCell ref="AY74:BB74"/>
    <mergeCell ref="BC74:BF74"/>
    <mergeCell ref="BG74:BJ74"/>
    <mergeCell ref="BK74:BN74"/>
    <mergeCell ref="BO74:BR74"/>
    <mergeCell ref="A75:B75"/>
    <mergeCell ref="C75:AD75"/>
    <mergeCell ref="AE75:AH75"/>
    <mergeCell ref="AI75:AL75"/>
    <mergeCell ref="AM75:AP75"/>
    <mergeCell ref="AQ75:AT75"/>
    <mergeCell ref="AU75:AX75"/>
    <mergeCell ref="BO75:BR75"/>
    <mergeCell ref="A76:B76"/>
    <mergeCell ref="C76:AD76"/>
    <mergeCell ref="AE76:AH76"/>
    <mergeCell ref="AI76:AL76"/>
    <mergeCell ref="AM76:AP76"/>
    <mergeCell ref="BG76:BJ76"/>
    <mergeCell ref="BK76:BN76"/>
    <mergeCell ref="AY75:BB75"/>
    <mergeCell ref="BC75:BF75"/>
    <mergeCell ref="BG75:BJ75"/>
    <mergeCell ref="BK75:BN75"/>
    <mergeCell ref="AQ76:AT76"/>
    <mergeCell ref="AU76:AX76"/>
    <mergeCell ref="AY76:BB76"/>
    <mergeCell ref="BC76:BF76"/>
    <mergeCell ref="BO76:BR76"/>
    <mergeCell ref="A77:B77"/>
    <mergeCell ref="C77:AD77"/>
    <mergeCell ref="AE77:AH77"/>
    <mergeCell ref="AI77:AL77"/>
    <mergeCell ref="AM77:AP77"/>
    <mergeCell ref="AQ77:AT77"/>
    <mergeCell ref="AU77:AX77"/>
    <mergeCell ref="AY77:BB77"/>
    <mergeCell ref="BC77:BF77"/>
    <mergeCell ref="BG77:BJ77"/>
    <mergeCell ref="BK77:BN77"/>
    <mergeCell ref="BO77:BR77"/>
    <mergeCell ref="A78:B78"/>
    <mergeCell ref="C78:AD78"/>
    <mergeCell ref="AE78:AH78"/>
    <mergeCell ref="AI78:AL78"/>
    <mergeCell ref="AM78:AP78"/>
    <mergeCell ref="AQ78:AT78"/>
    <mergeCell ref="AU78:AX78"/>
    <mergeCell ref="BO78:BR78"/>
    <mergeCell ref="A79:B79"/>
    <mergeCell ref="C79:AD79"/>
    <mergeCell ref="AE79:AH79"/>
    <mergeCell ref="AI79:AL79"/>
    <mergeCell ref="AM79:AP79"/>
    <mergeCell ref="BG79:BJ79"/>
    <mergeCell ref="BK79:BN79"/>
    <mergeCell ref="AY78:BB78"/>
    <mergeCell ref="BC78:BF78"/>
    <mergeCell ref="BG78:BJ78"/>
    <mergeCell ref="BK78:BN78"/>
    <mergeCell ref="AQ79:AT79"/>
    <mergeCell ref="AU79:AX79"/>
    <mergeCell ref="AY79:BB79"/>
    <mergeCell ref="BC79:BF79"/>
    <mergeCell ref="BO79:BR79"/>
    <mergeCell ref="A80:B80"/>
    <mergeCell ref="C80:AD80"/>
    <mergeCell ref="AE80:AH80"/>
    <mergeCell ref="AI80:AL80"/>
    <mergeCell ref="AM80:AP80"/>
    <mergeCell ref="AQ80:AT80"/>
    <mergeCell ref="AU80:AX80"/>
    <mergeCell ref="AY80:BB80"/>
    <mergeCell ref="BC80:BF80"/>
    <mergeCell ref="BG80:BJ80"/>
    <mergeCell ref="BK80:BN80"/>
    <mergeCell ref="BO80:BR80"/>
    <mergeCell ref="A81:B81"/>
    <mergeCell ref="C81:AD81"/>
    <mergeCell ref="AE81:AH81"/>
    <mergeCell ref="AI81:AL81"/>
    <mergeCell ref="AM81:AP81"/>
    <mergeCell ref="AQ81:AT81"/>
    <mergeCell ref="AU81:AX81"/>
    <mergeCell ref="BO81:BR81"/>
    <mergeCell ref="A82:B82"/>
    <mergeCell ref="C82:AD82"/>
    <mergeCell ref="AE82:AH82"/>
    <mergeCell ref="AI82:AL82"/>
    <mergeCell ref="AM82:AP82"/>
    <mergeCell ref="BG82:BJ82"/>
    <mergeCell ref="BK82:BN82"/>
    <mergeCell ref="AY81:BB81"/>
    <mergeCell ref="BC81:BF81"/>
    <mergeCell ref="BG81:BJ81"/>
    <mergeCell ref="BK81:BN81"/>
    <mergeCell ref="AQ82:AT82"/>
    <mergeCell ref="AU82:AX82"/>
    <mergeCell ref="AY82:BB82"/>
    <mergeCell ref="BC82:BF82"/>
    <mergeCell ref="BO82:BR82"/>
    <mergeCell ref="A83:B83"/>
    <mergeCell ref="C83:AD83"/>
    <mergeCell ref="AE83:AH83"/>
    <mergeCell ref="AI83:AL83"/>
    <mergeCell ref="AM83:AP83"/>
    <mergeCell ref="AQ83:AT83"/>
    <mergeCell ref="AU83:AX83"/>
    <mergeCell ref="AY83:BB83"/>
    <mergeCell ref="BC83:BF83"/>
    <mergeCell ref="BG83:BJ83"/>
    <mergeCell ref="BK83:BN83"/>
    <mergeCell ref="BO83:BR83"/>
    <mergeCell ref="A84:B84"/>
    <mergeCell ref="C84:AD84"/>
    <mergeCell ref="AE84:AH84"/>
    <mergeCell ref="AI84:AL84"/>
    <mergeCell ref="AM84:AP84"/>
    <mergeCell ref="AQ84:AT84"/>
    <mergeCell ref="AU84:AX84"/>
    <mergeCell ref="BO84:BR84"/>
    <mergeCell ref="A85:B85"/>
    <mergeCell ref="C85:AD85"/>
    <mergeCell ref="AE85:AH85"/>
    <mergeCell ref="AI85:AL85"/>
    <mergeCell ref="AM85:AP85"/>
    <mergeCell ref="BG85:BJ85"/>
    <mergeCell ref="BK85:BN85"/>
    <mergeCell ref="AY84:BB84"/>
    <mergeCell ref="BC84:BF84"/>
    <mergeCell ref="BG84:BJ84"/>
    <mergeCell ref="BK84:BN84"/>
    <mergeCell ref="AQ85:AT85"/>
    <mergeCell ref="AU85:AX85"/>
    <mergeCell ref="AY85:BB85"/>
    <mergeCell ref="BC85:BF85"/>
    <mergeCell ref="BO85:BR85"/>
    <mergeCell ref="A86:B86"/>
    <mergeCell ref="C86:AD86"/>
    <mergeCell ref="AE86:AH86"/>
    <mergeCell ref="AI86:AL86"/>
    <mergeCell ref="AM86:AP86"/>
    <mergeCell ref="AQ86:AT86"/>
    <mergeCell ref="AU86:AX86"/>
    <mergeCell ref="AY86:BB86"/>
    <mergeCell ref="BC86:BF86"/>
    <mergeCell ref="BG86:BJ86"/>
    <mergeCell ref="BK86:BN86"/>
    <mergeCell ref="BO86:BR86"/>
    <mergeCell ref="A87:B87"/>
    <mergeCell ref="C87:AD87"/>
    <mergeCell ref="AE87:AH87"/>
    <mergeCell ref="AI87:AL87"/>
    <mergeCell ref="AM87:AP87"/>
    <mergeCell ref="AQ87:AT87"/>
    <mergeCell ref="AU87:AX87"/>
    <mergeCell ref="BO87:BR87"/>
    <mergeCell ref="A88:B88"/>
    <mergeCell ref="C88:AD88"/>
    <mergeCell ref="AE88:AH88"/>
    <mergeCell ref="AI88:AL88"/>
    <mergeCell ref="AM88:AP88"/>
    <mergeCell ref="BG88:BJ88"/>
    <mergeCell ref="BK88:BN88"/>
    <mergeCell ref="AY87:BB87"/>
    <mergeCell ref="BC87:BF87"/>
    <mergeCell ref="BG87:BJ87"/>
    <mergeCell ref="BK87:BN87"/>
    <mergeCell ref="AQ88:AT88"/>
    <mergeCell ref="AU88:AX88"/>
    <mergeCell ref="AY88:BB88"/>
    <mergeCell ref="BC88:BF88"/>
    <mergeCell ref="BO88:BR88"/>
    <mergeCell ref="A89:B89"/>
    <mergeCell ref="C89:AD89"/>
    <mergeCell ref="AE89:AH89"/>
    <mergeCell ref="AI89:AL89"/>
    <mergeCell ref="AM89:AP89"/>
    <mergeCell ref="AQ89:AT89"/>
    <mergeCell ref="AU89:AX89"/>
    <mergeCell ref="AY89:BB89"/>
    <mergeCell ref="BC89:BF89"/>
    <mergeCell ref="BG89:BJ89"/>
    <mergeCell ref="BK89:BN89"/>
    <mergeCell ref="BO89:BR89"/>
    <mergeCell ref="A90:B90"/>
    <mergeCell ref="C90:AD90"/>
    <mergeCell ref="AE90:AH90"/>
    <mergeCell ref="AI90:AL90"/>
    <mergeCell ref="AM90:AP90"/>
    <mergeCell ref="AQ90:AT90"/>
    <mergeCell ref="AU90:AX90"/>
    <mergeCell ref="BO90:BR90"/>
    <mergeCell ref="A91:B91"/>
    <mergeCell ref="C91:AD91"/>
    <mergeCell ref="AE91:AH91"/>
    <mergeCell ref="AI91:AL91"/>
    <mergeCell ref="AM91:AP91"/>
    <mergeCell ref="BG91:BJ91"/>
    <mergeCell ref="BK91:BN91"/>
    <mergeCell ref="AY90:BB90"/>
    <mergeCell ref="BC90:BF90"/>
    <mergeCell ref="BG90:BJ90"/>
    <mergeCell ref="BK90:BN90"/>
    <mergeCell ref="AQ91:AT91"/>
    <mergeCell ref="AU91:AX91"/>
    <mergeCell ref="AY91:BB91"/>
    <mergeCell ref="BC91:BF91"/>
    <mergeCell ref="BO91:BR91"/>
    <mergeCell ref="A92:B92"/>
    <mergeCell ref="C92:AD92"/>
    <mergeCell ref="AE92:AH92"/>
    <mergeCell ref="AI92:AL92"/>
    <mergeCell ref="AM92:AP92"/>
    <mergeCell ref="AQ92:AT92"/>
    <mergeCell ref="AU92:AX92"/>
    <mergeCell ref="AY92:BB92"/>
    <mergeCell ref="BC92:BF92"/>
    <mergeCell ref="BG92:BJ92"/>
    <mergeCell ref="BK92:BN92"/>
    <mergeCell ref="BO92:BR92"/>
    <mergeCell ref="A93:B93"/>
    <mergeCell ref="C93:AD93"/>
    <mergeCell ref="AE93:AH93"/>
    <mergeCell ref="AI93:AL93"/>
    <mergeCell ref="AM93:AP93"/>
    <mergeCell ref="AQ93:AT93"/>
    <mergeCell ref="AU93:AX93"/>
    <mergeCell ref="BO93:BR93"/>
    <mergeCell ref="A94:B94"/>
    <mergeCell ref="C94:AD94"/>
    <mergeCell ref="AE94:AH94"/>
    <mergeCell ref="AI94:AL94"/>
    <mergeCell ref="AM94:AP94"/>
    <mergeCell ref="BG94:BJ94"/>
    <mergeCell ref="BK94:BN94"/>
    <mergeCell ref="AY93:BB93"/>
    <mergeCell ref="BC93:BF93"/>
    <mergeCell ref="BG93:BJ93"/>
    <mergeCell ref="BK93:BN93"/>
    <mergeCell ref="AQ94:AT94"/>
    <mergeCell ref="AU94:AX94"/>
    <mergeCell ref="AY94:BB94"/>
    <mergeCell ref="BC94:BF94"/>
    <mergeCell ref="BO94:BR94"/>
    <mergeCell ref="A95:B95"/>
    <mergeCell ref="C95:AD95"/>
    <mergeCell ref="AE95:AH95"/>
    <mergeCell ref="AI95:AL95"/>
    <mergeCell ref="AM95:AP95"/>
    <mergeCell ref="AQ95:AT95"/>
    <mergeCell ref="AU95:AX95"/>
    <mergeCell ref="AY95:BB95"/>
    <mergeCell ref="BC95:BF95"/>
    <mergeCell ref="A96:B96"/>
    <mergeCell ref="C96:AD96"/>
    <mergeCell ref="AE96:AH96"/>
    <mergeCell ref="AI96:AL96"/>
    <mergeCell ref="AM96:AP96"/>
    <mergeCell ref="A97:B97"/>
    <mergeCell ref="C97:AD97"/>
    <mergeCell ref="AE97:AH97"/>
    <mergeCell ref="AI97:AL97"/>
    <mergeCell ref="BO95:BR95"/>
    <mergeCell ref="BO96:BR96"/>
    <mergeCell ref="BK96:BN96"/>
    <mergeCell ref="AU98:AX98"/>
    <mergeCell ref="AY98:BB98"/>
    <mergeCell ref="BG95:BJ95"/>
    <mergeCell ref="BK95:BN95"/>
    <mergeCell ref="BG96:BJ96"/>
    <mergeCell ref="AU96:AX96"/>
    <mergeCell ref="AY96:BB96"/>
    <mergeCell ref="BC96:BF96"/>
    <mergeCell ref="AQ96:AT96"/>
    <mergeCell ref="AQ97:AT97"/>
    <mergeCell ref="AU97:AX97"/>
    <mergeCell ref="AY97:BB97"/>
    <mergeCell ref="BC97:BF97"/>
    <mergeCell ref="A100:BR100"/>
    <mergeCell ref="A99:B99"/>
    <mergeCell ref="BO97:BR97"/>
    <mergeCell ref="BC98:BF98"/>
    <mergeCell ref="BG98:BJ98"/>
    <mergeCell ref="BK98:BN98"/>
    <mergeCell ref="BO98:BR98"/>
    <mergeCell ref="BK97:BN97"/>
    <mergeCell ref="BG97:BJ97"/>
    <mergeCell ref="AM97:AP97"/>
    <mergeCell ref="BO99:BR99"/>
    <mergeCell ref="C99:AD99"/>
    <mergeCell ref="AQ98:AT98"/>
    <mergeCell ref="AM98:AP98"/>
    <mergeCell ref="A101:BR101"/>
    <mergeCell ref="AU99:AX99"/>
    <mergeCell ref="AY99:BB99"/>
    <mergeCell ref="BC99:BF99"/>
    <mergeCell ref="BG99:BJ99"/>
    <mergeCell ref="BK99:BN99"/>
    <mergeCell ref="A98:B98"/>
    <mergeCell ref="C98:AD98"/>
    <mergeCell ref="AE98:AH98"/>
    <mergeCell ref="AI98:AL98"/>
    <mergeCell ref="AM99:AP99"/>
    <mergeCell ref="AQ99:AT99"/>
    <mergeCell ref="AE99:AH99"/>
    <mergeCell ref="AI99:AL99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140"/>
  <sheetViews>
    <sheetView view="pageBreakPreview" zoomScale="70" zoomScaleNormal="100" zoomScaleSheetLayoutView="70" zoomScalePageLayoutView="55" workbookViewId="0">
      <selection sqref="A1:J1"/>
    </sheetView>
  </sheetViews>
  <sheetFormatPr defaultRowHeight="15" x14ac:dyDescent="0.25"/>
  <cols>
    <col min="1" max="1" width="11.28515625" bestFit="1" customWidth="1"/>
    <col min="2" max="2" width="94.42578125" customWidth="1"/>
    <col min="3" max="3" width="11.140625" customWidth="1"/>
    <col min="4" max="6" width="16" customWidth="1"/>
    <col min="7" max="8" width="20" customWidth="1"/>
    <col min="9" max="10" width="20.42578125" customWidth="1"/>
  </cols>
  <sheetData>
    <row r="1" spans="1:10" x14ac:dyDescent="0.25">
      <c r="A1" s="863" t="s">
        <v>44</v>
      </c>
      <c r="B1" s="863"/>
      <c r="C1" s="863"/>
      <c r="D1" s="863"/>
      <c r="E1" s="863"/>
      <c r="F1" s="863"/>
      <c r="G1" s="863"/>
      <c r="H1" s="863"/>
      <c r="I1" s="863"/>
      <c r="J1" s="863"/>
    </row>
    <row r="2" spans="1:10" ht="22.5" x14ac:dyDescent="0.3">
      <c r="A2" s="874" t="s">
        <v>2063</v>
      </c>
      <c r="B2" s="874"/>
      <c r="C2" s="874"/>
      <c r="D2" s="874"/>
      <c r="E2" s="874"/>
      <c r="F2" s="874"/>
      <c r="G2" s="874"/>
      <c r="H2" s="874"/>
      <c r="I2" s="874"/>
      <c r="J2" s="874"/>
    </row>
    <row r="3" spans="1:10" ht="22.5" x14ac:dyDescent="0.3">
      <c r="A3" s="670"/>
      <c r="B3" s="670"/>
      <c r="C3" s="670"/>
      <c r="D3" s="670"/>
      <c r="E3" s="670"/>
      <c r="F3" s="670"/>
      <c r="G3" s="670"/>
      <c r="H3" s="670"/>
      <c r="I3" s="670"/>
      <c r="J3" s="670"/>
    </row>
    <row r="4" spans="1:10" ht="22.5" x14ac:dyDescent="0.3">
      <c r="A4" s="670"/>
      <c r="B4" s="670"/>
      <c r="C4" s="670"/>
      <c r="D4" s="670"/>
      <c r="E4" s="670"/>
      <c r="F4" s="670"/>
      <c r="G4" s="670"/>
      <c r="H4" s="670"/>
      <c r="I4" s="670"/>
      <c r="J4" s="534" t="s">
        <v>2074</v>
      </c>
    </row>
    <row r="5" spans="1:10" ht="21" x14ac:dyDescent="0.25">
      <c r="A5" s="7" t="s">
        <v>1869</v>
      </c>
      <c r="B5" s="7" t="s">
        <v>1870</v>
      </c>
      <c r="C5" s="635" t="s">
        <v>1871</v>
      </c>
      <c r="D5" s="635" t="s">
        <v>1872</v>
      </c>
      <c r="E5" s="635" t="s">
        <v>1873</v>
      </c>
      <c r="F5" s="635" t="s">
        <v>912</v>
      </c>
      <c r="G5" s="636" t="s">
        <v>2021</v>
      </c>
      <c r="H5" s="636" t="s">
        <v>2022</v>
      </c>
      <c r="I5" s="636" t="s">
        <v>1540</v>
      </c>
      <c r="J5" s="636" t="s">
        <v>2023</v>
      </c>
    </row>
    <row r="6" spans="1:10" ht="75" x14ac:dyDescent="0.25">
      <c r="A6" s="7" t="s">
        <v>893</v>
      </c>
      <c r="B6" s="7" t="s">
        <v>346</v>
      </c>
      <c r="C6" s="561" t="s">
        <v>347</v>
      </c>
      <c r="D6" s="561" t="s">
        <v>33</v>
      </c>
      <c r="E6" s="561" t="s">
        <v>34</v>
      </c>
      <c r="F6" s="561" t="s">
        <v>35</v>
      </c>
      <c r="G6" s="7" t="s">
        <v>1819</v>
      </c>
      <c r="H6" s="561" t="s">
        <v>32</v>
      </c>
      <c r="I6" s="561" t="s">
        <v>1820</v>
      </c>
      <c r="J6" s="561" t="s">
        <v>31</v>
      </c>
    </row>
    <row r="7" spans="1:10" ht="18.75" x14ac:dyDescent="0.3">
      <c r="A7" s="8">
        <v>1</v>
      </c>
      <c r="B7" s="562" t="s">
        <v>1234</v>
      </c>
      <c r="C7" s="6" t="s">
        <v>360</v>
      </c>
      <c r="D7" s="47">
        <f>G7+I7</f>
        <v>126072</v>
      </c>
      <c r="E7" s="47">
        <f>F7-D7</f>
        <v>-3140</v>
      </c>
      <c r="F7" s="47">
        <f>H7+J7</f>
        <v>122932</v>
      </c>
      <c r="G7" s="47">
        <f>'5. Önkormányzat'!D9</f>
        <v>126072</v>
      </c>
      <c r="H7" s="47">
        <f>'5. Önkormányzat'!F9</f>
        <v>122932</v>
      </c>
      <c r="I7" s="47">
        <f>'mód 3 PH'!F9</f>
        <v>0</v>
      </c>
      <c r="J7" s="47">
        <f>I7</f>
        <v>0</v>
      </c>
    </row>
    <row r="8" spans="1:10" ht="18.75" x14ac:dyDescent="0.3">
      <c r="A8" s="557" t="s">
        <v>1237</v>
      </c>
      <c r="B8" s="563" t="s">
        <v>1236</v>
      </c>
      <c r="C8" s="558" t="s">
        <v>348</v>
      </c>
      <c r="D8" s="47">
        <f t="shared" ref="D8:D71" si="0">G8+I8</f>
        <v>104322</v>
      </c>
      <c r="E8" s="47">
        <f t="shared" ref="E8:E71" si="1">F8-D8</f>
        <v>-7279</v>
      </c>
      <c r="F8" s="47">
        <f t="shared" ref="F8:F71" si="2">H8+J8</f>
        <v>97043</v>
      </c>
      <c r="G8" s="47">
        <f>'5. Önkormányzat'!D10</f>
        <v>104322</v>
      </c>
      <c r="H8" s="47">
        <f>'5. Önkormányzat'!F10</f>
        <v>97043</v>
      </c>
      <c r="I8" s="47">
        <f>'mód 3 PH'!F10</f>
        <v>0</v>
      </c>
      <c r="J8" s="47">
        <f t="shared" ref="J8:J71" si="3">I8</f>
        <v>0</v>
      </c>
    </row>
    <row r="9" spans="1:10" ht="18.75" x14ac:dyDescent="0.3">
      <c r="A9" s="557" t="s">
        <v>1238</v>
      </c>
      <c r="B9" s="564" t="s">
        <v>1235</v>
      </c>
      <c r="C9" s="558" t="s">
        <v>349</v>
      </c>
      <c r="D9" s="47">
        <f t="shared" si="0"/>
        <v>51206</v>
      </c>
      <c r="E9" s="47">
        <f t="shared" si="1"/>
        <v>0</v>
      </c>
      <c r="F9" s="47">
        <f t="shared" si="2"/>
        <v>51206</v>
      </c>
      <c r="G9" s="47">
        <f>'5. Önkormányzat'!D11</f>
        <v>51206</v>
      </c>
      <c r="H9" s="47">
        <f>'5. Önkormányzat'!F11</f>
        <v>51206</v>
      </c>
      <c r="I9" s="47">
        <f>'mód 3 PH'!F11</f>
        <v>0</v>
      </c>
      <c r="J9" s="47">
        <f t="shared" si="3"/>
        <v>0</v>
      </c>
    </row>
    <row r="10" spans="1:10" ht="18.75" x14ac:dyDescent="0.3">
      <c r="A10" s="557" t="s">
        <v>1239</v>
      </c>
      <c r="B10" s="564" t="s">
        <v>331</v>
      </c>
      <c r="C10" s="558" t="s">
        <v>350</v>
      </c>
      <c r="D10" s="47">
        <f t="shared" si="0"/>
        <v>0</v>
      </c>
      <c r="E10" s="47">
        <f t="shared" si="1"/>
        <v>0</v>
      </c>
      <c r="F10" s="47">
        <f t="shared" si="2"/>
        <v>0</v>
      </c>
      <c r="G10" s="47">
        <f>'5. Önkormányzat'!D41</f>
        <v>0</v>
      </c>
      <c r="H10" s="47">
        <f>'5. Önkormányzat'!F41</f>
        <v>0</v>
      </c>
      <c r="I10" s="47">
        <f>'mód 3 PH'!F37</f>
        <v>0</v>
      </c>
      <c r="J10" s="47">
        <f t="shared" si="3"/>
        <v>0</v>
      </c>
    </row>
    <row r="11" spans="1:10" ht="37.5" x14ac:dyDescent="0.3">
      <c r="A11" s="557" t="s">
        <v>1240</v>
      </c>
      <c r="B11" s="564" t="s">
        <v>332</v>
      </c>
      <c r="C11" s="558" t="s">
        <v>351</v>
      </c>
      <c r="D11" s="47">
        <f t="shared" si="0"/>
        <v>35990.49</v>
      </c>
      <c r="E11" s="47">
        <f t="shared" si="1"/>
        <v>-7216</v>
      </c>
      <c r="F11" s="47">
        <f t="shared" si="2"/>
        <v>28774.489999999998</v>
      </c>
      <c r="G11" s="47">
        <f>'5. Önkormányzat'!D42</f>
        <v>35990.49</v>
      </c>
      <c r="H11" s="47">
        <f>'5. Önkormányzat'!F42</f>
        <v>28774.489999999998</v>
      </c>
      <c r="I11" s="47">
        <f>'mód 3 PH'!F38</f>
        <v>0</v>
      </c>
      <c r="J11" s="47">
        <f t="shared" si="3"/>
        <v>0</v>
      </c>
    </row>
    <row r="12" spans="1:10" ht="18.75" x14ac:dyDescent="0.3">
      <c r="A12" s="557" t="s">
        <v>1241</v>
      </c>
      <c r="B12" s="564" t="s">
        <v>333</v>
      </c>
      <c r="C12" s="558" t="s">
        <v>352</v>
      </c>
      <c r="D12" s="47">
        <f t="shared" si="0"/>
        <v>2647</v>
      </c>
      <c r="E12" s="47">
        <f t="shared" si="1"/>
        <v>0</v>
      </c>
      <c r="F12" s="47">
        <f t="shared" si="2"/>
        <v>2647</v>
      </c>
      <c r="G12" s="47">
        <f>'5. Önkormányzat'!D57</f>
        <v>2647</v>
      </c>
      <c r="H12" s="47">
        <f>'5. Önkormányzat'!F57</f>
        <v>2647</v>
      </c>
      <c r="I12" s="47">
        <f>'mód 3 PH'!F53</f>
        <v>0</v>
      </c>
      <c r="J12" s="47">
        <f t="shared" si="3"/>
        <v>0</v>
      </c>
    </row>
    <row r="13" spans="1:10" ht="18.75" x14ac:dyDescent="0.3">
      <c r="A13" s="557" t="s">
        <v>1242</v>
      </c>
      <c r="B13" s="564" t="s">
        <v>334</v>
      </c>
      <c r="C13" s="558" t="s">
        <v>353</v>
      </c>
      <c r="D13" s="47">
        <f t="shared" si="0"/>
        <v>475</v>
      </c>
      <c r="E13" s="47">
        <f t="shared" si="1"/>
        <v>0</v>
      </c>
      <c r="F13" s="47">
        <f t="shared" si="2"/>
        <v>475</v>
      </c>
      <c r="G13" s="47">
        <f>'5. Önkormányzat'!D59</f>
        <v>475</v>
      </c>
      <c r="H13" s="47">
        <f>'5. Önkormányzat'!F59</f>
        <v>475</v>
      </c>
      <c r="I13" s="47">
        <f>'mód 3 PH'!F55</f>
        <v>0</v>
      </c>
      <c r="J13" s="47">
        <f t="shared" si="3"/>
        <v>0</v>
      </c>
    </row>
    <row r="14" spans="1:10" ht="18.75" x14ac:dyDescent="0.3">
      <c r="A14" s="557" t="s">
        <v>1243</v>
      </c>
      <c r="B14" s="564" t="s">
        <v>335</v>
      </c>
      <c r="C14" s="558" t="s">
        <v>354</v>
      </c>
      <c r="D14" s="47">
        <f t="shared" si="0"/>
        <v>14004</v>
      </c>
      <c r="E14" s="47">
        <f t="shared" si="1"/>
        <v>-63</v>
      </c>
      <c r="F14" s="47">
        <f t="shared" si="2"/>
        <v>13941</v>
      </c>
      <c r="G14" s="47">
        <f>'5. Önkormányzat'!D68</f>
        <v>14004</v>
      </c>
      <c r="H14" s="47">
        <f>'5. Önkormányzat'!F68</f>
        <v>13941</v>
      </c>
      <c r="I14" s="47">
        <f>'mód 3 PH'!F64</f>
        <v>0</v>
      </c>
      <c r="J14" s="47">
        <f t="shared" si="3"/>
        <v>0</v>
      </c>
    </row>
    <row r="15" spans="1:10" ht="18.75" x14ac:dyDescent="0.3">
      <c r="A15" s="560" t="s">
        <v>341</v>
      </c>
      <c r="B15" s="563" t="s">
        <v>336</v>
      </c>
      <c r="C15" s="558" t="s">
        <v>355</v>
      </c>
      <c r="D15" s="47">
        <f t="shared" si="0"/>
        <v>0</v>
      </c>
      <c r="E15" s="47">
        <f t="shared" si="1"/>
        <v>0</v>
      </c>
      <c r="F15" s="47">
        <f t="shared" si="2"/>
        <v>0</v>
      </c>
      <c r="G15" s="47">
        <f>'5. Önkormányzat'!D75</f>
        <v>0</v>
      </c>
      <c r="H15" s="47">
        <f>'5. Önkormányzat'!F75</f>
        <v>0</v>
      </c>
      <c r="I15" s="47">
        <f>'mód 3 PH'!F68</f>
        <v>0</v>
      </c>
      <c r="J15" s="47">
        <f t="shared" si="3"/>
        <v>0</v>
      </c>
    </row>
    <row r="16" spans="1:10" ht="37.5" x14ac:dyDescent="0.3">
      <c r="A16" s="560" t="s">
        <v>342</v>
      </c>
      <c r="B16" s="564" t="s">
        <v>337</v>
      </c>
      <c r="C16" s="558" t="s">
        <v>356</v>
      </c>
      <c r="D16" s="47">
        <f t="shared" si="0"/>
        <v>0</v>
      </c>
      <c r="E16" s="47">
        <f t="shared" si="1"/>
        <v>0</v>
      </c>
      <c r="F16" s="47">
        <f t="shared" si="2"/>
        <v>0</v>
      </c>
      <c r="G16" s="47">
        <f>'5. Önkormányzat'!D76</f>
        <v>0</v>
      </c>
      <c r="H16" s="47">
        <f>'5. Önkormányzat'!F76</f>
        <v>0</v>
      </c>
      <c r="I16" s="47">
        <f>'mód 3 PH'!F69</f>
        <v>0</v>
      </c>
      <c r="J16" s="47">
        <f t="shared" si="3"/>
        <v>0</v>
      </c>
    </row>
    <row r="17" spans="1:10" ht="37.5" x14ac:dyDescent="0.3">
      <c r="A17" s="560" t="s">
        <v>343</v>
      </c>
      <c r="B17" s="564" t="s">
        <v>338</v>
      </c>
      <c r="C17" s="558" t="s">
        <v>357</v>
      </c>
      <c r="D17" s="47">
        <f t="shared" si="0"/>
        <v>0</v>
      </c>
      <c r="E17" s="47">
        <f t="shared" si="1"/>
        <v>0</v>
      </c>
      <c r="F17" s="47">
        <f t="shared" si="2"/>
        <v>0</v>
      </c>
      <c r="G17" s="47">
        <f>'5. Önkormányzat'!D77</f>
        <v>0</v>
      </c>
      <c r="H17" s="47">
        <f>'5. Önkormányzat'!F77</f>
        <v>0</v>
      </c>
      <c r="I17" s="47">
        <f>'mód 3 PH'!F70</f>
        <v>0</v>
      </c>
      <c r="J17" s="47">
        <f t="shared" si="3"/>
        <v>0</v>
      </c>
    </row>
    <row r="18" spans="1:10" ht="37.5" x14ac:dyDescent="0.3">
      <c r="A18" s="560" t="s">
        <v>344</v>
      </c>
      <c r="B18" s="564" t="s">
        <v>339</v>
      </c>
      <c r="C18" s="558" t="s">
        <v>358</v>
      </c>
      <c r="D18" s="47">
        <f t="shared" si="0"/>
        <v>0</v>
      </c>
      <c r="E18" s="47">
        <f t="shared" si="1"/>
        <v>0</v>
      </c>
      <c r="F18" s="47">
        <f t="shared" si="2"/>
        <v>0</v>
      </c>
      <c r="G18" s="47">
        <f>'5. Önkormányzat'!D78</f>
        <v>0</v>
      </c>
      <c r="H18" s="47">
        <f>'5. Önkormányzat'!F78</f>
        <v>0</v>
      </c>
      <c r="I18" s="47">
        <f>'mód 3 PH'!F71</f>
        <v>0</v>
      </c>
      <c r="J18" s="47">
        <f t="shared" si="3"/>
        <v>0</v>
      </c>
    </row>
    <row r="19" spans="1:10" ht="18.75" x14ac:dyDescent="0.3">
      <c r="A19" s="560" t="s">
        <v>345</v>
      </c>
      <c r="B19" s="564" t="s">
        <v>340</v>
      </c>
      <c r="C19" s="558" t="s">
        <v>359</v>
      </c>
      <c r="D19" s="47">
        <f t="shared" si="0"/>
        <v>21750</v>
      </c>
      <c r="E19" s="47">
        <f t="shared" si="1"/>
        <v>4139</v>
      </c>
      <c r="F19" s="47">
        <f t="shared" si="2"/>
        <v>25889</v>
      </c>
      <c r="G19" s="47">
        <f>'5. Önkormányzat'!D79</f>
        <v>21750</v>
      </c>
      <c r="H19" s="47">
        <f>'5. Önkormányzat'!F79</f>
        <v>25889</v>
      </c>
      <c r="I19" s="47">
        <f>'mód 3 PH'!F72</f>
        <v>0</v>
      </c>
      <c r="J19" s="47">
        <f t="shared" si="3"/>
        <v>0</v>
      </c>
    </row>
    <row r="20" spans="1:10" ht="18.75" x14ac:dyDescent="0.3">
      <c r="A20" s="7">
        <v>2</v>
      </c>
      <c r="B20" s="562" t="s">
        <v>373</v>
      </c>
      <c r="C20" s="6" t="s">
        <v>361</v>
      </c>
      <c r="D20" s="47">
        <f t="shared" si="0"/>
        <v>269510</v>
      </c>
      <c r="E20" s="47">
        <f t="shared" si="1"/>
        <v>13867</v>
      </c>
      <c r="F20" s="47">
        <f t="shared" si="2"/>
        <v>283377</v>
      </c>
      <c r="G20" s="47">
        <f>'5. Önkormányzat'!D87</f>
        <v>269510</v>
      </c>
      <c r="H20" s="47">
        <f>'5. Önkormányzat'!F87</f>
        <v>283377</v>
      </c>
      <c r="I20" s="47">
        <f>'mód 3 PH'!F73</f>
        <v>0</v>
      </c>
      <c r="J20" s="47">
        <f t="shared" si="3"/>
        <v>0</v>
      </c>
    </row>
    <row r="21" spans="1:10" ht="18.75" x14ac:dyDescent="0.3">
      <c r="A21" s="560" t="s">
        <v>367</v>
      </c>
      <c r="B21" s="564" t="s">
        <v>372</v>
      </c>
      <c r="C21" s="558" t="s">
        <v>362</v>
      </c>
      <c r="D21" s="47">
        <f t="shared" si="0"/>
        <v>269510</v>
      </c>
      <c r="E21" s="47">
        <f t="shared" si="1"/>
        <v>-255782</v>
      </c>
      <c r="F21" s="47">
        <f t="shared" si="2"/>
        <v>13728</v>
      </c>
      <c r="G21" s="47">
        <f>'5. Önkormányzat'!D88</f>
        <v>269510</v>
      </c>
      <c r="H21" s="47">
        <f>'5. Önkormányzat'!F88</f>
        <v>13728</v>
      </c>
      <c r="I21" s="47">
        <f>'mód 3 PH'!F74</f>
        <v>0</v>
      </c>
      <c r="J21" s="47">
        <f t="shared" si="3"/>
        <v>0</v>
      </c>
    </row>
    <row r="22" spans="1:10" ht="37.5" x14ac:dyDescent="0.3">
      <c r="A22" s="560" t="s">
        <v>368</v>
      </c>
      <c r="B22" s="564" t="s">
        <v>374</v>
      </c>
      <c r="C22" s="558" t="s">
        <v>363</v>
      </c>
      <c r="D22" s="47">
        <f t="shared" si="0"/>
        <v>0</v>
      </c>
      <c r="E22" s="47">
        <f t="shared" si="1"/>
        <v>0</v>
      </c>
      <c r="F22" s="47">
        <f t="shared" si="2"/>
        <v>0</v>
      </c>
      <c r="G22" s="47">
        <f>'5. Önkormányzat'!D95</f>
        <v>0</v>
      </c>
      <c r="H22" s="47">
        <f>'5. Önkormányzat'!F95</f>
        <v>0</v>
      </c>
      <c r="I22" s="47">
        <f>'mód 3 PH'!F75</f>
        <v>0</v>
      </c>
      <c r="J22" s="47">
        <f t="shared" si="3"/>
        <v>0</v>
      </c>
    </row>
    <row r="23" spans="1:10" ht="37.5" x14ac:dyDescent="0.3">
      <c r="A23" s="560" t="s">
        <v>369</v>
      </c>
      <c r="B23" s="564" t="s">
        <v>375</v>
      </c>
      <c r="C23" s="558" t="s">
        <v>364</v>
      </c>
      <c r="D23" s="47">
        <f t="shared" si="0"/>
        <v>0</v>
      </c>
      <c r="E23" s="47">
        <f t="shared" si="1"/>
        <v>0</v>
      </c>
      <c r="F23" s="47">
        <f t="shared" si="2"/>
        <v>0</v>
      </c>
      <c r="G23" s="47">
        <f>'5. Önkormányzat'!D96</f>
        <v>0</v>
      </c>
      <c r="H23" s="47">
        <f>'5. Önkormányzat'!F96</f>
        <v>0</v>
      </c>
      <c r="I23" s="47">
        <f>'mód 3 PH'!F76</f>
        <v>0</v>
      </c>
      <c r="J23" s="47">
        <f t="shared" si="3"/>
        <v>0</v>
      </c>
    </row>
    <row r="24" spans="1:10" ht="37.5" x14ac:dyDescent="0.3">
      <c r="A24" s="560" t="s">
        <v>370</v>
      </c>
      <c r="B24" s="564" t="s">
        <v>376</v>
      </c>
      <c r="C24" s="558" t="s">
        <v>365</v>
      </c>
      <c r="D24" s="47">
        <f t="shared" si="0"/>
        <v>0</v>
      </c>
      <c r="E24" s="47">
        <f t="shared" si="1"/>
        <v>0</v>
      </c>
      <c r="F24" s="47">
        <f t="shared" si="2"/>
        <v>0</v>
      </c>
      <c r="G24" s="47">
        <f>'5. Önkormányzat'!D97</f>
        <v>0</v>
      </c>
      <c r="H24" s="47">
        <f>'5. Önkormányzat'!F97</f>
        <v>0</v>
      </c>
      <c r="I24" s="47">
        <f>'mód 3 PH'!F77</f>
        <v>0</v>
      </c>
      <c r="J24" s="47">
        <f t="shared" si="3"/>
        <v>0</v>
      </c>
    </row>
    <row r="25" spans="1:10" ht="18.75" x14ac:dyDescent="0.3">
      <c r="A25" s="560" t="s">
        <v>371</v>
      </c>
      <c r="B25" s="564" t="s">
        <v>377</v>
      </c>
      <c r="C25" s="558" t="s">
        <v>366</v>
      </c>
      <c r="D25" s="47">
        <f t="shared" si="0"/>
        <v>0</v>
      </c>
      <c r="E25" s="47">
        <f t="shared" si="1"/>
        <v>269649</v>
      </c>
      <c r="F25" s="47">
        <f t="shared" si="2"/>
        <v>269649</v>
      </c>
      <c r="G25" s="47">
        <f>'5. Önkormányzat'!D98</f>
        <v>0</v>
      </c>
      <c r="H25" s="47">
        <f>'5. Önkormányzat'!F98</f>
        <v>269649</v>
      </c>
      <c r="I25" s="47">
        <f>'mód 3 PH'!F78</f>
        <v>0</v>
      </c>
      <c r="J25" s="47">
        <f t="shared" si="3"/>
        <v>0</v>
      </c>
    </row>
    <row r="26" spans="1:10" ht="18.75" x14ac:dyDescent="0.3">
      <c r="A26" s="7">
        <v>3</v>
      </c>
      <c r="B26" s="562" t="s">
        <v>405</v>
      </c>
      <c r="C26" s="6" t="s">
        <v>378</v>
      </c>
      <c r="D26" s="47">
        <f t="shared" si="0"/>
        <v>65393</v>
      </c>
      <c r="E26" s="47">
        <f t="shared" si="1"/>
        <v>-1536</v>
      </c>
      <c r="F26" s="47">
        <f t="shared" si="2"/>
        <v>63857</v>
      </c>
      <c r="G26" s="47">
        <f>'5. Önkormányzat'!D99</f>
        <v>65393</v>
      </c>
      <c r="H26" s="47">
        <f>'5. Önkormányzat'!F99</f>
        <v>63857</v>
      </c>
      <c r="I26" s="47">
        <f>'mód 3 PH'!F79</f>
        <v>0</v>
      </c>
      <c r="J26" s="47">
        <f t="shared" si="3"/>
        <v>0</v>
      </c>
    </row>
    <row r="27" spans="1:10" ht="18.75" x14ac:dyDescent="0.3">
      <c r="A27" s="560" t="s">
        <v>392</v>
      </c>
      <c r="B27" s="564" t="s">
        <v>406</v>
      </c>
      <c r="C27" s="558" t="s">
        <v>379</v>
      </c>
      <c r="D27" s="47">
        <f t="shared" si="0"/>
        <v>0</v>
      </c>
      <c r="E27" s="47">
        <f t="shared" si="1"/>
        <v>0</v>
      </c>
      <c r="F27" s="47">
        <f t="shared" si="2"/>
        <v>0</v>
      </c>
      <c r="G27" s="47">
        <f>'5. Önkormányzat'!D100</f>
        <v>0</v>
      </c>
      <c r="H27" s="47">
        <f>'5. Önkormányzat'!F100</f>
        <v>0</v>
      </c>
      <c r="I27" s="47">
        <f>'mód 3 PH'!F80</f>
        <v>0</v>
      </c>
      <c r="J27" s="47">
        <f t="shared" si="3"/>
        <v>0</v>
      </c>
    </row>
    <row r="28" spans="1:10" ht="18.75" x14ac:dyDescent="0.3">
      <c r="A28" s="560" t="s">
        <v>393</v>
      </c>
      <c r="B28" s="564" t="s">
        <v>407</v>
      </c>
      <c r="C28" s="558" t="s">
        <v>380</v>
      </c>
      <c r="D28" s="47">
        <f t="shared" si="0"/>
        <v>0</v>
      </c>
      <c r="E28" s="47">
        <f t="shared" si="1"/>
        <v>0</v>
      </c>
      <c r="F28" s="47">
        <f t="shared" si="2"/>
        <v>0</v>
      </c>
      <c r="G28" s="47">
        <f>'5. Önkormányzat'!D101</f>
        <v>0</v>
      </c>
      <c r="H28" s="47">
        <f>'5. Önkormányzat'!F101</f>
        <v>0</v>
      </c>
      <c r="I28" s="47">
        <f>'mód 3 PH'!F81</f>
        <v>0</v>
      </c>
      <c r="J28" s="47">
        <f t="shared" si="3"/>
        <v>0</v>
      </c>
    </row>
    <row r="29" spans="1:10" ht="18.75" x14ac:dyDescent="0.3">
      <c r="A29" s="560" t="s">
        <v>394</v>
      </c>
      <c r="B29" s="564" t="s">
        <v>408</v>
      </c>
      <c r="C29" s="558" t="s">
        <v>381</v>
      </c>
      <c r="D29" s="47">
        <f t="shared" si="0"/>
        <v>0</v>
      </c>
      <c r="E29" s="47">
        <f t="shared" si="1"/>
        <v>0</v>
      </c>
      <c r="F29" s="47">
        <f t="shared" si="2"/>
        <v>0</v>
      </c>
      <c r="G29" s="47">
        <f>'5. Önkormányzat'!D102</f>
        <v>0</v>
      </c>
      <c r="H29" s="47">
        <f>'5. Önkormányzat'!F102</f>
        <v>0</v>
      </c>
      <c r="I29" s="47">
        <f>'mód 3 PH'!F82</f>
        <v>0</v>
      </c>
      <c r="J29" s="47">
        <f t="shared" si="3"/>
        <v>0</v>
      </c>
    </row>
    <row r="30" spans="1:10" ht="18.75" x14ac:dyDescent="0.3">
      <c r="A30" s="560" t="s">
        <v>395</v>
      </c>
      <c r="B30" s="564" t="s">
        <v>409</v>
      </c>
      <c r="C30" s="558" t="s">
        <v>382</v>
      </c>
      <c r="D30" s="47">
        <f t="shared" si="0"/>
        <v>0</v>
      </c>
      <c r="E30" s="47">
        <f t="shared" si="1"/>
        <v>0</v>
      </c>
      <c r="F30" s="47">
        <f t="shared" si="2"/>
        <v>0</v>
      </c>
      <c r="G30" s="47">
        <f>'5. Önkormányzat'!D103</f>
        <v>0</v>
      </c>
      <c r="H30" s="47">
        <f>'5. Önkormányzat'!F103</f>
        <v>0</v>
      </c>
      <c r="I30" s="47">
        <f>'mód 3 PH'!F83</f>
        <v>0</v>
      </c>
      <c r="J30" s="47">
        <f t="shared" si="3"/>
        <v>0</v>
      </c>
    </row>
    <row r="31" spans="1:10" ht="18.75" x14ac:dyDescent="0.3">
      <c r="A31" s="560" t="s">
        <v>396</v>
      </c>
      <c r="B31" s="564" t="s">
        <v>410</v>
      </c>
      <c r="C31" s="558" t="s">
        <v>383</v>
      </c>
      <c r="D31" s="47">
        <f t="shared" si="0"/>
        <v>0</v>
      </c>
      <c r="E31" s="47">
        <f t="shared" si="1"/>
        <v>0</v>
      </c>
      <c r="F31" s="47">
        <f t="shared" si="2"/>
        <v>0</v>
      </c>
      <c r="G31" s="47">
        <f>'5. Önkormányzat'!D104</f>
        <v>0</v>
      </c>
      <c r="H31" s="47">
        <f>'5. Önkormányzat'!F104</f>
        <v>0</v>
      </c>
      <c r="I31" s="47">
        <f>'mód 3 PH'!F84</f>
        <v>0</v>
      </c>
      <c r="J31" s="47">
        <f t="shared" si="3"/>
        <v>0</v>
      </c>
    </row>
    <row r="32" spans="1:10" ht="18.75" x14ac:dyDescent="0.3">
      <c r="A32" s="560" t="s">
        <v>397</v>
      </c>
      <c r="B32" s="564" t="s">
        <v>413</v>
      </c>
      <c r="C32" s="558" t="s">
        <v>384</v>
      </c>
      <c r="D32" s="47">
        <f t="shared" si="0"/>
        <v>6310</v>
      </c>
      <c r="E32" s="47">
        <f t="shared" si="1"/>
        <v>-1028</v>
      </c>
      <c r="F32" s="47">
        <f t="shared" si="2"/>
        <v>5282</v>
      </c>
      <c r="G32" s="47">
        <f>'5. Önkormányzat'!D105</f>
        <v>6310</v>
      </c>
      <c r="H32" s="47">
        <f>'5. Önkormányzat'!F105</f>
        <v>5282</v>
      </c>
      <c r="I32" s="47">
        <f>'mód 3 PH'!F85</f>
        <v>0</v>
      </c>
      <c r="J32" s="47">
        <f t="shared" si="3"/>
        <v>0</v>
      </c>
    </row>
    <row r="33" spans="1:10" ht="18.75" x14ac:dyDescent="0.3">
      <c r="A33" s="560" t="s">
        <v>398</v>
      </c>
      <c r="B33" s="564" t="s">
        <v>411</v>
      </c>
      <c r="C33" s="558" t="s">
        <v>385</v>
      </c>
      <c r="D33" s="47">
        <f t="shared" si="0"/>
        <v>52007</v>
      </c>
      <c r="E33" s="47">
        <f t="shared" si="1"/>
        <v>5562</v>
      </c>
      <c r="F33" s="47">
        <f t="shared" si="2"/>
        <v>57569</v>
      </c>
      <c r="G33" s="47">
        <f>'5. Önkormányzat'!D109</f>
        <v>52007</v>
      </c>
      <c r="H33" s="47">
        <f>'5. Önkormányzat'!F109</f>
        <v>57569</v>
      </c>
      <c r="I33" s="47">
        <f>'mód 3 PH'!F89</f>
        <v>0</v>
      </c>
      <c r="J33" s="47">
        <f t="shared" si="3"/>
        <v>0</v>
      </c>
    </row>
    <row r="34" spans="1:10" ht="18.75" x14ac:dyDescent="0.3">
      <c r="A34" s="560" t="s">
        <v>399</v>
      </c>
      <c r="B34" s="564" t="s">
        <v>412</v>
      </c>
      <c r="C34" s="558" t="s">
        <v>386</v>
      </c>
      <c r="D34" s="47">
        <f t="shared" si="0"/>
        <v>44965</v>
      </c>
      <c r="E34" s="47">
        <f t="shared" si="1"/>
        <v>5723</v>
      </c>
      <c r="F34" s="47">
        <f t="shared" si="2"/>
        <v>50688</v>
      </c>
      <c r="G34" s="47">
        <f>'5. Önkormányzat'!D110</f>
        <v>44965</v>
      </c>
      <c r="H34" s="47">
        <f>'5. Önkormányzat'!F110</f>
        <v>50688</v>
      </c>
      <c r="I34" s="47">
        <f>'mód 3 PH'!F90</f>
        <v>0</v>
      </c>
      <c r="J34" s="47">
        <f t="shared" si="3"/>
        <v>0</v>
      </c>
    </row>
    <row r="35" spans="1:10" ht="18.75" x14ac:dyDescent="0.3">
      <c r="A35" s="560" t="s">
        <v>400</v>
      </c>
      <c r="B35" s="564" t="s">
        <v>1305</v>
      </c>
      <c r="C35" s="558" t="s">
        <v>387</v>
      </c>
      <c r="D35" s="47">
        <f t="shared" si="0"/>
        <v>0</v>
      </c>
      <c r="E35" s="47">
        <f t="shared" si="1"/>
        <v>0</v>
      </c>
      <c r="F35" s="47">
        <f t="shared" si="2"/>
        <v>0</v>
      </c>
      <c r="G35" s="47">
        <f>'5. Önkormányzat'!D118</f>
        <v>0</v>
      </c>
      <c r="H35" s="47">
        <f>'5. Önkormányzat'!F118</f>
        <v>0</v>
      </c>
      <c r="I35" s="47">
        <f>'mód 3 PH'!F97</f>
        <v>0</v>
      </c>
      <c r="J35" s="47">
        <f t="shared" si="3"/>
        <v>0</v>
      </c>
    </row>
    <row r="36" spans="1:10" ht="18.75" x14ac:dyDescent="0.3">
      <c r="A36" s="560" t="s">
        <v>401</v>
      </c>
      <c r="B36" s="564" t="s">
        <v>1306</v>
      </c>
      <c r="C36" s="558" t="s">
        <v>388</v>
      </c>
      <c r="D36" s="47">
        <f t="shared" si="0"/>
        <v>0</v>
      </c>
      <c r="E36" s="47">
        <f t="shared" si="1"/>
        <v>0</v>
      </c>
      <c r="F36" s="47">
        <f t="shared" si="2"/>
        <v>0</v>
      </c>
      <c r="G36" s="47">
        <f>'5. Önkormányzat'!D119</f>
        <v>0</v>
      </c>
      <c r="H36" s="47">
        <f>'5. Önkormányzat'!F119</f>
        <v>0</v>
      </c>
      <c r="I36" s="47">
        <f>'mód 3 PH'!F98</f>
        <v>0</v>
      </c>
      <c r="J36" s="47">
        <f t="shared" si="3"/>
        <v>0</v>
      </c>
    </row>
    <row r="37" spans="1:10" ht="18.75" x14ac:dyDescent="0.3">
      <c r="A37" s="560" t="s">
        <v>402</v>
      </c>
      <c r="B37" s="564" t="s">
        <v>1307</v>
      </c>
      <c r="C37" s="558" t="s">
        <v>389</v>
      </c>
      <c r="D37" s="47">
        <f t="shared" si="0"/>
        <v>5185</v>
      </c>
      <c r="E37" s="47">
        <f t="shared" si="1"/>
        <v>-139</v>
      </c>
      <c r="F37" s="47">
        <f t="shared" si="2"/>
        <v>5046</v>
      </c>
      <c r="G37" s="47">
        <f>'5. Önkormányzat'!D120</f>
        <v>5185</v>
      </c>
      <c r="H37" s="47">
        <f>'5. Önkormányzat'!F120</f>
        <v>5046</v>
      </c>
      <c r="I37" s="47">
        <f>'mód 3 PH'!F99</f>
        <v>0</v>
      </c>
      <c r="J37" s="47">
        <f t="shared" si="3"/>
        <v>0</v>
      </c>
    </row>
    <row r="38" spans="1:10" ht="18.75" x14ac:dyDescent="0.3">
      <c r="A38" s="560" t="s">
        <v>403</v>
      </c>
      <c r="B38" s="564" t="s">
        <v>1308</v>
      </c>
      <c r="C38" s="558" t="s">
        <v>390</v>
      </c>
      <c r="D38" s="47">
        <f t="shared" si="0"/>
        <v>1857</v>
      </c>
      <c r="E38" s="47">
        <f t="shared" si="1"/>
        <v>-22</v>
      </c>
      <c r="F38" s="47">
        <f t="shared" si="2"/>
        <v>1835</v>
      </c>
      <c r="G38" s="47">
        <f>'5. Önkormányzat'!D124</f>
        <v>1857</v>
      </c>
      <c r="H38" s="47">
        <f>'5. Önkormányzat'!F124</f>
        <v>1835</v>
      </c>
      <c r="I38" s="47">
        <f>'mód 3 PH'!F103</f>
        <v>0</v>
      </c>
      <c r="J38" s="47">
        <f t="shared" si="3"/>
        <v>0</v>
      </c>
    </row>
    <row r="39" spans="1:10" ht="18.75" x14ac:dyDescent="0.3">
      <c r="A39" s="560" t="s">
        <v>404</v>
      </c>
      <c r="B39" s="564" t="s">
        <v>1309</v>
      </c>
      <c r="C39" s="558" t="s">
        <v>391</v>
      </c>
      <c r="D39" s="47">
        <f t="shared" si="0"/>
        <v>7076</v>
      </c>
      <c r="E39" s="47">
        <f t="shared" si="1"/>
        <v>-6070</v>
      </c>
      <c r="F39" s="47">
        <f t="shared" si="2"/>
        <v>1006</v>
      </c>
      <c r="G39" s="47">
        <f>'5. Önkormányzat'!D125</f>
        <v>7076</v>
      </c>
      <c r="H39" s="47">
        <f>'5. Önkormányzat'!F125</f>
        <v>1006</v>
      </c>
      <c r="I39" s="47">
        <f>'mód 3 PH'!F104</f>
        <v>0</v>
      </c>
      <c r="J39" s="47">
        <f t="shared" si="3"/>
        <v>0</v>
      </c>
    </row>
    <row r="40" spans="1:10" ht="18.75" x14ac:dyDescent="0.3">
      <c r="A40" s="7">
        <v>4</v>
      </c>
      <c r="B40" s="562" t="s">
        <v>1345</v>
      </c>
      <c r="C40" s="6" t="s">
        <v>1310</v>
      </c>
      <c r="D40" s="47">
        <f t="shared" si="0"/>
        <v>68754.802000000011</v>
      </c>
      <c r="E40" s="47">
        <f t="shared" si="1"/>
        <v>-28816</v>
      </c>
      <c r="F40" s="47">
        <f t="shared" si="2"/>
        <v>39938.802000000011</v>
      </c>
      <c r="G40" s="47">
        <f>'5. Önkormányzat'!D137</f>
        <v>68754.802000000011</v>
      </c>
      <c r="H40" s="47">
        <f>'5. Önkormányzat'!F137</f>
        <v>39845.802000000011</v>
      </c>
      <c r="I40" s="47">
        <f>'mód 3 PH'!F116</f>
        <v>0</v>
      </c>
      <c r="J40" s="47">
        <v>93</v>
      </c>
    </row>
    <row r="41" spans="1:10" ht="18.75" x14ac:dyDescent="0.3">
      <c r="A41" s="560" t="s">
        <v>1335</v>
      </c>
      <c r="B41" s="564" t="s">
        <v>1346</v>
      </c>
      <c r="C41" s="558" t="s">
        <v>1311</v>
      </c>
      <c r="D41" s="47">
        <f t="shared" si="0"/>
        <v>50</v>
      </c>
      <c r="E41" s="47">
        <f t="shared" si="1"/>
        <v>-50</v>
      </c>
      <c r="F41" s="47">
        <f t="shared" si="2"/>
        <v>0</v>
      </c>
      <c r="G41" s="47">
        <f>'5. Önkormányzat'!D138</f>
        <v>50</v>
      </c>
      <c r="H41" s="47">
        <f>'5. Önkormányzat'!F138</f>
        <v>0</v>
      </c>
      <c r="I41" s="47">
        <f>'mód 3 PH'!F117</f>
        <v>0</v>
      </c>
      <c r="J41" s="47">
        <f t="shared" si="3"/>
        <v>0</v>
      </c>
    </row>
    <row r="42" spans="1:10" ht="18.75" x14ac:dyDescent="0.3">
      <c r="A42" s="560" t="s">
        <v>1336</v>
      </c>
      <c r="B42" s="564" t="s">
        <v>1347</v>
      </c>
      <c r="C42" s="558" t="s">
        <v>1312</v>
      </c>
      <c r="D42" s="47">
        <f t="shared" si="0"/>
        <v>9800</v>
      </c>
      <c r="E42" s="47">
        <f t="shared" si="1"/>
        <v>-299</v>
      </c>
      <c r="F42" s="47">
        <f t="shared" si="2"/>
        <v>9501</v>
      </c>
      <c r="G42" s="47">
        <f>'5. Önkormányzat'!D139</f>
        <v>9800</v>
      </c>
      <c r="H42" s="47">
        <f>'5. Önkormányzat'!F139</f>
        <v>9501</v>
      </c>
      <c r="I42" s="47">
        <f>'mód 3 PH'!F118</f>
        <v>0</v>
      </c>
      <c r="J42" s="47">
        <f t="shared" si="3"/>
        <v>0</v>
      </c>
    </row>
    <row r="43" spans="1:10" ht="18.75" x14ac:dyDescent="0.3">
      <c r="A43" s="560" t="s">
        <v>1337</v>
      </c>
      <c r="B43" s="563" t="s">
        <v>1348</v>
      </c>
      <c r="C43" s="558" t="s">
        <v>1313</v>
      </c>
      <c r="D43" s="47">
        <f t="shared" si="0"/>
        <v>1900</v>
      </c>
      <c r="E43" s="47">
        <f t="shared" si="1"/>
        <v>-3</v>
      </c>
      <c r="F43" s="47">
        <f t="shared" si="2"/>
        <v>1897</v>
      </c>
      <c r="G43" s="47">
        <f>'5. Önkormányzat'!D149</f>
        <v>1900</v>
      </c>
      <c r="H43" s="47">
        <f>'5. Önkormányzat'!F149</f>
        <v>1804</v>
      </c>
      <c r="I43" s="47">
        <f>'mód 3 PH'!F135</f>
        <v>0</v>
      </c>
      <c r="J43" s="47">
        <v>93</v>
      </c>
    </row>
    <row r="44" spans="1:10" ht="18.75" x14ac:dyDescent="0.3">
      <c r="A44" s="560" t="s">
        <v>1338</v>
      </c>
      <c r="B44" s="564" t="s">
        <v>1349</v>
      </c>
      <c r="C44" s="558" t="s">
        <v>1314</v>
      </c>
      <c r="D44" s="47">
        <f t="shared" si="0"/>
        <v>5318</v>
      </c>
      <c r="E44" s="47">
        <f t="shared" si="1"/>
        <v>334</v>
      </c>
      <c r="F44" s="47">
        <f t="shared" si="2"/>
        <v>5652</v>
      </c>
      <c r="G44" s="47">
        <f>'5. Önkormányzat'!D152</f>
        <v>5318</v>
      </c>
      <c r="H44" s="47">
        <f>'5. Önkormányzat'!F152</f>
        <v>5652</v>
      </c>
      <c r="I44" s="47">
        <f>'mód 3 PH'!F138</f>
        <v>0</v>
      </c>
      <c r="J44" s="47">
        <f t="shared" si="3"/>
        <v>0</v>
      </c>
    </row>
    <row r="45" spans="1:10" ht="18.75" x14ac:dyDescent="0.3">
      <c r="A45" s="560" t="s">
        <v>1339</v>
      </c>
      <c r="B45" s="564" t="s">
        <v>1350</v>
      </c>
      <c r="C45" s="558" t="s">
        <v>1315</v>
      </c>
      <c r="D45" s="47">
        <f t="shared" si="0"/>
        <v>5799.6</v>
      </c>
      <c r="E45" s="47">
        <f t="shared" si="1"/>
        <v>4236</v>
      </c>
      <c r="F45" s="47">
        <f t="shared" si="2"/>
        <v>10035.6</v>
      </c>
      <c r="G45" s="47">
        <f>'5. Önkormányzat'!D160</f>
        <v>5799.6</v>
      </c>
      <c r="H45" s="47">
        <f>'5. Önkormányzat'!F160</f>
        <v>10035.6</v>
      </c>
      <c r="I45" s="47">
        <f>'mód 3 PH'!F139</f>
        <v>0</v>
      </c>
      <c r="J45" s="47">
        <f t="shared" si="3"/>
        <v>0</v>
      </c>
    </row>
    <row r="46" spans="1:10" ht="18.75" x14ac:dyDescent="0.3">
      <c r="A46" s="560" t="s">
        <v>1340</v>
      </c>
      <c r="B46" s="564" t="s">
        <v>1351</v>
      </c>
      <c r="C46" s="558" t="s">
        <v>1316</v>
      </c>
      <c r="D46" s="47">
        <f t="shared" si="0"/>
        <v>4738.3920000000007</v>
      </c>
      <c r="E46" s="47">
        <f t="shared" si="1"/>
        <v>1022</v>
      </c>
      <c r="F46" s="47">
        <f t="shared" si="2"/>
        <v>5760.3920000000007</v>
      </c>
      <c r="G46" s="47">
        <f>'5. Önkormányzat'!D164</f>
        <v>4738.3920000000007</v>
      </c>
      <c r="H46" s="47">
        <f>'5. Önkormányzat'!F164</f>
        <v>5760.3920000000007</v>
      </c>
      <c r="I46" s="47">
        <f>'mód 3 PH'!F144</f>
        <v>0</v>
      </c>
      <c r="J46" s="47">
        <f t="shared" si="3"/>
        <v>0</v>
      </c>
    </row>
    <row r="47" spans="1:10" ht="18.75" x14ac:dyDescent="0.3">
      <c r="A47" s="560" t="s">
        <v>1341</v>
      </c>
      <c r="B47" s="564" t="s">
        <v>1352</v>
      </c>
      <c r="C47" s="558" t="s">
        <v>1317</v>
      </c>
      <c r="D47" s="47">
        <f t="shared" si="0"/>
        <v>40148.810000000005</v>
      </c>
      <c r="E47" s="47">
        <f t="shared" si="1"/>
        <v>-34134</v>
      </c>
      <c r="F47" s="47">
        <f t="shared" si="2"/>
        <v>6014.8100000000049</v>
      </c>
      <c r="G47" s="47">
        <f>'5. Önkormányzat'!D167</f>
        <v>40148.810000000005</v>
      </c>
      <c r="H47" s="47">
        <f>'5. Önkormányzat'!F167</f>
        <v>6014.8100000000049</v>
      </c>
      <c r="I47" s="47">
        <f>'mód 3 PH'!F147</f>
        <v>0</v>
      </c>
      <c r="J47" s="47">
        <f t="shared" si="3"/>
        <v>0</v>
      </c>
    </row>
    <row r="48" spans="1:10" ht="18.75" x14ac:dyDescent="0.3">
      <c r="A48" s="560" t="s">
        <v>1342</v>
      </c>
      <c r="B48" s="564" t="s">
        <v>1353</v>
      </c>
      <c r="C48" s="558" t="s">
        <v>1318</v>
      </c>
      <c r="D48" s="47">
        <f t="shared" si="0"/>
        <v>100</v>
      </c>
      <c r="E48" s="47">
        <f t="shared" si="1"/>
        <v>-21</v>
      </c>
      <c r="F48" s="47">
        <f t="shared" si="2"/>
        <v>79</v>
      </c>
      <c r="G48" s="47">
        <f>'5. Önkormányzat'!D168</f>
        <v>100</v>
      </c>
      <c r="H48" s="47">
        <f>'5. Önkormányzat'!F168</f>
        <v>79</v>
      </c>
      <c r="I48" s="47">
        <f>'mód 3 PH'!F148</f>
        <v>0</v>
      </c>
      <c r="J48" s="47">
        <f t="shared" si="3"/>
        <v>0</v>
      </c>
    </row>
    <row r="49" spans="1:10" ht="18.75" x14ac:dyDescent="0.3">
      <c r="A49" s="560" t="s">
        <v>1343</v>
      </c>
      <c r="B49" s="564" t="s">
        <v>1354</v>
      </c>
      <c r="C49" s="558" t="s">
        <v>1319</v>
      </c>
      <c r="D49" s="47">
        <f t="shared" si="0"/>
        <v>0</v>
      </c>
      <c r="E49" s="47">
        <f t="shared" si="1"/>
        <v>0</v>
      </c>
      <c r="F49" s="47">
        <f t="shared" si="2"/>
        <v>0</v>
      </c>
      <c r="G49" s="47">
        <f>'5. Önkormányzat'!D171</f>
        <v>0</v>
      </c>
      <c r="H49" s="47">
        <f>'5. Önkormányzat'!F171</f>
        <v>0</v>
      </c>
      <c r="I49" s="47">
        <f>'mód 3 PH'!F151</f>
        <v>0</v>
      </c>
      <c r="J49" s="47">
        <f t="shared" si="3"/>
        <v>0</v>
      </c>
    </row>
    <row r="50" spans="1:10" ht="18.75" x14ac:dyDescent="0.3">
      <c r="A50" s="560" t="s">
        <v>1344</v>
      </c>
      <c r="B50" s="564" t="s">
        <v>1355</v>
      </c>
      <c r="C50" s="558" t="s">
        <v>1320</v>
      </c>
      <c r="D50" s="47">
        <f t="shared" si="0"/>
        <v>900</v>
      </c>
      <c r="E50" s="47">
        <f t="shared" si="1"/>
        <v>99</v>
      </c>
      <c r="F50" s="47">
        <f t="shared" si="2"/>
        <v>999</v>
      </c>
      <c r="G50" s="47">
        <f>'5. Önkormányzat'!D172</f>
        <v>900</v>
      </c>
      <c r="H50" s="47">
        <f>'5. Önkormányzat'!F172</f>
        <v>999</v>
      </c>
      <c r="I50" s="47">
        <f>'mód 3 PH'!F152</f>
        <v>0</v>
      </c>
      <c r="J50" s="47">
        <f t="shared" si="3"/>
        <v>0</v>
      </c>
    </row>
    <row r="51" spans="1:10" ht="18.75" x14ac:dyDescent="0.3">
      <c r="A51" s="9" t="s">
        <v>1356</v>
      </c>
      <c r="B51" s="562" t="s">
        <v>1370</v>
      </c>
      <c r="C51" s="6" t="s">
        <v>1321</v>
      </c>
      <c r="D51" s="47">
        <f t="shared" si="0"/>
        <v>0</v>
      </c>
      <c r="E51" s="47">
        <f t="shared" si="1"/>
        <v>0</v>
      </c>
      <c r="F51" s="47">
        <f t="shared" si="2"/>
        <v>0</v>
      </c>
      <c r="G51" s="47">
        <f>'5. Önkormányzat'!D173</f>
        <v>0</v>
      </c>
      <c r="H51" s="47">
        <f>'5. Önkormányzat'!F173</f>
        <v>0</v>
      </c>
      <c r="I51" s="47">
        <f>'mód 3 PH'!F153</f>
        <v>0</v>
      </c>
      <c r="J51" s="47">
        <f t="shared" si="3"/>
        <v>0</v>
      </c>
    </row>
    <row r="52" spans="1:10" ht="18.75" x14ac:dyDescent="0.3">
      <c r="A52" s="560" t="s">
        <v>1357</v>
      </c>
      <c r="B52" s="564" t="s">
        <v>1371</v>
      </c>
      <c r="C52" s="558" t="s">
        <v>1322</v>
      </c>
      <c r="D52" s="47">
        <f t="shared" si="0"/>
        <v>0</v>
      </c>
      <c r="E52" s="47">
        <f t="shared" si="1"/>
        <v>0</v>
      </c>
      <c r="F52" s="47">
        <f t="shared" si="2"/>
        <v>0</v>
      </c>
      <c r="G52" s="47">
        <f>'5. Önkormányzat'!D174</f>
        <v>0</v>
      </c>
      <c r="H52" s="47">
        <f>'5. Önkormányzat'!F174</f>
        <v>0</v>
      </c>
      <c r="I52" s="47">
        <f>'mód 3 PH'!F154</f>
        <v>0</v>
      </c>
      <c r="J52" s="47">
        <f t="shared" si="3"/>
        <v>0</v>
      </c>
    </row>
    <row r="53" spans="1:10" ht="18.75" x14ac:dyDescent="0.3">
      <c r="A53" s="560" t="s">
        <v>1358</v>
      </c>
      <c r="B53" s="564" t="s">
        <v>1372</v>
      </c>
      <c r="C53" s="558" t="s">
        <v>1323</v>
      </c>
      <c r="D53" s="47">
        <f t="shared" si="0"/>
        <v>0</v>
      </c>
      <c r="E53" s="47">
        <f t="shared" si="1"/>
        <v>0</v>
      </c>
      <c r="F53" s="47">
        <f t="shared" si="2"/>
        <v>0</v>
      </c>
      <c r="G53" s="47">
        <f>'5. Önkormányzat'!D175</f>
        <v>0</v>
      </c>
      <c r="H53" s="47">
        <f>'5. Önkormányzat'!F175</f>
        <v>0</v>
      </c>
      <c r="I53" s="47">
        <f>'mód 3 PH'!F155</f>
        <v>0</v>
      </c>
      <c r="J53" s="47">
        <f t="shared" si="3"/>
        <v>0</v>
      </c>
    </row>
    <row r="54" spans="1:10" ht="18.75" x14ac:dyDescent="0.3">
      <c r="A54" s="560" t="s">
        <v>1359</v>
      </c>
      <c r="B54" s="564" t="s">
        <v>1373</v>
      </c>
      <c r="C54" s="558" t="s">
        <v>1324</v>
      </c>
      <c r="D54" s="47">
        <f t="shared" si="0"/>
        <v>0</v>
      </c>
      <c r="E54" s="47">
        <f t="shared" si="1"/>
        <v>0</v>
      </c>
      <c r="F54" s="47">
        <f t="shared" si="2"/>
        <v>0</v>
      </c>
      <c r="G54" s="47">
        <f>'5. Önkormányzat'!D176</f>
        <v>0</v>
      </c>
      <c r="H54" s="47">
        <f>'5. Önkormányzat'!F176</f>
        <v>0</v>
      </c>
      <c r="I54" s="47">
        <f>'mód 3 PH'!F156</f>
        <v>0</v>
      </c>
      <c r="J54" s="47">
        <f t="shared" si="3"/>
        <v>0</v>
      </c>
    </row>
    <row r="55" spans="1:10" ht="18.75" x14ac:dyDescent="0.3">
      <c r="A55" s="560" t="s">
        <v>1360</v>
      </c>
      <c r="B55" s="564" t="s">
        <v>1374</v>
      </c>
      <c r="C55" s="558" t="s">
        <v>1325</v>
      </c>
      <c r="D55" s="47">
        <f t="shared" si="0"/>
        <v>0</v>
      </c>
      <c r="E55" s="47">
        <f t="shared" si="1"/>
        <v>0</v>
      </c>
      <c r="F55" s="47">
        <f t="shared" si="2"/>
        <v>0</v>
      </c>
      <c r="G55" s="47">
        <f>'5. Önkormányzat'!D177</f>
        <v>0</v>
      </c>
      <c r="H55" s="47">
        <f>'5. Önkormányzat'!F177</f>
        <v>0</v>
      </c>
      <c r="I55" s="47">
        <f>'mód 3 PH'!F157</f>
        <v>0</v>
      </c>
      <c r="J55" s="47">
        <f t="shared" si="3"/>
        <v>0</v>
      </c>
    </row>
    <row r="56" spans="1:10" ht="18.75" x14ac:dyDescent="0.3">
      <c r="A56" s="560" t="s">
        <v>1361</v>
      </c>
      <c r="B56" s="564" t="s">
        <v>1375</v>
      </c>
      <c r="C56" s="558" t="s">
        <v>1326</v>
      </c>
      <c r="D56" s="47">
        <f t="shared" si="0"/>
        <v>0</v>
      </c>
      <c r="E56" s="47">
        <f t="shared" si="1"/>
        <v>0</v>
      </c>
      <c r="F56" s="47">
        <f t="shared" si="2"/>
        <v>0</v>
      </c>
      <c r="G56" s="47">
        <f>'5. Önkormányzat'!D178</f>
        <v>0</v>
      </c>
      <c r="H56" s="47">
        <f>'5. Önkormányzat'!F178</f>
        <v>0</v>
      </c>
      <c r="I56" s="47">
        <f>'mód 3 PH'!F158</f>
        <v>0</v>
      </c>
      <c r="J56" s="47">
        <f t="shared" si="3"/>
        <v>0</v>
      </c>
    </row>
    <row r="57" spans="1:10" ht="18.75" x14ac:dyDescent="0.3">
      <c r="A57" s="9" t="s">
        <v>1362</v>
      </c>
      <c r="B57" s="562" t="s">
        <v>1376</v>
      </c>
      <c r="C57" s="6" t="s">
        <v>1327</v>
      </c>
      <c r="D57" s="47">
        <f t="shared" si="0"/>
        <v>6720</v>
      </c>
      <c r="E57" s="47">
        <f t="shared" si="1"/>
        <v>-29</v>
      </c>
      <c r="F57" s="47">
        <f t="shared" si="2"/>
        <v>6691</v>
      </c>
      <c r="G57" s="47">
        <f>'5. Önkormányzat'!D179</f>
        <v>6720</v>
      </c>
      <c r="H57" s="47">
        <f>'5. Önkormányzat'!F179</f>
        <v>6691</v>
      </c>
      <c r="I57" s="47">
        <f>'mód 3 PH'!F159</f>
        <v>0</v>
      </c>
      <c r="J57" s="47">
        <f t="shared" si="3"/>
        <v>0</v>
      </c>
    </row>
    <row r="58" spans="1:10" ht="37.5" x14ac:dyDescent="0.3">
      <c r="A58" s="560" t="s">
        <v>1363</v>
      </c>
      <c r="B58" s="564" t="s">
        <v>1377</v>
      </c>
      <c r="C58" s="558" t="s">
        <v>1328</v>
      </c>
      <c r="D58" s="47">
        <f t="shared" si="0"/>
        <v>0</v>
      </c>
      <c r="E58" s="47">
        <f t="shared" si="1"/>
        <v>0</v>
      </c>
      <c r="F58" s="47">
        <f t="shared" si="2"/>
        <v>0</v>
      </c>
      <c r="G58" s="47">
        <f>'5. Önkormányzat'!D180</f>
        <v>0</v>
      </c>
      <c r="H58" s="47">
        <f>'5. Önkormányzat'!F180</f>
        <v>0</v>
      </c>
      <c r="I58" s="47">
        <f>'mód 3 PH'!F160</f>
        <v>0</v>
      </c>
      <c r="J58" s="47">
        <f t="shared" si="3"/>
        <v>0</v>
      </c>
    </row>
    <row r="59" spans="1:10" ht="37.5" x14ac:dyDescent="0.3">
      <c r="A59" s="560" t="s">
        <v>1364</v>
      </c>
      <c r="B59" s="564" t="s">
        <v>1378</v>
      </c>
      <c r="C59" s="558" t="s">
        <v>1329</v>
      </c>
      <c r="D59" s="47">
        <f t="shared" si="0"/>
        <v>6090</v>
      </c>
      <c r="E59" s="47">
        <f t="shared" si="1"/>
        <v>0</v>
      </c>
      <c r="F59" s="47">
        <f t="shared" si="2"/>
        <v>6090</v>
      </c>
      <c r="G59" s="47">
        <f>'5. Önkormányzat'!D181</f>
        <v>6090</v>
      </c>
      <c r="H59" s="47">
        <f>'5. Önkormányzat'!F181</f>
        <v>6090</v>
      </c>
      <c r="I59" s="47">
        <f>'mód 3 PH'!F161</f>
        <v>0</v>
      </c>
      <c r="J59" s="47">
        <f t="shared" si="3"/>
        <v>0</v>
      </c>
    </row>
    <row r="60" spans="1:10" ht="18.75" x14ac:dyDescent="0.3">
      <c r="A60" s="560" t="s">
        <v>1365</v>
      </c>
      <c r="B60" s="564" t="s">
        <v>1379</v>
      </c>
      <c r="C60" s="558" t="s">
        <v>1330</v>
      </c>
      <c r="D60" s="47">
        <f t="shared" si="0"/>
        <v>630</v>
      </c>
      <c r="E60" s="47">
        <f t="shared" si="1"/>
        <v>-29</v>
      </c>
      <c r="F60" s="47">
        <f t="shared" si="2"/>
        <v>601</v>
      </c>
      <c r="G60" s="47">
        <f>'5. Önkormányzat'!D182</f>
        <v>630</v>
      </c>
      <c r="H60" s="47">
        <f>'5. Önkormányzat'!F182</f>
        <v>601</v>
      </c>
      <c r="I60" s="47">
        <f>'mód 3 PH'!F162</f>
        <v>0</v>
      </c>
      <c r="J60" s="47">
        <f t="shared" si="3"/>
        <v>0</v>
      </c>
    </row>
    <row r="61" spans="1:10" ht="18.75" x14ac:dyDescent="0.3">
      <c r="A61" s="9" t="s">
        <v>1366</v>
      </c>
      <c r="B61" s="562" t="s">
        <v>1380</v>
      </c>
      <c r="C61" s="6" t="s">
        <v>1331</v>
      </c>
      <c r="D61" s="47">
        <f t="shared" si="0"/>
        <v>14553</v>
      </c>
      <c r="E61" s="47">
        <f t="shared" si="1"/>
        <v>0</v>
      </c>
      <c r="F61" s="47">
        <f t="shared" si="2"/>
        <v>14553</v>
      </c>
      <c r="G61" s="47">
        <f>'5. Önkormányzat'!D185</f>
        <v>14553</v>
      </c>
      <c r="H61" s="47">
        <f>'5. Önkormányzat'!F185</f>
        <v>14553</v>
      </c>
      <c r="I61" s="47">
        <f>'mód 3 PH'!F163</f>
        <v>0</v>
      </c>
      <c r="J61" s="47">
        <f t="shared" si="3"/>
        <v>0</v>
      </c>
    </row>
    <row r="62" spans="1:10" ht="37.5" x14ac:dyDescent="0.3">
      <c r="A62" s="560" t="s">
        <v>1369</v>
      </c>
      <c r="B62" s="564" t="s">
        <v>1381</v>
      </c>
      <c r="C62" s="558" t="s">
        <v>1332</v>
      </c>
      <c r="D62" s="47">
        <f t="shared" si="0"/>
        <v>0</v>
      </c>
      <c r="E62" s="47">
        <f t="shared" si="1"/>
        <v>0</v>
      </c>
      <c r="F62" s="47">
        <f t="shared" si="2"/>
        <v>0</v>
      </c>
      <c r="G62" s="47">
        <f>'5. Önkormányzat'!D186</f>
        <v>0</v>
      </c>
      <c r="H62" s="47">
        <f>'5. Önkormányzat'!F186</f>
        <v>0</v>
      </c>
      <c r="I62" s="47">
        <f>'mód 3 PH'!F164</f>
        <v>0</v>
      </c>
      <c r="J62" s="47">
        <f t="shared" si="3"/>
        <v>0</v>
      </c>
    </row>
    <row r="63" spans="1:10" ht="37.5" x14ac:dyDescent="0.3">
      <c r="A63" s="560" t="s">
        <v>1367</v>
      </c>
      <c r="B63" s="564" t="s">
        <v>1382</v>
      </c>
      <c r="C63" s="558" t="s">
        <v>1333</v>
      </c>
      <c r="D63" s="47">
        <f t="shared" si="0"/>
        <v>14553</v>
      </c>
      <c r="E63" s="47">
        <f t="shared" si="1"/>
        <v>0</v>
      </c>
      <c r="F63" s="47">
        <f t="shared" si="2"/>
        <v>14553</v>
      </c>
      <c r="G63" s="47">
        <f>'5. Önkormányzat'!D187</f>
        <v>14553</v>
      </c>
      <c r="H63" s="47">
        <f>'5. Önkormányzat'!F187</f>
        <v>14553</v>
      </c>
      <c r="I63" s="47">
        <f>'mód 3 PH'!F165</f>
        <v>0</v>
      </c>
      <c r="J63" s="47">
        <f t="shared" si="3"/>
        <v>0</v>
      </c>
    </row>
    <row r="64" spans="1:10" ht="18.75" x14ac:dyDescent="0.3">
      <c r="A64" s="560" t="s">
        <v>1368</v>
      </c>
      <c r="B64" s="564" t="s">
        <v>1383</v>
      </c>
      <c r="C64" s="558" t="s">
        <v>1334</v>
      </c>
      <c r="D64" s="47">
        <f t="shared" si="0"/>
        <v>0</v>
      </c>
      <c r="E64" s="47">
        <f t="shared" si="1"/>
        <v>0</v>
      </c>
      <c r="F64" s="47">
        <f t="shared" si="2"/>
        <v>0</v>
      </c>
      <c r="G64" s="47">
        <f>'5. Önkormányzat'!D188</f>
        <v>0</v>
      </c>
      <c r="H64" s="47">
        <f>'5. Önkormányzat'!F188</f>
        <v>0</v>
      </c>
      <c r="I64" s="47">
        <f>'mód 3 PH'!F166</f>
        <v>0</v>
      </c>
      <c r="J64" s="47">
        <f t="shared" si="3"/>
        <v>0</v>
      </c>
    </row>
    <row r="65" spans="1:10" ht="18.75" x14ac:dyDescent="0.3">
      <c r="A65" s="9" t="s">
        <v>1410</v>
      </c>
      <c r="B65" s="562" t="s">
        <v>1385</v>
      </c>
      <c r="C65" s="6" t="s">
        <v>1384</v>
      </c>
      <c r="D65" s="47">
        <f t="shared" ref="D65:J65" si="4">D61+D57+D51+D40+D26+D20+D7</f>
        <v>551002.80200000003</v>
      </c>
      <c r="E65" s="47">
        <f t="shared" si="4"/>
        <v>-19654</v>
      </c>
      <c r="F65" s="47">
        <f t="shared" si="4"/>
        <v>531348.80200000003</v>
      </c>
      <c r="G65" s="47">
        <f t="shared" si="4"/>
        <v>551002.80200000003</v>
      </c>
      <c r="H65" s="47">
        <f t="shared" si="4"/>
        <v>531255.80200000003</v>
      </c>
      <c r="I65" s="47">
        <f t="shared" si="4"/>
        <v>0</v>
      </c>
      <c r="J65" s="47">
        <f t="shared" si="4"/>
        <v>93</v>
      </c>
    </row>
    <row r="66" spans="1:10" ht="18.75" x14ac:dyDescent="0.3">
      <c r="A66" s="9" t="s">
        <v>1420</v>
      </c>
      <c r="B66" s="562" t="s">
        <v>442</v>
      </c>
      <c r="C66" s="6" t="s">
        <v>1386</v>
      </c>
      <c r="D66" s="47">
        <f>(G66+I66)-32469</f>
        <v>143041</v>
      </c>
      <c r="E66" s="47">
        <f t="shared" si="1"/>
        <v>7808</v>
      </c>
      <c r="F66" s="47">
        <f>(H66+J66)-34404</f>
        <v>150849</v>
      </c>
      <c r="G66" s="47">
        <f>'5. Önkormányzat'!D190</f>
        <v>143041</v>
      </c>
      <c r="H66" s="47">
        <f>'5. Önkormányzat'!F190</f>
        <v>149657</v>
      </c>
      <c r="I66" s="47">
        <v>32469</v>
      </c>
      <c r="J66" s="47">
        <v>35596</v>
      </c>
    </row>
    <row r="67" spans="1:10" ht="18.75" x14ac:dyDescent="0.3">
      <c r="A67" s="560" t="s">
        <v>438</v>
      </c>
      <c r="B67" s="564" t="s">
        <v>443</v>
      </c>
      <c r="C67" s="558" t="s">
        <v>1387</v>
      </c>
      <c r="D67" s="47">
        <f t="shared" si="0"/>
        <v>132214</v>
      </c>
      <c r="E67" s="47">
        <f t="shared" si="1"/>
        <v>3785</v>
      </c>
      <c r="F67" s="47">
        <f t="shared" si="2"/>
        <v>135999</v>
      </c>
      <c r="G67" s="47">
        <f>'5. Önkormányzat'!D191</f>
        <v>132214</v>
      </c>
      <c r="H67" s="47">
        <f>'5. Önkormányzat'!F191</f>
        <v>135999</v>
      </c>
      <c r="I67" s="47">
        <f>'mód 3 PH'!F169</f>
        <v>0</v>
      </c>
      <c r="J67" s="47">
        <f t="shared" si="3"/>
        <v>0</v>
      </c>
    </row>
    <row r="68" spans="1:10" ht="18.75" x14ac:dyDescent="0.3">
      <c r="A68" s="560" t="s">
        <v>769</v>
      </c>
      <c r="B68" s="564" t="s">
        <v>444</v>
      </c>
      <c r="C68" s="558" t="s">
        <v>1388</v>
      </c>
      <c r="D68" s="47">
        <f t="shared" si="0"/>
        <v>0</v>
      </c>
      <c r="E68" s="47">
        <f t="shared" si="1"/>
        <v>0</v>
      </c>
      <c r="F68" s="47">
        <f t="shared" si="2"/>
        <v>0</v>
      </c>
      <c r="G68" s="47">
        <f>'5. Önkormányzat'!D192</f>
        <v>0</v>
      </c>
      <c r="H68" s="47">
        <f>'5. Önkormányzat'!F192</f>
        <v>0</v>
      </c>
      <c r="I68" s="47">
        <f>'mód 3 PH'!F170</f>
        <v>0</v>
      </c>
      <c r="J68" s="47">
        <f t="shared" si="3"/>
        <v>0</v>
      </c>
    </row>
    <row r="69" spans="1:10" ht="18.75" x14ac:dyDescent="0.3">
      <c r="A69" s="560" t="s">
        <v>770</v>
      </c>
      <c r="B69" s="564" t="s">
        <v>445</v>
      </c>
      <c r="C69" s="558" t="s">
        <v>1389</v>
      </c>
      <c r="D69" s="47">
        <f t="shared" si="0"/>
        <v>121169</v>
      </c>
      <c r="E69" s="47">
        <f t="shared" si="1"/>
        <v>3785</v>
      </c>
      <c r="F69" s="47">
        <f t="shared" si="2"/>
        <v>124954</v>
      </c>
      <c r="G69" s="47">
        <f>'5. Önkormányzat'!D193</f>
        <v>121169</v>
      </c>
      <c r="H69" s="47">
        <f>'5. Önkormányzat'!F193</f>
        <v>124954</v>
      </c>
      <c r="I69" s="47">
        <f>'mód 3 PH'!F171</f>
        <v>0</v>
      </c>
      <c r="J69" s="47">
        <f t="shared" si="3"/>
        <v>0</v>
      </c>
    </row>
    <row r="70" spans="1:10" ht="18.75" x14ac:dyDescent="0.3">
      <c r="A70" s="560" t="s">
        <v>771</v>
      </c>
      <c r="B70" s="564" t="s">
        <v>446</v>
      </c>
      <c r="C70" s="558" t="s">
        <v>1390</v>
      </c>
      <c r="D70" s="47">
        <f t="shared" si="0"/>
        <v>11045</v>
      </c>
      <c r="E70" s="47">
        <f t="shared" si="1"/>
        <v>0</v>
      </c>
      <c r="F70" s="47">
        <f t="shared" si="2"/>
        <v>11045</v>
      </c>
      <c r="G70" s="47">
        <f>'5. Önkormányzat'!D194</f>
        <v>11045</v>
      </c>
      <c r="H70" s="47">
        <f>'5. Önkormányzat'!F194</f>
        <v>11045</v>
      </c>
      <c r="I70" s="47">
        <f>'mód 3 PH'!F172</f>
        <v>0</v>
      </c>
      <c r="J70" s="47">
        <f t="shared" si="3"/>
        <v>0</v>
      </c>
    </row>
    <row r="71" spans="1:10" ht="18.75" x14ac:dyDescent="0.3">
      <c r="A71" s="560" t="s">
        <v>439</v>
      </c>
      <c r="B71" s="563" t="s">
        <v>447</v>
      </c>
      <c r="C71" s="558" t="s">
        <v>1391</v>
      </c>
      <c r="D71" s="47">
        <f t="shared" si="0"/>
        <v>0</v>
      </c>
      <c r="E71" s="47">
        <f t="shared" si="1"/>
        <v>0</v>
      </c>
      <c r="F71" s="47">
        <f t="shared" si="2"/>
        <v>0</v>
      </c>
      <c r="G71" s="47">
        <f>'5. Önkormányzat'!D195</f>
        <v>0</v>
      </c>
      <c r="H71" s="47">
        <f>'5. Önkormányzat'!F195</f>
        <v>0</v>
      </c>
      <c r="I71" s="47">
        <f>'mód 3 PH'!F173</f>
        <v>0</v>
      </c>
      <c r="J71" s="47">
        <f t="shared" si="3"/>
        <v>0</v>
      </c>
    </row>
    <row r="72" spans="1:10" ht="18.75" x14ac:dyDescent="0.3">
      <c r="A72" s="560" t="s">
        <v>772</v>
      </c>
      <c r="B72" s="564" t="s">
        <v>448</v>
      </c>
      <c r="C72" s="558" t="s">
        <v>1392</v>
      </c>
      <c r="D72" s="47">
        <f t="shared" ref="D72:D89" si="5">G72+I72</f>
        <v>0</v>
      </c>
      <c r="E72" s="47">
        <f t="shared" ref="E72:E91" si="6">F72-D72</f>
        <v>0</v>
      </c>
      <c r="F72" s="47">
        <f t="shared" ref="F72:F89" si="7">H72+J72</f>
        <v>0</v>
      </c>
      <c r="G72" s="47">
        <f>'5. Önkormányzat'!D196</f>
        <v>0</v>
      </c>
      <c r="H72" s="47">
        <f>'5. Önkormányzat'!F196</f>
        <v>0</v>
      </c>
      <c r="I72" s="47">
        <f>'mód 3 PH'!F174</f>
        <v>0</v>
      </c>
      <c r="J72" s="47">
        <f t="shared" ref="J72:J89" si="8">I72</f>
        <v>0</v>
      </c>
    </row>
    <row r="73" spans="1:10" ht="18.75" x14ac:dyDescent="0.3">
      <c r="A73" s="560" t="s">
        <v>773</v>
      </c>
      <c r="B73" s="564" t="s">
        <v>449</v>
      </c>
      <c r="C73" s="558" t="s">
        <v>1393</v>
      </c>
      <c r="D73" s="47">
        <f t="shared" si="5"/>
        <v>0</v>
      </c>
      <c r="E73" s="47">
        <f t="shared" si="6"/>
        <v>0</v>
      </c>
      <c r="F73" s="47">
        <f t="shared" si="7"/>
        <v>0</v>
      </c>
      <c r="G73" s="47">
        <f>'5. Önkormányzat'!D197</f>
        <v>0</v>
      </c>
      <c r="H73" s="47">
        <f>'5. Önkormányzat'!F197</f>
        <v>0</v>
      </c>
      <c r="I73" s="47">
        <f>'mód 3 PH'!F175</f>
        <v>0</v>
      </c>
      <c r="J73" s="47">
        <f t="shared" si="8"/>
        <v>0</v>
      </c>
    </row>
    <row r="74" spans="1:10" ht="18.75" x14ac:dyDescent="0.3">
      <c r="A74" s="560" t="s">
        <v>774</v>
      </c>
      <c r="B74" s="564" t="s">
        <v>450</v>
      </c>
      <c r="C74" s="558" t="s">
        <v>1394</v>
      </c>
      <c r="D74" s="47">
        <f t="shared" si="5"/>
        <v>0</v>
      </c>
      <c r="E74" s="47">
        <f t="shared" si="6"/>
        <v>0</v>
      </c>
      <c r="F74" s="47">
        <f t="shared" si="7"/>
        <v>0</v>
      </c>
      <c r="G74" s="47">
        <f>'5. Önkormányzat'!D198</f>
        <v>0</v>
      </c>
      <c r="H74" s="47">
        <f>'5. Önkormányzat'!F198</f>
        <v>0</v>
      </c>
      <c r="I74" s="47">
        <f>'mód 3 PH'!F176</f>
        <v>0</v>
      </c>
      <c r="J74" s="47">
        <f t="shared" si="8"/>
        <v>0</v>
      </c>
    </row>
    <row r="75" spans="1:10" ht="18.75" x14ac:dyDescent="0.3">
      <c r="A75" s="560" t="s">
        <v>775</v>
      </c>
      <c r="B75" s="564" t="s">
        <v>451</v>
      </c>
      <c r="C75" s="558" t="s">
        <v>1395</v>
      </c>
      <c r="D75" s="47">
        <f t="shared" si="5"/>
        <v>0</v>
      </c>
      <c r="E75" s="47">
        <f t="shared" si="6"/>
        <v>0</v>
      </c>
      <c r="F75" s="47">
        <f t="shared" si="7"/>
        <v>0</v>
      </c>
      <c r="G75" s="47">
        <f>'5. Önkormányzat'!D199</f>
        <v>0</v>
      </c>
      <c r="H75" s="47">
        <f>'5. Önkormányzat'!F199</f>
        <v>0</v>
      </c>
      <c r="I75" s="47">
        <f>'mód 3 PH'!F177</f>
        <v>0</v>
      </c>
      <c r="J75" s="47">
        <f t="shared" si="8"/>
        <v>0</v>
      </c>
    </row>
    <row r="76" spans="1:10" ht="18.75" x14ac:dyDescent="0.3">
      <c r="A76" s="560" t="s">
        <v>440</v>
      </c>
      <c r="B76" s="564" t="s">
        <v>452</v>
      </c>
      <c r="C76" s="558" t="s">
        <v>1396</v>
      </c>
      <c r="D76" s="47">
        <f t="shared" si="5"/>
        <v>10827</v>
      </c>
      <c r="E76" s="47">
        <f t="shared" si="6"/>
        <v>1192</v>
      </c>
      <c r="F76" s="47">
        <f t="shared" si="7"/>
        <v>12019</v>
      </c>
      <c r="G76" s="47">
        <f>'5. Önkormányzat'!D200</f>
        <v>10827</v>
      </c>
      <c r="H76" s="47">
        <f>'5. Önkormányzat'!F200</f>
        <v>10827</v>
      </c>
      <c r="I76" s="47">
        <f>'mód 3 PH'!F178</f>
        <v>0</v>
      </c>
      <c r="J76" s="47">
        <v>1192</v>
      </c>
    </row>
    <row r="77" spans="1:10" ht="18.75" x14ac:dyDescent="0.3">
      <c r="A77" s="560" t="s">
        <v>2036</v>
      </c>
      <c r="B77" s="564" t="s">
        <v>453</v>
      </c>
      <c r="C77" s="558" t="s">
        <v>1397</v>
      </c>
      <c r="D77" s="47">
        <f t="shared" si="5"/>
        <v>10827</v>
      </c>
      <c r="E77" s="47">
        <f t="shared" si="6"/>
        <v>1192</v>
      </c>
      <c r="F77" s="47">
        <f t="shared" si="7"/>
        <v>12019</v>
      </c>
      <c r="G77" s="47">
        <f>'5. Önkormányzat'!D201</f>
        <v>10827</v>
      </c>
      <c r="H77" s="47">
        <f>'5. Önkormányzat'!F201</f>
        <v>10827</v>
      </c>
      <c r="I77" s="47">
        <f>'mód 3 PH'!F179</f>
        <v>0</v>
      </c>
      <c r="J77" s="47">
        <v>1192</v>
      </c>
    </row>
    <row r="78" spans="1:10" ht="18.75" x14ac:dyDescent="0.3">
      <c r="A78" s="560" t="s">
        <v>2037</v>
      </c>
      <c r="B78" s="564" t="s">
        <v>454</v>
      </c>
      <c r="C78" s="558" t="s">
        <v>1398</v>
      </c>
      <c r="D78" s="47">
        <f t="shared" si="5"/>
        <v>0</v>
      </c>
      <c r="E78" s="47">
        <f t="shared" si="6"/>
        <v>0</v>
      </c>
      <c r="F78" s="47">
        <f t="shared" si="7"/>
        <v>0</v>
      </c>
      <c r="G78" s="47">
        <f>'5. Önkormányzat'!D202</f>
        <v>0</v>
      </c>
      <c r="H78" s="47">
        <f>'5. Önkormányzat'!F202</f>
        <v>0</v>
      </c>
      <c r="I78" s="47">
        <f>'mód 3 PH'!F180</f>
        <v>0</v>
      </c>
      <c r="J78" s="47">
        <f t="shared" si="8"/>
        <v>0</v>
      </c>
    </row>
    <row r="79" spans="1:10" ht="18.75" x14ac:dyDescent="0.3">
      <c r="A79" s="560" t="s">
        <v>441</v>
      </c>
      <c r="B79" s="564" t="s">
        <v>456</v>
      </c>
      <c r="C79" s="558" t="s">
        <v>1399</v>
      </c>
      <c r="D79" s="47">
        <f t="shared" si="5"/>
        <v>0</v>
      </c>
      <c r="E79" s="47">
        <f t="shared" si="6"/>
        <v>2831</v>
      </c>
      <c r="F79" s="47">
        <f t="shared" si="7"/>
        <v>2831</v>
      </c>
      <c r="G79" s="47">
        <f>'5. Önkormányzat'!D203</f>
        <v>0</v>
      </c>
      <c r="H79" s="47">
        <f>'5. Önkormányzat'!F203</f>
        <v>2831</v>
      </c>
      <c r="I79" s="47">
        <f>'mód 3 PH'!F181</f>
        <v>0</v>
      </c>
      <c r="J79" s="47">
        <f t="shared" si="8"/>
        <v>0</v>
      </c>
    </row>
    <row r="80" spans="1:10" ht="18.75" x14ac:dyDescent="0.3">
      <c r="A80" s="560" t="s">
        <v>776</v>
      </c>
      <c r="B80" s="564" t="s">
        <v>455</v>
      </c>
      <c r="C80" s="558" t="s">
        <v>1400</v>
      </c>
      <c r="D80" s="47">
        <f t="shared" si="5"/>
        <v>0</v>
      </c>
      <c r="E80" s="47">
        <f t="shared" si="6"/>
        <v>0</v>
      </c>
      <c r="F80" s="47">
        <f t="shared" si="7"/>
        <v>0</v>
      </c>
      <c r="G80" s="47">
        <f>'5. Önkormányzat'!D204</f>
        <v>0</v>
      </c>
      <c r="H80" s="47">
        <f>'5. Önkormányzat'!F204</f>
        <v>0</v>
      </c>
      <c r="I80" s="47">
        <f>'mód 3 PH'!F182</f>
        <v>0</v>
      </c>
      <c r="J80" s="47">
        <f t="shared" si="8"/>
        <v>0</v>
      </c>
    </row>
    <row r="81" spans="1:10" ht="18.75" x14ac:dyDescent="0.3">
      <c r="A81" s="560" t="s">
        <v>777</v>
      </c>
      <c r="B81" s="564" t="s">
        <v>457</v>
      </c>
      <c r="C81" s="558" t="s">
        <v>1401</v>
      </c>
      <c r="D81" s="669" t="s">
        <v>1715</v>
      </c>
      <c r="E81" s="669" t="s">
        <v>1716</v>
      </c>
      <c r="F81" s="669" t="s">
        <v>36</v>
      </c>
      <c r="G81" s="47">
        <f>'5. Önkormányzat'!D205</f>
        <v>0</v>
      </c>
      <c r="H81" s="47">
        <f>'5. Önkormányzat'!F205</f>
        <v>0</v>
      </c>
      <c r="I81" s="47">
        <v>32469</v>
      </c>
      <c r="J81" s="47">
        <v>34404</v>
      </c>
    </row>
    <row r="82" spans="1:10" ht="18.75" x14ac:dyDescent="0.3">
      <c r="A82" s="560" t="s">
        <v>778</v>
      </c>
      <c r="B82" s="564" t="s">
        <v>458</v>
      </c>
      <c r="C82" s="558" t="s">
        <v>1402</v>
      </c>
      <c r="D82" s="47">
        <f t="shared" si="5"/>
        <v>0</v>
      </c>
      <c r="E82" s="47">
        <f t="shared" si="6"/>
        <v>0</v>
      </c>
      <c r="F82" s="47">
        <f t="shared" si="7"/>
        <v>0</v>
      </c>
      <c r="G82" s="47">
        <f>'5. Önkormányzat'!D206</f>
        <v>0</v>
      </c>
      <c r="H82" s="47">
        <f>'5. Önkormányzat'!F206</f>
        <v>0</v>
      </c>
      <c r="I82" s="47">
        <f>'mód 3 PH'!F184</f>
        <v>0</v>
      </c>
      <c r="J82" s="47">
        <f t="shared" si="8"/>
        <v>0</v>
      </c>
    </row>
    <row r="83" spans="1:10" ht="18.75" x14ac:dyDescent="0.3">
      <c r="A83" s="560" t="s">
        <v>779</v>
      </c>
      <c r="B83" s="564" t="s">
        <v>459</v>
      </c>
      <c r="C83" s="558" t="s">
        <v>1403</v>
      </c>
      <c r="D83" s="47">
        <f t="shared" si="5"/>
        <v>0</v>
      </c>
      <c r="E83" s="47">
        <f t="shared" si="6"/>
        <v>0</v>
      </c>
      <c r="F83" s="47">
        <f t="shared" si="7"/>
        <v>0</v>
      </c>
      <c r="G83" s="47">
        <f>'5. Önkormányzat'!D207</f>
        <v>0</v>
      </c>
      <c r="H83" s="47">
        <f>'5. Önkormányzat'!F207</f>
        <v>0</v>
      </c>
      <c r="I83" s="47">
        <f>'mód 3 PH'!F185</f>
        <v>0</v>
      </c>
      <c r="J83" s="47">
        <f t="shared" si="8"/>
        <v>0</v>
      </c>
    </row>
    <row r="84" spans="1:10" ht="18.75" x14ac:dyDescent="0.3">
      <c r="A84" s="9" t="s">
        <v>437</v>
      </c>
      <c r="B84" s="562" t="s">
        <v>460</v>
      </c>
      <c r="C84" s="6" t="s">
        <v>1404</v>
      </c>
      <c r="D84" s="47">
        <f t="shared" si="5"/>
        <v>0</v>
      </c>
      <c r="E84" s="47">
        <f t="shared" si="6"/>
        <v>0</v>
      </c>
      <c r="F84" s="47">
        <f t="shared" si="7"/>
        <v>0</v>
      </c>
      <c r="G84" s="47">
        <f>'5. Önkormányzat'!D208</f>
        <v>0</v>
      </c>
      <c r="H84" s="47">
        <f>'5. Önkormányzat'!F208</f>
        <v>0</v>
      </c>
      <c r="I84" s="47">
        <f>'mód 3 PH'!F186</f>
        <v>0</v>
      </c>
      <c r="J84" s="47">
        <f t="shared" si="8"/>
        <v>0</v>
      </c>
    </row>
    <row r="85" spans="1:10" ht="18.75" x14ac:dyDescent="0.3">
      <c r="A85" s="560" t="s">
        <v>780</v>
      </c>
      <c r="B85" s="564" t="s">
        <v>461</v>
      </c>
      <c r="C85" s="558" t="s">
        <v>1405</v>
      </c>
      <c r="D85" s="47">
        <f t="shared" si="5"/>
        <v>0</v>
      </c>
      <c r="E85" s="47">
        <f t="shared" si="6"/>
        <v>0</v>
      </c>
      <c r="F85" s="47">
        <f t="shared" si="7"/>
        <v>0</v>
      </c>
      <c r="G85" s="47">
        <f>'5. Önkormányzat'!D209</f>
        <v>0</v>
      </c>
      <c r="H85" s="47">
        <f>'5. Önkormányzat'!F209</f>
        <v>0</v>
      </c>
      <c r="I85" s="47">
        <f>'mód 3 PH'!F187</f>
        <v>0</v>
      </c>
      <c r="J85" s="47">
        <f t="shared" si="8"/>
        <v>0</v>
      </c>
    </row>
    <row r="86" spans="1:10" ht="18.75" x14ac:dyDescent="0.3">
      <c r="A86" s="560" t="s">
        <v>781</v>
      </c>
      <c r="B86" s="564" t="s">
        <v>462</v>
      </c>
      <c r="C86" s="558" t="s">
        <v>1406</v>
      </c>
      <c r="D86" s="47">
        <f t="shared" si="5"/>
        <v>0</v>
      </c>
      <c r="E86" s="47">
        <f t="shared" si="6"/>
        <v>0</v>
      </c>
      <c r="F86" s="47">
        <f t="shared" si="7"/>
        <v>0</v>
      </c>
      <c r="G86" s="47">
        <f>'5. Önkormányzat'!D210</f>
        <v>0</v>
      </c>
      <c r="H86" s="47">
        <f>'5. Önkormányzat'!F210</f>
        <v>0</v>
      </c>
      <c r="I86" s="47">
        <f>'mód 3 PH'!F188</f>
        <v>0</v>
      </c>
      <c r="J86" s="47">
        <f t="shared" si="8"/>
        <v>0</v>
      </c>
    </row>
    <row r="87" spans="1:10" ht="18.75" x14ac:dyDescent="0.3">
      <c r="A87" s="560" t="s">
        <v>782</v>
      </c>
      <c r="B87" s="564" t="s">
        <v>463</v>
      </c>
      <c r="C87" s="558" t="s">
        <v>1407</v>
      </c>
      <c r="D87" s="47">
        <f t="shared" si="5"/>
        <v>0</v>
      </c>
      <c r="E87" s="47">
        <f t="shared" si="6"/>
        <v>0</v>
      </c>
      <c r="F87" s="47">
        <f t="shared" si="7"/>
        <v>0</v>
      </c>
      <c r="G87" s="47">
        <f>'5. Önkormányzat'!D211</f>
        <v>0</v>
      </c>
      <c r="H87" s="47">
        <f>'5. Önkormányzat'!F211</f>
        <v>0</v>
      </c>
      <c r="I87" s="47">
        <f>'mód 3 PH'!F189</f>
        <v>0</v>
      </c>
      <c r="J87" s="47">
        <f t="shared" si="8"/>
        <v>0</v>
      </c>
    </row>
    <row r="88" spans="1:10" ht="18.75" x14ac:dyDescent="0.3">
      <c r="A88" s="560" t="s">
        <v>783</v>
      </c>
      <c r="B88" s="564" t="s">
        <v>464</v>
      </c>
      <c r="C88" s="558" t="s">
        <v>1408</v>
      </c>
      <c r="D88" s="47">
        <f t="shared" si="5"/>
        <v>0</v>
      </c>
      <c r="E88" s="47">
        <f t="shared" si="6"/>
        <v>0</v>
      </c>
      <c r="F88" s="47">
        <f t="shared" si="7"/>
        <v>0</v>
      </c>
      <c r="G88" s="47">
        <f>'5. Önkormányzat'!D212</f>
        <v>0</v>
      </c>
      <c r="H88" s="47">
        <f>'5. Önkormányzat'!F212</f>
        <v>0</v>
      </c>
      <c r="I88" s="47">
        <f>'mód 3 PH'!F190</f>
        <v>0</v>
      </c>
      <c r="J88" s="47">
        <f t="shared" si="8"/>
        <v>0</v>
      </c>
    </row>
    <row r="89" spans="1:10" ht="18.75" x14ac:dyDescent="0.3">
      <c r="A89" s="9" t="s">
        <v>784</v>
      </c>
      <c r="B89" s="565" t="s">
        <v>465</v>
      </c>
      <c r="C89" s="12" t="s">
        <v>1409</v>
      </c>
      <c r="D89" s="47">
        <f t="shared" si="5"/>
        <v>0</v>
      </c>
      <c r="E89" s="47">
        <f t="shared" si="6"/>
        <v>0</v>
      </c>
      <c r="F89" s="47">
        <f t="shared" si="7"/>
        <v>0</v>
      </c>
      <c r="G89" s="47">
        <f>'5. Önkormányzat'!D213</f>
        <v>0</v>
      </c>
      <c r="H89" s="47">
        <f>'5. Önkormányzat'!F213</f>
        <v>0</v>
      </c>
      <c r="I89" s="47">
        <f>'mód 3 PH'!F191</f>
        <v>0</v>
      </c>
      <c r="J89" s="47">
        <f t="shared" si="8"/>
        <v>0</v>
      </c>
    </row>
    <row r="90" spans="1:10" ht="18.75" x14ac:dyDescent="0.3">
      <c r="A90" s="9" t="s">
        <v>936</v>
      </c>
      <c r="B90" s="562" t="s">
        <v>466</v>
      </c>
      <c r="C90" s="6" t="s">
        <v>467</v>
      </c>
      <c r="D90" s="47">
        <f>(G90+I90)-I81</f>
        <v>143041</v>
      </c>
      <c r="E90" s="47">
        <f t="shared" si="6"/>
        <v>7808</v>
      </c>
      <c r="F90" s="47">
        <f>(H90+J90)-J81</f>
        <v>150849</v>
      </c>
      <c r="G90" s="47">
        <f>SUM(G66,G84,G89)</f>
        <v>143041</v>
      </c>
      <c r="H90" s="47">
        <f>SUM(H66,H84,H89)</f>
        <v>149657</v>
      </c>
      <c r="I90" s="47">
        <f>SUM(I66,I84,I89)</f>
        <v>32469</v>
      </c>
      <c r="J90" s="47">
        <f>SUM(J66,J84,J89)</f>
        <v>35596</v>
      </c>
    </row>
    <row r="91" spans="1:10" ht="18.75" x14ac:dyDescent="0.3">
      <c r="A91" s="9" t="s">
        <v>279</v>
      </c>
      <c r="B91" s="562" t="s">
        <v>468</v>
      </c>
      <c r="C91" s="6" t="s">
        <v>469</v>
      </c>
      <c r="D91" s="47">
        <f>D65+D90</f>
        <v>694043.80200000003</v>
      </c>
      <c r="E91" s="47">
        <f t="shared" si="6"/>
        <v>-11846</v>
      </c>
      <c r="F91" s="47">
        <f>F65+F90</f>
        <v>682197.80200000003</v>
      </c>
      <c r="G91" s="47">
        <f>SUM(G65,G90)</f>
        <v>694043.80200000003</v>
      </c>
      <c r="H91" s="47">
        <f>SUM(H65,H90)</f>
        <v>680912.80200000003</v>
      </c>
      <c r="I91" s="47">
        <f>SUM(I65,I90)</f>
        <v>32469</v>
      </c>
      <c r="J91" s="47">
        <f>SUM(J65,J90)</f>
        <v>35689</v>
      </c>
    </row>
    <row r="92" spans="1:10" ht="18.75" x14ac:dyDescent="0.3">
      <c r="A92" s="1"/>
      <c r="B92" s="2"/>
      <c r="C92" s="40"/>
      <c r="D92" s="50"/>
      <c r="E92" s="50"/>
      <c r="F92" s="50"/>
      <c r="G92" s="51"/>
      <c r="H92" s="51"/>
      <c r="I92" s="51"/>
      <c r="J92" s="51"/>
    </row>
    <row r="93" spans="1:10" x14ac:dyDescent="0.25">
      <c r="D93" s="49"/>
      <c r="E93" s="49"/>
      <c r="F93" s="49"/>
      <c r="G93" s="49"/>
      <c r="H93" s="49"/>
      <c r="I93" s="49"/>
      <c r="J93" s="49"/>
    </row>
    <row r="94" spans="1:10" x14ac:dyDescent="0.25">
      <c r="D94" s="49"/>
      <c r="E94" s="49"/>
      <c r="F94" s="49"/>
      <c r="G94" s="49"/>
      <c r="H94" s="49"/>
      <c r="I94" s="49"/>
      <c r="J94" s="49"/>
    </row>
    <row r="95" spans="1:10" x14ac:dyDescent="0.25">
      <c r="D95" s="49"/>
      <c r="E95" s="49"/>
      <c r="F95" s="49"/>
      <c r="G95" s="49"/>
      <c r="H95" s="49"/>
      <c r="I95" s="49"/>
      <c r="J95" s="49"/>
    </row>
    <row r="96" spans="1:10" x14ac:dyDescent="0.25">
      <c r="D96" s="49"/>
      <c r="E96" s="49"/>
      <c r="F96" s="49"/>
      <c r="G96" s="49"/>
      <c r="H96" s="49"/>
      <c r="I96" s="49"/>
      <c r="J96" s="49"/>
    </row>
    <row r="97" spans="4:10" x14ac:dyDescent="0.25">
      <c r="D97" s="49"/>
      <c r="E97" s="49"/>
      <c r="F97" s="49"/>
      <c r="G97" s="49"/>
      <c r="H97" s="49"/>
      <c r="I97" s="49"/>
      <c r="J97" s="49"/>
    </row>
    <row r="98" spans="4:10" x14ac:dyDescent="0.25">
      <c r="D98" s="49"/>
      <c r="E98" s="49"/>
      <c r="F98" s="49"/>
      <c r="G98" s="49"/>
      <c r="H98" s="49"/>
      <c r="I98" s="49"/>
      <c r="J98" s="49"/>
    </row>
    <row r="99" spans="4:10" x14ac:dyDescent="0.25">
      <c r="D99" s="49"/>
      <c r="E99" s="49"/>
      <c r="F99" s="49"/>
      <c r="G99" s="49"/>
      <c r="H99" s="49"/>
      <c r="I99" s="49"/>
      <c r="J99" s="49"/>
    </row>
    <row r="100" spans="4:10" x14ac:dyDescent="0.25">
      <c r="D100" s="49"/>
      <c r="E100" s="49"/>
      <c r="F100" s="49"/>
      <c r="G100" s="49"/>
      <c r="H100" s="49"/>
      <c r="I100" s="49"/>
      <c r="J100" s="49"/>
    </row>
    <row r="101" spans="4:10" x14ac:dyDescent="0.25">
      <c r="D101" s="49"/>
      <c r="E101" s="49"/>
      <c r="F101" s="49"/>
      <c r="G101" s="49"/>
      <c r="H101" s="49"/>
      <c r="I101" s="49"/>
      <c r="J101" s="49"/>
    </row>
    <row r="102" spans="4:10" x14ac:dyDescent="0.25">
      <c r="D102" s="49"/>
      <c r="E102" s="49"/>
      <c r="F102" s="49"/>
      <c r="G102" s="49"/>
      <c r="H102" s="49"/>
      <c r="I102" s="49"/>
      <c r="J102" s="49"/>
    </row>
    <row r="103" spans="4:10" x14ac:dyDescent="0.25">
      <c r="D103" s="49"/>
      <c r="E103" s="49"/>
      <c r="F103" s="49"/>
      <c r="G103" s="49"/>
      <c r="H103" s="49"/>
      <c r="I103" s="49"/>
      <c r="J103" s="49"/>
    </row>
    <row r="104" spans="4:10" x14ac:dyDescent="0.25">
      <c r="D104" s="49"/>
      <c r="E104" s="49"/>
      <c r="F104" s="49"/>
      <c r="G104" s="49"/>
      <c r="H104" s="49"/>
      <c r="I104" s="49"/>
      <c r="J104" s="49"/>
    </row>
    <row r="105" spans="4:10" x14ac:dyDescent="0.25">
      <c r="D105" s="49"/>
      <c r="E105" s="49"/>
      <c r="F105" s="49"/>
      <c r="G105" s="49"/>
      <c r="H105" s="49"/>
      <c r="I105" s="49"/>
      <c r="J105" s="49"/>
    </row>
    <row r="106" spans="4:10" x14ac:dyDescent="0.25">
      <c r="D106" s="49"/>
      <c r="E106" s="49"/>
      <c r="F106" s="49"/>
      <c r="G106" s="49"/>
      <c r="H106" s="49"/>
      <c r="I106" s="49"/>
      <c r="J106" s="49"/>
    </row>
    <row r="107" spans="4:10" x14ac:dyDescent="0.25">
      <c r="D107" s="49"/>
      <c r="E107" s="49"/>
      <c r="F107" s="49"/>
      <c r="G107" s="49"/>
      <c r="H107" s="49"/>
      <c r="I107" s="49"/>
      <c r="J107" s="49"/>
    </row>
    <row r="108" spans="4:10" x14ac:dyDescent="0.25">
      <c r="D108" s="49"/>
      <c r="E108" s="49"/>
      <c r="F108" s="49"/>
      <c r="G108" s="49"/>
      <c r="H108" s="49"/>
      <c r="I108" s="49"/>
      <c r="J108" s="49"/>
    </row>
    <row r="109" spans="4:10" x14ac:dyDescent="0.25">
      <c r="D109" s="49"/>
      <c r="E109" s="49"/>
      <c r="F109" s="49"/>
      <c r="G109" s="49"/>
      <c r="H109" s="49"/>
      <c r="I109" s="49"/>
      <c r="J109" s="49"/>
    </row>
    <row r="110" spans="4:10" x14ac:dyDescent="0.25">
      <c r="D110" s="49"/>
      <c r="E110" s="49"/>
      <c r="F110" s="49"/>
      <c r="G110" s="49"/>
      <c r="H110" s="49"/>
      <c r="I110" s="49"/>
      <c r="J110" s="49"/>
    </row>
    <row r="111" spans="4:10" x14ac:dyDescent="0.25">
      <c r="D111" s="49"/>
      <c r="E111" s="49"/>
      <c r="F111" s="49"/>
      <c r="G111" s="49"/>
      <c r="H111" s="49"/>
      <c r="I111" s="49"/>
      <c r="J111" s="49"/>
    </row>
    <row r="112" spans="4:10" x14ac:dyDescent="0.25">
      <c r="D112" s="49"/>
      <c r="E112" s="49"/>
      <c r="F112" s="49"/>
      <c r="G112" s="49"/>
      <c r="H112" s="49"/>
      <c r="I112" s="49"/>
      <c r="J112" s="49"/>
    </row>
    <row r="113" spans="4:10" x14ac:dyDescent="0.25">
      <c r="D113" s="49"/>
      <c r="E113" s="49"/>
      <c r="F113" s="49"/>
      <c r="G113" s="49"/>
      <c r="H113" s="49"/>
      <c r="I113" s="49"/>
      <c r="J113" s="49"/>
    </row>
    <row r="114" spans="4:10" x14ac:dyDescent="0.25">
      <c r="D114" s="49"/>
      <c r="E114" s="49"/>
      <c r="F114" s="49"/>
      <c r="G114" s="49"/>
      <c r="H114" s="49"/>
      <c r="I114" s="49"/>
      <c r="J114" s="49"/>
    </row>
    <row r="115" spans="4:10" x14ac:dyDescent="0.25">
      <c r="D115" s="49"/>
      <c r="E115" s="49"/>
      <c r="F115" s="49"/>
      <c r="G115" s="49"/>
      <c r="H115" s="49"/>
      <c r="I115" s="49"/>
      <c r="J115" s="49"/>
    </row>
    <row r="116" spans="4:10" x14ac:dyDescent="0.25">
      <c r="D116" s="49"/>
      <c r="E116" s="49"/>
      <c r="F116" s="49"/>
      <c r="G116" s="49"/>
      <c r="H116" s="49"/>
      <c r="I116" s="49"/>
      <c r="J116" s="49"/>
    </row>
    <row r="117" spans="4:10" x14ac:dyDescent="0.25">
      <c r="D117" s="49"/>
      <c r="E117" s="49"/>
      <c r="F117" s="49"/>
      <c r="G117" s="49"/>
      <c r="H117" s="49"/>
      <c r="I117" s="49"/>
      <c r="J117" s="49"/>
    </row>
    <row r="118" spans="4:10" x14ac:dyDescent="0.25">
      <c r="D118" s="49"/>
      <c r="E118" s="49"/>
      <c r="F118" s="49"/>
      <c r="G118" s="49"/>
      <c r="H118" s="49"/>
      <c r="I118" s="49"/>
      <c r="J118" s="49"/>
    </row>
    <row r="119" spans="4:10" x14ac:dyDescent="0.25">
      <c r="D119" s="49"/>
      <c r="E119" s="49"/>
      <c r="F119" s="49"/>
      <c r="G119" s="49"/>
      <c r="H119" s="49"/>
      <c r="I119" s="49"/>
      <c r="J119" s="49"/>
    </row>
    <row r="120" spans="4:10" x14ac:dyDescent="0.25">
      <c r="D120" s="49"/>
      <c r="E120" s="49"/>
      <c r="F120" s="49"/>
      <c r="G120" s="49"/>
      <c r="H120" s="49"/>
      <c r="I120" s="49"/>
      <c r="J120" s="49"/>
    </row>
    <row r="121" spans="4:10" x14ac:dyDescent="0.25">
      <c r="D121" s="49"/>
      <c r="E121" s="49"/>
      <c r="F121" s="49"/>
      <c r="G121" s="49"/>
      <c r="H121" s="49"/>
      <c r="I121" s="49"/>
      <c r="J121" s="49"/>
    </row>
    <row r="122" spans="4:10" x14ac:dyDescent="0.25">
      <c r="D122" s="49"/>
      <c r="E122" s="49"/>
      <c r="F122" s="49"/>
      <c r="G122" s="49"/>
      <c r="H122" s="49"/>
      <c r="I122" s="49"/>
      <c r="J122" s="49"/>
    </row>
    <row r="123" spans="4:10" x14ac:dyDescent="0.25">
      <c r="D123" s="49"/>
      <c r="E123" s="49"/>
      <c r="F123" s="49"/>
      <c r="G123" s="49"/>
      <c r="H123" s="49"/>
      <c r="I123" s="49"/>
      <c r="J123" s="49"/>
    </row>
    <row r="124" spans="4:10" x14ac:dyDescent="0.25">
      <c r="D124" s="49"/>
      <c r="E124" s="49"/>
      <c r="F124" s="49"/>
      <c r="G124" s="49"/>
      <c r="H124" s="49"/>
      <c r="I124" s="49"/>
      <c r="J124" s="49"/>
    </row>
    <row r="125" spans="4:10" x14ac:dyDescent="0.25">
      <c r="D125" s="49"/>
      <c r="E125" s="49"/>
      <c r="F125" s="49"/>
      <c r="G125" s="49"/>
      <c r="H125" s="49"/>
      <c r="I125" s="49"/>
      <c r="J125" s="49"/>
    </row>
    <row r="126" spans="4:10" x14ac:dyDescent="0.25">
      <c r="D126" s="49"/>
      <c r="E126" s="49"/>
      <c r="F126" s="49"/>
      <c r="G126" s="49"/>
      <c r="H126" s="49"/>
      <c r="I126" s="49"/>
      <c r="J126" s="49"/>
    </row>
    <row r="127" spans="4:10" x14ac:dyDescent="0.25">
      <c r="D127" s="49"/>
      <c r="E127" s="49"/>
      <c r="F127" s="49"/>
      <c r="G127" s="49"/>
      <c r="H127" s="49"/>
      <c r="I127" s="49"/>
      <c r="J127" s="49"/>
    </row>
    <row r="128" spans="4:10" x14ac:dyDescent="0.25">
      <c r="D128" s="49"/>
      <c r="E128" s="49"/>
      <c r="F128" s="49"/>
      <c r="G128" s="49"/>
      <c r="H128" s="49"/>
      <c r="I128" s="49"/>
      <c r="J128" s="49"/>
    </row>
    <row r="129" spans="4:10" x14ac:dyDescent="0.25">
      <c r="D129" s="49"/>
      <c r="E129" s="49"/>
      <c r="F129" s="49"/>
      <c r="G129" s="49"/>
      <c r="H129" s="49"/>
      <c r="I129" s="49"/>
      <c r="J129" s="49"/>
    </row>
    <row r="130" spans="4:10" x14ac:dyDescent="0.25">
      <c r="D130" s="49"/>
      <c r="E130" s="49"/>
      <c r="F130" s="49"/>
      <c r="G130" s="49"/>
      <c r="H130" s="49"/>
      <c r="I130" s="49"/>
      <c r="J130" s="49"/>
    </row>
    <row r="131" spans="4:10" x14ac:dyDescent="0.25">
      <c r="D131" s="49"/>
      <c r="E131" s="49"/>
      <c r="F131" s="49"/>
      <c r="G131" s="49"/>
      <c r="H131" s="49"/>
      <c r="I131" s="49"/>
      <c r="J131" s="49"/>
    </row>
    <row r="132" spans="4:10" x14ac:dyDescent="0.25">
      <c r="D132" s="49"/>
      <c r="E132" s="49"/>
      <c r="F132" s="49"/>
      <c r="G132" s="49"/>
      <c r="H132" s="49"/>
      <c r="I132" s="49"/>
      <c r="J132" s="49"/>
    </row>
    <row r="133" spans="4:10" x14ac:dyDescent="0.25">
      <c r="D133" s="49"/>
      <c r="E133" s="49"/>
      <c r="F133" s="49"/>
      <c r="G133" s="49"/>
      <c r="H133" s="49"/>
      <c r="I133" s="49"/>
      <c r="J133" s="49"/>
    </row>
    <row r="134" spans="4:10" x14ac:dyDescent="0.25">
      <c r="D134" s="49"/>
      <c r="E134" s="49"/>
      <c r="F134" s="49"/>
      <c r="G134" s="49"/>
      <c r="H134" s="49"/>
      <c r="I134" s="49"/>
      <c r="J134" s="49"/>
    </row>
    <row r="135" spans="4:10" x14ac:dyDescent="0.25">
      <c r="D135" s="49"/>
      <c r="E135" s="49"/>
      <c r="F135" s="49"/>
      <c r="G135" s="49"/>
      <c r="H135" s="49"/>
      <c r="I135" s="49"/>
      <c r="J135" s="49"/>
    </row>
    <row r="136" spans="4:10" x14ac:dyDescent="0.25">
      <c r="D136" s="49"/>
      <c r="E136" s="49"/>
      <c r="F136" s="49"/>
      <c r="G136" s="49"/>
      <c r="H136" s="49"/>
      <c r="I136" s="49"/>
      <c r="J136" s="49"/>
    </row>
    <row r="137" spans="4:10" x14ac:dyDescent="0.25">
      <c r="D137" s="49"/>
      <c r="E137" s="49"/>
      <c r="F137" s="49"/>
      <c r="G137" s="49"/>
      <c r="H137" s="49"/>
      <c r="I137" s="49"/>
      <c r="J137" s="49"/>
    </row>
    <row r="138" spans="4:10" x14ac:dyDescent="0.25">
      <c r="D138" s="49"/>
      <c r="E138" s="49"/>
      <c r="F138" s="49"/>
      <c r="G138" s="49"/>
      <c r="H138" s="49"/>
      <c r="I138" s="49"/>
      <c r="J138" s="49"/>
    </row>
    <row r="139" spans="4:10" x14ac:dyDescent="0.25">
      <c r="D139" s="49"/>
      <c r="E139" s="49"/>
      <c r="F139" s="49"/>
      <c r="G139" s="49"/>
      <c r="H139" s="49"/>
      <c r="I139" s="49"/>
      <c r="J139" s="49"/>
    </row>
    <row r="140" spans="4:10" x14ac:dyDescent="0.25">
      <c r="D140" s="49"/>
      <c r="E140" s="49"/>
      <c r="F140" s="49"/>
      <c r="G140" s="49"/>
      <c r="H140" s="49"/>
      <c r="I140" s="49"/>
      <c r="J140" s="49"/>
    </row>
  </sheetData>
  <mergeCells count="2">
    <mergeCell ref="A2:J2"/>
    <mergeCell ref="A1:J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>
    <oddHeader>&amp;R3. melléklet
a  3/2015. (III. 27.) önkormányzati rendelethez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1"/>
  <sheetViews>
    <sheetView zoomScale="55" workbookViewId="0">
      <selection activeCell="D24" sqref="D24"/>
    </sheetView>
  </sheetViews>
  <sheetFormatPr defaultRowHeight="15" x14ac:dyDescent="0.25"/>
  <cols>
    <col min="1" max="1" width="11.28515625" style="180" bestFit="1" customWidth="1"/>
    <col min="2" max="2" width="89.42578125" style="180" bestFit="1" customWidth="1"/>
    <col min="3" max="3" width="9.140625" style="180" customWidth="1"/>
    <col min="4" max="4" width="14.7109375" style="180" customWidth="1"/>
    <col min="5" max="6" width="10" style="180" bestFit="1" customWidth="1"/>
    <col min="7" max="7" width="10.5703125" style="180" bestFit="1" customWidth="1"/>
    <col min="8" max="8" width="10.7109375" style="180" bestFit="1" customWidth="1"/>
    <col min="9" max="12" width="10" style="180" bestFit="1" customWidth="1"/>
    <col min="13" max="13" width="10.5703125" style="180" bestFit="1" customWidth="1"/>
    <col min="14" max="14" width="11.5703125" style="180" bestFit="1" customWidth="1"/>
    <col min="15" max="33" width="9.28515625" style="180" bestFit="1" customWidth="1"/>
    <col min="34" max="34" width="12" style="180" bestFit="1" customWidth="1"/>
    <col min="35" max="16384" width="9.140625" style="180"/>
  </cols>
  <sheetData>
    <row r="1" spans="1:34" ht="45" x14ac:dyDescent="0.6">
      <c r="A1" s="1065" t="s">
        <v>1940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 s="1065"/>
      <c r="P1" s="1065"/>
      <c r="Q1" s="1065"/>
      <c r="R1" s="1065"/>
      <c r="S1" s="1065"/>
      <c r="T1" s="1065"/>
      <c r="U1" s="1065"/>
      <c r="V1" s="1065"/>
      <c r="W1" s="1065"/>
      <c r="X1" s="1065"/>
      <c r="Y1" s="1065"/>
      <c r="Z1" s="1065"/>
      <c r="AA1" s="1065"/>
      <c r="AB1" s="1065"/>
      <c r="AC1" s="1065"/>
      <c r="AD1" s="1065"/>
      <c r="AE1" s="1065"/>
      <c r="AF1" s="1065"/>
      <c r="AG1" s="1065"/>
      <c r="AH1" s="1065"/>
    </row>
    <row r="2" spans="1:34" ht="15" customHeight="1" x14ac:dyDescent="0.6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</row>
    <row r="4" spans="1:34" ht="18.75" x14ac:dyDescent="0.3">
      <c r="A4" s="866" t="s">
        <v>2038</v>
      </c>
      <c r="B4" s="866"/>
      <c r="C4" s="866"/>
      <c r="D4" s="866"/>
    </row>
    <row r="5" spans="1:34" ht="20.25" x14ac:dyDescent="0.3">
      <c r="A5" s="528"/>
      <c r="B5" s="337"/>
      <c r="C5" s="337"/>
      <c r="D5" s="502" t="s">
        <v>2074</v>
      </c>
    </row>
    <row r="6" spans="1:34" ht="18.75" x14ac:dyDescent="0.3">
      <c r="A6" s="339" t="s">
        <v>1869</v>
      </c>
      <c r="B6" s="339" t="s">
        <v>1870</v>
      </c>
      <c r="C6" s="339" t="s">
        <v>1871</v>
      </c>
      <c r="D6" s="339" t="s">
        <v>1872</v>
      </c>
      <c r="E6" s="1066" t="s">
        <v>5</v>
      </c>
      <c r="F6" s="1067"/>
      <c r="G6" s="1067"/>
      <c r="H6" s="1067"/>
      <c r="I6" s="1067"/>
      <c r="J6" s="1067"/>
      <c r="K6" s="1067"/>
      <c r="L6" s="1067"/>
      <c r="M6" s="1068"/>
      <c r="N6" s="624"/>
    </row>
    <row r="7" spans="1:34" ht="37.5" x14ac:dyDescent="0.3">
      <c r="A7" s="340" t="s">
        <v>893</v>
      </c>
      <c r="B7" s="340" t="s">
        <v>346</v>
      </c>
      <c r="C7" s="341" t="s">
        <v>347</v>
      </c>
      <c r="D7" s="341" t="s">
        <v>811</v>
      </c>
      <c r="E7" s="625" t="s">
        <v>1063</v>
      </c>
      <c r="F7" s="625" t="s">
        <v>1064</v>
      </c>
      <c r="G7" s="625" t="s">
        <v>4</v>
      </c>
      <c r="H7" s="625" t="s">
        <v>27</v>
      </c>
      <c r="I7" s="625" t="s">
        <v>1065</v>
      </c>
      <c r="J7" s="625" t="s">
        <v>0</v>
      </c>
      <c r="K7" s="625" t="s">
        <v>1</v>
      </c>
      <c r="L7" s="625" t="s">
        <v>2</v>
      </c>
      <c r="M7" s="625" t="s">
        <v>3</v>
      </c>
      <c r="N7" s="626" t="s">
        <v>1879</v>
      </c>
      <c r="O7" s="504"/>
      <c r="P7" s="504"/>
      <c r="Q7" s="504"/>
      <c r="R7" s="504"/>
      <c r="S7" s="504"/>
    </row>
    <row r="8" spans="1:34" ht="18.75" x14ac:dyDescent="0.3">
      <c r="A8" s="340"/>
      <c r="B8" s="340"/>
      <c r="C8" s="341"/>
      <c r="D8" s="341"/>
      <c r="E8" s="360">
        <f t="shared" ref="E8:L8" si="0">SUM(E9:E93)</f>
        <v>65393</v>
      </c>
      <c r="F8" s="360">
        <f t="shared" si="0"/>
        <v>4776</v>
      </c>
      <c r="G8" s="360">
        <f t="shared" si="0"/>
        <v>126227.48999999999</v>
      </c>
      <c r="H8" s="360">
        <f t="shared" si="0"/>
        <v>305259</v>
      </c>
      <c r="I8" s="360">
        <f t="shared" si="0"/>
        <v>29044</v>
      </c>
      <c r="J8" s="360">
        <f t="shared" si="0"/>
        <v>500</v>
      </c>
      <c r="K8" s="360">
        <f t="shared" si="0"/>
        <v>7212</v>
      </c>
      <c r="L8" s="360">
        <f t="shared" si="0"/>
        <v>772</v>
      </c>
      <c r="M8" s="360">
        <f>SUM(M9:M93)</f>
        <v>12862</v>
      </c>
      <c r="N8" s="627">
        <f>SUM(E8:M8)</f>
        <v>552045.49</v>
      </c>
      <c r="O8" s="504"/>
      <c r="P8" s="504"/>
      <c r="Q8" s="504"/>
      <c r="R8" s="504"/>
      <c r="S8" s="504"/>
    </row>
    <row r="9" spans="1:34" ht="18.75" x14ac:dyDescent="0.3">
      <c r="A9" s="342">
        <v>1</v>
      </c>
      <c r="B9" s="10" t="s">
        <v>1234</v>
      </c>
      <c r="C9" s="10" t="s">
        <v>360</v>
      </c>
      <c r="D9" s="343">
        <f>'mód 3. ÖNK'!D9</f>
        <v>123373</v>
      </c>
      <c r="E9" s="628"/>
      <c r="F9" s="628"/>
      <c r="G9" s="628"/>
      <c r="H9" s="628"/>
      <c r="I9" s="628"/>
      <c r="J9" s="628"/>
      <c r="K9" s="628"/>
      <c r="L9" s="628"/>
      <c r="M9" s="628"/>
      <c r="N9" s="630">
        <f>SUM(E9:M9)</f>
        <v>0</v>
      </c>
      <c r="O9" s="504"/>
      <c r="P9" s="504"/>
      <c r="Q9" s="504"/>
      <c r="R9" s="504"/>
      <c r="S9" s="504"/>
    </row>
    <row r="10" spans="1:34" ht="15.75" x14ac:dyDescent="0.25">
      <c r="A10" s="344" t="s">
        <v>1237</v>
      </c>
      <c r="B10" s="345" t="s">
        <v>1236</v>
      </c>
      <c r="C10" s="346" t="s">
        <v>348</v>
      </c>
      <c r="D10" s="160">
        <f>'mód 3. ÖNK'!D10</f>
        <v>102543</v>
      </c>
      <c r="E10" s="628"/>
      <c r="F10" s="628"/>
      <c r="G10" s="628"/>
      <c r="H10" s="628"/>
      <c r="I10" s="628"/>
      <c r="J10" s="628"/>
      <c r="K10" s="628"/>
      <c r="L10" s="628"/>
      <c r="M10" s="628"/>
      <c r="N10" s="630">
        <f t="shared" ref="N10:N73" si="1">SUM(E10:M10)</f>
        <v>0</v>
      </c>
      <c r="O10" s="504"/>
      <c r="P10" s="504"/>
      <c r="Q10" s="504"/>
      <c r="R10" s="504"/>
      <c r="S10" s="504"/>
    </row>
    <row r="11" spans="1:34" ht="15.75" x14ac:dyDescent="0.25">
      <c r="A11" s="344" t="s">
        <v>1238</v>
      </c>
      <c r="B11" s="347" t="s">
        <v>1235</v>
      </c>
      <c r="C11" s="346" t="s">
        <v>349</v>
      </c>
      <c r="D11" s="160">
        <f>'mód 3. ÖNK'!D11</f>
        <v>51206</v>
      </c>
      <c r="E11" s="628"/>
      <c r="F11" s="628"/>
      <c r="G11" s="630">
        <f t="shared" ref="G11:G21" si="2">D11</f>
        <v>51206</v>
      </c>
      <c r="H11" s="628"/>
      <c r="I11" s="628"/>
      <c r="J11" s="628"/>
      <c r="K11" s="628"/>
      <c r="L11" s="628"/>
      <c r="M11" s="628"/>
      <c r="N11" s="630">
        <f t="shared" si="1"/>
        <v>51206</v>
      </c>
      <c r="O11" s="504"/>
      <c r="P11" s="504"/>
      <c r="Q11" s="504"/>
      <c r="R11" s="504"/>
      <c r="S11" s="504"/>
    </row>
    <row r="12" spans="1:34" ht="15.75" x14ac:dyDescent="0.25">
      <c r="A12" s="344" t="s">
        <v>1239</v>
      </c>
      <c r="B12" s="347" t="s">
        <v>331</v>
      </c>
      <c r="C12" s="346" t="s">
        <v>350</v>
      </c>
      <c r="D12" s="160">
        <f>'mód 3. ÖNK'!D41</f>
        <v>0</v>
      </c>
      <c r="E12" s="628"/>
      <c r="F12" s="628"/>
      <c r="G12" s="630">
        <f t="shared" si="2"/>
        <v>0</v>
      </c>
      <c r="H12" s="628"/>
      <c r="I12" s="628"/>
      <c r="J12" s="628"/>
      <c r="K12" s="628"/>
      <c r="L12" s="628"/>
      <c r="M12" s="628"/>
      <c r="N12" s="630">
        <f t="shared" si="1"/>
        <v>0</v>
      </c>
      <c r="O12" s="504"/>
      <c r="P12" s="504"/>
      <c r="Q12" s="504"/>
      <c r="R12" s="504"/>
      <c r="S12" s="504"/>
    </row>
    <row r="13" spans="1:34" ht="15.75" x14ac:dyDescent="0.25">
      <c r="A13" s="344" t="s">
        <v>1240</v>
      </c>
      <c r="B13" s="347" t="s">
        <v>332</v>
      </c>
      <c r="C13" s="346" t="s">
        <v>351</v>
      </c>
      <c r="D13" s="160">
        <f>'mód 3. ÖNK'!D42</f>
        <v>35990.49</v>
      </c>
      <c r="E13" s="628"/>
      <c r="F13" s="628"/>
      <c r="G13" s="630">
        <f t="shared" si="2"/>
        <v>35990.49</v>
      </c>
      <c r="H13" s="628"/>
      <c r="I13" s="628"/>
      <c r="J13" s="628"/>
      <c r="K13" s="628"/>
      <c r="L13" s="628"/>
      <c r="M13" s="628"/>
      <c r="N13" s="630">
        <f t="shared" si="1"/>
        <v>35990.49</v>
      </c>
      <c r="O13" s="504"/>
      <c r="P13" s="504"/>
      <c r="Q13" s="504"/>
      <c r="R13" s="504"/>
      <c r="S13" s="504"/>
    </row>
    <row r="14" spans="1:34" ht="15.75" x14ac:dyDescent="0.25">
      <c r="A14" s="344" t="s">
        <v>1241</v>
      </c>
      <c r="B14" s="347" t="s">
        <v>333</v>
      </c>
      <c r="C14" s="346" t="s">
        <v>352</v>
      </c>
      <c r="D14" s="160">
        <f>'mód 3. ÖNK'!D57</f>
        <v>2647</v>
      </c>
      <c r="E14" s="628"/>
      <c r="F14" s="628"/>
      <c r="G14" s="630">
        <f t="shared" si="2"/>
        <v>2647</v>
      </c>
      <c r="H14" s="628"/>
      <c r="I14" s="628"/>
      <c r="J14" s="628"/>
      <c r="K14" s="628"/>
      <c r="L14" s="628"/>
      <c r="M14" s="628"/>
      <c r="N14" s="630">
        <f t="shared" si="1"/>
        <v>2647</v>
      </c>
      <c r="O14" s="504"/>
      <c r="P14" s="504"/>
      <c r="Q14" s="504"/>
      <c r="R14" s="504"/>
      <c r="S14" s="504"/>
    </row>
    <row r="15" spans="1:34" ht="15.75" x14ac:dyDescent="0.25">
      <c r="A15" s="344" t="s">
        <v>1242</v>
      </c>
      <c r="B15" s="347" t="s">
        <v>334</v>
      </c>
      <c r="C15" s="346" t="s">
        <v>353</v>
      </c>
      <c r="D15" s="160">
        <f>'mód 3. ÖNK'!D59</f>
        <v>1550</v>
      </c>
      <c r="E15" s="628"/>
      <c r="F15" s="628"/>
      <c r="G15" s="630">
        <f t="shared" si="2"/>
        <v>1550</v>
      </c>
      <c r="H15" s="628"/>
      <c r="I15" s="628"/>
      <c r="J15" s="628"/>
      <c r="K15" s="628"/>
      <c r="L15" s="628"/>
      <c r="M15" s="628"/>
      <c r="N15" s="630">
        <f t="shared" si="1"/>
        <v>1550</v>
      </c>
      <c r="O15" s="504"/>
      <c r="P15" s="504"/>
      <c r="Q15" s="504"/>
      <c r="R15" s="504"/>
      <c r="S15" s="504"/>
    </row>
    <row r="16" spans="1:34" ht="15.75" x14ac:dyDescent="0.25">
      <c r="A16" s="344" t="s">
        <v>1243</v>
      </c>
      <c r="B16" s="347" t="s">
        <v>335</v>
      </c>
      <c r="C16" s="346" t="s">
        <v>354</v>
      </c>
      <c r="D16" s="160">
        <f>'3. Bevételek'!D14</f>
        <v>14004</v>
      </c>
      <c r="E16" s="628"/>
      <c r="F16" s="628"/>
      <c r="G16" s="630">
        <f t="shared" si="2"/>
        <v>14004</v>
      </c>
      <c r="H16" s="628"/>
      <c r="I16" s="628"/>
      <c r="J16" s="628"/>
      <c r="K16" s="628"/>
      <c r="L16" s="628"/>
      <c r="M16" s="628"/>
      <c r="N16" s="630">
        <f t="shared" si="1"/>
        <v>14004</v>
      </c>
      <c r="O16" s="504"/>
      <c r="P16" s="504"/>
      <c r="Q16" s="504"/>
      <c r="R16" s="504"/>
      <c r="S16" s="504"/>
    </row>
    <row r="17" spans="1:19" ht="15.75" x14ac:dyDescent="0.25">
      <c r="A17" s="348" t="s">
        <v>341</v>
      </c>
      <c r="B17" s="345" t="s">
        <v>336</v>
      </c>
      <c r="C17" s="346" t="s">
        <v>355</v>
      </c>
      <c r="D17" s="160">
        <f>'mód 3. ÖNK'!D75</f>
        <v>0</v>
      </c>
      <c r="E17" s="628"/>
      <c r="F17" s="628"/>
      <c r="G17" s="630">
        <f t="shared" si="2"/>
        <v>0</v>
      </c>
      <c r="H17" s="628"/>
      <c r="I17" s="628"/>
      <c r="J17" s="628"/>
      <c r="K17" s="628"/>
      <c r="L17" s="628"/>
      <c r="M17" s="628"/>
      <c r="N17" s="630">
        <f t="shared" si="1"/>
        <v>0</v>
      </c>
      <c r="O17" s="504"/>
      <c r="P17" s="504"/>
      <c r="Q17" s="504"/>
      <c r="R17" s="504"/>
      <c r="S17" s="504"/>
    </row>
    <row r="18" spans="1:19" ht="15.75" x14ac:dyDescent="0.25">
      <c r="A18" s="348" t="s">
        <v>342</v>
      </c>
      <c r="B18" s="349" t="s">
        <v>337</v>
      </c>
      <c r="C18" s="346" t="s">
        <v>356</v>
      </c>
      <c r="D18" s="160">
        <f>'mód 3. ÖNK'!D76</f>
        <v>0</v>
      </c>
      <c r="E18" s="628"/>
      <c r="F18" s="628"/>
      <c r="G18" s="630">
        <f t="shared" si="2"/>
        <v>0</v>
      </c>
      <c r="H18" s="628"/>
      <c r="I18" s="628"/>
      <c r="J18" s="628"/>
      <c r="K18" s="628"/>
      <c r="L18" s="628"/>
      <c r="M18" s="628"/>
      <c r="N18" s="630">
        <f t="shared" si="1"/>
        <v>0</v>
      </c>
      <c r="O18" s="504"/>
      <c r="P18" s="504"/>
      <c r="Q18" s="504"/>
      <c r="R18" s="504"/>
      <c r="S18" s="504"/>
    </row>
    <row r="19" spans="1:19" ht="15.75" x14ac:dyDescent="0.25">
      <c r="A19" s="348" t="s">
        <v>343</v>
      </c>
      <c r="B19" s="349" t="s">
        <v>338</v>
      </c>
      <c r="C19" s="346" t="s">
        <v>357</v>
      </c>
      <c r="D19" s="160">
        <f>'mód 3. ÖNK'!D77</f>
        <v>0</v>
      </c>
      <c r="E19" s="628"/>
      <c r="F19" s="628"/>
      <c r="G19" s="630">
        <f t="shared" si="2"/>
        <v>0</v>
      </c>
      <c r="H19" s="628"/>
      <c r="I19" s="628"/>
      <c r="J19" s="628"/>
      <c r="K19" s="628"/>
      <c r="L19" s="628"/>
      <c r="M19" s="628"/>
      <c r="N19" s="630">
        <f t="shared" si="1"/>
        <v>0</v>
      </c>
      <c r="O19" s="504"/>
      <c r="P19" s="504"/>
      <c r="Q19" s="504"/>
      <c r="R19" s="504"/>
      <c r="S19" s="504"/>
    </row>
    <row r="20" spans="1:19" ht="15.75" x14ac:dyDescent="0.25">
      <c r="A20" s="348" t="s">
        <v>344</v>
      </c>
      <c r="B20" s="349" t="s">
        <v>339</v>
      </c>
      <c r="C20" s="346" t="s">
        <v>358</v>
      </c>
      <c r="D20" s="160">
        <f>'mód 3. ÖNK'!D78</f>
        <v>0</v>
      </c>
      <c r="E20" s="628"/>
      <c r="F20" s="628"/>
      <c r="G20" s="630">
        <f t="shared" si="2"/>
        <v>0</v>
      </c>
      <c r="H20" s="628"/>
      <c r="I20" s="628"/>
      <c r="J20" s="628"/>
      <c r="K20" s="628"/>
      <c r="L20" s="628"/>
      <c r="M20" s="628"/>
      <c r="N20" s="630">
        <f t="shared" si="1"/>
        <v>0</v>
      </c>
      <c r="O20" s="504"/>
      <c r="P20" s="504"/>
      <c r="Q20" s="504"/>
      <c r="R20" s="504"/>
      <c r="S20" s="504"/>
    </row>
    <row r="21" spans="1:19" ht="15.75" x14ac:dyDescent="0.25">
      <c r="A21" s="348" t="s">
        <v>345</v>
      </c>
      <c r="B21" s="349" t="s">
        <v>340</v>
      </c>
      <c r="C21" s="346" t="s">
        <v>359</v>
      </c>
      <c r="D21" s="160">
        <f>'mód 3. ÖNK'!D79</f>
        <v>20830</v>
      </c>
      <c r="E21" s="628"/>
      <c r="F21" s="628"/>
      <c r="G21" s="630">
        <f t="shared" si="2"/>
        <v>20830</v>
      </c>
      <c r="H21" s="628"/>
      <c r="I21" s="628"/>
      <c r="J21" s="628"/>
      <c r="K21" s="628"/>
      <c r="L21" s="628"/>
      <c r="M21" s="628"/>
      <c r="N21" s="630">
        <f t="shared" si="1"/>
        <v>20830</v>
      </c>
      <c r="O21" s="504"/>
      <c r="P21" s="504"/>
      <c r="Q21" s="504"/>
      <c r="R21" s="504"/>
      <c r="S21" s="504"/>
    </row>
    <row r="22" spans="1:19" ht="18.75" x14ac:dyDescent="0.3">
      <c r="A22" s="340">
        <v>2</v>
      </c>
      <c r="B22" s="10" t="s">
        <v>373</v>
      </c>
      <c r="C22" s="10" t="s">
        <v>361</v>
      </c>
      <c r="D22" s="343">
        <f>'mód 3. ÖNK'!D86</f>
        <v>269510</v>
      </c>
      <c r="E22" s="628"/>
      <c r="F22" s="628"/>
      <c r="G22" s="628"/>
      <c r="H22" s="628"/>
      <c r="I22" s="628"/>
      <c r="J22" s="628"/>
      <c r="K22" s="628"/>
      <c r="L22" s="628"/>
      <c r="M22" s="628"/>
      <c r="N22" s="630">
        <f t="shared" si="1"/>
        <v>0</v>
      </c>
      <c r="O22" s="504"/>
      <c r="P22" s="504"/>
      <c r="Q22" s="504"/>
      <c r="R22" s="504"/>
      <c r="S22" s="504"/>
    </row>
    <row r="23" spans="1:19" ht="15.75" x14ac:dyDescent="0.25">
      <c r="A23" s="348" t="s">
        <v>367</v>
      </c>
      <c r="B23" s="346" t="s">
        <v>372</v>
      </c>
      <c r="C23" s="346" t="s">
        <v>362</v>
      </c>
      <c r="D23" s="160">
        <f>'mód 3. ÖNK'!D87</f>
        <v>269510</v>
      </c>
      <c r="E23" s="628"/>
      <c r="F23" s="628"/>
      <c r="G23" s="628"/>
      <c r="H23" s="630">
        <f>D23</f>
        <v>269510</v>
      </c>
      <c r="I23" s="628"/>
      <c r="J23" s="628"/>
      <c r="K23" s="628"/>
      <c r="L23" s="628"/>
      <c r="M23" s="628"/>
      <c r="N23" s="630">
        <f t="shared" si="1"/>
        <v>269510</v>
      </c>
      <c r="O23" s="504"/>
      <c r="P23" s="504"/>
      <c r="Q23" s="504"/>
      <c r="R23" s="504"/>
      <c r="S23" s="504"/>
    </row>
    <row r="24" spans="1:19" ht="15.75" x14ac:dyDescent="0.25">
      <c r="A24" s="348" t="s">
        <v>368</v>
      </c>
      <c r="B24" s="346" t="s">
        <v>374</v>
      </c>
      <c r="C24" s="346" t="s">
        <v>363</v>
      </c>
      <c r="D24" s="160">
        <f>'mód 3. ÖNK'!D94</f>
        <v>0</v>
      </c>
      <c r="E24" s="628"/>
      <c r="F24" s="628"/>
      <c r="G24" s="628"/>
      <c r="H24" s="628"/>
      <c r="I24" s="628"/>
      <c r="J24" s="628"/>
      <c r="K24" s="628"/>
      <c r="L24" s="628"/>
      <c r="M24" s="628"/>
      <c r="N24" s="630">
        <f t="shared" si="1"/>
        <v>0</v>
      </c>
      <c r="O24" s="504"/>
      <c r="P24" s="504"/>
      <c r="Q24" s="504"/>
      <c r="R24" s="504"/>
      <c r="S24" s="504"/>
    </row>
    <row r="25" spans="1:19" ht="15.75" x14ac:dyDescent="0.25">
      <c r="A25" s="348" t="s">
        <v>369</v>
      </c>
      <c r="B25" s="346" t="s">
        <v>375</v>
      </c>
      <c r="C25" s="346" t="s">
        <v>364</v>
      </c>
      <c r="D25" s="160">
        <f>'mód 3. ÖNK'!D95</f>
        <v>0</v>
      </c>
      <c r="E25" s="628"/>
      <c r="F25" s="628"/>
      <c r="G25" s="628"/>
      <c r="H25" s="628"/>
      <c r="I25" s="630">
        <f>D25</f>
        <v>0</v>
      </c>
      <c r="J25" s="628"/>
      <c r="K25" s="628"/>
      <c r="L25" s="628"/>
      <c r="M25" s="628"/>
      <c r="N25" s="630">
        <f t="shared" si="1"/>
        <v>0</v>
      </c>
      <c r="O25" s="504"/>
      <c r="P25" s="504"/>
      <c r="Q25" s="504"/>
      <c r="R25" s="504"/>
      <c r="S25" s="504"/>
    </row>
    <row r="26" spans="1:19" ht="15.75" x14ac:dyDescent="0.25">
      <c r="A26" s="348" t="s">
        <v>370</v>
      </c>
      <c r="B26" s="346" t="s">
        <v>376</v>
      </c>
      <c r="C26" s="346" t="s">
        <v>365</v>
      </c>
      <c r="D26" s="160">
        <f>'mód 3. ÖNK'!D96</f>
        <v>0</v>
      </c>
      <c r="E26" s="628"/>
      <c r="F26" s="628"/>
      <c r="G26" s="628"/>
      <c r="H26" s="628"/>
      <c r="I26" s="628"/>
      <c r="J26" s="628"/>
      <c r="K26" s="628"/>
      <c r="L26" s="628"/>
      <c r="M26" s="628"/>
      <c r="N26" s="630">
        <f t="shared" si="1"/>
        <v>0</v>
      </c>
      <c r="O26" s="504"/>
      <c r="P26" s="504"/>
      <c r="Q26" s="504"/>
      <c r="R26" s="504"/>
      <c r="S26" s="504"/>
    </row>
    <row r="27" spans="1:19" ht="15.75" x14ac:dyDescent="0.25">
      <c r="A27" s="348" t="s">
        <v>371</v>
      </c>
      <c r="B27" s="346" t="s">
        <v>377</v>
      </c>
      <c r="C27" s="346" t="s">
        <v>366</v>
      </c>
      <c r="D27" s="160">
        <f>'mód 3. ÖNK'!D97</f>
        <v>0</v>
      </c>
      <c r="E27" s="628"/>
      <c r="F27" s="628"/>
      <c r="G27" s="628"/>
      <c r="H27" s="628"/>
      <c r="I27" s="628"/>
      <c r="J27" s="628"/>
      <c r="K27" s="628"/>
      <c r="L27" s="628"/>
      <c r="M27" s="628"/>
      <c r="N27" s="630">
        <f t="shared" si="1"/>
        <v>0</v>
      </c>
      <c r="O27" s="504"/>
      <c r="P27" s="504"/>
      <c r="Q27" s="504"/>
      <c r="R27" s="504"/>
      <c r="S27" s="504"/>
    </row>
    <row r="28" spans="1:19" ht="18.75" x14ac:dyDescent="0.3">
      <c r="A28" s="340">
        <v>3</v>
      </c>
      <c r="B28" s="10" t="s">
        <v>405</v>
      </c>
      <c r="C28" s="10" t="s">
        <v>378</v>
      </c>
      <c r="D28" s="343">
        <f>'mód 3. ÖNK'!D98</f>
        <v>65393</v>
      </c>
      <c r="E28" s="628"/>
      <c r="F28" s="628"/>
      <c r="G28" s="628"/>
      <c r="H28" s="628"/>
      <c r="I28" s="628"/>
      <c r="J28" s="628"/>
      <c r="K28" s="628"/>
      <c r="L28" s="628"/>
      <c r="M28" s="628"/>
      <c r="N28" s="630">
        <f t="shared" si="1"/>
        <v>0</v>
      </c>
      <c r="O28" s="504"/>
      <c r="P28" s="504"/>
      <c r="Q28" s="504"/>
      <c r="R28" s="504"/>
      <c r="S28" s="504"/>
    </row>
    <row r="29" spans="1:19" ht="15.75" x14ac:dyDescent="0.25">
      <c r="A29" s="348" t="s">
        <v>392</v>
      </c>
      <c r="B29" s="349" t="s">
        <v>406</v>
      </c>
      <c r="C29" s="346" t="s">
        <v>379</v>
      </c>
      <c r="D29" s="160">
        <f>'mód 3. ÖNK'!D99</f>
        <v>0</v>
      </c>
      <c r="E29" s="628"/>
      <c r="F29" s="628"/>
      <c r="G29" s="628"/>
      <c r="H29" s="628"/>
      <c r="I29" s="628"/>
      <c r="J29" s="628"/>
      <c r="K29" s="628"/>
      <c r="L29" s="628"/>
      <c r="M29" s="628"/>
      <c r="N29" s="630">
        <f t="shared" si="1"/>
        <v>0</v>
      </c>
      <c r="O29" s="504"/>
      <c r="P29" s="504"/>
      <c r="Q29" s="504"/>
      <c r="R29" s="504"/>
      <c r="S29" s="504"/>
    </row>
    <row r="30" spans="1:19" ht="15.75" x14ac:dyDescent="0.25">
      <c r="A30" s="348" t="s">
        <v>393</v>
      </c>
      <c r="B30" s="347" t="s">
        <v>407</v>
      </c>
      <c r="C30" s="346" t="s">
        <v>380</v>
      </c>
      <c r="D30" s="160">
        <f>'mód 3. ÖNK'!D100</f>
        <v>0</v>
      </c>
      <c r="E30" s="628"/>
      <c r="F30" s="628"/>
      <c r="G30" s="628"/>
      <c r="H30" s="628"/>
      <c r="I30" s="628"/>
      <c r="J30" s="628"/>
      <c r="K30" s="628"/>
      <c r="L30" s="628"/>
      <c r="M30" s="628"/>
      <c r="N30" s="630">
        <f t="shared" si="1"/>
        <v>0</v>
      </c>
      <c r="O30" s="504"/>
      <c r="P30" s="504"/>
      <c r="Q30" s="504"/>
      <c r="R30" s="504"/>
      <c r="S30" s="504"/>
    </row>
    <row r="31" spans="1:19" ht="15.75" x14ac:dyDescent="0.25">
      <c r="A31" s="348" t="s">
        <v>394</v>
      </c>
      <c r="B31" s="347" t="s">
        <v>408</v>
      </c>
      <c r="C31" s="346" t="s">
        <v>381</v>
      </c>
      <c r="D31" s="160">
        <f>'mód 3. ÖNK'!D101</f>
        <v>0</v>
      </c>
      <c r="E31" s="628"/>
      <c r="F31" s="628"/>
      <c r="G31" s="628"/>
      <c r="H31" s="628"/>
      <c r="I31" s="628"/>
      <c r="J31" s="628"/>
      <c r="K31" s="628"/>
      <c r="L31" s="628"/>
      <c r="M31" s="628"/>
      <c r="N31" s="630">
        <f t="shared" si="1"/>
        <v>0</v>
      </c>
      <c r="O31" s="504"/>
      <c r="P31" s="504"/>
      <c r="Q31" s="504"/>
      <c r="R31" s="504"/>
      <c r="S31" s="504"/>
    </row>
    <row r="32" spans="1:19" ht="15.75" x14ac:dyDescent="0.25">
      <c r="A32" s="348" t="s">
        <v>395</v>
      </c>
      <c r="B32" s="349" t="s">
        <v>409</v>
      </c>
      <c r="C32" s="346" t="s">
        <v>382</v>
      </c>
      <c r="D32" s="160">
        <f>'mód 3. ÖNK'!D102</f>
        <v>0</v>
      </c>
      <c r="E32" s="628"/>
      <c r="F32" s="628"/>
      <c r="G32" s="628"/>
      <c r="H32" s="628"/>
      <c r="I32" s="628"/>
      <c r="J32" s="628"/>
      <c r="K32" s="628"/>
      <c r="L32" s="628"/>
      <c r="M32" s="628"/>
      <c r="N32" s="630">
        <f t="shared" si="1"/>
        <v>0</v>
      </c>
      <c r="O32" s="504"/>
      <c r="P32" s="504"/>
      <c r="Q32" s="504"/>
      <c r="R32" s="504"/>
      <c r="S32" s="504"/>
    </row>
    <row r="33" spans="1:19" ht="15.75" x14ac:dyDescent="0.25">
      <c r="A33" s="348" t="s">
        <v>396</v>
      </c>
      <c r="B33" s="349" t="s">
        <v>410</v>
      </c>
      <c r="C33" s="346" t="s">
        <v>383</v>
      </c>
      <c r="D33" s="160">
        <f>'mód 3. ÖNK'!D103</f>
        <v>0</v>
      </c>
      <c r="E33" s="628"/>
      <c r="F33" s="628"/>
      <c r="G33" s="628"/>
      <c r="H33" s="628"/>
      <c r="I33" s="628"/>
      <c r="J33" s="628"/>
      <c r="K33" s="628"/>
      <c r="L33" s="628"/>
      <c r="M33" s="628"/>
      <c r="N33" s="630">
        <f t="shared" si="1"/>
        <v>0</v>
      </c>
      <c r="O33" s="504"/>
      <c r="P33" s="504"/>
      <c r="Q33" s="504"/>
      <c r="R33" s="504"/>
      <c r="S33" s="504"/>
    </row>
    <row r="34" spans="1:19" ht="15.75" x14ac:dyDescent="0.25">
      <c r="A34" s="348" t="s">
        <v>397</v>
      </c>
      <c r="B34" s="349" t="s">
        <v>413</v>
      </c>
      <c r="C34" s="346" t="s">
        <v>384</v>
      </c>
      <c r="D34" s="160">
        <f>'mód 3. ÖNK'!D104</f>
        <v>6310</v>
      </c>
      <c r="E34" s="630">
        <f>D34</f>
        <v>6310</v>
      </c>
      <c r="F34" s="628"/>
      <c r="G34" s="628"/>
      <c r="H34" s="628"/>
      <c r="I34" s="628"/>
      <c r="J34" s="628"/>
      <c r="K34" s="628"/>
      <c r="L34" s="628"/>
      <c r="M34" s="628"/>
      <c r="N34" s="630">
        <f t="shared" si="1"/>
        <v>6310</v>
      </c>
      <c r="O34" s="504"/>
      <c r="P34" s="504"/>
      <c r="Q34" s="504"/>
      <c r="R34" s="504"/>
      <c r="S34" s="504"/>
    </row>
    <row r="35" spans="1:19" ht="15.75" x14ac:dyDescent="0.25">
      <c r="A35" s="348" t="s">
        <v>398</v>
      </c>
      <c r="B35" s="349" t="s">
        <v>411</v>
      </c>
      <c r="C35" s="346" t="s">
        <v>385</v>
      </c>
      <c r="D35" s="160">
        <f>'mód 3. ÖNK'!D108</f>
        <v>52007</v>
      </c>
      <c r="E35" s="628"/>
      <c r="F35" s="628"/>
      <c r="G35" s="628"/>
      <c r="H35" s="628"/>
      <c r="I35" s="628"/>
      <c r="J35" s="628"/>
      <c r="K35" s="628"/>
      <c r="L35" s="628"/>
      <c r="M35" s="628"/>
      <c r="N35" s="630">
        <f t="shared" si="1"/>
        <v>0</v>
      </c>
      <c r="O35" s="504"/>
      <c r="P35" s="504"/>
      <c r="Q35" s="504"/>
      <c r="R35" s="504"/>
      <c r="S35" s="504"/>
    </row>
    <row r="36" spans="1:19" ht="15.75" x14ac:dyDescent="0.25">
      <c r="A36" s="348" t="s">
        <v>399</v>
      </c>
      <c r="B36" s="347" t="s">
        <v>412</v>
      </c>
      <c r="C36" s="346" t="s">
        <v>386</v>
      </c>
      <c r="D36" s="160">
        <f>'mód 3. ÖNK'!D109</f>
        <v>44965</v>
      </c>
      <c r="E36" s="630">
        <f>D36</f>
        <v>44965</v>
      </c>
      <c r="F36" s="628"/>
      <c r="G36" s="628"/>
      <c r="H36" s="628"/>
      <c r="I36" s="628"/>
      <c r="J36" s="628"/>
      <c r="K36" s="628"/>
      <c r="L36" s="628"/>
      <c r="M36" s="628"/>
      <c r="N36" s="630">
        <f t="shared" si="1"/>
        <v>44965</v>
      </c>
      <c r="O36" s="504"/>
      <c r="P36" s="504"/>
      <c r="Q36" s="504"/>
      <c r="R36" s="504"/>
      <c r="S36" s="504"/>
    </row>
    <row r="37" spans="1:19" ht="15.75" x14ac:dyDescent="0.25">
      <c r="A37" s="348" t="s">
        <v>400</v>
      </c>
      <c r="B37" s="347" t="s">
        <v>1305</v>
      </c>
      <c r="C37" s="346" t="s">
        <v>387</v>
      </c>
      <c r="D37" s="160">
        <f>'mód 3. ÖNK'!D117</f>
        <v>0</v>
      </c>
      <c r="E37" s="630"/>
      <c r="F37" s="628"/>
      <c r="G37" s="628"/>
      <c r="H37" s="628"/>
      <c r="I37" s="628"/>
      <c r="J37" s="628"/>
      <c r="K37" s="628"/>
      <c r="L37" s="628"/>
      <c r="M37" s="628"/>
      <c r="N37" s="630">
        <f t="shared" si="1"/>
        <v>0</v>
      </c>
      <c r="O37" s="504"/>
      <c r="P37" s="504"/>
      <c r="Q37" s="504"/>
      <c r="R37" s="504"/>
      <c r="S37" s="504"/>
    </row>
    <row r="38" spans="1:19" ht="15.75" x14ac:dyDescent="0.25">
      <c r="A38" s="348" t="s">
        <v>401</v>
      </c>
      <c r="B38" s="347" t="s">
        <v>1306</v>
      </c>
      <c r="C38" s="346" t="s">
        <v>388</v>
      </c>
      <c r="D38" s="160">
        <f>'mód 3. ÖNK'!D118</f>
        <v>0</v>
      </c>
      <c r="E38" s="630"/>
      <c r="F38" s="628"/>
      <c r="G38" s="628"/>
      <c r="H38" s="628"/>
      <c r="I38" s="628"/>
      <c r="J38" s="628"/>
      <c r="K38" s="628"/>
      <c r="L38" s="628"/>
      <c r="M38" s="628"/>
      <c r="N38" s="630">
        <f t="shared" si="1"/>
        <v>0</v>
      </c>
      <c r="O38" s="504"/>
      <c r="P38" s="504"/>
      <c r="Q38" s="504"/>
      <c r="R38" s="504"/>
      <c r="S38" s="504"/>
    </row>
    <row r="39" spans="1:19" ht="15.75" x14ac:dyDescent="0.25">
      <c r="A39" s="348" t="s">
        <v>402</v>
      </c>
      <c r="B39" s="347" t="s">
        <v>1307</v>
      </c>
      <c r="C39" s="346" t="s">
        <v>389</v>
      </c>
      <c r="D39" s="160">
        <f>'mód 3. ÖNK'!D119</f>
        <v>5185</v>
      </c>
      <c r="E39" s="630">
        <f>D39</f>
        <v>5185</v>
      </c>
      <c r="F39" s="628"/>
      <c r="G39" s="628"/>
      <c r="H39" s="628"/>
      <c r="I39" s="628"/>
      <c r="J39" s="628"/>
      <c r="K39" s="628"/>
      <c r="L39" s="628"/>
      <c r="M39" s="628"/>
      <c r="N39" s="630">
        <f t="shared" si="1"/>
        <v>5185</v>
      </c>
      <c r="O39" s="504"/>
      <c r="P39" s="504"/>
      <c r="Q39" s="504"/>
      <c r="R39" s="504"/>
      <c r="S39" s="504"/>
    </row>
    <row r="40" spans="1:19" ht="15.75" x14ac:dyDescent="0.25">
      <c r="A40" s="348" t="s">
        <v>403</v>
      </c>
      <c r="B40" s="347" t="s">
        <v>1308</v>
      </c>
      <c r="C40" s="346" t="s">
        <v>390</v>
      </c>
      <c r="D40" s="160">
        <f>'mód 3. ÖNK'!D123</f>
        <v>1857</v>
      </c>
      <c r="E40" s="630">
        <f>D40</f>
        <v>1857</v>
      </c>
      <c r="F40" s="628"/>
      <c r="G40" s="628"/>
      <c r="H40" s="628"/>
      <c r="I40" s="628"/>
      <c r="J40" s="628"/>
      <c r="K40" s="628"/>
      <c r="L40" s="628"/>
      <c r="M40" s="628"/>
      <c r="N40" s="630">
        <f t="shared" si="1"/>
        <v>1857</v>
      </c>
      <c r="O40" s="504"/>
      <c r="P40" s="504"/>
      <c r="Q40" s="504"/>
      <c r="R40" s="504"/>
      <c r="S40" s="504"/>
    </row>
    <row r="41" spans="1:19" ht="15.75" x14ac:dyDescent="0.25">
      <c r="A41" s="348" t="s">
        <v>404</v>
      </c>
      <c r="B41" s="349" t="s">
        <v>1309</v>
      </c>
      <c r="C41" s="346" t="s">
        <v>391</v>
      </c>
      <c r="D41" s="160">
        <f>'mód 3. ÖNK'!D124</f>
        <v>7076</v>
      </c>
      <c r="E41" s="630">
        <f>D41</f>
        <v>7076</v>
      </c>
      <c r="F41" s="628"/>
      <c r="G41" s="628"/>
      <c r="H41" s="628"/>
      <c r="I41" s="628"/>
      <c r="J41" s="628"/>
      <c r="K41" s="628"/>
      <c r="L41" s="628"/>
      <c r="M41" s="628"/>
      <c r="N41" s="630">
        <f t="shared" si="1"/>
        <v>7076</v>
      </c>
      <c r="O41" s="504"/>
      <c r="P41" s="504"/>
      <c r="Q41" s="504"/>
      <c r="R41" s="504"/>
      <c r="S41" s="504"/>
    </row>
    <row r="42" spans="1:19" ht="18.75" x14ac:dyDescent="0.3">
      <c r="A42" s="340">
        <v>4</v>
      </c>
      <c r="B42" s="10" t="s">
        <v>1345</v>
      </c>
      <c r="C42" s="10" t="s">
        <v>1310</v>
      </c>
      <c r="D42" s="343">
        <f>'mód 3. ÖNK'!D136</f>
        <v>68754.802000000011</v>
      </c>
      <c r="E42" s="628"/>
      <c r="F42" s="628"/>
      <c r="G42" s="628"/>
      <c r="H42" s="628"/>
      <c r="I42" s="628"/>
      <c r="J42" s="628"/>
      <c r="K42" s="628"/>
      <c r="L42" s="628"/>
      <c r="M42" s="628"/>
      <c r="N42" s="630">
        <f t="shared" si="1"/>
        <v>0</v>
      </c>
      <c r="O42" s="504"/>
      <c r="P42" s="504"/>
      <c r="Q42" s="504"/>
      <c r="R42" s="504"/>
      <c r="S42" s="504"/>
    </row>
    <row r="43" spans="1:19" ht="15.75" x14ac:dyDescent="0.25">
      <c r="A43" s="348" t="s">
        <v>1335</v>
      </c>
      <c r="B43" s="346" t="s">
        <v>1346</v>
      </c>
      <c r="C43" s="346" t="s">
        <v>1311</v>
      </c>
      <c r="D43" s="160">
        <f>'mód 3. ÖNK'!D137</f>
        <v>50</v>
      </c>
      <c r="E43" s="628"/>
      <c r="F43" s="628"/>
      <c r="G43" s="628"/>
      <c r="H43" s="628"/>
      <c r="I43" s="630">
        <f>D43</f>
        <v>50</v>
      </c>
      <c r="J43" s="628"/>
      <c r="K43" s="628"/>
      <c r="L43" s="628"/>
      <c r="M43" s="628"/>
      <c r="N43" s="630">
        <f t="shared" si="1"/>
        <v>50</v>
      </c>
      <c r="O43" s="504"/>
      <c r="P43" s="504"/>
      <c r="Q43" s="504"/>
      <c r="R43" s="504"/>
      <c r="S43" s="504"/>
    </row>
    <row r="44" spans="1:19" ht="15.75" x14ac:dyDescent="0.25">
      <c r="A44" s="348" t="s">
        <v>1336</v>
      </c>
      <c r="B44" s="346" t="s">
        <v>1347</v>
      </c>
      <c r="C44" s="346" t="s">
        <v>1312</v>
      </c>
      <c r="D44" s="160">
        <f>'mód 3. ÖNK'!D138</f>
        <v>9800</v>
      </c>
      <c r="E44" s="628"/>
      <c r="F44" s="628"/>
      <c r="G44" s="628"/>
      <c r="H44" s="628"/>
      <c r="I44" s="628"/>
      <c r="J44" s="628"/>
      <c r="K44" s="628"/>
      <c r="L44" s="628"/>
      <c r="M44" s="630">
        <f>D44</f>
        <v>9800</v>
      </c>
      <c r="N44" s="630">
        <f t="shared" si="1"/>
        <v>9800</v>
      </c>
      <c r="O44" s="504"/>
      <c r="P44" s="504"/>
      <c r="Q44" s="504"/>
      <c r="R44" s="504"/>
      <c r="S44" s="504"/>
    </row>
    <row r="45" spans="1:19" ht="15.75" x14ac:dyDescent="0.25">
      <c r="A45" s="348" t="s">
        <v>1337</v>
      </c>
      <c r="B45" s="350" t="s">
        <v>1348</v>
      </c>
      <c r="C45" s="346" t="s">
        <v>1313</v>
      </c>
      <c r="D45" s="160">
        <f>'mód 3. ÖNK'!D148</f>
        <v>1900</v>
      </c>
      <c r="E45" s="628"/>
      <c r="F45" s="628">
        <v>400</v>
      </c>
      <c r="G45" s="628"/>
      <c r="H45" s="628"/>
      <c r="I45" s="628">
        <v>100</v>
      </c>
      <c r="J45" s="628"/>
      <c r="K45" s="628"/>
      <c r="L45" s="628"/>
      <c r="M45" s="628"/>
      <c r="N45" s="630">
        <f t="shared" si="1"/>
        <v>500</v>
      </c>
      <c r="O45" s="504"/>
      <c r="P45" s="504"/>
      <c r="Q45" s="504"/>
      <c r="R45" s="504"/>
      <c r="S45" s="504"/>
    </row>
    <row r="46" spans="1:19" ht="15.75" x14ac:dyDescent="0.25">
      <c r="A46" s="348" t="s">
        <v>1338</v>
      </c>
      <c r="B46" s="346" t="s">
        <v>1349</v>
      </c>
      <c r="C46" s="346" t="s">
        <v>1314</v>
      </c>
      <c r="D46" s="160">
        <f>'mód 3. ÖNK'!D151</f>
        <v>5318</v>
      </c>
      <c r="E46" s="628"/>
      <c r="F46" s="628">
        <v>4268</v>
      </c>
      <c r="G46" s="628"/>
      <c r="H46" s="628"/>
      <c r="I46" s="628"/>
      <c r="J46" s="628">
        <v>500</v>
      </c>
      <c r="K46" s="628"/>
      <c r="L46" s="628"/>
      <c r="M46" s="628"/>
      <c r="N46" s="630">
        <f t="shared" si="1"/>
        <v>4768</v>
      </c>
      <c r="O46" s="504"/>
      <c r="P46" s="504"/>
      <c r="Q46" s="504"/>
      <c r="R46" s="504"/>
      <c r="S46" s="504"/>
    </row>
    <row r="47" spans="1:19" ht="15.75" x14ac:dyDescent="0.25">
      <c r="A47" s="348" t="s">
        <v>1339</v>
      </c>
      <c r="B47" s="346" t="s">
        <v>1350</v>
      </c>
      <c r="C47" s="346" t="s">
        <v>1315</v>
      </c>
      <c r="D47" s="160">
        <f>'mód 3. ÖNK'!D159</f>
        <v>5799.6</v>
      </c>
      <c r="E47" s="628"/>
      <c r="F47" s="628"/>
      <c r="G47" s="628"/>
      <c r="H47" s="628"/>
      <c r="I47" s="628"/>
      <c r="J47" s="628"/>
      <c r="K47" s="628">
        <v>3600</v>
      </c>
      <c r="L47" s="628">
        <v>400</v>
      </c>
      <c r="M47" s="628"/>
      <c r="N47" s="630">
        <f t="shared" si="1"/>
        <v>4000</v>
      </c>
      <c r="O47" s="504"/>
      <c r="P47" s="504"/>
      <c r="Q47" s="504"/>
      <c r="R47" s="504"/>
      <c r="S47" s="504"/>
    </row>
    <row r="48" spans="1:19" ht="15.75" x14ac:dyDescent="0.25">
      <c r="A48" s="348" t="s">
        <v>1340</v>
      </c>
      <c r="B48" s="347" t="s">
        <v>1351</v>
      </c>
      <c r="C48" s="346" t="s">
        <v>1316</v>
      </c>
      <c r="D48" s="160">
        <f>'mód 3. ÖNK'!D163</f>
        <v>4738.3920000000007</v>
      </c>
      <c r="E48" s="628"/>
      <c r="F48" s="628">
        <v>108</v>
      </c>
      <c r="G48" s="628"/>
      <c r="H48" s="628"/>
      <c r="I48" s="628">
        <v>40</v>
      </c>
      <c r="J48" s="628"/>
      <c r="K48" s="628">
        <v>972</v>
      </c>
      <c r="L48" s="628">
        <v>108</v>
      </c>
      <c r="M48" s="628">
        <v>1566</v>
      </c>
      <c r="N48" s="630">
        <f t="shared" si="1"/>
        <v>2794</v>
      </c>
      <c r="O48" s="504"/>
      <c r="P48" s="504"/>
      <c r="Q48" s="504"/>
      <c r="R48" s="504"/>
      <c r="S48" s="504"/>
    </row>
    <row r="49" spans="1:19" ht="15.75" x14ac:dyDescent="0.25">
      <c r="A49" s="348" t="s">
        <v>1341</v>
      </c>
      <c r="B49" s="346" t="s">
        <v>1352</v>
      </c>
      <c r="C49" s="346" t="s">
        <v>1317</v>
      </c>
      <c r="D49" s="160">
        <f>'mód 3. ÖNK'!D166</f>
        <v>40148.810000000005</v>
      </c>
      <c r="E49" s="628"/>
      <c r="F49" s="628"/>
      <c r="G49" s="628"/>
      <c r="H49" s="628">
        <v>35749</v>
      </c>
      <c r="I49" s="628"/>
      <c r="J49" s="628"/>
      <c r="K49" s="628">
        <v>2640</v>
      </c>
      <c r="L49" s="628">
        <v>264</v>
      </c>
      <c r="M49" s="628">
        <v>1496</v>
      </c>
      <c r="N49" s="630">
        <f t="shared" si="1"/>
        <v>40149</v>
      </c>
      <c r="O49" s="504"/>
      <c r="P49" s="504"/>
      <c r="Q49" s="504"/>
      <c r="R49" s="504"/>
      <c r="S49" s="504"/>
    </row>
    <row r="50" spans="1:19" ht="15.75" x14ac:dyDescent="0.25">
      <c r="A50" s="348" t="s">
        <v>1342</v>
      </c>
      <c r="B50" s="346" t="s">
        <v>1353</v>
      </c>
      <c r="C50" s="346" t="s">
        <v>1318</v>
      </c>
      <c r="D50" s="160">
        <f>'mód 3. ÖNK'!D167</f>
        <v>100</v>
      </c>
      <c r="E50" s="628"/>
      <c r="F50" s="628"/>
      <c r="G50" s="628"/>
      <c r="H50" s="628"/>
      <c r="I50" s="628">
        <v>100</v>
      </c>
      <c r="J50" s="628"/>
      <c r="K50" s="628"/>
      <c r="L50" s="628"/>
      <c r="M50" s="628"/>
      <c r="N50" s="630">
        <f t="shared" si="1"/>
        <v>100</v>
      </c>
      <c r="O50" s="504"/>
      <c r="P50" s="504"/>
      <c r="Q50" s="504"/>
      <c r="R50" s="504"/>
      <c r="S50" s="504"/>
    </row>
    <row r="51" spans="1:19" ht="15.75" x14ac:dyDescent="0.25">
      <c r="A51" s="348" t="s">
        <v>1343</v>
      </c>
      <c r="B51" s="346" t="s">
        <v>1354</v>
      </c>
      <c r="C51" s="346" t="s">
        <v>1319</v>
      </c>
      <c r="D51" s="160">
        <f>'mód 3. ÖNK'!D170</f>
        <v>0</v>
      </c>
      <c r="E51" s="628"/>
      <c r="F51" s="628"/>
      <c r="G51" s="628"/>
      <c r="H51" s="628"/>
      <c r="I51" s="628"/>
      <c r="J51" s="628"/>
      <c r="K51" s="628"/>
      <c r="L51" s="628"/>
      <c r="M51" s="628"/>
      <c r="N51" s="630">
        <f t="shared" si="1"/>
        <v>0</v>
      </c>
      <c r="O51" s="504"/>
      <c r="P51" s="504"/>
      <c r="Q51" s="504"/>
      <c r="R51" s="504"/>
      <c r="S51" s="504"/>
    </row>
    <row r="52" spans="1:19" ht="15.75" x14ac:dyDescent="0.25">
      <c r="A52" s="348" t="s">
        <v>1344</v>
      </c>
      <c r="B52" s="346" t="s">
        <v>1355</v>
      </c>
      <c r="C52" s="346" t="s">
        <v>1320</v>
      </c>
      <c r="D52" s="160">
        <f>'mód 3. ÖNK'!D171</f>
        <v>900</v>
      </c>
      <c r="E52" s="628"/>
      <c r="F52" s="628"/>
      <c r="G52" s="628"/>
      <c r="H52" s="628"/>
      <c r="I52" s="628">
        <v>500</v>
      </c>
      <c r="J52" s="628"/>
      <c r="K52" s="628"/>
      <c r="L52" s="628"/>
      <c r="M52" s="628"/>
      <c r="N52" s="630">
        <f t="shared" si="1"/>
        <v>500</v>
      </c>
      <c r="O52" s="504"/>
      <c r="P52" s="504"/>
      <c r="Q52" s="504"/>
      <c r="R52" s="504"/>
      <c r="S52" s="504"/>
    </row>
    <row r="53" spans="1:19" ht="18.75" x14ac:dyDescent="0.3">
      <c r="A53" s="351" t="s">
        <v>1356</v>
      </c>
      <c r="B53" s="10" t="s">
        <v>1370</v>
      </c>
      <c r="C53" s="10" t="s">
        <v>1321</v>
      </c>
      <c r="D53" s="343">
        <f>'mód 3. ÖNK'!D172</f>
        <v>0</v>
      </c>
      <c r="E53" s="628"/>
      <c r="F53" s="628"/>
      <c r="G53" s="628"/>
      <c r="H53" s="628"/>
      <c r="I53" s="628"/>
      <c r="J53" s="628"/>
      <c r="K53" s="628"/>
      <c r="L53" s="628"/>
      <c r="M53" s="628"/>
      <c r="N53" s="630">
        <f t="shared" si="1"/>
        <v>0</v>
      </c>
      <c r="O53" s="504"/>
      <c r="P53" s="504"/>
      <c r="Q53" s="504"/>
      <c r="R53" s="504"/>
      <c r="S53" s="504"/>
    </row>
    <row r="54" spans="1:19" ht="15.75" x14ac:dyDescent="0.25">
      <c r="A54" s="348" t="s">
        <v>1357</v>
      </c>
      <c r="B54" s="346" t="s">
        <v>1371</v>
      </c>
      <c r="C54" s="346" t="s">
        <v>1322</v>
      </c>
      <c r="D54" s="160">
        <f>'mód 3. ÖNK'!D173</f>
        <v>0</v>
      </c>
      <c r="E54" s="628"/>
      <c r="F54" s="628"/>
      <c r="G54" s="628"/>
      <c r="H54" s="628"/>
      <c r="I54" s="628"/>
      <c r="J54" s="628"/>
      <c r="K54" s="628"/>
      <c r="L54" s="628"/>
      <c r="M54" s="628"/>
      <c r="N54" s="630">
        <f t="shared" si="1"/>
        <v>0</v>
      </c>
      <c r="O54" s="504"/>
      <c r="P54" s="504"/>
      <c r="Q54" s="504"/>
      <c r="R54" s="504"/>
      <c r="S54" s="504"/>
    </row>
    <row r="55" spans="1:19" ht="15.75" x14ac:dyDescent="0.25">
      <c r="A55" s="348" t="s">
        <v>1358</v>
      </c>
      <c r="B55" s="346" t="s">
        <v>1372</v>
      </c>
      <c r="C55" s="346" t="s">
        <v>1323</v>
      </c>
      <c r="D55" s="160">
        <f>'mód 3. ÖNK'!D174</f>
        <v>0</v>
      </c>
      <c r="E55" s="628"/>
      <c r="F55" s="628"/>
      <c r="G55" s="628"/>
      <c r="H55" s="628"/>
      <c r="I55" s="628"/>
      <c r="J55" s="628"/>
      <c r="K55" s="628"/>
      <c r="L55" s="628"/>
      <c r="M55" s="628"/>
      <c r="N55" s="630">
        <f t="shared" si="1"/>
        <v>0</v>
      </c>
      <c r="O55" s="504"/>
      <c r="P55" s="504"/>
      <c r="Q55" s="504"/>
      <c r="R55" s="504"/>
      <c r="S55" s="504"/>
    </row>
    <row r="56" spans="1:19" ht="15.75" x14ac:dyDescent="0.25">
      <c r="A56" s="348" t="s">
        <v>1359</v>
      </c>
      <c r="B56" s="346" t="s">
        <v>1373</v>
      </c>
      <c r="C56" s="346" t="s">
        <v>1324</v>
      </c>
      <c r="D56" s="160">
        <f>'mód 3. ÖNK'!D175</f>
        <v>0</v>
      </c>
      <c r="E56" s="628"/>
      <c r="F56" s="628"/>
      <c r="G56" s="628"/>
      <c r="H56" s="628"/>
      <c r="I56" s="628"/>
      <c r="J56" s="628"/>
      <c r="K56" s="628"/>
      <c r="L56" s="628"/>
      <c r="M56" s="628"/>
      <c r="N56" s="630">
        <f t="shared" si="1"/>
        <v>0</v>
      </c>
      <c r="O56" s="504"/>
      <c r="P56" s="504"/>
      <c r="Q56" s="504"/>
      <c r="R56" s="504"/>
      <c r="S56" s="504"/>
    </row>
    <row r="57" spans="1:19" ht="15.75" x14ac:dyDescent="0.25">
      <c r="A57" s="348" t="s">
        <v>1360</v>
      </c>
      <c r="B57" s="346" t="s">
        <v>1374</v>
      </c>
      <c r="C57" s="346" t="s">
        <v>1325</v>
      </c>
      <c r="D57" s="160">
        <f>'mód 3. ÖNK'!D176</f>
        <v>0</v>
      </c>
      <c r="E57" s="628"/>
      <c r="F57" s="628"/>
      <c r="G57" s="628"/>
      <c r="H57" s="628"/>
      <c r="I57" s="628"/>
      <c r="J57" s="628"/>
      <c r="K57" s="628"/>
      <c r="L57" s="628"/>
      <c r="M57" s="628"/>
      <c r="N57" s="630">
        <f t="shared" si="1"/>
        <v>0</v>
      </c>
      <c r="O57" s="504"/>
      <c r="P57" s="504"/>
      <c r="Q57" s="504"/>
      <c r="R57" s="504"/>
      <c r="S57" s="504"/>
    </row>
    <row r="58" spans="1:19" ht="15.75" x14ac:dyDescent="0.25">
      <c r="A58" s="348" t="s">
        <v>1361</v>
      </c>
      <c r="B58" s="346" t="s">
        <v>1375</v>
      </c>
      <c r="C58" s="346" t="s">
        <v>1326</v>
      </c>
      <c r="D58" s="160">
        <f>'mód 3. ÖNK'!D177</f>
        <v>0</v>
      </c>
      <c r="E58" s="628"/>
      <c r="F58" s="628"/>
      <c r="G58" s="628"/>
      <c r="H58" s="628"/>
      <c r="I58" s="628"/>
      <c r="J58" s="628"/>
      <c r="K58" s="628"/>
      <c r="L58" s="628"/>
      <c r="M58" s="628"/>
      <c r="N58" s="630">
        <f t="shared" si="1"/>
        <v>0</v>
      </c>
      <c r="O58" s="504"/>
      <c r="P58" s="504"/>
      <c r="Q58" s="504"/>
      <c r="R58" s="504"/>
      <c r="S58" s="504"/>
    </row>
    <row r="59" spans="1:19" ht="18.75" x14ac:dyDescent="0.3">
      <c r="A59" s="351" t="s">
        <v>1362</v>
      </c>
      <c r="B59" s="10" t="s">
        <v>1376</v>
      </c>
      <c r="C59" s="10" t="s">
        <v>1327</v>
      </c>
      <c r="D59" s="343">
        <f>'mód 3. ÖNK'!D178</f>
        <v>1552</v>
      </c>
      <c r="E59" s="628"/>
      <c r="F59" s="628"/>
      <c r="G59" s="628"/>
      <c r="H59" s="628"/>
      <c r="I59" s="628"/>
      <c r="J59" s="628"/>
      <c r="K59" s="628"/>
      <c r="L59" s="628"/>
      <c r="M59" s="628"/>
      <c r="N59" s="630">
        <f t="shared" si="1"/>
        <v>0</v>
      </c>
      <c r="O59" s="504"/>
      <c r="P59" s="504"/>
      <c r="Q59" s="504"/>
      <c r="R59" s="504"/>
      <c r="S59" s="504"/>
    </row>
    <row r="60" spans="1:19" ht="15.75" x14ac:dyDescent="0.25">
      <c r="A60" s="348" t="s">
        <v>1363</v>
      </c>
      <c r="B60" s="346" t="s">
        <v>1377</v>
      </c>
      <c r="C60" s="346" t="s">
        <v>1328</v>
      </c>
      <c r="D60" s="160">
        <f>'mód 3. ÖNK'!D179</f>
        <v>0</v>
      </c>
      <c r="E60" s="628"/>
      <c r="F60" s="628"/>
      <c r="G60" s="628"/>
      <c r="H60" s="628"/>
      <c r="I60" s="628"/>
      <c r="J60" s="628"/>
      <c r="K60" s="628"/>
      <c r="L60" s="628"/>
      <c r="M60" s="628"/>
      <c r="N60" s="630">
        <f t="shared" si="1"/>
        <v>0</v>
      </c>
      <c r="O60" s="504"/>
      <c r="P60" s="504"/>
      <c r="Q60" s="504"/>
      <c r="R60" s="504"/>
      <c r="S60" s="504"/>
    </row>
    <row r="61" spans="1:19" ht="15.75" x14ac:dyDescent="0.25">
      <c r="A61" s="348" t="s">
        <v>1364</v>
      </c>
      <c r="B61" s="346" t="s">
        <v>1378</v>
      </c>
      <c r="C61" s="346" t="s">
        <v>1329</v>
      </c>
      <c r="D61" s="160">
        <f>'mód 3. ÖNK'!D180</f>
        <v>1090</v>
      </c>
      <c r="E61" s="628"/>
      <c r="F61" s="628"/>
      <c r="G61" s="628"/>
      <c r="H61" s="628"/>
      <c r="I61" s="628"/>
      <c r="J61" s="628"/>
      <c r="K61" s="628"/>
      <c r="L61" s="628"/>
      <c r="M61" s="628"/>
      <c r="N61" s="630">
        <f t="shared" si="1"/>
        <v>0</v>
      </c>
      <c r="O61" s="504"/>
      <c r="P61" s="504"/>
      <c r="Q61" s="504"/>
      <c r="R61" s="504"/>
      <c r="S61" s="504"/>
    </row>
    <row r="62" spans="1:19" ht="15.75" x14ac:dyDescent="0.25">
      <c r="A62" s="348" t="s">
        <v>1365</v>
      </c>
      <c r="B62" s="346" t="s">
        <v>1379</v>
      </c>
      <c r="C62" s="346" t="s">
        <v>1330</v>
      </c>
      <c r="D62" s="160">
        <f>'mód 3. ÖNK'!D181</f>
        <v>462</v>
      </c>
      <c r="E62" s="628"/>
      <c r="F62" s="628"/>
      <c r="G62" s="628"/>
      <c r="H62" s="628"/>
      <c r="I62" s="628">
        <v>12</v>
      </c>
      <c r="J62" s="628"/>
      <c r="K62" s="628"/>
      <c r="L62" s="628"/>
      <c r="M62" s="628"/>
      <c r="N62" s="630">
        <f t="shared" si="1"/>
        <v>12</v>
      </c>
      <c r="O62" s="504"/>
      <c r="P62" s="504"/>
      <c r="Q62" s="504"/>
      <c r="R62" s="504"/>
      <c r="S62" s="504"/>
    </row>
    <row r="63" spans="1:19" ht="18.75" x14ac:dyDescent="0.3">
      <c r="A63" s="351" t="s">
        <v>1366</v>
      </c>
      <c r="B63" s="10" t="s">
        <v>1380</v>
      </c>
      <c r="C63" s="10" t="s">
        <v>1331</v>
      </c>
      <c r="D63" s="343">
        <f>'mód 3. ÖNK'!D184</f>
        <v>12253</v>
      </c>
      <c r="E63" s="628"/>
      <c r="F63" s="628"/>
      <c r="G63" s="628"/>
      <c r="H63" s="628"/>
      <c r="I63" s="628"/>
      <c r="J63" s="628"/>
      <c r="K63" s="628"/>
      <c r="L63" s="628"/>
      <c r="M63" s="628"/>
      <c r="N63" s="630">
        <f t="shared" si="1"/>
        <v>0</v>
      </c>
      <c r="O63" s="504"/>
      <c r="P63" s="504"/>
      <c r="Q63" s="504"/>
      <c r="R63" s="504"/>
      <c r="S63" s="504"/>
    </row>
    <row r="64" spans="1:19" ht="15.75" x14ac:dyDescent="0.25">
      <c r="A64" s="348" t="s">
        <v>1369</v>
      </c>
      <c r="B64" s="346" t="s">
        <v>1381</v>
      </c>
      <c r="C64" s="346" t="s">
        <v>1332</v>
      </c>
      <c r="D64" s="160">
        <f>'mód 3. ÖNK'!D185</f>
        <v>0</v>
      </c>
      <c r="E64" s="628"/>
      <c r="F64" s="628"/>
      <c r="G64" s="628"/>
      <c r="H64" s="628"/>
      <c r="I64" s="628"/>
      <c r="J64" s="628"/>
      <c r="K64" s="628"/>
      <c r="L64" s="628"/>
      <c r="M64" s="628"/>
      <c r="N64" s="630">
        <f t="shared" si="1"/>
        <v>0</v>
      </c>
      <c r="O64" s="504"/>
      <c r="P64" s="504"/>
      <c r="Q64" s="504"/>
      <c r="R64" s="504"/>
      <c r="S64" s="504"/>
    </row>
    <row r="65" spans="1:19" ht="15.75" x14ac:dyDescent="0.25">
      <c r="A65" s="348" t="s">
        <v>1367</v>
      </c>
      <c r="B65" s="346" t="s">
        <v>1382</v>
      </c>
      <c r="C65" s="346" t="s">
        <v>1333</v>
      </c>
      <c r="D65" s="160">
        <f>'mód 3. ÖNK'!D186</f>
        <v>12253</v>
      </c>
      <c r="E65" s="628"/>
      <c r="F65" s="628"/>
      <c r="G65" s="628"/>
      <c r="H65" s="628"/>
      <c r="I65" s="628">
        <v>3710</v>
      </c>
      <c r="J65" s="628"/>
      <c r="K65" s="628"/>
      <c r="L65" s="628"/>
      <c r="M65" s="628"/>
      <c r="N65" s="630">
        <f t="shared" si="1"/>
        <v>3710</v>
      </c>
      <c r="O65" s="504"/>
      <c r="P65" s="504"/>
      <c r="Q65" s="504"/>
      <c r="R65" s="504"/>
      <c r="S65" s="504"/>
    </row>
    <row r="66" spans="1:19" ht="15.75" x14ac:dyDescent="0.25">
      <c r="A66" s="348" t="s">
        <v>1368</v>
      </c>
      <c r="B66" s="346" t="s">
        <v>1383</v>
      </c>
      <c r="C66" s="346" t="s">
        <v>1334</v>
      </c>
      <c r="D66" s="160">
        <f>'mód 3. ÖNK'!D187</f>
        <v>0</v>
      </c>
      <c r="E66" s="628"/>
      <c r="F66" s="628"/>
      <c r="G66" s="628"/>
      <c r="H66" s="628"/>
      <c r="I66" s="628"/>
      <c r="J66" s="628"/>
      <c r="K66" s="628"/>
      <c r="L66" s="628"/>
      <c r="M66" s="628"/>
      <c r="N66" s="630">
        <f t="shared" si="1"/>
        <v>0</v>
      </c>
      <c r="O66" s="504"/>
      <c r="P66" s="504"/>
      <c r="Q66" s="504"/>
      <c r="R66" s="504"/>
      <c r="S66" s="504"/>
    </row>
    <row r="67" spans="1:19" ht="18.75" x14ac:dyDescent="0.3">
      <c r="A67" s="351" t="s">
        <v>1410</v>
      </c>
      <c r="B67" s="10" t="s">
        <v>1385</v>
      </c>
      <c r="C67" s="10" t="s">
        <v>1384</v>
      </c>
      <c r="D67" s="343">
        <f>SUM(D42,D53,D59,D63,D9,D22,D28)</f>
        <v>540835.80200000003</v>
      </c>
      <c r="E67" s="628"/>
      <c r="F67" s="628"/>
      <c r="G67" s="628"/>
      <c r="H67" s="628"/>
      <c r="I67" s="628"/>
      <c r="J67" s="628"/>
      <c r="K67" s="628"/>
      <c r="L67" s="628"/>
      <c r="M67" s="628"/>
      <c r="N67" s="630">
        <f t="shared" si="1"/>
        <v>0</v>
      </c>
      <c r="O67" s="504"/>
      <c r="P67" s="504"/>
      <c r="Q67" s="504"/>
      <c r="R67" s="504"/>
      <c r="S67" s="504"/>
    </row>
    <row r="68" spans="1:19" ht="18.75" x14ac:dyDescent="0.3">
      <c r="A68" s="351" t="s">
        <v>1420</v>
      </c>
      <c r="B68" s="352" t="s">
        <v>442</v>
      </c>
      <c r="C68" s="10" t="s">
        <v>1386</v>
      </c>
      <c r="D68" s="343">
        <f>'mód 3. ÖNK'!D189</f>
        <v>21556</v>
      </c>
      <c r="E68" s="628"/>
      <c r="F68" s="628"/>
      <c r="G68" s="628"/>
      <c r="H68" s="628"/>
      <c r="I68" s="628"/>
      <c r="J68" s="628"/>
      <c r="K68" s="628"/>
      <c r="L68" s="628"/>
      <c r="M68" s="628"/>
      <c r="N68" s="630">
        <f t="shared" si="1"/>
        <v>0</v>
      </c>
      <c r="O68" s="504"/>
      <c r="P68" s="504"/>
      <c r="Q68" s="504"/>
      <c r="R68" s="504"/>
      <c r="S68" s="504"/>
    </row>
    <row r="69" spans="1:19" ht="15.75" x14ac:dyDescent="0.25">
      <c r="A69" s="348" t="s">
        <v>438</v>
      </c>
      <c r="B69" s="347" t="s">
        <v>443</v>
      </c>
      <c r="C69" s="346" t="s">
        <v>1387</v>
      </c>
      <c r="D69" s="160">
        <f>'mód 3. ÖNK'!D190</f>
        <v>11045</v>
      </c>
      <c r="E69" s="628"/>
      <c r="F69" s="628"/>
      <c r="G69" s="628"/>
      <c r="H69" s="628"/>
      <c r="I69" s="628"/>
      <c r="J69" s="628"/>
      <c r="K69" s="628"/>
      <c r="L69" s="628"/>
      <c r="M69" s="628"/>
      <c r="N69" s="630">
        <f t="shared" si="1"/>
        <v>0</v>
      </c>
      <c r="O69" s="504"/>
      <c r="P69" s="504"/>
      <c r="Q69" s="504"/>
      <c r="R69" s="504"/>
      <c r="S69" s="504"/>
    </row>
    <row r="70" spans="1:19" ht="15.75" x14ac:dyDescent="0.25">
      <c r="A70" s="348" t="s">
        <v>769</v>
      </c>
      <c r="B70" s="347" t="s">
        <v>444</v>
      </c>
      <c r="C70" s="346" t="s">
        <v>1388</v>
      </c>
      <c r="D70" s="160">
        <f>'mód 3. ÖNK'!D191</f>
        <v>0</v>
      </c>
      <c r="E70" s="628"/>
      <c r="F70" s="628"/>
      <c r="G70" s="628"/>
      <c r="H70" s="628"/>
      <c r="I70" s="628"/>
      <c r="J70" s="628"/>
      <c r="K70" s="628"/>
      <c r="L70" s="628"/>
      <c r="M70" s="628"/>
      <c r="N70" s="630">
        <f t="shared" si="1"/>
        <v>0</v>
      </c>
      <c r="O70" s="504"/>
      <c r="P70" s="504"/>
      <c r="Q70" s="504"/>
      <c r="R70" s="504"/>
      <c r="S70" s="504"/>
    </row>
    <row r="71" spans="1:19" ht="15.75" x14ac:dyDescent="0.25">
      <c r="A71" s="348" t="s">
        <v>770</v>
      </c>
      <c r="B71" s="347" t="s">
        <v>445</v>
      </c>
      <c r="C71" s="346" t="s">
        <v>1389</v>
      </c>
      <c r="D71" s="160">
        <f>'mód 3. ÖNK'!D192</f>
        <v>0</v>
      </c>
      <c r="E71" s="628"/>
      <c r="F71" s="628"/>
      <c r="G71" s="628"/>
      <c r="H71" s="628"/>
      <c r="I71" s="628"/>
      <c r="J71" s="628"/>
      <c r="K71" s="628"/>
      <c r="L71" s="628"/>
      <c r="M71" s="628"/>
      <c r="N71" s="630">
        <f t="shared" si="1"/>
        <v>0</v>
      </c>
      <c r="O71" s="504"/>
      <c r="P71" s="504"/>
      <c r="Q71" s="504"/>
      <c r="R71" s="504"/>
      <c r="S71" s="504"/>
    </row>
    <row r="72" spans="1:19" ht="15.75" x14ac:dyDescent="0.25">
      <c r="A72" s="348" t="s">
        <v>771</v>
      </c>
      <c r="B72" s="347" t="s">
        <v>446</v>
      </c>
      <c r="C72" s="346" t="s">
        <v>1390</v>
      </c>
      <c r="D72" s="160">
        <f>'mód 3. ÖNK'!D193</f>
        <v>11045</v>
      </c>
      <c r="E72" s="628"/>
      <c r="F72" s="628"/>
      <c r="G72" s="628"/>
      <c r="H72" s="628"/>
      <c r="I72" s="628">
        <v>24532</v>
      </c>
      <c r="J72" s="628"/>
      <c r="K72" s="628"/>
      <c r="L72" s="628"/>
      <c r="M72" s="628"/>
      <c r="N72" s="630">
        <f t="shared" si="1"/>
        <v>24532</v>
      </c>
      <c r="O72" s="504"/>
      <c r="P72" s="504"/>
      <c r="Q72" s="504"/>
      <c r="R72" s="504"/>
      <c r="S72" s="504"/>
    </row>
    <row r="73" spans="1:19" ht="15.75" x14ac:dyDescent="0.25">
      <c r="A73" s="348" t="s">
        <v>439</v>
      </c>
      <c r="B73" s="353" t="s">
        <v>447</v>
      </c>
      <c r="C73" s="346" t="s">
        <v>1391</v>
      </c>
      <c r="D73" s="160">
        <f>'mód 3. ÖNK'!D194</f>
        <v>0</v>
      </c>
      <c r="E73" s="628"/>
      <c r="F73" s="628"/>
      <c r="G73" s="628"/>
      <c r="H73" s="628"/>
      <c r="I73" s="628"/>
      <c r="J73" s="628"/>
      <c r="K73" s="628"/>
      <c r="L73" s="628"/>
      <c r="M73" s="628"/>
      <c r="N73" s="630">
        <f t="shared" si="1"/>
        <v>0</v>
      </c>
      <c r="O73" s="504"/>
      <c r="P73" s="504"/>
      <c r="Q73" s="504"/>
      <c r="R73" s="504"/>
      <c r="S73" s="504"/>
    </row>
    <row r="74" spans="1:19" ht="15.75" x14ac:dyDescent="0.25">
      <c r="A74" s="348" t="s">
        <v>772</v>
      </c>
      <c r="B74" s="347" t="s">
        <v>448</v>
      </c>
      <c r="C74" s="346" t="s">
        <v>1392</v>
      </c>
      <c r="D74" s="160">
        <f>'mód 3. ÖNK'!D195</f>
        <v>0</v>
      </c>
      <c r="E74" s="628"/>
      <c r="F74" s="628"/>
      <c r="G74" s="628"/>
      <c r="H74" s="628"/>
      <c r="I74" s="628"/>
      <c r="J74" s="628"/>
      <c r="K74" s="628"/>
      <c r="L74" s="628"/>
      <c r="M74" s="628"/>
      <c r="N74" s="630">
        <f t="shared" ref="N74:N92" si="3">SUM(E74:M74)</f>
        <v>0</v>
      </c>
      <c r="O74" s="504"/>
      <c r="P74" s="504"/>
      <c r="Q74" s="504"/>
      <c r="R74" s="504"/>
      <c r="S74" s="504"/>
    </row>
    <row r="75" spans="1:19" ht="15.75" x14ac:dyDescent="0.25">
      <c r="A75" s="348" t="s">
        <v>1413</v>
      </c>
      <c r="B75" s="347" t="s">
        <v>449</v>
      </c>
      <c r="C75" s="346" t="s">
        <v>1393</v>
      </c>
      <c r="D75" s="160">
        <f>'mód 3. ÖNK'!D196</f>
        <v>0</v>
      </c>
      <c r="E75" s="628"/>
      <c r="F75" s="628"/>
      <c r="G75" s="628"/>
      <c r="H75" s="628"/>
      <c r="I75" s="628"/>
      <c r="J75" s="628"/>
      <c r="K75" s="628"/>
      <c r="L75" s="628"/>
      <c r="M75" s="628"/>
      <c r="N75" s="630">
        <f t="shared" si="3"/>
        <v>0</v>
      </c>
      <c r="O75" s="504"/>
      <c r="P75" s="504"/>
      <c r="Q75" s="504"/>
      <c r="R75" s="504"/>
      <c r="S75" s="504"/>
    </row>
    <row r="76" spans="1:19" ht="15.75" x14ac:dyDescent="0.25">
      <c r="A76" s="348" t="s">
        <v>774</v>
      </c>
      <c r="B76" s="347" t="s">
        <v>450</v>
      </c>
      <c r="C76" s="346" t="s">
        <v>1394</v>
      </c>
      <c r="D76" s="160">
        <f>'mód 3. ÖNK'!D197</f>
        <v>0</v>
      </c>
      <c r="E76" s="628"/>
      <c r="F76" s="628"/>
      <c r="G76" s="628"/>
      <c r="H76" s="628"/>
      <c r="I76" s="628"/>
      <c r="J76" s="628"/>
      <c r="K76" s="628"/>
      <c r="L76" s="628"/>
      <c r="M76" s="628"/>
      <c r="N76" s="630">
        <f t="shared" si="3"/>
        <v>0</v>
      </c>
      <c r="O76" s="504"/>
      <c r="P76" s="504"/>
      <c r="Q76" s="504"/>
      <c r="R76" s="504"/>
      <c r="S76" s="504"/>
    </row>
    <row r="77" spans="1:19" ht="15.75" x14ac:dyDescent="0.25">
      <c r="A77" s="348" t="s">
        <v>775</v>
      </c>
      <c r="B77" s="347" t="s">
        <v>451</v>
      </c>
      <c r="C77" s="346" t="s">
        <v>1395</v>
      </c>
      <c r="D77" s="160">
        <f>'mód 3. ÖNK'!D198</f>
        <v>0</v>
      </c>
      <c r="E77" s="628"/>
      <c r="F77" s="628"/>
      <c r="G77" s="628"/>
      <c r="H77" s="628"/>
      <c r="I77" s="628"/>
      <c r="J77" s="628"/>
      <c r="K77" s="628"/>
      <c r="L77" s="628"/>
      <c r="M77" s="628"/>
      <c r="N77" s="630">
        <f t="shared" si="3"/>
        <v>0</v>
      </c>
      <c r="O77" s="504"/>
      <c r="P77" s="504"/>
      <c r="Q77" s="504"/>
      <c r="R77" s="504"/>
      <c r="S77" s="504"/>
    </row>
    <row r="78" spans="1:19" ht="15.75" x14ac:dyDescent="0.25">
      <c r="A78" s="348" t="s">
        <v>440</v>
      </c>
      <c r="B78" s="347" t="s">
        <v>452</v>
      </c>
      <c r="C78" s="346" t="s">
        <v>1396</v>
      </c>
      <c r="D78" s="160">
        <f>'mód 3. ÖNK'!D199</f>
        <v>10511</v>
      </c>
      <c r="E78" s="628"/>
      <c r="F78" s="628"/>
      <c r="G78" s="628"/>
      <c r="H78" s="628"/>
      <c r="I78" s="628"/>
      <c r="J78" s="628"/>
      <c r="K78" s="628"/>
      <c r="L78" s="628"/>
      <c r="M78" s="628"/>
      <c r="N78" s="630">
        <f t="shared" si="3"/>
        <v>0</v>
      </c>
      <c r="O78" s="504"/>
      <c r="P78" s="504"/>
      <c r="Q78" s="504"/>
      <c r="R78" s="504"/>
      <c r="S78" s="504"/>
    </row>
    <row r="79" spans="1:19" ht="15.75" x14ac:dyDescent="0.25">
      <c r="A79" s="348" t="s">
        <v>2036</v>
      </c>
      <c r="B79" s="347" t="s">
        <v>453</v>
      </c>
      <c r="C79" s="346" t="s">
        <v>1397</v>
      </c>
      <c r="D79" s="160">
        <f>'mód 3. ÖNK'!D200</f>
        <v>10511</v>
      </c>
      <c r="E79" s="628"/>
      <c r="F79" s="628"/>
      <c r="G79" s="628"/>
      <c r="H79" s="628"/>
      <c r="I79" s="628"/>
      <c r="J79" s="628"/>
      <c r="K79" s="628"/>
      <c r="L79" s="628"/>
      <c r="M79" s="628"/>
      <c r="N79" s="630">
        <f t="shared" si="3"/>
        <v>0</v>
      </c>
      <c r="O79" s="504"/>
      <c r="P79" s="504"/>
      <c r="Q79" s="504"/>
      <c r="R79" s="504"/>
      <c r="S79" s="504"/>
    </row>
    <row r="80" spans="1:19" ht="15.75" x14ac:dyDescent="0.25">
      <c r="A80" s="348" t="s">
        <v>2037</v>
      </c>
      <c r="B80" s="347" t="s">
        <v>454</v>
      </c>
      <c r="C80" s="346" t="s">
        <v>1398</v>
      </c>
      <c r="D80" s="160">
        <f>'mód 3. ÖNK'!D201</f>
        <v>0</v>
      </c>
      <c r="E80" s="628"/>
      <c r="F80" s="628"/>
      <c r="G80" s="628"/>
      <c r="H80" s="628"/>
      <c r="I80" s="628"/>
      <c r="J80" s="628"/>
      <c r="K80" s="628"/>
      <c r="L80" s="628"/>
      <c r="M80" s="628"/>
      <c r="N80" s="630">
        <f t="shared" si="3"/>
        <v>0</v>
      </c>
      <c r="O80" s="504"/>
      <c r="P80" s="504"/>
      <c r="Q80" s="504"/>
      <c r="R80" s="504"/>
      <c r="S80" s="504"/>
    </row>
    <row r="81" spans="1:19" ht="15.75" x14ac:dyDescent="0.25">
      <c r="A81" s="348" t="s">
        <v>441</v>
      </c>
      <c r="B81" s="347" t="s">
        <v>456</v>
      </c>
      <c r="C81" s="346" t="s">
        <v>1399</v>
      </c>
      <c r="D81" s="160">
        <f>'mód 3. ÖNK'!D202</f>
        <v>0</v>
      </c>
      <c r="E81" s="628"/>
      <c r="F81" s="628"/>
      <c r="G81" s="628"/>
      <c r="H81" s="628"/>
      <c r="I81" s="628"/>
      <c r="J81" s="628"/>
      <c r="K81" s="628"/>
      <c r="L81" s="628"/>
      <c r="M81" s="628"/>
      <c r="N81" s="630">
        <f t="shared" si="3"/>
        <v>0</v>
      </c>
      <c r="O81" s="504"/>
      <c r="P81" s="504"/>
      <c r="Q81" s="504"/>
      <c r="R81" s="504"/>
      <c r="S81" s="504"/>
    </row>
    <row r="82" spans="1:19" ht="15.75" x14ac:dyDescent="0.25">
      <c r="A82" s="348" t="s">
        <v>776</v>
      </c>
      <c r="B82" s="347" t="s">
        <v>455</v>
      </c>
      <c r="C82" s="346" t="s">
        <v>1400</v>
      </c>
      <c r="D82" s="160">
        <f>'mód 3. ÖNK'!D203</f>
        <v>0</v>
      </c>
      <c r="E82" s="628"/>
      <c r="F82" s="628"/>
      <c r="G82" s="628"/>
      <c r="H82" s="628"/>
      <c r="I82" s="628"/>
      <c r="J82" s="628"/>
      <c r="K82" s="628"/>
      <c r="L82" s="628"/>
      <c r="M82" s="628"/>
      <c r="N82" s="630">
        <f t="shared" si="3"/>
        <v>0</v>
      </c>
      <c r="O82" s="504"/>
      <c r="P82" s="504"/>
      <c r="Q82" s="504"/>
      <c r="R82" s="504"/>
      <c r="S82" s="504"/>
    </row>
    <row r="83" spans="1:19" ht="15.75" x14ac:dyDescent="0.25">
      <c r="A83" s="348" t="s">
        <v>777</v>
      </c>
      <c r="B83" s="347" t="s">
        <v>457</v>
      </c>
      <c r="C83" s="346" t="s">
        <v>1401</v>
      </c>
      <c r="D83" s="160">
        <f>'mód 3. ÖNK'!D204</f>
        <v>0</v>
      </c>
      <c r="E83" s="628"/>
      <c r="F83" s="628"/>
      <c r="G83" s="628"/>
      <c r="H83" s="628"/>
      <c r="I83" s="628"/>
      <c r="J83" s="628"/>
      <c r="K83" s="628"/>
      <c r="L83" s="628"/>
      <c r="M83" s="628"/>
      <c r="N83" s="630">
        <f t="shared" si="3"/>
        <v>0</v>
      </c>
      <c r="O83" s="504"/>
      <c r="P83" s="504"/>
      <c r="Q83" s="504"/>
      <c r="R83" s="504"/>
      <c r="S83" s="504"/>
    </row>
    <row r="84" spans="1:19" ht="15.75" x14ac:dyDescent="0.25">
      <c r="A84" s="348" t="s">
        <v>778</v>
      </c>
      <c r="B84" s="347" t="s">
        <v>458</v>
      </c>
      <c r="C84" s="346" t="s">
        <v>1402</v>
      </c>
      <c r="D84" s="160">
        <f>'mód 3. ÖNK'!D205</f>
        <v>0</v>
      </c>
      <c r="E84" s="628"/>
      <c r="F84" s="628"/>
      <c r="G84" s="628"/>
      <c r="H84" s="628"/>
      <c r="I84" s="628"/>
      <c r="J84" s="628"/>
      <c r="K84" s="628"/>
      <c r="L84" s="628"/>
      <c r="M84" s="628"/>
      <c r="N84" s="630">
        <f t="shared" si="3"/>
        <v>0</v>
      </c>
      <c r="O84" s="504"/>
      <c r="P84" s="504"/>
      <c r="Q84" s="504"/>
      <c r="R84" s="504"/>
      <c r="S84" s="504"/>
    </row>
    <row r="85" spans="1:19" ht="15.75" x14ac:dyDescent="0.25">
      <c r="A85" s="348" t="s">
        <v>779</v>
      </c>
      <c r="B85" s="347" t="s">
        <v>459</v>
      </c>
      <c r="C85" s="346" t="s">
        <v>1403</v>
      </c>
      <c r="D85" s="160">
        <f>'mód 3. ÖNK'!D206</f>
        <v>0</v>
      </c>
      <c r="E85" s="628"/>
      <c r="F85" s="628"/>
      <c r="G85" s="628"/>
      <c r="H85" s="628"/>
      <c r="I85" s="628"/>
      <c r="J85" s="628"/>
      <c r="K85" s="628"/>
      <c r="L85" s="628"/>
      <c r="M85" s="628"/>
      <c r="N85" s="630">
        <f t="shared" si="3"/>
        <v>0</v>
      </c>
      <c r="O85" s="504"/>
      <c r="P85" s="504"/>
      <c r="Q85" s="504"/>
      <c r="R85" s="504"/>
      <c r="S85" s="504"/>
    </row>
    <row r="86" spans="1:19" ht="18.75" x14ac:dyDescent="0.3">
      <c r="A86" s="351" t="s">
        <v>437</v>
      </c>
      <c r="B86" s="352" t="s">
        <v>460</v>
      </c>
      <c r="C86" s="10" t="s">
        <v>1404</v>
      </c>
      <c r="D86" s="343">
        <f>'mód 3. ÖNK'!D207</f>
        <v>0</v>
      </c>
      <c r="E86" s="628"/>
      <c r="F86" s="628"/>
      <c r="G86" s="628"/>
      <c r="H86" s="628"/>
      <c r="I86" s="628"/>
      <c r="J86" s="628"/>
      <c r="K86" s="628"/>
      <c r="L86" s="628"/>
      <c r="M86" s="628"/>
      <c r="N86" s="630">
        <f t="shared" si="3"/>
        <v>0</v>
      </c>
      <c r="O86" s="504"/>
      <c r="P86" s="504"/>
      <c r="Q86" s="504"/>
      <c r="R86" s="504"/>
      <c r="S86" s="504"/>
    </row>
    <row r="87" spans="1:19" ht="15.75" x14ac:dyDescent="0.25">
      <c r="A87" s="348" t="s">
        <v>780</v>
      </c>
      <c r="B87" s="347" t="s">
        <v>461</v>
      </c>
      <c r="C87" s="346" t="s">
        <v>1405</v>
      </c>
      <c r="D87" s="160">
        <f>'mód 3. ÖNK'!D208</f>
        <v>0</v>
      </c>
      <c r="E87" s="628"/>
      <c r="F87" s="628"/>
      <c r="G87" s="628"/>
      <c r="H87" s="628"/>
      <c r="I87" s="628"/>
      <c r="J87" s="628"/>
      <c r="K87" s="628"/>
      <c r="L87" s="628"/>
      <c r="M87" s="628"/>
      <c r="N87" s="630">
        <f t="shared" si="3"/>
        <v>0</v>
      </c>
      <c r="O87" s="504"/>
      <c r="P87" s="504"/>
      <c r="Q87" s="504"/>
      <c r="R87" s="504"/>
      <c r="S87" s="504"/>
    </row>
    <row r="88" spans="1:19" ht="15.75" x14ac:dyDescent="0.25">
      <c r="A88" s="348" t="s">
        <v>781</v>
      </c>
      <c r="B88" s="347" t="s">
        <v>462</v>
      </c>
      <c r="C88" s="346" t="s">
        <v>1406</v>
      </c>
      <c r="D88" s="160">
        <f>'mód 3. ÖNK'!D209</f>
        <v>0</v>
      </c>
      <c r="E88" s="628"/>
      <c r="F88" s="628"/>
      <c r="G88" s="628"/>
      <c r="H88" s="628"/>
      <c r="I88" s="628"/>
      <c r="J88" s="628"/>
      <c r="K88" s="628"/>
      <c r="L88" s="628"/>
      <c r="M88" s="628"/>
      <c r="N88" s="630">
        <f t="shared" si="3"/>
        <v>0</v>
      </c>
      <c r="O88" s="504"/>
      <c r="P88" s="504"/>
      <c r="Q88" s="504"/>
      <c r="R88" s="504"/>
      <c r="S88" s="504"/>
    </row>
    <row r="89" spans="1:19" ht="15.75" x14ac:dyDescent="0.25">
      <c r="A89" s="348" t="s">
        <v>782</v>
      </c>
      <c r="B89" s="347" t="s">
        <v>463</v>
      </c>
      <c r="C89" s="346" t="s">
        <v>1407</v>
      </c>
      <c r="D89" s="160">
        <f>'mód 3. ÖNK'!D210</f>
        <v>0</v>
      </c>
      <c r="E89" s="628"/>
      <c r="F89" s="628"/>
      <c r="G89" s="628"/>
      <c r="H89" s="628"/>
      <c r="I89" s="628"/>
      <c r="J89" s="628"/>
      <c r="K89" s="628"/>
      <c r="L89" s="628"/>
      <c r="M89" s="628"/>
      <c r="N89" s="630">
        <f t="shared" si="3"/>
        <v>0</v>
      </c>
      <c r="O89" s="504"/>
      <c r="P89" s="504"/>
      <c r="Q89" s="504"/>
      <c r="R89" s="504"/>
      <c r="S89" s="504"/>
    </row>
    <row r="90" spans="1:19" ht="15.75" x14ac:dyDescent="0.25">
      <c r="A90" s="348" t="s">
        <v>783</v>
      </c>
      <c r="B90" s="347" t="s">
        <v>464</v>
      </c>
      <c r="C90" s="346" t="s">
        <v>1408</v>
      </c>
      <c r="D90" s="160">
        <f>'mód 3. ÖNK'!D211</f>
        <v>0</v>
      </c>
      <c r="E90" s="628"/>
      <c r="F90" s="628"/>
      <c r="G90" s="628"/>
      <c r="H90" s="628"/>
      <c r="I90" s="628"/>
      <c r="J90" s="628"/>
      <c r="K90" s="628"/>
      <c r="L90" s="628"/>
      <c r="M90" s="628"/>
      <c r="N90" s="630">
        <f t="shared" si="3"/>
        <v>0</v>
      </c>
      <c r="O90" s="504"/>
      <c r="P90" s="504"/>
      <c r="Q90" s="504"/>
      <c r="R90" s="504"/>
      <c r="S90" s="504"/>
    </row>
    <row r="91" spans="1:19" ht="18.75" x14ac:dyDescent="0.3">
      <c r="A91" s="351" t="s">
        <v>784</v>
      </c>
      <c r="B91" s="354" t="s">
        <v>465</v>
      </c>
      <c r="C91" s="355" t="s">
        <v>1409</v>
      </c>
      <c r="D91" s="356">
        <f>'mód 3. ÖNK'!D212</f>
        <v>0</v>
      </c>
      <c r="E91" s="628"/>
      <c r="F91" s="628"/>
      <c r="G91" s="628"/>
      <c r="H91" s="628"/>
      <c r="I91" s="628"/>
      <c r="J91" s="628"/>
      <c r="K91" s="628"/>
      <c r="L91" s="628"/>
      <c r="M91" s="628"/>
      <c r="N91" s="630">
        <f t="shared" si="3"/>
        <v>0</v>
      </c>
      <c r="O91" s="504"/>
      <c r="P91" s="504"/>
      <c r="Q91" s="504"/>
      <c r="R91" s="504"/>
      <c r="S91" s="504"/>
    </row>
    <row r="92" spans="1:19" ht="18.75" x14ac:dyDescent="0.3">
      <c r="A92" s="351" t="s">
        <v>936</v>
      </c>
      <c r="B92" s="11" t="s">
        <v>466</v>
      </c>
      <c r="C92" s="10" t="s">
        <v>467</v>
      </c>
      <c r="D92" s="343">
        <f>'mód 3. ÖNK'!D188</f>
        <v>21556</v>
      </c>
      <c r="E92" s="628"/>
      <c r="F92" s="628"/>
      <c r="G92" s="628"/>
      <c r="H92" s="628"/>
      <c r="I92" s="628"/>
      <c r="J92" s="628"/>
      <c r="K92" s="628"/>
      <c r="L92" s="628"/>
      <c r="M92" s="628"/>
      <c r="N92" s="630">
        <f t="shared" si="3"/>
        <v>0</v>
      </c>
      <c r="O92" s="504"/>
      <c r="P92" s="504"/>
      <c r="Q92" s="504"/>
      <c r="R92" s="504"/>
      <c r="S92" s="504"/>
    </row>
    <row r="93" spans="1:19" ht="18.75" x14ac:dyDescent="0.3">
      <c r="A93" s="351" t="s">
        <v>279</v>
      </c>
      <c r="B93" s="10" t="s">
        <v>468</v>
      </c>
      <c r="C93" s="10" t="s">
        <v>469</v>
      </c>
      <c r="D93" s="343">
        <f>SUM(D67,D92)</f>
        <v>562391.80200000003</v>
      </c>
      <c r="E93" s="629"/>
      <c r="F93" s="629"/>
      <c r="G93" s="629"/>
      <c r="H93" s="629"/>
      <c r="I93" s="629"/>
      <c r="J93" s="629"/>
      <c r="K93" s="629"/>
      <c r="L93" s="629"/>
      <c r="M93" s="629"/>
      <c r="N93" s="627">
        <f>SUM(N9:N92)</f>
        <v>552045.49</v>
      </c>
      <c r="O93" s="504"/>
      <c r="P93" s="504"/>
      <c r="Q93" s="504"/>
      <c r="R93" s="504"/>
      <c r="S93" s="504"/>
    </row>
    <row r="94" spans="1:19" x14ac:dyDescent="0.25">
      <c r="A94" s="357"/>
      <c r="B94" s="338"/>
      <c r="C94" s="338"/>
      <c r="D94" s="358"/>
    </row>
    <row r="95" spans="1:19" x14ac:dyDescent="0.25">
      <c r="A95" s="357"/>
      <c r="B95" s="338"/>
      <c r="C95" s="338"/>
      <c r="D95" s="358"/>
    </row>
    <row r="96" spans="1:19" x14ac:dyDescent="0.25">
      <c r="A96" s="357"/>
      <c r="B96" s="338"/>
      <c r="C96" s="338"/>
      <c r="D96" s="358"/>
    </row>
    <row r="97" spans="1:34" x14ac:dyDescent="0.25">
      <c r="A97" s="357"/>
      <c r="B97" s="338"/>
      <c r="C97" s="338"/>
      <c r="D97" s="358"/>
    </row>
    <row r="98" spans="1:34" x14ac:dyDescent="0.25">
      <c r="A98" s="357"/>
      <c r="B98" s="338"/>
      <c r="C98" s="338"/>
      <c r="D98" s="358"/>
    </row>
    <row r="99" spans="1:34" x14ac:dyDescent="0.25">
      <c r="A99" s="357"/>
      <c r="B99" s="338"/>
      <c r="C99" s="338"/>
      <c r="D99" s="358"/>
    </row>
    <row r="100" spans="1:34" x14ac:dyDescent="0.25">
      <c r="A100" s="357"/>
      <c r="B100" s="338"/>
      <c r="C100" s="338"/>
      <c r="D100" s="358"/>
    </row>
    <row r="101" spans="1:34" x14ac:dyDescent="0.25">
      <c r="A101" s="357"/>
      <c r="B101" s="338"/>
      <c r="C101" s="338"/>
      <c r="D101" s="358"/>
    </row>
    <row r="102" spans="1:34" ht="18.75" x14ac:dyDescent="0.25">
      <c r="A102" s="864" t="s">
        <v>2039</v>
      </c>
      <c r="B102" s="864"/>
      <c r="C102" s="864"/>
      <c r="D102" s="864"/>
    </row>
    <row r="103" spans="1:34" ht="20.25" x14ac:dyDescent="0.25">
      <c r="A103" s="359"/>
      <c r="B103" s="359"/>
      <c r="C103" s="359"/>
      <c r="D103" s="502" t="s">
        <v>2074</v>
      </c>
    </row>
    <row r="104" spans="1:34" ht="18.75" x14ac:dyDescent="0.3">
      <c r="A104" s="339" t="s">
        <v>1869</v>
      </c>
      <c r="B104" s="339" t="s">
        <v>1870</v>
      </c>
      <c r="C104" s="339" t="s">
        <v>1871</v>
      </c>
      <c r="D104" s="339" t="s">
        <v>1872</v>
      </c>
      <c r="E104" s="1064" t="s">
        <v>5</v>
      </c>
      <c r="F104" s="1064"/>
      <c r="G104" s="1064"/>
      <c r="H104" s="1064"/>
      <c r="I104" s="1064"/>
      <c r="J104" s="1064"/>
      <c r="K104" s="1064"/>
      <c r="L104" s="1064"/>
      <c r="M104" s="1064"/>
      <c r="N104" s="1064"/>
      <c r="O104" s="1064"/>
      <c r="P104" s="1064"/>
      <c r="Q104" s="1064"/>
      <c r="R104" s="1064"/>
      <c r="S104" s="1064"/>
      <c r="T104" s="1064"/>
      <c r="U104" s="1064"/>
      <c r="V104" s="1064"/>
      <c r="W104" s="1064"/>
      <c r="X104" s="1064"/>
      <c r="Y104" s="1064"/>
      <c r="Z104" s="1064"/>
      <c r="AA104" s="1064"/>
      <c r="AB104" s="1064"/>
      <c r="AC104" s="1064"/>
      <c r="AD104" s="1064"/>
      <c r="AE104" s="1064"/>
      <c r="AF104" s="1064"/>
      <c r="AG104" s="1064"/>
      <c r="AH104" s="627"/>
    </row>
    <row r="105" spans="1:34" ht="37.5" x14ac:dyDescent="0.3">
      <c r="A105" s="340" t="s">
        <v>893</v>
      </c>
      <c r="B105" s="340" t="s">
        <v>346</v>
      </c>
      <c r="C105" s="341" t="s">
        <v>347</v>
      </c>
      <c r="D105" s="360" t="s">
        <v>811</v>
      </c>
      <c r="E105" s="631" t="s">
        <v>6</v>
      </c>
      <c r="F105" s="631" t="s">
        <v>7</v>
      </c>
      <c r="G105" s="631" t="s">
        <v>1064</v>
      </c>
      <c r="H105" s="631" t="s">
        <v>4</v>
      </c>
      <c r="I105" s="631" t="s">
        <v>8</v>
      </c>
      <c r="J105" s="631" t="s">
        <v>9</v>
      </c>
      <c r="K105" s="631" t="s">
        <v>10</v>
      </c>
      <c r="L105" s="631" t="s">
        <v>11</v>
      </c>
      <c r="M105" s="633" t="s">
        <v>27</v>
      </c>
      <c r="N105" s="631" t="s">
        <v>12</v>
      </c>
      <c r="O105" s="631" t="s">
        <v>13</v>
      </c>
      <c r="P105" s="631" t="s">
        <v>1065</v>
      </c>
      <c r="Q105" s="631" t="s">
        <v>14</v>
      </c>
      <c r="R105" s="631" t="s">
        <v>15</v>
      </c>
      <c r="S105" s="631" t="s">
        <v>16</v>
      </c>
      <c r="T105" s="631" t="s">
        <v>17</v>
      </c>
      <c r="U105" s="631" t="s">
        <v>0</v>
      </c>
      <c r="V105" s="631" t="s">
        <v>18</v>
      </c>
      <c r="W105" s="631" t="s">
        <v>19</v>
      </c>
      <c r="X105" s="631" t="s">
        <v>20</v>
      </c>
      <c r="Y105" s="631" t="s">
        <v>1</v>
      </c>
      <c r="Z105" s="631" t="s">
        <v>21</v>
      </c>
      <c r="AA105" s="631" t="s">
        <v>22</v>
      </c>
      <c r="AB105" s="631" t="s">
        <v>23</v>
      </c>
      <c r="AC105" s="631" t="s">
        <v>24</v>
      </c>
      <c r="AD105" s="631" t="s">
        <v>2</v>
      </c>
      <c r="AE105" s="631" t="s">
        <v>25</v>
      </c>
      <c r="AF105" s="631" t="s">
        <v>26</v>
      </c>
      <c r="AG105" s="631" t="s">
        <v>3</v>
      </c>
      <c r="AH105" s="631" t="s">
        <v>1879</v>
      </c>
    </row>
    <row r="106" spans="1:34" ht="18.75" x14ac:dyDescent="0.3">
      <c r="A106" s="340"/>
      <c r="B106" s="340"/>
      <c r="C106" s="341"/>
      <c r="D106" s="360"/>
      <c r="E106" s="631">
        <f t="shared" ref="E106:AG106" si="4">SUM(E107:E219)</f>
        <v>11926</v>
      </c>
      <c r="F106" s="631">
        <f t="shared" si="4"/>
        <v>499</v>
      </c>
      <c r="G106" s="631">
        <f t="shared" si="4"/>
        <v>2926</v>
      </c>
      <c r="H106" s="631">
        <f t="shared" si="4"/>
        <v>59963</v>
      </c>
      <c r="I106" s="631">
        <f t="shared" si="4"/>
        <v>4266</v>
      </c>
      <c r="J106" s="631">
        <f t="shared" si="4"/>
        <v>1970</v>
      </c>
      <c r="K106" s="631">
        <f t="shared" si="4"/>
        <v>657</v>
      </c>
      <c r="L106" s="631">
        <f t="shared" si="4"/>
        <v>3075</v>
      </c>
      <c r="M106" s="631">
        <f t="shared" si="4"/>
        <v>168152</v>
      </c>
      <c r="N106" s="631">
        <f t="shared" si="4"/>
        <v>635</v>
      </c>
      <c r="O106" s="631">
        <f t="shared" si="4"/>
        <v>4180</v>
      </c>
      <c r="P106" s="631">
        <f t="shared" si="4"/>
        <v>28998</v>
      </c>
      <c r="Q106" s="631">
        <f t="shared" si="4"/>
        <v>244</v>
      </c>
      <c r="R106" s="631">
        <f t="shared" si="4"/>
        <v>7460</v>
      </c>
      <c r="S106" s="631">
        <f t="shared" si="4"/>
        <v>4420</v>
      </c>
      <c r="T106" s="631">
        <f t="shared" si="4"/>
        <v>229</v>
      </c>
      <c r="U106" s="631">
        <f t="shared" si="4"/>
        <v>2302</v>
      </c>
      <c r="V106" s="631">
        <f t="shared" si="4"/>
        <v>350</v>
      </c>
      <c r="W106" s="631">
        <f t="shared" si="4"/>
        <v>2800</v>
      </c>
      <c r="X106" s="631">
        <f t="shared" si="4"/>
        <v>400</v>
      </c>
      <c r="Y106" s="631">
        <f t="shared" si="4"/>
        <v>19282</v>
      </c>
      <c r="Z106" s="631">
        <f t="shared" si="4"/>
        <v>400</v>
      </c>
      <c r="AA106" s="631">
        <f t="shared" si="4"/>
        <v>226</v>
      </c>
      <c r="AB106" s="631">
        <f t="shared" si="4"/>
        <v>21152</v>
      </c>
      <c r="AC106" s="631">
        <f t="shared" si="4"/>
        <v>6480</v>
      </c>
      <c r="AD106" s="631">
        <f t="shared" si="4"/>
        <v>1885</v>
      </c>
      <c r="AE106" s="631">
        <f t="shared" si="4"/>
        <v>5035</v>
      </c>
      <c r="AF106" s="631">
        <f t="shared" si="4"/>
        <v>2200</v>
      </c>
      <c r="AG106" s="631">
        <f t="shared" si="4"/>
        <v>11628</v>
      </c>
      <c r="AH106" s="631">
        <f t="shared" ref="AH106:AH137" si="5">SUM(E106:AG106)</f>
        <v>373740</v>
      </c>
    </row>
    <row r="107" spans="1:34" ht="18.75" x14ac:dyDescent="0.3">
      <c r="A107" s="351" t="s">
        <v>1503</v>
      </c>
      <c r="B107" s="352" t="s">
        <v>1484</v>
      </c>
      <c r="C107" s="10" t="s">
        <v>470</v>
      </c>
      <c r="D107" s="343">
        <f>'mód 3. ÖNK'!D215</f>
        <v>45628.4</v>
      </c>
      <c r="E107" s="630"/>
      <c r="F107" s="630"/>
      <c r="G107" s="630"/>
      <c r="H107" s="630"/>
      <c r="I107" s="630"/>
      <c r="J107" s="630"/>
      <c r="K107" s="630"/>
      <c r="L107" s="630"/>
      <c r="M107" s="630"/>
      <c r="N107" s="630"/>
      <c r="O107" s="630"/>
      <c r="P107" s="630"/>
      <c r="Q107" s="630"/>
      <c r="R107" s="630"/>
      <c r="S107" s="630"/>
      <c r="T107" s="630"/>
      <c r="U107" s="630"/>
      <c r="V107" s="630"/>
      <c r="W107" s="630"/>
      <c r="X107" s="630"/>
      <c r="Y107" s="630"/>
      <c r="Z107" s="630"/>
      <c r="AA107" s="630"/>
      <c r="AB107" s="630"/>
      <c r="AC107" s="630"/>
      <c r="AD107" s="630"/>
      <c r="AE107" s="630"/>
      <c r="AF107" s="630"/>
      <c r="AG107" s="630"/>
      <c r="AH107" s="630">
        <f t="shared" si="5"/>
        <v>0</v>
      </c>
    </row>
    <row r="108" spans="1:34" ht="15.75" x14ac:dyDescent="0.25">
      <c r="A108" s="348" t="s">
        <v>1237</v>
      </c>
      <c r="B108" s="349" t="s">
        <v>1485</v>
      </c>
      <c r="C108" s="346" t="s">
        <v>471</v>
      </c>
      <c r="D108" s="160">
        <f>'mód 3. ÖNK'!D216</f>
        <v>39222.400000000001</v>
      </c>
      <c r="E108" s="630"/>
      <c r="F108" s="630"/>
      <c r="G108" s="630"/>
      <c r="H108" s="630"/>
      <c r="I108" s="630"/>
      <c r="J108" s="630"/>
      <c r="K108" s="630"/>
      <c r="L108" s="630"/>
      <c r="M108" s="630"/>
      <c r="N108" s="630"/>
      <c r="O108" s="630"/>
      <c r="P108" s="630"/>
      <c r="Q108" s="630"/>
      <c r="R108" s="630"/>
      <c r="S108" s="630"/>
      <c r="T108" s="630"/>
      <c r="U108" s="630"/>
      <c r="V108" s="630"/>
      <c r="W108" s="630"/>
      <c r="X108" s="630"/>
      <c r="Y108" s="630"/>
      <c r="Z108" s="630"/>
      <c r="AA108" s="630"/>
      <c r="AB108" s="630"/>
      <c r="AC108" s="630"/>
      <c r="AD108" s="630"/>
      <c r="AE108" s="630"/>
      <c r="AF108" s="630"/>
      <c r="AG108" s="630"/>
      <c r="AH108" s="630">
        <f t="shared" si="5"/>
        <v>0</v>
      </c>
    </row>
    <row r="109" spans="1:34" ht="15.75" x14ac:dyDescent="0.25">
      <c r="A109" s="348" t="s">
        <v>1238</v>
      </c>
      <c r="B109" s="347" t="s">
        <v>1486</v>
      </c>
      <c r="C109" s="346" t="s">
        <v>472</v>
      </c>
      <c r="D109" s="160">
        <f>'mód 3. ÖNK'!D217</f>
        <v>37219.4</v>
      </c>
      <c r="E109" s="630"/>
      <c r="F109" s="630"/>
      <c r="G109" s="630"/>
      <c r="H109" s="630"/>
      <c r="I109" s="630">
        <v>3577</v>
      </c>
      <c r="J109" s="630">
        <v>1651</v>
      </c>
      <c r="K109" s="630">
        <v>550</v>
      </c>
      <c r="L109" s="630"/>
      <c r="M109" s="630"/>
      <c r="N109" s="630"/>
      <c r="O109" s="630"/>
      <c r="P109" s="630">
        <v>5268</v>
      </c>
      <c r="Q109" s="630"/>
      <c r="R109" s="630">
        <v>5037</v>
      </c>
      <c r="S109" s="630"/>
      <c r="T109" s="630"/>
      <c r="U109" s="630"/>
      <c r="V109" s="630"/>
      <c r="W109" s="630"/>
      <c r="X109" s="630"/>
      <c r="Y109" s="630">
        <v>3894</v>
      </c>
      <c r="Z109" s="630"/>
      <c r="AA109" s="630"/>
      <c r="AB109" s="630"/>
      <c r="AC109" s="630"/>
      <c r="AD109" s="630">
        <v>389</v>
      </c>
      <c r="AE109" s="630">
        <v>1686</v>
      </c>
      <c r="AF109" s="630"/>
      <c r="AG109" s="630">
        <v>2207</v>
      </c>
      <c r="AH109" s="630">
        <f t="shared" si="5"/>
        <v>24259</v>
      </c>
    </row>
    <row r="110" spans="1:34" ht="15.75" x14ac:dyDescent="0.25">
      <c r="A110" s="348" t="s">
        <v>1239</v>
      </c>
      <c r="B110" s="347" t="s">
        <v>1487</v>
      </c>
      <c r="C110" s="346" t="s">
        <v>473</v>
      </c>
      <c r="D110" s="160">
        <f>'mód 3. ÖNK'!D234</f>
        <v>0</v>
      </c>
      <c r="E110" s="630"/>
      <c r="F110" s="630"/>
      <c r="G110" s="630"/>
      <c r="H110" s="630"/>
      <c r="I110" s="630"/>
      <c r="J110" s="630"/>
      <c r="K110" s="630"/>
      <c r="L110" s="630"/>
      <c r="M110" s="630"/>
      <c r="N110" s="630"/>
      <c r="O110" s="630"/>
      <c r="P110" s="630"/>
      <c r="Q110" s="630"/>
      <c r="R110" s="630"/>
      <c r="S110" s="630"/>
      <c r="T110" s="630"/>
      <c r="U110" s="630"/>
      <c r="V110" s="630"/>
      <c r="W110" s="630"/>
      <c r="X110" s="630"/>
      <c r="Y110" s="630"/>
      <c r="Z110" s="630"/>
      <c r="AA110" s="630"/>
      <c r="AB110" s="630"/>
      <c r="AC110" s="630"/>
      <c r="AD110" s="630"/>
      <c r="AE110" s="630"/>
      <c r="AF110" s="630"/>
      <c r="AG110" s="630"/>
      <c r="AH110" s="630">
        <f t="shared" si="5"/>
        <v>0</v>
      </c>
    </row>
    <row r="111" spans="1:34" ht="15.75" x14ac:dyDescent="0.25">
      <c r="A111" s="348" t="s">
        <v>1240</v>
      </c>
      <c r="B111" s="347" t="s">
        <v>1488</v>
      </c>
      <c r="C111" s="346" t="s">
        <v>474</v>
      </c>
      <c r="D111" s="160">
        <f>'mód 3. ÖNK'!D235</f>
        <v>180</v>
      </c>
      <c r="E111" s="630"/>
      <c r="F111" s="630"/>
      <c r="G111" s="630"/>
      <c r="H111" s="630"/>
      <c r="I111" s="630"/>
      <c r="J111" s="630"/>
      <c r="K111" s="630"/>
      <c r="L111" s="630"/>
      <c r="M111" s="630"/>
      <c r="N111" s="630"/>
      <c r="O111" s="630"/>
      <c r="P111" s="630"/>
      <c r="Q111" s="630"/>
      <c r="R111" s="630"/>
      <c r="S111" s="630"/>
      <c r="T111" s="630"/>
      <c r="U111" s="630"/>
      <c r="V111" s="630"/>
      <c r="W111" s="630"/>
      <c r="X111" s="630"/>
      <c r="Y111" s="630"/>
      <c r="Z111" s="630"/>
      <c r="AA111" s="630"/>
      <c r="AB111" s="630"/>
      <c r="AC111" s="630"/>
      <c r="AD111" s="630"/>
      <c r="AE111" s="630"/>
      <c r="AF111" s="630"/>
      <c r="AG111" s="630"/>
      <c r="AH111" s="630">
        <f t="shared" si="5"/>
        <v>0</v>
      </c>
    </row>
    <row r="112" spans="1:34" ht="15.75" x14ac:dyDescent="0.25">
      <c r="A112" s="348" t="s">
        <v>1241</v>
      </c>
      <c r="B112" s="347" t="s">
        <v>1489</v>
      </c>
      <c r="C112" s="346" t="s">
        <v>475</v>
      </c>
      <c r="D112" s="160">
        <f>'mód 3. ÖNK'!D236</f>
        <v>0</v>
      </c>
      <c r="E112" s="630"/>
      <c r="F112" s="630"/>
      <c r="G112" s="630"/>
      <c r="H112" s="630"/>
      <c r="I112" s="630"/>
      <c r="J112" s="630"/>
      <c r="K112" s="630"/>
      <c r="L112" s="630"/>
      <c r="M112" s="630"/>
      <c r="N112" s="630"/>
      <c r="O112" s="630"/>
      <c r="P112" s="630"/>
      <c r="Q112" s="630"/>
      <c r="R112" s="630"/>
      <c r="S112" s="630"/>
      <c r="T112" s="630"/>
      <c r="U112" s="630"/>
      <c r="V112" s="630"/>
      <c r="W112" s="630"/>
      <c r="X112" s="630"/>
      <c r="Y112" s="630"/>
      <c r="Z112" s="630"/>
      <c r="AA112" s="630"/>
      <c r="AB112" s="630"/>
      <c r="AC112" s="630"/>
      <c r="AD112" s="630"/>
      <c r="AE112" s="630">
        <v>106</v>
      </c>
      <c r="AF112" s="630"/>
      <c r="AG112" s="630"/>
      <c r="AH112" s="630">
        <f t="shared" si="5"/>
        <v>106</v>
      </c>
    </row>
    <row r="113" spans="1:34" ht="15.75" x14ac:dyDescent="0.25">
      <c r="A113" s="348" t="s">
        <v>1242</v>
      </c>
      <c r="B113" s="347" t="s">
        <v>1490</v>
      </c>
      <c r="C113" s="346" t="s">
        <v>476</v>
      </c>
      <c r="D113" s="160">
        <f>'mód 3. ÖNK'!D237</f>
        <v>0</v>
      </c>
      <c r="E113" s="630"/>
      <c r="F113" s="630"/>
      <c r="G113" s="630"/>
      <c r="H113" s="630"/>
      <c r="I113" s="630"/>
      <c r="J113" s="630"/>
      <c r="K113" s="630"/>
      <c r="L113" s="630"/>
      <c r="M113" s="630"/>
      <c r="N113" s="630"/>
      <c r="O113" s="630"/>
      <c r="P113" s="630"/>
      <c r="Q113" s="630"/>
      <c r="R113" s="630"/>
      <c r="S113" s="630"/>
      <c r="T113" s="630"/>
      <c r="U113" s="630"/>
      <c r="V113" s="630"/>
      <c r="W113" s="630"/>
      <c r="X113" s="630"/>
      <c r="Y113" s="630"/>
      <c r="Z113" s="630"/>
      <c r="AA113" s="630"/>
      <c r="AB113" s="630"/>
      <c r="AC113" s="630"/>
      <c r="AD113" s="630"/>
      <c r="AE113" s="630"/>
      <c r="AF113" s="630"/>
      <c r="AG113" s="630"/>
      <c r="AH113" s="630">
        <f t="shared" si="5"/>
        <v>0</v>
      </c>
    </row>
    <row r="114" spans="1:34" ht="15.75" x14ac:dyDescent="0.25">
      <c r="A114" s="348" t="s">
        <v>1243</v>
      </c>
      <c r="B114" s="347" t="s">
        <v>1491</v>
      </c>
      <c r="C114" s="346" t="s">
        <v>477</v>
      </c>
      <c r="D114" s="160">
        <f>'mód 3. ÖNK'!D238</f>
        <v>0</v>
      </c>
      <c r="E114" s="630"/>
      <c r="F114" s="630"/>
      <c r="G114" s="630"/>
      <c r="H114" s="630"/>
      <c r="I114" s="630"/>
      <c r="J114" s="630"/>
      <c r="K114" s="630"/>
      <c r="L114" s="630"/>
      <c r="M114" s="630"/>
      <c r="N114" s="630"/>
      <c r="O114" s="630"/>
      <c r="P114" s="630"/>
      <c r="Q114" s="630"/>
      <c r="R114" s="630"/>
      <c r="S114" s="630"/>
      <c r="T114" s="630"/>
      <c r="U114" s="630"/>
      <c r="V114" s="630"/>
      <c r="W114" s="630"/>
      <c r="X114" s="630"/>
      <c r="Y114" s="630"/>
      <c r="Z114" s="630"/>
      <c r="AA114" s="630"/>
      <c r="AB114" s="630"/>
      <c r="AC114" s="630"/>
      <c r="AD114" s="630"/>
      <c r="AE114" s="630"/>
      <c r="AF114" s="630"/>
      <c r="AG114" s="630"/>
      <c r="AH114" s="630">
        <f t="shared" si="5"/>
        <v>0</v>
      </c>
    </row>
    <row r="115" spans="1:34" ht="15.75" x14ac:dyDescent="0.25">
      <c r="A115" s="348" t="s">
        <v>1506</v>
      </c>
      <c r="B115" s="347" t="s">
        <v>1492</v>
      </c>
      <c r="C115" s="346" t="s">
        <v>478</v>
      </c>
      <c r="D115" s="160">
        <f>'mód 3. ÖNK'!D239</f>
        <v>1320</v>
      </c>
      <c r="E115" s="630"/>
      <c r="F115" s="630"/>
      <c r="G115" s="630"/>
      <c r="H115" s="630"/>
      <c r="I115" s="630"/>
      <c r="J115" s="630"/>
      <c r="K115" s="630"/>
      <c r="L115" s="630"/>
      <c r="M115" s="630"/>
      <c r="N115" s="630"/>
      <c r="O115" s="630"/>
      <c r="P115" s="630">
        <v>384</v>
      </c>
      <c r="Q115" s="630"/>
      <c r="R115" s="630">
        <v>192</v>
      </c>
      <c r="S115" s="630"/>
      <c r="T115" s="630"/>
      <c r="U115" s="630"/>
      <c r="V115" s="630"/>
      <c r="W115" s="630"/>
      <c r="X115" s="630"/>
      <c r="Y115" s="630">
        <v>288</v>
      </c>
      <c r="Z115" s="630"/>
      <c r="AA115" s="630"/>
      <c r="AB115" s="630"/>
      <c r="AC115" s="630"/>
      <c r="AD115" s="630">
        <v>29</v>
      </c>
      <c r="AE115" s="630">
        <v>96</v>
      </c>
      <c r="AF115" s="630"/>
      <c r="AG115" s="630">
        <v>163</v>
      </c>
      <c r="AH115" s="630">
        <f t="shared" si="5"/>
        <v>1152</v>
      </c>
    </row>
    <row r="116" spans="1:34" ht="15.75" x14ac:dyDescent="0.25">
      <c r="A116" s="348" t="s">
        <v>1504</v>
      </c>
      <c r="B116" s="347" t="s">
        <v>1493</v>
      </c>
      <c r="C116" s="346" t="s">
        <v>479</v>
      </c>
      <c r="D116" s="160">
        <f>'mód 3. ÖNK'!D253</f>
        <v>0</v>
      </c>
      <c r="E116" s="630"/>
      <c r="F116" s="630"/>
      <c r="G116" s="630"/>
      <c r="H116" s="630"/>
      <c r="I116" s="630"/>
      <c r="J116" s="630"/>
      <c r="K116" s="630"/>
      <c r="L116" s="630"/>
      <c r="M116" s="630"/>
      <c r="N116" s="630"/>
      <c r="O116" s="630"/>
      <c r="P116" s="630"/>
      <c r="Q116" s="630"/>
      <c r="R116" s="630"/>
      <c r="S116" s="630"/>
      <c r="T116" s="630"/>
      <c r="U116" s="630"/>
      <c r="V116" s="630"/>
      <c r="W116" s="630"/>
      <c r="X116" s="630"/>
      <c r="Y116" s="630"/>
      <c r="Z116" s="630"/>
      <c r="AA116" s="630"/>
      <c r="AB116" s="630"/>
      <c r="AC116" s="630"/>
      <c r="AD116" s="630"/>
      <c r="AE116" s="630"/>
      <c r="AF116" s="630"/>
      <c r="AG116" s="630"/>
      <c r="AH116" s="630">
        <f t="shared" si="5"/>
        <v>0</v>
      </c>
    </row>
    <row r="117" spans="1:34" ht="15.75" x14ac:dyDescent="0.25">
      <c r="A117" s="348" t="s">
        <v>1505</v>
      </c>
      <c r="B117" s="347" t="s">
        <v>1494</v>
      </c>
      <c r="C117" s="346" t="s">
        <v>480</v>
      </c>
      <c r="D117" s="160">
        <f>'mód 3. ÖNK'!D254</f>
        <v>168</v>
      </c>
      <c r="E117" s="630"/>
      <c r="F117" s="630"/>
      <c r="G117" s="630"/>
      <c r="H117" s="630"/>
      <c r="I117" s="630"/>
      <c r="J117" s="630"/>
      <c r="K117" s="630"/>
      <c r="L117" s="630"/>
      <c r="M117" s="630"/>
      <c r="N117" s="630"/>
      <c r="O117" s="630"/>
      <c r="P117" s="630"/>
      <c r="Q117" s="630"/>
      <c r="R117" s="630">
        <v>168</v>
      </c>
      <c r="S117" s="630"/>
      <c r="T117" s="630"/>
      <c r="U117" s="630"/>
      <c r="V117" s="630"/>
      <c r="W117" s="630"/>
      <c r="X117" s="630"/>
      <c r="Y117" s="630"/>
      <c r="Z117" s="630"/>
      <c r="AA117" s="630"/>
      <c r="AB117" s="630"/>
      <c r="AC117" s="630"/>
      <c r="AD117" s="630"/>
      <c r="AE117" s="630"/>
      <c r="AF117" s="630"/>
      <c r="AG117" s="630"/>
      <c r="AH117" s="630">
        <f t="shared" si="5"/>
        <v>168</v>
      </c>
    </row>
    <row r="118" spans="1:34" ht="15.75" x14ac:dyDescent="0.25">
      <c r="A118" s="348" t="s">
        <v>1507</v>
      </c>
      <c r="B118" s="347" t="s">
        <v>1495</v>
      </c>
      <c r="C118" s="346" t="s">
        <v>481</v>
      </c>
      <c r="D118" s="160">
        <f>'mód 3. ÖNK'!D258</f>
        <v>0</v>
      </c>
      <c r="E118" s="630"/>
      <c r="F118" s="630"/>
      <c r="G118" s="630"/>
      <c r="H118" s="630"/>
      <c r="I118" s="630"/>
      <c r="J118" s="630"/>
      <c r="K118" s="630"/>
      <c r="L118" s="630"/>
      <c r="M118" s="630"/>
      <c r="N118" s="630"/>
      <c r="O118" s="630"/>
      <c r="P118" s="630"/>
      <c r="Q118" s="630"/>
      <c r="R118" s="630"/>
      <c r="S118" s="630"/>
      <c r="T118" s="630"/>
      <c r="U118" s="630"/>
      <c r="V118" s="630"/>
      <c r="W118" s="630"/>
      <c r="X118" s="630"/>
      <c r="Y118" s="630"/>
      <c r="Z118" s="630"/>
      <c r="AA118" s="630"/>
      <c r="AB118" s="630"/>
      <c r="AC118" s="630"/>
      <c r="AD118" s="630"/>
      <c r="AE118" s="630"/>
      <c r="AF118" s="630"/>
      <c r="AG118" s="630"/>
      <c r="AH118" s="630">
        <f t="shared" si="5"/>
        <v>0</v>
      </c>
    </row>
    <row r="119" spans="1:34" ht="15.75" x14ac:dyDescent="0.25">
      <c r="A119" s="348" t="s">
        <v>1508</v>
      </c>
      <c r="B119" s="347" t="s">
        <v>1496</v>
      </c>
      <c r="C119" s="346" t="s">
        <v>482</v>
      </c>
      <c r="D119" s="160">
        <f>'mód 3. ÖNK'!D262</f>
        <v>0</v>
      </c>
      <c r="E119" s="630"/>
      <c r="F119" s="630"/>
      <c r="G119" s="630"/>
      <c r="H119" s="630"/>
      <c r="I119" s="630"/>
      <c r="J119" s="630"/>
      <c r="K119" s="630"/>
      <c r="L119" s="630"/>
      <c r="M119" s="630"/>
      <c r="N119" s="630"/>
      <c r="O119" s="630"/>
      <c r="P119" s="630"/>
      <c r="Q119" s="630"/>
      <c r="R119" s="630"/>
      <c r="S119" s="630"/>
      <c r="T119" s="630"/>
      <c r="U119" s="630"/>
      <c r="V119" s="630"/>
      <c r="W119" s="630"/>
      <c r="X119" s="630"/>
      <c r="Y119" s="630"/>
      <c r="Z119" s="630"/>
      <c r="AA119" s="630"/>
      <c r="AB119" s="630"/>
      <c r="AC119" s="630"/>
      <c r="AD119" s="630"/>
      <c r="AE119" s="630"/>
      <c r="AF119" s="630"/>
      <c r="AG119" s="630"/>
      <c r="AH119" s="630">
        <f t="shared" si="5"/>
        <v>0</v>
      </c>
    </row>
    <row r="120" spans="1:34" ht="15.75" x14ac:dyDescent="0.25">
      <c r="A120" s="348" t="s">
        <v>1509</v>
      </c>
      <c r="B120" s="347" t="s">
        <v>1497</v>
      </c>
      <c r="C120" s="346" t="s">
        <v>483</v>
      </c>
      <c r="D120" s="160">
        <f>'mód 3. ÖNK'!D263</f>
        <v>0</v>
      </c>
      <c r="E120" s="630"/>
      <c r="F120" s="630"/>
      <c r="G120" s="630"/>
      <c r="H120" s="630"/>
      <c r="I120" s="630"/>
      <c r="J120" s="630"/>
      <c r="K120" s="630"/>
      <c r="L120" s="630"/>
      <c r="M120" s="630"/>
      <c r="N120" s="630"/>
      <c r="O120" s="630"/>
      <c r="P120" s="630"/>
      <c r="Q120" s="630"/>
      <c r="R120" s="630"/>
      <c r="S120" s="630"/>
      <c r="T120" s="630"/>
      <c r="U120" s="630"/>
      <c r="V120" s="630"/>
      <c r="W120" s="630"/>
      <c r="X120" s="630"/>
      <c r="Y120" s="630"/>
      <c r="Z120" s="630"/>
      <c r="AA120" s="630"/>
      <c r="AB120" s="630"/>
      <c r="AC120" s="630"/>
      <c r="AD120" s="630"/>
      <c r="AE120" s="630"/>
      <c r="AF120" s="630"/>
      <c r="AG120" s="630"/>
      <c r="AH120" s="630">
        <f t="shared" si="5"/>
        <v>0</v>
      </c>
    </row>
    <row r="121" spans="1:34" ht="15.75" x14ac:dyDescent="0.25">
      <c r="A121" s="348" t="s">
        <v>1510</v>
      </c>
      <c r="B121" s="347" t="s">
        <v>1498</v>
      </c>
      <c r="C121" s="346" t="s">
        <v>484</v>
      </c>
      <c r="D121" s="160">
        <f>'mód 3. ÖNK'!D264</f>
        <v>335</v>
      </c>
      <c r="E121" s="630"/>
      <c r="F121" s="630"/>
      <c r="G121" s="630"/>
      <c r="H121" s="630"/>
      <c r="I121" s="630"/>
      <c r="J121" s="630"/>
      <c r="K121" s="630"/>
      <c r="L121" s="630"/>
      <c r="M121" s="630"/>
      <c r="N121" s="630"/>
      <c r="O121" s="630"/>
      <c r="P121" s="630"/>
      <c r="Q121" s="630"/>
      <c r="R121" s="630"/>
      <c r="S121" s="630"/>
      <c r="T121" s="630"/>
      <c r="U121" s="630"/>
      <c r="V121" s="630"/>
      <c r="W121" s="630"/>
      <c r="X121" s="630"/>
      <c r="Y121" s="630"/>
      <c r="Z121" s="630"/>
      <c r="AA121" s="630"/>
      <c r="AB121" s="630"/>
      <c r="AC121" s="630"/>
      <c r="AD121" s="630"/>
      <c r="AE121" s="630"/>
      <c r="AF121" s="630"/>
      <c r="AG121" s="630"/>
      <c r="AH121" s="630">
        <f t="shared" si="5"/>
        <v>0</v>
      </c>
    </row>
    <row r="122" spans="1:34" ht="15.75" x14ac:dyDescent="0.25">
      <c r="A122" s="348" t="s">
        <v>341</v>
      </c>
      <c r="B122" s="349" t="s">
        <v>1499</v>
      </c>
      <c r="C122" s="346" t="s">
        <v>485</v>
      </c>
      <c r="D122" s="160">
        <f>'mód 3. ÖNK'!D265</f>
        <v>6406</v>
      </c>
      <c r="E122" s="630"/>
      <c r="F122" s="630"/>
      <c r="G122" s="630"/>
      <c r="H122" s="630"/>
      <c r="I122" s="630"/>
      <c r="J122" s="630"/>
      <c r="K122" s="630"/>
      <c r="L122" s="630"/>
      <c r="M122" s="630"/>
      <c r="N122" s="630"/>
      <c r="O122" s="630"/>
      <c r="P122" s="630"/>
      <c r="Q122" s="630"/>
      <c r="R122" s="630"/>
      <c r="S122" s="630"/>
      <c r="T122" s="630"/>
      <c r="U122" s="630"/>
      <c r="V122" s="630"/>
      <c r="W122" s="630"/>
      <c r="X122" s="630"/>
      <c r="Y122" s="630"/>
      <c r="Z122" s="630"/>
      <c r="AA122" s="630"/>
      <c r="AB122" s="630"/>
      <c r="AC122" s="630"/>
      <c r="AD122" s="630"/>
      <c r="AE122" s="630"/>
      <c r="AF122" s="630"/>
      <c r="AG122" s="630"/>
      <c r="AH122" s="630">
        <f t="shared" si="5"/>
        <v>0</v>
      </c>
    </row>
    <row r="123" spans="1:34" ht="15.75" x14ac:dyDescent="0.25">
      <c r="A123" s="348" t="s">
        <v>1511</v>
      </c>
      <c r="B123" s="347" t="s">
        <v>1500</v>
      </c>
      <c r="C123" s="346" t="s">
        <v>486</v>
      </c>
      <c r="D123" s="160">
        <f>'mód 3. ÖNK'!D266</f>
        <v>4134</v>
      </c>
      <c r="E123" s="630">
        <v>9434</v>
      </c>
      <c r="F123" s="630"/>
      <c r="G123" s="630"/>
      <c r="H123" s="630"/>
      <c r="I123" s="630"/>
      <c r="J123" s="630"/>
      <c r="K123" s="630"/>
      <c r="L123" s="630"/>
      <c r="M123" s="630"/>
      <c r="N123" s="630"/>
      <c r="O123" s="630"/>
      <c r="P123" s="630"/>
      <c r="Q123" s="630"/>
      <c r="R123" s="630"/>
      <c r="S123" s="630"/>
      <c r="T123" s="630"/>
      <c r="U123" s="630"/>
      <c r="V123" s="630"/>
      <c r="W123" s="630"/>
      <c r="X123" s="630"/>
      <c r="Y123" s="630"/>
      <c r="Z123" s="630"/>
      <c r="AA123" s="630"/>
      <c r="AB123" s="630"/>
      <c r="AC123" s="630"/>
      <c r="AD123" s="630"/>
      <c r="AE123" s="630"/>
      <c r="AF123" s="630"/>
      <c r="AG123" s="630"/>
      <c r="AH123" s="630">
        <f t="shared" si="5"/>
        <v>9434</v>
      </c>
    </row>
    <row r="124" spans="1:34" ht="15.75" x14ac:dyDescent="0.25">
      <c r="A124" s="348" t="s">
        <v>1513</v>
      </c>
      <c r="B124" s="347" t="s">
        <v>1501</v>
      </c>
      <c r="C124" s="346" t="s">
        <v>487</v>
      </c>
      <c r="D124" s="160">
        <f>'mód 3. ÖNK'!D270</f>
        <v>1272</v>
      </c>
      <c r="E124" s="630"/>
      <c r="F124" s="630"/>
      <c r="G124" s="630"/>
      <c r="H124" s="630"/>
      <c r="I124" s="630"/>
      <c r="J124" s="630"/>
      <c r="K124" s="630"/>
      <c r="L124" s="630"/>
      <c r="M124" s="630"/>
      <c r="N124" s="630"/>
      <c r="O124" s="630"/>
      <c r="P124" s="630">
        <v>708</v>
      </c>
      <c r="Q124" s="630">
        <v>192</v>
      </c>
      <c r="R124" s="630"/>
      <c r="S124" s="630"/>
      <c r="T124" s="630">
        <v>180</v>
      </c>
      <c r="U124" s="630"/>
      <c r="V124" s="630">
        <v>192</v>
      </c>
      <c r="W124" s="630"/>
      <c r="X124" s="630"/>
      <c r="Y124" s="630"/>
      <c r="Z124" s="630"/>
      <c r="AA124" s="630"/>
      <c r="AB124" s="630"/>
      <c r="AC124" s="630"/>
      <c r="AD124" s="630"/>
      <c r="AE124" s="630"/>
      <c r="AF124" s="630"/>
      <c r="AG124" s="630"/>
      <c r="AH124" s="630">
        <f t="shared" si="5"/>
        <v>1272</v>
      </c>
    </row>
    <row r="125" spans="1:34" ht="15.75" x14ac:dyDescent="0.25">
      <c r="A125" s="348" t="s">
        <v>1512</v>
      </c>
      <c r="B125" s="347" t="s">
        <v>1502</v>
      </c>
      <c r="C125" s="346" t="s">
        <v>488</v>
      </c>
      <c r="D125" s="160">
        <f>'mód 3. ÖNK'!D271</f>
        <v>1000</v>
      </c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>
        <v>613</v>
      </c>
      <c r="Q125" s="630"/>
      <c r="R125" s="630"/>
      <c r="S125" s="630"/>
      <c r="T125" s="630"/>
      <c r="U125" s="630"/>
      <c r="V125" s="630"/>
      <c r="W125" s="630"/>
      <c r="X125" s="630"/>
      <c r="Y125" s="630"/>
      <c r="Z125" s="630"/>
      <c r="AA125" s="630"/>
      <c r="AB125" s="630"/>
      <c r="AC125" s="630"/>
      <c r="AD125" s="630"/>
      <c r="AE125" s="630"/>
      <c r="AF125" s="630"/>
      <c r="AG125" s="630"/>
      <c r="AH125" s="630">
        <f t="shared" si="5"/>
        <v>613</v>
      </c>
    </row>
    <row r="126" spans="1:34" ht="18.75" x14ac:dyDescent="0.3">
      <c r="A126" s="351" t="s">
        <v>1515</v>
      </c>
      <c r="B126" s="352" t="s">
        <v>1514</v>
      </c>
      <c r="C126" s="10" t="s">
        <v>489</v>
      </c>
      <c r="D126" s="343">
        <f>'mód 3. ÖNK'!D272</f>
        <v>9824.3380000000016</v>
      </c>
      <c r="E126" s="630">
        <v>2492</v>
      </c>
      <c r="F126" s="630"/>
      <c r="G126" s="630"/>
      <c r="H126" s="630"/>
      <c r="I126" s="630">
        <v>483</v>
      </c>
      <c r="J126" s="630">
        <v>223</v>
      </c>
      <c r="K126" s="630">
        <v>74</v>
      </c>
      <c r="L126" s="630"/>
      <c r="M126" s="630"/>
      <c r="N126" s="630"/>
      <c r="O126" s="630"/>
      <c r="P126" s="630">
        <v>1698</v>
      </c>
      <c r="Q126" s="630">
        <v>52</v>
      </c>
      <c r="R126" s="630">
        <v>1463</v>
      </c>
      <c r="S126" s="630"/>
      <c r="T126" s="630">
        <v>49</v>
      </c>
      <c r="U126" s="630"/>
      <c r="V126" s="630">
        <v>52</v>
      </c>
      <c r="W126" s="630"/>
      <c r="X126" s="630"/>
      <c r="Y126" s="630">
        <v>1206</v>
      </c>
      <c r="Z126" s="630"/>
      <c r="AA126" s="630"/>
      <c r="AB126" s="630"/>
      <c r="AC126" s="630"/>
      <c r="AD126" s="630">
        <v>120</v>
      </c>
      <c r="AE126" s="630">
        <v>536</v>
      </c>
      <c r="AF126" s="630"/>
      <c r="AG126" s="630">
        <v>683</v>
      </c>
      <c r="AH126" s="630">
        <f t="shared" si="5"/>
        <v>9131</v>
      </c>
    </row>
    <row r="127" spans="1:34" ht="18.75" x14ac:dyDescent="0.3">
      <c r="A127" s="351" t="s">
        <v>1516</v>
      </c>
      <c r="B127" s="352" t="s">
        <v>810</v>
      </c>
      <c r="C127" s="10" t="s">
        <v>490</v>
      </c>
      <c r="D127" s="343">
        <f>'mód 3. ÖNK'!D281</f>
        <v>85642.512000000002</v>
      </c>
      <c r="E127" s="630"/>
      <c r="F127" s="630"/>
      <c r="G127" s="630"/>
      <c r="H127" s="630"/>
      <c r="I127" s="630"/>
      <c r="J127" s="630"/>
      <c r="K127" s="630"/>
      <c r="L127" s="630"/>
      <c r="M127" s="630"/>
      <c r="N127" s="630"/>
      <c r="O127" s="630"/>
      <c r="P127" s="630"/>
      <c r="Q127" s="630"/>
      <c r="R127" s="630"/>
      <c r="S127" s="630"/>
      <c r="T127" s="630"/>
      <c r="U127" s="630"/>
      <c r="V127" s="630"/>
      <c r="W127" s="630"/>
      <c r="X127" s="630"/>
      <c r="Y127" s="630"/>
      <c r="Z127" s="630"/>
      <c r="AA127" s="630"/>
      <c r="AB127" s="630"/>
      <c r="AC127" s="630"/>
      <c r="AD127" s="630"/>
      <c r="AE127" s="630"/>
      <c r="AF127" s="630"/>
      <c r="AG127" s="630"/>
      <c r="AH127" s="630">
        <f t="shared" si="5"/>
        <v>0</v>
      </c>
    </row>
    <row r="128" spans="1:34" ht="15.75" x14ac:dyDescent="0.25">
      <c r="A128" s="348" t="s">
        <v>392</v>
      </c>
      <c r="B128" s="349" t="s">
        <v>1517</v>
      </c>
      <c r="C128" s="346" t="s">
        <v>491</v>
      </c>
      <c r="D128" s="160">
        <f>'mód 3. ÖNK'!D282</f>
        <v>19665</v>
      </c>
      <c r="E128" s="630"/>
      <c r="F128" s="630"/>
      <c r="G128" s="630"/>
      <c r="H128" s="630"/>
      <c r="I128" s="630"/>
      <c r="J128" s="630"/>
      <c r="K128" s="630"/>
      <c r="L128" s="630"/>
      <c r="M128" s="630"/>
      <c r="N128" s="630"/>
      <c r="O128" s="630"/>
      <c r="P128" s="630"/>
      <c r="Q128" s="630"/>
      <c r="R128" s="630"/>
      <c r="S128" s="630"/>
      <c r="T128" s="630"/>
      <c r="U128" s="630"/>
      <c r="V128" s="630"/>
      <c r="W128" s="630"/>
      <c r="X128" s="630"/>
      <c r="Y128" s="630"/>
      <c r="Z128" s="630"/>
      <c r="AA128" s="630"/>
      <c r="AB128" s="630"/>
      <c r="AC128" s="630"/>
      <c r="AD128" s="630"/>
      <c r="AE128" s="630"/>
      <c r="AF128" s="630"/>
      <c r="AG128" s="630"/>
      <c r="AH128" s="630">
        <f t="shared" si="5"/>
        <v>0</v>
      </c>
    </row>
    <row r="129" spans="1:34" ht="15.75" x14ac:dyDescent="0.25">
      <c r="A129" s="348" t="s">
        <v>393</v>
      </c>
      <c r="B129" s="347" t="s">
        <v>1518</v>
      </c>
      <c r="C129" s="346" t="s">
        <v>492</v>
      </c>
      <c r="D129" s="160">
        <f>'mód 3. ÖNK'!D283</f>
        <v>1145</v>
      </c>
      <c r="E129" s="630"/>
      <c r="F129" s="630"/>
      <c r="G129" s="630"/>
      <c r="H129" s="630"/>
      <c r="I129" s="630"/>
      <c r="J129" s="630"/>
      <c r="K129" s="630"/>
      <c r="L129" s="630"/>
      <c r="M129" s="630"/>
      <c r="N129" s="630"/>
      <c r="O129" s="630"/>
      <c r="P129" s="630">
        <v>1000</v>
      </c>
      <c r="Q129" s="630"/>
      <c r="R129" s="630">
        <v>35</v>
      </c>
      <c r="S129" s="630"/>
      <c r="T129" s="630"/>
      <c r="U129" s="630"/>
      <c r="V129" s="630">
        <v>55</v>
      </c>
      <c r="W129" s="630"/>
      <c r="X129" s="630"/>
      <c r="Y129" s="630"/>
      <c r="Z129" s="630"/>
      <c r="AA129" s="630"/>
      <c r="AB129" s="630"/>
      <c r="AC129" s="630"/>
      <c r="AD129" s="630"/>
      <c r="AE129" s="630">
        <v>55</v>
      </c>
      <c r="AF129" s="630"/>
      <c r="AG129" s="630"/>
      <c r="AH129" s="630">
        <f t="shared" si="5"/>
        <v>1145</v>
      </c>
    </row>
    <row r="130" spans="1:34" ht="15.75" x14ac:dyDescent="0.25">
      <c r="A130" s="348" t="s">
        <v>394</v>
      </c>
      <c r="B130" s="347" t="s">
        <v>1519</v>
      </c>
      <c r="C130" s="346" t="s">
        <v>493</v>
      </c>
      <c r="D130" s="160">
        <f>'mód 3. ÖNK'!D290</f>
        <v>18520</v>
      </c>
      <c r="E130" s="630"/>
      <c r="F130" s="630"/>
      <c r="G130" s="630"/>
      <c r="H130" s="630"/>
      <c r="I130" s="630">
        <v>166</v>
      </c>
      <c r="J130" s="630">
        <v>77</v>
      </c>
      <c r="K130" s="630">
        <v>26</v>
      </c>
      <c r="L130" s="630"/>
      <c r="M130" s="630"/>
      <c r="N130" s="630"/>
      <c r="O130" s="630"/>
      <c r="P130" s="630">
        <v>1370</v>
      </c>
      <c r="Q130" s="630"/>
      <c r="R130" s="630">
        <v>20</v>
      </c>
      <c r="S130" s="630"/>
      <c r="T130" s="630"/>
      <c r="U130" s="630"/>
      <c r="V130" s="630"/>
      <c r="W130" s="630"/>
      <c r="X130" s="630"/>
      <c r="Y130" s="630">
        <v>8571</v>
      </c>
      <c r="Z130" s="630"/>
      <c r="AA130" s="630"/>
      <c r="AB130" s="630"/>
      <c r="AC130" s="630"/>
      <c r="AD130" s="630">
        <v>858</v>
      </c>
      <c r="AE130" s="630">
        <v>1220</v>
      </c>
      <c r="AF130" s="630"/>
      <c r="AG130" s="630">
        <v>4856</v>
      </c>
      <c r="AH130" s="630">
        <f t="shared" si="5"/>
        <v>17164</v>
      </c>
    </row>
    <row r="131" spans="1:34" ht="15.75" x14ac:dyDescent="0.25">
      <c r="A131" s="348" t="s">
        <v>601</v>
      </c>
      <c r="B131" s="347" t="s">
        <v>1520</v>
      </c>
      <c r="C131" s="346" t="s">
        <v>494</v>
      </c>
      <c r="D131" s="160">
        <f>'mód 3. ÖNK'!D297</f>
        <v>0</v>
      </c>
      <c r="E131" s="630"/>
      <c r="F131" s="630"/>
      <c r="G131" s="630"/>
      <c r="H131" s="630"/>
      <c r="I131" s="630"/>
      <c r="J131" s="630"/>
      <c r="K131" s="630"/>
      <c r="L131" s="630"/>
      <c r="M131" s="630"/>
      <c r="N131" s="630"/>
      <c r="O131" s="630"/>
      <c r="P131" s="630"/>
      <c r="Q131" s="630"/>
      <c r="R131" s="630"/>
      <c r="S131" s="630"/>
      <c r="T131" s="630"/>
      <c r="U131" s="630"/>
      <c r="V131" s="630"/>
      <c r="W131" s="630"/>
      <c r="X131" s="630"/>
      <c r="Y131" s="630"/>
      <c r="Z131" s="630"/>
      <c r="AA131" s="630"/>
      <c r="AB131" s="630"/>
      <c r="AC131" s="630"/>
      <c r="AD131" s="630"/>
      <c r="AE131" s="630"/>
      <c r="AF131" s="630"/>
      <c r="AG131" s="630"/>
      <c r="AH131" s="630">
        <f t="shared" si="5"/>
        <v>0</v>
      </c>
    </row>
    <row r="132" spans="1:34" ht="15.75" x14ac:dyDescent="0.25">
      <c r="A132" s="348" t="s">
        <v>395</v>
      </c>
      <c r="B132" s="349" t="s">
        <v>1521</v>
      </c>
      <c r="C132" s="346" t="s">
        <v>495</v>
      </c>
      <c r="D132" s="160">
        <f>'mód 3. ÖNK'!D298</f>
        <v>1440</v>
      </c>
      <c r="E132" s="630"/>
      <c r="F132" s="630"/>
      <c r="G132" s="630"/>
      <c r="H132" s="630"/>
      <c r="I132" s="630"/>
      <c r="J132" s="630"/>
      <c r="K132" s="630"/>
      <c r="L132" s="630"/>
      <c r="M132" s="630"/>
      <c r="N132" s="630"/>
      <c r="O132" s="630"/>
      <c r="P132" s="630"/>
      <c r="Q132" s="630"/>
      <c r="R132" s="630"/>
      <c r="S132" s="630"/>
      <c r="T132" s="630"/>
      <c r="U132" s="630"/>
      <c r="V132" s="630"/>
      <c r="W132" s="630"/>
      <c r="X132" s="630"/>
      <c r="Y132" s="630"/>
      <c r="Z132" s="630"/>
      <c r="AA132" s="630"/>
      <c r="AB132" s="630"/>
      <c r="AC132" s="630"/>
      <c r="AD132" s="630"/>
      <c r="AE132" s="630"/>
      <c r="AF132" s="630"/>
      <c r="AG132" s="630"/>
      <c r="AH132" s="630">
        <f t="shared" si="5"/>
        <v>0</v>
      </c>
    </row>
    <row r="133" spans="1:34" ht="15.75" x14ac:dyDescent="0.25">
      <c r="A133" s="348" t="s">
        <v>602</v>
      </c>
      <c r="B133" s="347" t="s">
        <v>1522</v>
      </c>
      <c r="C133" s="346" t="s">
        <v>496</v>
      </c>
      <c r="D133" s="160">
        <f>'mód 3. ÖNK'!D299</f>
        <v>1140</v>
      </c>
      <c r="E133" s="630"/>
      <c r="F133" s="630"/>
      <c r="G133" s="630"/>
      <c r="H133" s="630"/>
      <c r="I133" s="630"/>
      <c r="J133" s="630"/>
      <c r="K133" s="630"/>
      <c r="L133" s="630"/>
      <c r="M133" s="630"/>
      <c r="N133" s="630"/>
      <c r="O133" s="630"/>
      <c r="P133" s="630">
        <v>150</v>
      </c>
      <c r="Q133" s="630"/>
      <c r="R133" s="630">
        <v>55</v>
      </c>
      <c r="S133" s="630"/>
      <c r="T133" s="630"/>
      <c r="U133" s="630"/>
      <c r="V133" s="630"/>
      <c r="W133" s="630"/>
      <c r="X133" s="630"/>
      <c r="Y133" s="630"/>
      <c r="Z133" s="630"/>
      <c r="AA133" s="630"/>
      <c r="AB133" s="630"/>
      <c r="AC133" s="630"/>
      <c r="AD133" s="630"/>
      <c r="AE133" s="630"/>
      <c r="AF133" s="630"/>
      <c r="AG133" s="630"/>
      <c r="AH133" s="630">
        <f t="shared" si="5"/>
        <v>205</v>
      </c>
    </row>
    <row r="134" spans="1:34" ht="15.75" x14ac:dyDescent="0.25">
      <c r="A134" s="348" t="s">
        <v>603</v>
      </c>
      <c r="B134" s="347" t="s">
        <v>1523</v>
      </c>
      <c r="C134" s="346" t="s">
        <v>497</v>
      </c>
      <c r="D134" s="160">
        <f>'mód 3. ÖNK'!D306</f>
        <v>300</v>
      </c>
      <c r="E134" s="630"/>
      <c r="F134" s="630"/>
      <c r="G134" s="630"/>
      <c r="H134" s="630"/>
      <c r="I134" s="630"/>
      <c r="J134" s="630"/>
      <c r="K134" s="630"/>
      <c r="L134" s="630"/>
      <c r="M134" s="630"/>
      <c r="N134" s="630"/>
      <c r="O134" s="630"/>
      <c r="P134" s="630">
        <v>460</v>
      </c>
      <c r="Q134" s="630"/>
      <c r="R134" s="630">
        <v>30</v>
      </c>
      <c r="S134" s="630"/>
      <c r="T134" s="630"/>
      <c r="U134" s="630"/>
      <c r="V134" s="630">
        <v>30</v>
      </c>
      <c r="W134" s="630"/>
      <c r="X134" s="630"/>
      <c r="Y134" s="630"/>
      <c r="Z134" s="630"/>
      <c r="AA134" s="630"/>
      <c r="AB134" s="630"/>
      <c r="AC134" s="630"/>
      <c r="AD134" s="630"/>
      <c r="AE134" s="630"/>
      <c r="AF134" s="630"/>
      <c r="AG134" s="630"/>
      <c r="AH134" s="630">
        <f t="shared" si="5"/>
        <v>520</v>
      </c>
    </row>
    <row r="135" spans="1:34" ht="15.75" x14ac:dyDescent="0.25">
      <c r="A135" s="348" t="s">
        <v>396</v>
      </c>
      <c r="B135" s="349" t="s">
        <v>1524</v>
      </c>
      <c r="C135" s="346" t="s">
        <v>498</v>
      </c>
      <c r="D135" s="160">
        <f>'mód 3. ÖNK'!D309</f>
        <v>15522</v>
      </c>
      <c r="E135" s="630"/>
      <c r="F135" s="630"/>
      <c r="G135" s="630"/>
      <c r="H135" s="630"/>
      <c r="I135" s="630"/>
      <c r="J135" s="630"/>
      <c r="K135" s="630"/>
      <c r="L135" s="630"/>
      <c r="M135" s="630"/>
      <c r="N135" s="630"/>
      <c r="O135" s="630"/>
      <c r="P135" s="630"/>
      <c r="Q135" s="630"/>
      <c r="R135" s="630"/>
      <c r="S135" s="630"/>
      <c r="T135" s="630"/>
      <c r="U135" s="630"/>
      <c r="V135" s="630"/>
      <c r="W135" s="630"/>
      <c r="X135" s="630"/>
      <c r="Y135" s="630"/>
      <c r="Z135" s="630"/>
      <c r="AA135" s="630"/>
      <c r="AB135" s="630"/>
      <c r="AC135" s="630"/>
      <c r="AD135" s="630"/>
      <c r="AE135" s="630"/>
      <c r="AF135" s="630"/>
      <c r="AG135" s="630"/>
      <c r="AH135" s="630">
        <f t="shared" si="5"/>
        <v>0</v>
      </c>
    </row>
    <row r="136" spans="1:34" ht="15.75" x14ac:dyDescent="0.25">
      <c r="A136" s="348" t="s">
        <v>604</v>
      </c>
      <c r="B136" s="347" t="s">
        <v>1525</v>
      </c>
      <c r="C136" s="346" t="s">
        <v>499</v>
      </c>
      <c r="D136" s="160">
        <f>'mód 3. ÖNK'!D310</f>
        <v>3180</v>
      </c>
      <c r="E136" s="630"/>
      <c r="F136" s="630">
        <v>59</v>
      </c>
      <c r="G136" s="630"/>
      <c r="H136" s="630"/>
      <c r="I136" s="630"/>
      <c r="J136" s="630"/>
      <c r="K136" s="630"/>
      <c r="L136" s="630"/>
      <c r="M136" s="630"/>
      <c r="N136" s="630"/>
      <c r="O136" s="630">
        <v>3265</v>
      </c>
      <c r="P136" s="630">
        <v>145</v>
      </c>
      <c r="Q136" s="630"/>
      <c r="R136" s="630">
        <v>185</v>
      </c>
      <c r="S136" s="630">
        <v>240</v>
      </c>
      <c r="T136" s="630"/>
      <c r="U136" s="630">
        <v>734</v>
      </c>
      <c r="V136" s="630"/>
      <c r="W136" s="630"/>
      <c r="X136" s="630"/>
      <c r="Y136" s="630">
        <v>844</v>
      </c>
      <c r="Z136" s="630"/>
      <c r="AA136" s="630"/>
      <c r="AB136" s="630"/>
      <c r="AC136" s="630"/>
      <c r="AD136" s="630">
        <v>85</v>
      </c>
      <c r="AE136" s="630"/>
      <c r="AF136" s="630"/>
      <c r="AG136" s="630">
        <v>478</v>
      </c>
      <c r="AH136" s="630">
        <f t="shared" si="5"/>
        <v>6035</v>
      </c>
    </row>
    <row r="137" spans="1:34" ht="15.75" x14ac:dyDescent="0.25">
      <c r="A137" s="348" t="s">
        <v>605</v>
      </c>
      <c r="B137" s="347" t="s">
        <v>1526</v>
      </c>
      <c r="C137" s="346" t="s">
        <v>500</v>
      </c>
      <c r="D137" s="160">
        <f>'mód 3. ÖNK'!D315</f>
        <v>0</v>
      </c>
      <c r="E137" s="630"/>
      <c r="F137" s="630"/>
      <c r="G137" s="630"/>
      <c r="H137" s="630"/>
      <c r="I137" s="630"/>
      <c r="J137" s="630"/>
      <c r="K137" s="630"/>
      <c r="L137" s="630"/>
      <c r="M137" s="630"/>
      <c r="N137" s="630"/>
      <c r="O137" s="630"/>
      <c r="P137" s="630"/>
      <c r="Q137" s="630"/>
      <c r="R137" s="630"/>
      <c r="S137" s="630"/>
      <c r="T137" s="630"/>
      <c r="U137" s="630"/>
      <c r="V137" s="630"/>
      <c r="W137" s="630"/>
      <c r="X137" s="630"/>
      <c r="Y137" s="630"/>
      <c r="Z137" s="630"/>
      <c r="AA137" s="630"/>
      <c r="AB137" s="630"/>
      <c r="AC137" s="630"/>
      <c r="AD137" s="630"/>
      <c r="AE137" s="630"/>
      <c r="AF137" s="630"/>
      <c r="AG137" s="630"/>
      <c r="AH137" s="630">
        <f t="shared" si="5"/>
        <v>0</v>
      </c>
    </row>
    <row r="138" spans="1:34" ht="15.75" x14ac:dyDescent="0.25">
      <c r="A138" s="348" t="s">
        <v>606</v>
      </c>
      <c r="B138" s="347" t="s">
        <v>1527</v>
      </c>
      <c r="C138" s="346" t="s">
        <v>501</v>
      </c>
      <c r="D138" s="160">
        <f>'mód 3. ÖNK'!D316</f>
        <v>1429</v>
      </c>
      <c r="E138" s="630"/>
      <c r="F138" s="630"/>
      <c r="G138" s="630"/>
      <c r="H138" s="630"/>
      <c r="I138" s="630"/>
      <c r="J138" s="630"/>
      <c r="K138" s="630"/>
      <c r="L138" s="630"/>
      <c r="M138" s="630"/>
      <c r="N138" s="630"/>
      <c r="O138" s="630"/>
      <c r="P138" s="630">
        <v>1201</v>
      </c>
      <c r="Q138" s="630"/>
      <c r="R138" s="630"/>
      <c r="S138" s="630"/>
      <c r="T138" s="630"/>
      <c r="U138" s="630"/>
      <c r="V138" s="630"/>
      <c r="W138" s="630"/>
      <c r="X138" s="630"/>
      <c r="Y138" s="630">
        <v>137</v>
      </c>
      <c r="Z138" s="630"/>
      <c r="AA138" s="630"/>
      <c r="AB138" s="630"/>
      <c r="AC138" s="630"/>
      <c r="AD138" s="630">
        <v>14</v>
      </c>
      <c r="AE138" s="630"/>
      <c r="AF138" s="630"/>
      <c r="AG138" s="630">
        <v>77</v>
      </c>
      <c r="AH138" s="630">
        <f t="shared" ref="AH138:AH169" si="6">SUM(E138:AG138)</f>
        <v>1429</v>
      </c>
    </row>
    <row r="139" spans="1:34" ht="15.75" x14ac:dyDescent="0.25">
      <c r="A139" s="348" t="s">
        <v>607</v>
      </c>
      <c r="B139" s="347" t="s">
        <v>1528</v>
      </c>
      <c r="C139" s="346" t="s">
        <v>502</v>
      </c>
      <c r="D139" s="160">
        <f>'mód 3. ÖNK'!D317</f>
        <v>2000</v>
      </c>
      <c r="E139" s="630"/>
      <c r="F139" s="630">
        <v>30</v>
      </c>
      <c r="G139" s="630">
        <v>50</v>
      </c>
      <c r="H139" s="630"/>
      <c r="I139" s="630"/>
      <c r="J139" s="630"/>
      <c r="K139" s="630"/>
      <c r="L139" s="630">
        <v>2400</v>
      </c>
      <c r="M139" s="630"/>
      <c r="N139" s="630">
        <v>500</v>
      </c>
      <c r="O139" s="630"/>
      <c r="P139" s="630">
        <v>300</v>
      </c>
      <c r="Q139" s="630"/>
      <c r="R139" s="630">
        <v>50</v>
      </c>
      <c r="S139" s="630"/>
      <c r="T139" s="630"/>
      <c r="U139" s="630">
        <v>150</v>
      </c>
      <c r="V139" s="630"/>
      <c r="W139" s="630"/>
      <c r="X139" s="630"/>
      <c r="Y139" s="630">
        <v>180</v>
      </c>
      <c r="Z139" s="630"/>
      <c r="AA139" s="630"/>
      <c r="AB139" s="630"/>
      <c r="AC139" s="630"/>
      <c r="AD139" s="630">
        <v>18</v>
      </c>
      <c r="AE139" s="630">
        <v>347</v>
      </c>
      <c r="AF139" s="630"/>
      <c r="AG139" s="630">
        <v>102</v>
      </c>
      <c r="AH139" s="630">
        <f t="shared" si="6"/>
        <v>4127</v>
      </c>
    </row>
    <row r="140" spans="1:34" ht="15.75" x14ac:dyDescent="0.25">
      <c r="A140" s="348" t="s">
        <v>608</v>
      </c>
      <c r="B140" s="347" t="s">
        <v>1529</v>
      </c>
      <c r="C140" s="346" t="s">
        <v>503</v>
      </c>
      <c r="D140" s="160">
        <f>'mód 3. ÖNK'!D318</f>
        <v>1900</v>
      </c>
      <c r="E140" s="630"/>
      <c r="F140" s="630"/>
      <c r="G140" s="630">
        <v>400</v>
      </c>
      <c r="H140" s="630"/>
      <c r="I140" s="630"/>
      <c r="J140" s="630"/>
      <c r="K140" s="630"/>
      <c r="L140" s="630"/>
      <c r="M140" s="630"/>
      <c r="N140" s="630"/>
      <c r="O140" s="630"/>
      <c r="P140" s="630">
        <v>100</v>
      </c>
      <c r="Q140" s="630"/>
      <c r="R140" s="630"/>
      <c r="S140" s="630"/>
      <c r="T140" s="630"/>
      <c r="U140" s="630"/>
      <c r="V140" s="630"/>
      <c r="W140" s="630"/>
      <c r="X140" s="630"/>
      <c r="Y140" s="630"/>
      <c r="Z140" s="630"/>
      <c r="AA140" s="630"/>
      <c r="AB140" s="630"/>
      <c r="AC140" s="630"/>
      <c r="AD140" s="630"/>
      <c r="AE140" s="630"/>
      <c r="AF140" s="630"/>
      <c r="AG140" s="630"/>
      <c r="AH140" s="630">
        <f t="shared" si="6"/>
        <v>500</v>
      </c>
    </row>
    <row r="141" spans="1:34" ht="15.75" x14ac:dyDescent="0.25">
      <c r="A141" s="348" t="s">
        <v>609</v>
      </c>
      <c r="B141" s="347" t="s">
        <v>1530</v>
      </c>
      <c r="C141" s="346" t="s">
        <v>504</v>
      </c>
      <c r="D141" s="160">
        <f>'mód 3. ÖNK'!D321</f>
        <v>600</v>
      </c>
      <c r="E141" s="630"/>
      <c r="F141" s="630"/>
      <c r="G141" s="630"/>
      <c r="H141" s="630"/>
      <c r="I141" s="630"/>
      <c r="J141" s="630"/>
      <c r="K141" s="630"/>
      <c r="L141" s="630"/>
      <c r="M141" s="630"/>
      <c r="N141" s="630"/>
      <c r="O141" s="630"/>
      <c r="P141" s="630"/>
      <c r="Q141" s="630"/>
      <c r="R141" s="630"/>
      <c r="S141" s="630"/>
      <c r="T141" s="630"/>
      <c r="U141" s="630"/>
      <c r="V141" s="630"/>
      <c r="W141" s="630"/>
      <c r="X141" s="630"/>
      <c r="Y141" s="630"/>
      <c r="Z141" s="630"/>
      <c r="AA141" s="630"/>
      <c r="AB141" s="630"/>
      <c r="AC141" s="630"/>
      <c r="AD141" s="630"/>
      <c r="AE141" s="630"/>
      <c r="AF141" s="630"/>
      <c r="AG141" s="630"/>
      <c r="AH141" s="630">
        <f t="shared" si="6"/>
        <v>0</v>
      </c>
    </row>
    <row r="142" spans="1:34" ht="15.75" x14ac:dyDescent="0.25">
      <c r="A142" s="348" t="s">
        <v>610</v>
      </c>
      <c r="B142" s="347" t="s">
        <v>1531</v>
      </c>
      <c r="C142" s="346" t="s">
        <v>505</v>
      </c>
      <c r="D142" s="160">
        <f>'mód 3. ÖNK'!D325</f>
        <v>6413</v>
      </c>
      <c r="E142" s="630"/>
      <c r="F142" s="630">
        <v>180</v>
      </c>
      <c r="G142" s="630"/>
      <c r="H142" s="630"/>
      <c r="I142" s="630"/>
      <c r="J142" s="630"/>
      <c r="K142" s="630"/>
      <c r="L142" s="630"/>
      <c r="M142" s="630"/>
      <c r="N142" s="630"/>
      <c r="O142" s="630"/>
      <c r="P142" s="630">
        <v>5032</v>
      </c>
      <c r="Q142" s="630"/>
      <c r="R142" s="630">
        <v>2</v>
      </c>
      <c r="S142" s="630">
        <v>105</v>
      </c>
      <c r="T142" s="630"/>
      <c r="U142" s="630">
        <v>150</v>
      </c>
      <c r="V142" s="630"/>
      <c r="W142" s="630"/>
      <c r="X142" s="630"/>
      <c r="Y142" s="630">
        <v>550</v>
      </c>
      <c r="Z142" s="630"/>
      <c r="AA142" s="630"/>
      <c r="AB142" s="630"/>
      <c r="AC142" s="630"/>
      <c r="AD142" s="630"/>
      <c r="AE142" s="630">
        <v>310</v>
      </c>
      <c r="AF142" s="630"/>
      <c r="AG142" s="630"/>
      <c r="AH142" s="630">
        <f t="shared" si="6"/>
        <v>6329</v>
      </c>
    </row>
    <row r="143" spans="1:34" ht="15.75" x14ac:dyDescent="0.25">
      <c r="A143" s="348" t="s">
        <v>397</v>
      </c>
      <c r="B143" s="349" t="s">
        <v>1532</v>
      </c>
      <c r="C143" s="346" t="s">
        <v>506</v>
      </c>
      <c r="D143" s="160">
        <f>'mód 3. ÖNK'!D330</f>
        <v>630</v>
      </c>
      <c r="E143" s="630"/>
      <c r="F143" s="630"/>
      <c r="G143" s="630"/>
      <c r="H143" s="630"/>
      <c r="I143" s="630"/>
      <c r="J143" s="630"/>
      <c r="K143" s="630"/>
      <c r="L143" s="630"/>
      <c r="M143" s="630"/>
      <c r="N143" s="630"/>
      <c r="O143" s="630"/>
      <c r="P143" s="630"/>
      <c r="Q143" s="630"/>
      <c r="R143" s="630"/>
      <c r="S143" s="630"/>
      <c r="T143" s="630"/>
      <c r="U143" s="630"/>
      <c r="V143" s="630"/>
      <c r="W143" s="630"/>
      <c r="X143" s="630"/>
      <c r="Y143" s="630"/>
      <c r="Z143" s="630"/>
      <c r="AA143" s="630"/>
      <c r="AB143" s="630"/>
      <c r="AC143" s="630"/>
      <c r="AD143" s="630"/>
      <c r="AE143" s="630"/>
      <c r="AF143" s="630"/>
      <c r="AG143" s="630"/>
      <c r="AH143" s="630">
        <f t="shared" si="6"/>
        <v>0</v>
      </c>
    </row>
    <row r="144" spans="1:34" ht="15.75" x14ac:dyDescent="0.25">
      <c r="A144" s="348" t="s">
        <v>611</v>
      </c>
      <c r="B144" s="347" t="s">
        <v>1533</v>
      </c>
      <c r="C144" s="346" t="s">
        <v>507</v>
      </c>
      <c r="D144" s="160">
        <f>'mód 3. ÖNK'!D331</f>
        <v>410</v>
      </c>
      <c r="E144" s="630"/>
      <c r="F144" s="630"/>
      <c r="G144" s="630"/>
      <c r="H144" s="630"/>
      <c r="I144" s="630"/>
      <c r="J144" s="630"/>
      <c r="K144" s="630"/>
      <c r="L144" s="630"/>
      <c r="M144" s="630"/>
      <c r="N144" s="630"/>
      <c r="O144" s="630"/>
      <c r="P144" s="630">
        <v>310</v>
      </c>
      <c r="Q144" s="630"/>
      <c r="R144" s="630">
        <v>100</v>
      </c>
      <c r="S144" s="630"/>
      <c r="T144" s="630"/>
      <c r="U144" s="630"/>
      <c r="V144" s="630"/>
      <c r="W144" s="630"/>
      <c r="X144" s="630"/>
      <c r="Y144" s="630"/>
      <c r="Z144" s="630"/>
      <c r="AA144" s="630"/>
      <c r="AB144" s="630"/>
      <c r="AC144" s="630"/>
      <c r="AD144" s="630"/>
      <c r="AE144" s="630"/>
      <c r="AF144" s="630"/>
      <c r="AG144" s="630"/>
      <c r="AH144" s="630">
        <f t="shared" si="6"/>
        <v>410</v>
      </c>
    </row>
    <row r="145" spans="1:34" ht="15.75" x14ac:dyDescent="0.25">
      <c r="A145" s="348" t="s">
        <v>612</v>
      </c>
      <c r="B145" s="347" t="s">
        <v>1534</v>
      </c>
      <c r="C145" s="346" t="s">
        <v>508</v>
      </c>
      <c r="D145" s="160">
        <f>'mód 3. ÖNK'!D334</f>
        <v>220</v>
      </c>
      <c r="E145" s="630"/>
      <c r="F145" s="630"/>
      <c r="G145" s="630"/>
      <c r="H145" s="630"/>
      <c r="I145" s="630"/>
      <c r="J145" s="630"/>
      <c r="K145" s="630"/>
      <c r="L145" s="630"/>
      <c r="M145" s="630"/>
      <c r="N145" s="630"/>
      <c r="O145" s="630"/>
      <c r="P145" s="630">
        <v>220</v>
      </c>
      <c r="Q145" s="630"/>
      <c r="R145" s="630"/>
      <c r="S145" s="630"/>
      <c r="T145" s="630"/>
      <c r="U145" s="630"/>
      <c r="V145" s="630"/>
      <c r="W145" s="630"/>
      <c r="X145" s="630"/>
      <c r="Y145" s="630"/>
      <c r="Z145" s="630"/>
      <c r="AA145" s="630"/>
      <c r="AB145" s="630"/>
      <c r="AC145" s="630"/>
      <c r="AD145" s="630"/>
      <c r="AE145" s="630"/>
      <c r="AF145" s="630"/>
      <c r="AG145" s="630"/>
      <c r="AH145" s="630">
        <f t="shared" si="6"/>
        <v>220</v>
      </c>
    </row>
    <row r="146" spans="1:34" ht="15.75" x14ac:dyDescent="0.25">
      <c r="A146" s="348" t="s">
        <v>398</v>
      </c>
      <c r="B146" s="349" t="s">
        <v>1535</v>
      </c>
      <c r="C146" s="346" t="s">
        <v>509</v>
      </c>
      <c r="D146" s="160">
        <f>'mód 3. ÖNK'!D335</f>
        <v>48385.51200000001</v>
      </c>
      <c r="E146" s="630"/>
      <c r="F146" s="630"/>
      <c r="G146" s="630"/>
      <c r="H146" s="630"/>
      <c r="I146" s="630"/>
      <c r="J146" s="630"/>
      <c r="K146" s="630"/>
      <c r="L146" s="630"/>
      <c r="M146" s="630"/>
      <c r="N146" s="630"/>
      <c r="O146" s="630"/>
      <c r="P146" s="630"/>
      <c r="Q146" s="630"/>
      <c r="R146" s="630"/>
      <c r="S146" s="630"/>
      <c r="T146" s="630"/>
      <c r="U146" s="630"/>
      <c r="V146" s="630"/>
      <c r="W146" s="630"/>
      <c r="X146" s="630"/>
      <c r="Y146" s="630"/>
      <c r="Z146" s="630"/>
      <c r="AA146" s="630"/>
      <c r="AB146" s="630"/>
      <c r="AC146" s="630"/>
      <c r="AD146" s="630"/>
      <c r="AE146" s="630"/>
      <c r="AF146" s="630"/>
      <c r="AG146" s="630"/>
      <c r="AH146" s="630">
        <f t="shared" si="6"/>
        <v>0</v>
      </c>
    </row>
    <row r="147" spans="1:34" ht="15.75" x14ac:dyDescent="0.25">
      <c r="A147" s="348" t="s">
        <v>399</v>
      </c>
      <c r="B147" s="361" t="s">
        <v>1536</v>
      </c>
      <c r="C147" s="346" t="s">
        <v>510</v>
      </c>
      <c r="D147" s="160">
        <f>'mód 3. ÖNK'!D336</f>
        <v>9889.31</v>
      </c>
      <c r="E147" s="630"/>
      <c r="F147" s="630">
        <v>80</v>
      </c>
      <c r="G147" s="630">
        <v>130</v>
      </c>
      <c r="H147" s="630"/>
      <c r="I147" s="630">
        <v>40</v>
      </c>
      <c r="J147" s="630">
        <v>19</v>
      </c>
      <c r="K147" s="630">
        <v>7</v>
      </c>
      <c r="L147" s="630">
        <v>675</v>
      </c>
      <c r="M147" s="630"/>
      <c r="N147" s="630">
        <v>135</v>
      </c>
      <c r="O147" s="630">
        <v>915</v>
      </c>
      <c r="P147" s="630">
        <v>2718</v>
      </c>
      <c r="Q147" s="630"/>
      <c r="R147" s="630">
        <v>105</v>
      </c>
      <c r="S147" s="630">
        <v>100</v>
      </c>
      <c r="T147" s="630"/>
      <c r="U147" s="630">
        <v>268</v>
      </c>
      <c r="V147" s="630">
        <v>21</v>
      </c>
      <c r="W147" s="630"/>
      <c r="X147" s="630"/>
      <c r="Y147" s="630">
        <v>2640</v>
      </c>
      <c r="Z147" s="630"/>
      <c r="AA147" s="630"/>
      <c r="AB147" s="630"/>
      <c r="AC147" s="630"/>
      <c r="AD147" s="630">
        <v>264</v>
      </c>
      <c r="AE147" s="630">
        <v>500</v>
      </c>
      <c r="AF147" s="630"/>
      <c r="AG147" s="630">
        <v>1496</v>
      </c>
      <c r="AH147" s="630">
        <f t="shared" si="6"/>
        <v>10113</v>
      </c>
    </row>
    <row r="148" spans="1:34" ht="15.75" x14ac:dyDescent="0.25">
      <c r="A148" s="348" t="s">
        <v>400</v>
      </c>
      <c r="B148" s="347" t="s">
        <v>597</v>
      </c>
      <c r="C148" s="346" t="s">
        <v>511</v>
      </c>
      <c r="D148" s="160">
        <f>'mód 3. ÖNK'!D339</f>
        <v>35271.202000000005</v>
      </c>
      <c r="E148" s="630"/>
      <c r="F148" s="630"/>
      <c r="G148" s="630">
        <v>108</v>
      </c>
      <c r="H148" s="630"/>
      <c r="I148" s="630"/>
      <c r="J148" s="630"/>
      <c r="K148" s="630"/>
      <c r="L148" s="630"/>
      <c r="M148" s="630">
        <v>35749</v>
      </c>
      <c r="N148" s="630"/>
      <c r="O148" s="630"/>
      <c r="P148" s="630">
        <v>40</v>
      </c>
      <c r="Q148" s="630"/>
      <c r="R148" s="630"/>
      <c r="S148" s="630"/>
      <c r="T148" s="630"/>
      <c r="U148" s="630"/>
      <c r="V148" s="630"/>
      <c r="W148" s="630"/>
      <c r="X148" s="630"/>
      <c r="Y148" s="630">
        <v>972</v>
      </c>
      <c r="Z148" s="630"/>
      <c r="AA148" s="630"/>
      <c r="AB148" s="630"/>
      <c r="AC148" s="630"/>
      <c r="AD148" s="630">
        <v>108</v>
      </c>
      <c r="AE148" s="630"/>
      <c r="AF148" s="630"/>
      <c r="AG148" s="630">
        <v>1566</v>
      </c>
      <c r="AH148" s="630">
        <f t="shared" si="6"/>
        <v>38543</v>
      </c>
    </row>
    <row r="149" spans="1:34" ht="15.75" x14ac:dyDescent="0.25">
      <c r="A149" s="348" t="s">
        <v>401</v>
      </c>
      <c r="B149" s="347" t="s">
        <v>598</v>
      </c>
      <c r="C149" s="346" t="s">
        <v>512</v>
      </c>
      <c r="D149" s="160">
        <f>'mód 3. ÖNK'!D343</f>
        <v>50</v>
      </c>
      <c r="E149" s="630"/>
      <c r="F149" s="630"/>
      <c r="G149" s="630"/>
      <c r="H149" s="630"/>
      <c r="I149" s="630"/>
      <c r="J149" s="630"/>
      <c r="K149" s="630"/>
      <c r="L149" s="630"/>
      <c r="M149" s="630"/>
      <c r="N149" s="630"/>
      <c r="O149" s="630"/>
      <c r="P149" s="630">
        <v>50</v>
      </c>
      <c r="Q149" s="630"/>
      <c r="R149" s="630"/>
      <c r="S149" s="630"/>
      <c r="T149" s="630"/>
      <c r="U149" s="630"/>
      <c r="V149" s="630"/>
      <c r="W149" s="630"/>
      <c r="X149" s="630"/>
      <c r="Y149" s="630"/>
      <c r="Z149" s="630"/>
      <c r="AA149" s="630"/>
      <c r="AB149" s="630"/>
      <c r="AC149" s="630"/>
      <c r="AD149" s="630"/>
      <c r="AE149" s="630"/>
      <c r="AF149" s="630"/>
      <c r="AG149" s="630"/>
      <c r="AH149" s="630">
        <f t="shared" si="6"/>
        <v>50</v>
      </c>
    </row>
    <row r="150" spans="1:34" ht="15.75" x14ac:dyDescent="0.25">
      <c r="A150" s="348" t="s">
        <v>402</v>
      </c>
      <c r="B150" s="347" t="s">
        <v>599</v>
      </c>
      <c r="C150" s="346" t="s">
        <v>513</v>
      </c>
      <c r="D150" s="160">
        <f>'mód 3. ÖNK'!D346</f>
        <v>0</v>
      </c>
      <c r="E150" s="630"/>
      <c r="F150" s="630"/>
      <c r="G150" s="630"/>
      <c r="H150" s="630"/>
      <c r="I150" s="630"/>
      <c r="J150" s="630"/>
      <c r="K150" s="630"/>
      <c r="L150" s="630"/>
      <c r="M150" s="630"/>
      <c r="N150" s="630"/>
      <c r="O150" s="630"/>
      <c r="P150" s="630"/>
      <c r="Q150" s="630"/>
      <c r="R150" s="630"/>
      <c r="S150" s="630"/>
      <c r="T150" s="630"/>
      <c r="U150" s="630"/>
      <c r="V150" s="630"/>
      <c r="W150" s="630"/>
      <c r="X150" s="630"/>
      <c r="Y150" s="630"/>
      <c r="Z150" s="630"/>
      <c r="AA150" s="630"/>
      <c r="AB150" s="630"/>
      <c r="AC150" s="630"/>
      <c r="AD150" s="630"/>
      <c r="AE150" s="630"/>
      <c r="AF150" s="630"/>
      <c r="AG150" s="630"/>
      <c r="AH150" s="630">
        <f t="shared" si="6"/>
        <v>0</v>
      </c>
    </row>
    <row r="151" spans="1:34" ht="15.75" x14ac:dyDescent="0.25">
      <c r="A151" s="348" t="s">
        <v>403</v>
      </c>
      <c r="B151" s="347" t="s">
        <v>600</v>
      </c>
      <c r="C151" s="346" t="s">
        <v>514</v>
      </c>
      <c r="D151" s="160">
        <f>'mód 3. ÖNK'!D347</f>
        <v>3175</v>
      </c>
      <c r="E151" s="630"/>
      <c r="F151" s="630"/>
      <c r="G151" s="630"/>
      <c r="H151" s="630"/>
      <c r="I151" s="630"/>
      <c r="J151" s="630"/>
      <c r="K151" s="630"/>
      <c r="L151" s="630"/>
      <c r="M151" s="630"/>
      <c r="N151" s="630"/>
      <c r="O151" s="630"/>
      <c r="P151" s="630">
        <v>760</v>
      </c>
      <c r="Q151" s="630"/>
      <c r="R151" s="630">
        <v>18</v>
      </c>
      <c r="S151" s="630"/>
      <c r="T151" s="630"/>
      <c r="U151" s="630"/>
      <c r="V151" s="630"/>
      <c r="W151" s="630"/>
      <c r="X151" s="630"/>
      <c r="Y151" s="630"/>
      <c r="Z151" s="630"/>
      <c r="AA151" s="630"/>
      <c r="AB151" s="630"/>
      <c r="AC151" s="630"/>
      <c r="AD151" s="630"/>
      <c r="AE151" s="630">
        <v>179</v>
      </c>
      <c r="AF151" s="630"/>
      <c r="AG151" s="630"/>
      <c r="AH151" s="630">
        <f t="shared" si="6"/>
        <v>957</v>
      </c>
    </row>
    <row r="152" spans="1:34" ht="18.75" x14ac:dyDescent="0.3">
      <c r="A152" s="351" t="s">
        <v>613</v>
      </c>
      <c r="B152" s="10" t="s">
        <v>614</v>
      </c>
      <c r="C152" s="10" t="s">
        <v>515</v>
      </c>
      <c r="D152" s="343">
        <f>'mód 3. ÖNK'!D356</f>
        <v>30383</v>
      </c>
      <c r="E152" s="630"/>
      <c r="F152" s="630"/>
      <c r="G152" s="630"/>
      <c r="H152" s="630"/>
      <c r="I152" s="630"/>
      <c r="J152" s="630"/>
      <c r="K152" s="630"/>
      <c r="L152" s="630"/>
      <c r="M152" s="630"/>
      <c r="N152" s="630"/>
      <c r="O152" s="630"/>
      <c r="P152" s="630"/>
      <c r="Q152" s="630"/>
      <c r="R152" s="630"/>
      <c r="S152" s="630"/>
      <c r="T152" s="630"/>
      <c r="U152" s="630"/>
      <c r="V152" s="630"/>
      <c r="W152" s="630"/>
      <c r="X152" s="630"/>
      <c r="Y152" s="630"/>
      <c r="Z152" s="630"/>
      <c r="AA152" s="630"/>
      <c r="AB152" s="630"/>
      <c r="AC152" s="630"/>
      <c r="AD152" s="630"/>
      <c r="AE152" s="630"/>
      <c r="AF152" s="630"/>
      <c r="AG152" s="630"/>
      <c r="AH152" s="630">
        <f t="shared" si="6"/>
        <v>0</v>
      </c>
    </row>
    <row r="153" spans="1:34" ht="15.75" x14ac:dyDescent="0.25">
      <c r="A153" s="348" t="s">
        <v>1335</v>
      </c>
      <c r="B153" s="346" t="s">
        <v>615</v>
      </c>
      <c r="C153" s="346" t="s">
        <v>516</v>
      </c>
      <c r="D153" s="160">
        <f>'mód 3. ÖNK'!D357</f>
        <v>0</v>
      </c>
      <c r="E153" s="630"/>
      <c r="F153" s="630"/>
      <c r="G153" s="630"/>
      <c r="H153" s="630"/>
      <c r="I153" s="630"/>
      <c r="J153" s="630"/>
      <c r="K153" s="630"/>
      <c r="L153" s="630"/>
      <c r="M153" s="630"/>
      <c r="N153" s="630"/>
      <c r="O153" s="630"/>
      <c r="P153" s="630"/>
      <c r="Q153" s="630"/>
      <c r="R153" s="630"/>
      <c r="S153" s="630"/>
      <c r="T153" s="630"/>
      <c r="U153" s="630"/>
      <c r="V153" s="630"/>
      <c r="W153" s="630"/>
      <c r="X153" s="630"/>
      <c r="Y153" s="630"/>
      <c r="Z153" s="630"/>
      <c r="AA153" s="630"/>
      <c r="AB153" s="630"/>
      <c r="AC153" s="630"/>
      <c r="AD153" s="630"/>
      <c r="AE153" s="630"/>
      <c r="AF153" s="630"/>
      <c r="AG153" s="630"/>
      <c r="AH153" s="630">
        <f t="shared" si="6"/>
        <v>0</v>
      </c>
    </row>
    <row r="154" spans="1:34" ht="15.75" x14ac:dyDescent="0.25">
      <c r="A154" s="348" t="s">
        <v>1336</v>
      </c>
      <c r="B154" s="346" t="s">
        <v>616</v>
      </c>
      <c r="C154" s="346" t="s">
        <v>517</v>
      </c>
      <c r="D154" s="160">
        <f>'mód 3. ÖNK'!D358</f>
        <v>226</v>
      </c>
      <c r="E154" s="630"/>
      <c r="F154" s="630"/>
      <c r="G154" s="630"/>
      <c r="H154" s="630"/>
      <c r="I154" s="630"/>
      <c r="J154" s="630"/>
      <c r="K154" s="630"/>
      <c r="L154" s="630"/>
      <c r="M154" s="630"/>
      <c r="N154" s="630"/>
      <c r="O154" s="630"/>
      <c r="P154" s="630"/>
      <c r="Q154" s="630"/>
      <c r="R154" s="630"/>
      <c r="S154" s="630"/>
      <c r="T154" s="630"/>
      <c r="U154" s="630"/>
      <c r="V154" s="630"/>
      <c r="W154" s="630"/>
      <c r="X154" s="630"/>
      <c r="Y154" s="630"/>
      <c r="Z154" s="630"/>
      <c r="AA154" s="630">
        <v>226</v>
      </c>
      <c r="AB154" s="630"/>
      <c r="AC154" s="630"/>
      <c r="AD154" s="630"/>
      <c r="AE154" s="630"/>
      <c r="AF154" s="630"/>
      <c r="AG154" s="630"/>
      <c r="AH154" s="630">
        <f t="shared" si="6"/>
        <v>226</v>
      </c>
    </row>
    <row r="155" spans="1:34" ht="15.75" x14ac:dyDescent="0.25">
      <c r="A155" s="348" t="s">
        <v>1337</v>
      </c>
      <c r="B155" s="346" t="s">
        <v>617</v>
      </c>
      <c r="C155" s="346" t="s">
        <v>518</v>
      </c>
      <c r="D155" s="160">
        <f>'mód 3. ÖNK'!D359</f>
        <v>0</v>
      </c>
      <c r="E155" s="630"/>
      <c r="F155" s="630"/>
      <c r="G155" s="630"/>
      <c r="H155" s="630"/>
      <c r="I155" s="630"/>
      <c r="J155" s="630"/>
      <c r="K155" s="630"/>
      <c r="L155" s="630"/>
      <c r="M155" s="630"/>
      <c r="N155" s="630"/>
      <c r="O155" s="630"/>
      <c r="P155" s="630"/>
      <c r="Q155" s="630"/>
      <c r="R155" s="630"/>
      <c r="S155" s="630"/>
      <c r="T155" s="630"/>
      <c r="U155" s="630"/>
      <c r="V155" s="630"/>
      <c r="W155" s="630"/>
      <c r="X155" s="630"/>
      <c r="Y155" s="630"/>
      <c r="Z155" s="630"/>
      <c r="AA155" s="630"/>
      <c r="AB155" s="630"/>
      <c r="AC155" s="630"/>
      <c r="AD155" s="630"/>
      <c r="AE155" s="630"/>
      <c r="AF155" s="630"/>
      <c r="AG155" s="630"/>
      <c r="AH155" s="630">
        <f t="shared" si="6"/>
        <v>0</v>
      </c>
    </row>
    <row r="156" spans="1:34" ht="15.75" x14ac:dyDescent="0.25">
      <c r="A156" s="348" t="s">
        <v>1338</v>
      </c>
      <c r="B156" s="346" t="s">
        <v>618</v>
      </c>
      <c r="C156" s="346" t="s">
        <v>519</v>
      </c>
      <c r="D156" s="160">
        <f>'mód 3. ÖNK'!D360</f>
        <v>0</v>
      </c>
      <c r="E156" s="630"/>
      <c r="F156" s="630"/>
      <c r="G156" s="630"/>
      <c r="H156" s="630"/>
      <c r="I156" s="630"/>
      <c r="J156" s="630"/>
      <c r="K156" s="630"/>
      <c r="L156" s="630"/>
      <c r="M156" s="630"/>
      <c r="N156" s="630"/>
      <c r="O156" s="630"/>
      <c r="P156" s="630"/>
      <c r="Q156" s="630"/>
      <c r="R156" s="630"/>
      <c r="S156" s="630"/>
      <c r="T156" s="630"/>
      <c r="U156" s="630"/>
      <c r="V156" s="630"/>
      <c r="W156" s="630"/>
      <c r="X156" s="630"/>
      <c r="Y156" s="630"/>
      <c r="Z156" s="630"/>
      <c r="AA156" s="630"/>
      <c r="AB156" s="630"/>
      <c r="AC156" s="630"/>
      <c r="AD156" s="630"/>
      <c r="AE156" s="630"/>
      <c r="AF156" s="630"/>
      <c r="AG156" s="630"/>
      <c r="AH156" s="630">
        <f t="shared" si="6"/>
        <v>0</v>
      </c>
    </row>
    <row r="157" spans="1:34" ht="15.75" x14ac:dyDescent="0.25">
      <c r="A157" s="348" t="s">
        <v>1339</v>
      </c>
      <c r="B157" s="346" t="s">
        <v>619</v>
      </c>
      <c r="C157" s="346" t="s">
        <v>520</v>
      </c>
      <c r="D157" s="160">
        <f>'mód 3. ÖNK'!D364</f>
        <v>19152</v>
      </c>
      <c r="E157" s="630"/>
      <c r="F157" s="630"/>
      <c r="G157" s="630"/>
      <c r="H157" s="630"/>
      <c r="I157" s="630"/>
      <c r="J157" s="630"/>
      <c r="K157" s="630"/>
      <c r="L157" s="630"/>
      <c r="M157" s="630"/>
      <c r="N157" s="630"/>
      <c r="O157" s="630"/>
      <c r="P157" s="630"/>
      <c r="Q157" s="630"/>
      <c r="R157" s="630"/>
      <c r="S157" s="630"/>
      <c r="T157" s="630"/>
      <c r="U157" s="630"/>
      <c r="V157" s="630"/>
      <c r="W157" s="630"/>
      <c r="X157" s="630"/>
      <c r="Y157" s="630"/>
      <c r="Z157" s="630"/>
      <c r="AA157" s="630"/>
      <c r="AB157" s="630">
        <v>19152</v>
      </c>
      <c r="AC157" s="630"/>
      <c r="AD157" s="630"/>
      <c r="AE157" s="630"/>
      <c r="AF157" s="630"/>
      <c r="AG157" s="630"/>
      <c r="AH157" s="630">
        <f t="shared" si="6"/>
        <v>19152</v>
      </c>
    </row>
    <row r="158" spans="1:34" ht="15.75" x14ac:dyDescent="0.25">
      <c r="A158" s="348" t="s">
        <v>1340</v>
      </c>
      <c r="B158" s="346" t="s">
        <v>620</v>
      </c>
      <c r="C158" s="346" t="s">
        <v>521</v>
      </c>
      <c r="D158" s="160">
        <f>'mód 3. ÖNK'!D369</f>
        <v>6480</v>
      </c>
      <c r="E158" s="630"/>
      <c r="F158" s="630"/>
      <c r="G158" s="630"/>
      <c r="H158" s="630"/>
      <c r="I158" s="630"/>
      <c r="J158" s="630"/>
      <c r="K158" s="630"/>
      <c r="L158" s="630"/>
      <c r="M158" s="630"/>
      <c r="N158" s="630"/>
      <c r="O158" s="630"/>
      <c r="P158" s="630"/>
      <c r="Q158" s="630"/>
      <c r="R158" s="630"/>
      <c r="S158" s="630"/>
      <c r="T158" s="630"/>
      <c r="U158" s="630"/>
      <c r="V158" s="630"/>
      <c r="W158" s="630"/>
      <c r="X158" s="630"/>
      <c r="Y158" s="630"/>
      <c r="Z158" s="630"/>
      <c r="AA158" s="630"/>
      <c r="AB158" s="630"/>
      <c r="AC158" s="630">
        <v>6480</v>
      </c>
      <c r="AD158" s="630"/>
      <c r="AE158" s="630"/>
      <c r="AF158" s="630"/>
      <c r="AG158" s="630"/>
      <c r="AH158" s="630">
        <f t="shared" si="6"/>
        <v>6480</v>
      </c>
    </row>
    <row r="159" spans="1:34" ht="15.75" x14ac:dyDescent="0.25">
      <c r="A159" s="348" t="s">
        <v>1341</v>
      </c>
      <c r="B159" s="346" t="s">
        <v>621</v>
      </c>
      <c r="C159" s="346" t="s">
        <v>522</v>
      </c>
      <c r="D159" s="160">
        <f>'mód 3. ÖNK'!D375</f>
        <v>0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630"/>
      <c r="W159" s="630"/>
      <c r="X159" s="630"/>
      <c r="Y159" s="630"/>
      <c r="Z159" s="630"/>
      <c r="AA159" s="630"/>
      <c r="AB159" s="630"/>
      <c r="AC159" s="630"/>
      <c r="AD159" s="630"/>
      <c r="AE159" s="630"/>
      <c r="AF159" s="630"/>
      <c r="AG159" s="630"/>
      <c r="AH159" s="630">
        <f t="shared" si="6"/>
        <v>0</v>
      </c>
    </row>
    <row r="160" spans="1:34" ht="15.75" x14ac:dyDescent="0.25">
      <c r="A160" s="348" t="s">
        <v>1342</v>
      </c>
      <c r="B160" s="346" t="s">
        <v>622</v>
      </c>
      <c r="C160" s="346" t="s">
        <v>523</v>
      </c>
      <c r="D160" s="160">
        <f>'mód 3. ÖNK'!D376</f>
        <v>4525</v>
      </c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630"/>
      <c r="W160" s="630"/>
      <c r="X160" s="630"/>
      <c r="Y160" s="630"/>
      <c r="Z160" s="630">
        <v>400</v>
      </c>
      <c r="AA160" s="630"/>
      <c r="AB160" s="630">
        <v>2000</v>
      </c>
      <c r="AC160" s="630"/>
      <c r="AD160" s="630"/>
      <c r="AE160" s="630"/>
      <c r="AF160" s="630">
        <v>2200</v>
      </c>
      <c r="AG160" s="630"/>
      <c r="AH160" s="630">
        <f t="shared" si="6"/>
        <v>4600</v>
      </c>
    </row>
    <row r="161" spans="1:34" ht="18.75" x14ac:dyDescent="0.3">
      <c r="A161" s="362" t="s">
        <v>1356</v>
      </c>
      <c r="B161" s="10" t="s">
        <v>623</v>
      </c>
      <c r="C161" s="10" t="s">
        <v>524</v>
      </c>
      <c r="D161" s="343">
        <f>'mód 3. ÖNK'!D391</f>
        <v>16559</v>
      </c>
      <c r="E161" s="630"/>
      <c r="F161" s="630"/>
      <c r="G161" s="630"/>
      <c r="H161" s="630"/>
      <c r="I161" s="630"/>
      <c r="J161" s="630"/>
      <c r="K161" s="630"/>
      <c r="L161" s="630"/>
      <c r="M161" s="630"/>
      <c r="N161" s="630"/>
      <c r="O161" s="630"/>
      <c r="P161" s="630"/>
      <c r="Q161" s="630"/>
      <c r="R161" s="630"/>
      <c r="S161" s="630"/>
      <c r="T161" s="630"/>
      <c r="U161" s="630"/>
      <c r="V161" s="630"/>
      <c r="W161" s="630"/>
      <c r="X161" s="630"/>
      <c r="Y161" s="630"/>
      <c r="Z161" s="630"/>
      <c r="AA161" s="630"/>
      <c r="AB161" s="630"/>
      <c r="AC161" s="630"/>
      <c r="AD161" s="630"/>
      <c r="AE161" s="630"/>
      <c r="AF161" s="630"/>
      <c r="AG161" s="630"/>
      <c r="AH161" s="630">
        <f t="shared" si="6"/>
        <v>0</v>
      </c>
    </row>
    <row r="162" spans="1:34" ht="15.75" x14ac:dyDescent="0.25">
      <c r="A162" s="363" t="s">
        <v>1357</v>
      </c>
      <c r="B162" s="346" t="s">
        <v>624</v>
      </c>
      <c r="C162" s="346" t="s">
        <v>525</v>
      </c>
      <c r="D162" s="160">
        <f>'mód 3. ÖNK'!D392</f>
        <v>0</v>
      </c>
      <c r="E162" s="630"/>
      <c r="F162" s="630"/>
      <c r="G162" s="630"/>
      <c r="H162" s="630"/>
      <c r="I162" s="630"/>
      <c r="J162" s="630"/>
      <c r="K162" s="630"/>
      <c r="L162" s="630"/>
      <c r="M162" s="630"/>
      <c r="N162" s="630"/>
      <c r="O162" s="630"/>
      <c r="P162" s="630"/>
      <c r="Q162" s="630"/>
      <c r="R162" s="630"/>
      <c r="S162" s="630"/>
      <c r="T162" s="630"/>
      <c r="U162" s="630"/>
      <c r="V162" s="630"/>
      <c r="W162" s="630"/>
      <c r="X162" s="630"/>
      <c r="Y162" s="630"/>
      <c r="Z162" s="630"/>
      <c r="AA162" s="630"/>
      <c r="AB162" s="630"/>
      <c r="AC162" s="630"/>
      <c r="AD162" s="630"/>
      <c r="AE162" s="630"/>
      <c r="AF162" s="630"/>
      <c r="AG162" s="630"/>
      <c r="AH162" s="630">
        <f t="shared" si="6"/>
        <v>0</v>
      </c>
    </row>
    <row r="163" spans="1:34" ht="15.75" x14ac:dyDescent="0.25">
      <c r="A163" s="363" t="s">
        <v>1358</v>
      </c>
      <c r="B163" s="346" t="s">
        <v>625</v>
      </c>
      <c r="C163" s="346" t="s">
        <v>526</v>
      </c>
      <c r="D163" s="160">
        <f>'mód 3. ÖNK'!D393</f>
        <v>1359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630"/>
      <c r="W163" s="630"/>
      <c r="X163" s="630"/>
      <c r="Y163" s="630"/>
      <c r="Z163" s="630"/>
      <c r="AA163" s="630"/>
      <c r="AB163" s="630"/>
      <c r="AC163" s="630"/>
      <c r="AD163" s="630"/>
      <c r="AE163" s="630"/>
      <c r="AF163" s="630"/>
      <c r="AG163" s="630"/>
      <c r="AH163" s="630">
        <f t="shared" si="6"/>
        <v>0</v>
      </c>
    </row>
    <row r="164" spans="1:34" ht="15.75" x14ac:dyDescent="0.25">
      <c r="A164" s="363" t="s">
        <v>1359</v>
      </c>
      <c r="B164" s="346" t="s">
        <v>626</v>
      </c>
      <c r="C164" s="346" t="s">
        <v>527</v>
      </c>
      <c r="D164" s="160">
        <f>'mód 3. ÖNK'!D394</f>
        <v>0</v>
      </c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630"/>
      <c r="W164" s="630"/>
      <c r="X164" s="630"/>
      <c r="Y164" s="630"/>
      <c r="Z164" s="630"/>
      <c r="AA164" s="630"/>
      <c r="AB164" s="630"/>
      <c r="AC164" s="630"/>
      <c r="AD164" s="630"/>
      <c r="AE164" s="630"/>
      <c r="AF164" s="630"/>
      <c r="AG164" s="630"/>
      <c r="AH164" s="630">
        <f t="shared" si="6"/>
        <v>0</v>
      </c>
    </row>
    <row r="165" spans="1:34" ht="15.75" x14ac:dyDescent="0.25">
      <c r="A165" s="363" t="s">
        <v>1360</v>
      </c>
      <c r="B165" s="346" t="s">
        <v>627</v>
      </c>
      <c r="C165" s="346" t="s">
        <v>528</v>
      </c>
      <c r="D165" s="160">
        <f>'mód 3. ÖNK'!D395</f>
        <v>0</v>
      </c>
      <c r="E165" s="630"/>
      <c r="F165" s="630"/>
      <c r="G165" s="630"/>
      <c r="H165" s="630"/>
      <c r="I165" s="630"/>
      <c r="J165" s="630"/>
      <c r="K165" s="630"/>
      <c r="L165" s="630"/>
      <c r="M165" s="630"/>
      <c r="N165" s="630"/>
      <c r="O165" s="630"/>
      <c r="P165" s="630"/>
      <c r="Q165" s="630"/>
      <c r="R165" s="630"/>
      <c r="S165" s="630"/>
      <c r="T165" s="630"/>
      <c r="U165" s="630"/>
      <c r="V165" s="630"/>
      <c r="W165" s="630"/>
      <c r="X165" s="630"/>
      <c r="Y165" s="630"/>
      <c r="Z165" s="630"/>
      <c r="AA165" s="630"/>
      <c r="AB165" s="630"/>
      <c r="AC165" s="630"/>
      <c r="AD165" s="630"/>
      <c r="AE165" s="630"/>
      <c r="AF165" s="630"/>
      <c r="AG165" s="630"/>
      <c r="AH165" s="630">
        <f t="shared" si="6"/>
        <v>0</v>
      </c>
    </row>
    <row r="166" spans="1:34" ht="15.75" x14ac:dyDescent="0.25">
      <c r="A166" s="363" t="s">
        <v>1361</v>
      </c>
      <c r="B166" s="346" t="s">
        <v>628</v>
      </c>
      <c r="C166" s="346" t="s">
        <v>529</v>
      </c>
      <c r="D166" s="160">
        <f>'mód 3. ÖNK'!D396</f>
        <v>0</v>
      </c>
      <c r="E166" s="630"/>
      <c r="F166" s="630"/>
      <c r="G166" s="630"/>
      <c r="H166" s="630"/>
      <c r="I166" s="630"/>
      <c r="J166" s="630"/>
      <c r="K166" s="630"/>
      <c r="L166" s="630"/>
      <c r="M166" s="630"/>
      <c r="N166" s="630"/>
      <c r="O166" s="630"/>
      <c r="P166" s="630"/>
      <c r="Q166" s="630"/>
      <c r="R166" s="630"/>
      <c r="S166" s="630"/>
      <c r="T166" s="630"/>
      <c r="U166" s="630"/>
      <c r="V166" s="630"/>
      <c r="W166" s="630"/>
      <c r="X166" s="630"/>
      <c r="Y166" s="630"/>
      <c r="Z166" s="630"/>
      <c r="AA166" s="630"/>
      <c r="AB166" s="630"/>
      <c r="AC166" s="630"/>
      <c r="AD166" s="630"/>
      <c r="AE166" s="630"/>
      <c r="AF166" s="630"/>
      <c r="AG166" s="630"/>
      <c r="AH166" s="630">
        <f t="shared" si="6"/>
        <v>0</v>
      </c>
    </row>
    <row r="167" spans="1:34" ht="15.75" x14ac:dyDescent="0.25">
      <c r="A167" s="363" t="s">
        <v>636</v>
      </c>
      <c r="B167" s="346" t="s">
        <v>629</v>
      </c>
      <c r="C167" s="346" t="s">
        <v>530</v>
      </c>
      <c r="D167" s="160">
        <f>'mód 3. ÖNK'!D397</f>
        <v>11184</v>
      </c>
      <c r="E167" s="630"/>
      <c r="F167" s="630"/>
      <c r="G167" s="630"/>
      <c r="H167" s="630">
        <v>16461</v>
      </c>
      <c r="I167" s="630"/>
      <c r="J167" s="630"/>
      <c r="K167" s="630"/>
      <c r="L167" s="630"/>
      <c r="M167" s="630"/>
      <c r="N167" s="630"/>
      <c r="O167" s="630"/>
      <c r="P167" s="630"/>
      <c r="Q167" s="630"/>
      <c r="R167" s="630"/>
      <c r="S167" s="630"/>
      <c r="T167" s="630"/>
      <c r="U167" s="630"/>
      <c r="V167" s="630"/>
      <c r="W167" s="630"/>
      <c r="X167" s="630"/>
      <c r="Y167" s="630"/>
      <c r="Z167" s="630"/>
      <c r="AA167" s="630"/>
      <c r="AB167" s="630"/>
      <c r="AC167" s="630"/>
      <c r="AD167" s="630"/>
      <c r="AE167" s="630"/>
      <c r="AF167" s="630"/>
      <c r="AG167" s="630"/>
      <c r="AH167" s="630">
        <f t="shared" si="6"/>
        <v>16461</v>
      </c>
    </row>
    <row r="168" spans="1:34" ht="15.75" x14ac:dyDescent="0.25">
      <c r="A168" s="363" t="s">
        <v>637</v>
      </c>
      <c r="B168" s="346" t="s">
        <v>630</v>
      </c>
      <c r="C168" s="346" t="s">
        <v>531</v>
      </c>
      <c r="D168" s="160">
        <f>'mód 3. ÖNK'!D405</f>
        <v>0</v>
      </c>
      <c r="E168" s="630"/>
      <c r="F168" s="630"/>
      <c r="G168" s="630"/>
      <c r="H168" s="630"/>
      <c r="I168" s="630"/>
      <c r="J168" s="630"/>
      <c r="K168" s="630"/>
      <c r="L168" s="630"/>
      <c r="M168" s="630"/>
      <c r="N168" s="630"/>
      <c r="O168" s="630"/>
      <c r="P168" s="630"/>
      <c r="Q168" s="630"/>
      <c r="R168" s="630"/>
      <c r="S168" s="630"/>
      <c r="T168" s="630"/>
      <c r="U168" s="630"/>
      <c r="V168" s="630"/>
      <c r="W168" s="630"/>
      <c r="X168" s="630"/>
      <c r="Y168" s="630"/>
      <c r="Z168" s="630"/>
      <c r="AA168" s="630"/>
      <c r="AB168" s="630"/>
      <c r="AC168" s="630"/>
      <c r="AD168" s="630"/>
      <c r="AE168" s="630"/>
      <c r="AF168" s="630"/>
      <c r="AG168" s="630"/>
      <c r="AH168" s="630">
        <f t="shared" si="6"/>
        <v>0</v>
      </c>
    </row>
    <row r="169" spans="1:34" ht="15.75" x14ac:dyDescent="0.25">
      <c r="A169" s="363" t="s">
        <v>638</v>
      </c>
      <c r="B169" s="346" t="s">
        <v>631</v>
      </c>
      <c r="C169" s="346" t="s">
        <v>532</v>
      </c>
      <c r="D169" s="160">
        <f>'mód 3. ÖNK'!D406</f>
        <v>150</v>
      </c>
      <c r="E169" s="630"/>
      <c r="F169" s="630"/>
      <c r="G169" s="630"/>
      <c r="H169" s="630"/>
      <c r="I169" s="630"/>
      <c r="J169" s="630"/>
      <c r="K169" s="630"/>
      <c r="L169" s="630"/>
      <c r="M169" s="630"/>
      <c r="N169" s="630"/>
      <c r="O169" s="630"/>
      <c r="P169" s="630"/>
      <c r="Q169" s="630"/>
      <c r="R169" s="630"/>
      <c r="S169" s="630"/>
      <c r="T169" s="630"/>
      <c r="U169" s="630"/>
      <c r="V169" s="630"/>
      <c r="W169" s="630"/>
      <c r="X169" s="630"/>
      <c r="Y169" s="630"/>
      <c r="Z169" s="630"/>
      <c r="AA169" s="630"/>
      <c r="AB169" s="630"/>
      <c r="AC169" s="630"/>
      <c r="AD169" s="630"/>
      <c r="AE169" s="630"/>
      <c r="AF169" s="630"/>
      <c r="AG169" s="630"/>
      <c r="AH169" s="630">
        <f t="shared" si="6"/>
        <v>0</v>
      </c>
    </row>
    <row r="170" spans="1:34" ht="15.75" x14ac:dyDescent="0.25">
      <c r="A170" s="363" t="s">
        <v>639</v>
      </c>
      <c r="B170" s="346" t="s">
        <v>632</v>
      </c>
      <c r="C170" s="346" t="s">
        <v>533</v>
      </c>
      <c r="D170" s="160">
        <f>'mód 3. ÖNK'!D407</f>
        <v>0</v>
      </c>
      <c r="E170" s="630"/>
      <c r="F170" s="630"/>
      <c r="G170" s="630"/>
      <c r="H170" s="630"/>
      <c r="I170" s="630"/>
      <c r="J170" s="630"/>
      <c r="K170" s="630"/>
      <c r="L170" s="630"/>
      <c r="M170" s="630"/>
      <c r="N170" s="630"/>
      <c r="O170" s="630"/>
      <c r="P170" s="630"/>
      <c r="Q170" s="630"/>
      <c r="R170" s="630"/>
      <c r="S170" s="630"/>
      <c r="T170" s="630"/>
      <c r="U170" s="630"/>
      <c r="V170" s="630"/>
      <c r="W170" s="630"/>
      <c r="X170" s="630"/>
      <c r="Y170" s="630"/>
      <c r="Z170" s="630"/>
      <c r="AA170" s="630"/>
      <c r="AB170" s="630"/>
      <c r="AC170" s="630"/>
      <c r="AD170" s="630"/>
      <c r="AE170" s="630"/>
      <c r="AF170" s="630"/>
      <c r="AG170" s="630"/>
      <c r="AH170" s="630">
        <f t="shared" ref="AH170:AH201" si="7">SUM(E170:AG170)</f>
        <v>0</v>
      </c>
    </row>
    <row r="171" spans="1:34" ht="15.75" x14ac:dyDescent="0.25">
      <c r="A171" s="363" t="s">
        <v>640</v>
      </c>
      <c r="B171" s="350" t="s">
        <v>633</v>
      </c>
      <c r="C171" s="346" t="s">
        <v>534</v>
      </c>
      <c r="D171" s="160">
        <f>'mód 3. ÖNK'!D408</f>
        <v>0</v>
      </c>
      <c r="E171" s="630"/>
      <c r="F171" s="630"/>
      <c r="G171" s="630"/>
      <c r="H171" s="630"/>
      <c r="I171" s="630"/>
      <c r="J171" s="630"/>
      <c r="K171" s="630"/>
      <c r="L171" s="630"/>
      <c r="M171" s="630"/>
      <c r="N171" s="630"/>
      <c r="O171" s="630"/>
      <c r="P171" s="630"/>
      <c r="Q171" s="630"/>
      <c r="R171" s="630"/>
      <c r="S171" s="630"/>
      <c r="T171" s="630"/>
      <c r="U171" s="630"/>
      <c r="V171" s="630"/>
      <c r="W171" s="630"/>
      <c r="X171" s="630"/>
      <c r="Y171" s="630"/>
      <c r="Z171" s="630"/>
      <c r="AA171" s="630"/>
      <c r="AB171" s="630"/>
      <c r="AC171" s="630"/>
      <c r="AD171" s="630"/>
      <c r="AE171" s="630"/>
      <c r="AF171" s="630"/>
      <c r="AG171" s="630"/>
      <c r="AH171" s="630">
        <f t="shared" si="7"/>
        <v>0</v>
      </c>
    </row>
    <row r="172" spans="1:34" ht="15.75" x14ac:dyDescent="0.25">
      <c r="A172" s="363" t="s">
        <v>641</v>
      </c>
      <c r="B172" s="346" t="s">
        <v>634</v>
      </c>
      <c r="C172" s="346" t="s">
        <v>535</v>
      </c>
      <c r="D172" s="160">
        <f>'mód 3. ÖNK'!D409</f>
        <v>3865</v>
      </c>
      <c r="E172" s="630"/>
      <c r="F172" s="630"/>
      <c r="G172" s="630"/>
      <c r="H172" s="630"/>
      <c r="I172" s="630"/>
      <c r="J172" s="630"/>
      <c r="K172" s="630"/>
      <c r="L172" s="630"/>
      <c r="M172" s="630"/>
      <c r="N172" s="630"/>
      <c r="O172" s="630"/>
      <c r="P172" s="630"/>
      <c r="Q172" s="630"/>
      <c r="R172" s="630"/>
      <c r="S172" s="630"/>
      <c r="T172" s="630"/>
      <c r="U172" s="630"/>
      <c r="V172" s="630"/>
      <c r="W172" s="630">
        <v>2800</v>
      </c>
      <c r="X172" s="630">
        <v>400</v>
      </c>
      <c r="Y172" s="630"/>
      <c r="Z172" s="630"/>
      <c r="AA172" s="630"/>
      <c r="AB172" s="630"/>
      <c r="AC172" s="630"/>
      <c r="AD172" s="630"/>
      <c r="AE172" s="630"/>
      <c r="AF172" s="630"/>
      <c r="AG172" s="630"/>
      <c r="AH172" s="630">
        <f t="shared" si="7"/>
        <v>3200</v>
      </c>
    </row>
    <row r="173" spans="1:34" ht="15.75" x14ac:dyDescent="0.25">
      <c r="A173" s="363" t="s">
        <v>642</v>
      </c>
      <c r="B173" s="346" t="s">
        <v>635</v>
      </c>
      <c r="C173" s="346" t="s">
        <v>536</v>
      </c>
      <c r="D173" s="160">
        <f>'mód 3. ÖNK'!D425</f>
        <v>1</v>
      </c>
      <c r="E173" s="630"/>
      <c r="F173" s="630"/>
      <c r="G173" s="630"/>
      <c r="H173" s="630"/>
      <c r="I173" s="630"/>
      <c r="J173" s="630"/>
      <c r="K173" s="630"/>
      <c r="L173" s="630"/>
      <c r="M173" s="630"/>
      <c r="N173" s="630"/>
      <c r="O173" s="630"/>
      <c r="P173" s="630">
        <v>1</v>
      </c>
      <c r="Q173" s="630"/>
      <c r="R173" s="630"/>
      <c r="S173" s="630"/>
      <c r="T173" s="630"/>
      <c r="U173" s="630"/>
      <c r="V173" s="630"/>
      <c r="W173" s="630"/>
      <c r="X173" s="630"/>
      <c r="Y173" s="630"/>
      <c r="Z173" s="630"/>
      <c r="AA173" s="630"/>
      <c r="AB173" s="630"/>
      <c r="AC173" s="630"/>
      <c r="AD173" s="630"/>
      <c r="AE173" s="630"/>
      <c r="AF173" s="630"/>
      <c r="AG173" s="630"/>
      <c r="AH173" s="630">
        <f t="shared" si="7"/>
        <v>1</v>
      </c>
    </row>
    <row r="174" spans="1:34" ht="18.75" x14ac:dyDescent="0.3">
      <c r="A174" s="362" t="s">
        <v>1362</v>
      </c>
      <c r="B174" s="10" t="s">
        <v>648</v>
      </c>
      <c r="C174" s="10" t="s">
        <v>537</v>
      </c>
      <c r="D174" s="343">
        <f>'mód 3. ÖNK'!D428</f>
        <v>163545.57999999999</v>
      </c>
      <c r="E174" s="630"/>
      <c r="F174" s="630"/>
      <c r="G174" s="630"/>
      <c r="H174" s="630"/>
      <c r="I174" s="630"/>
      <c r="J174" s="630"/>
      <c r="K174" s="630"/>
      <c r="L174" s="630"/>
      <c r="M174" s="630"/>
      <c r="N174" s="630"/>
      <c r="O174" s="630"/>
      <c r="P174" s="630"/>
      <c r="Q174" s="630"/>
      <c r="R174" s="630"/>
      <c r="S174" s="630"/>
      <c r="T174" s="630"/>
      <c r="U174" s="630"/>
      <c r="V174" s="630"/>
      <c r="W174" s="630"/>
      <c r="X174" s="630"/>
      <c r="Y174" s="630"/>
      <c r="Z174" s="630"/>
      <c r="AA174" s="630"/>
      <c r="AB174" s="630"/>
      <c r="AC174" s="630"/>
      <c r="AD174" s="630"/>
      <c r="AE174" s="630"/>
      <c r="AF174" s="630"/>
      <c r="AG174" s="630"/>
      <c r="AH174" s="630">
        <f t="shared" si="7"/>
        <v>0</v>
      </c>
    </row>
    <row r="175" spans="1:34" ht="15.75" x14ac:dyDescent="0.25">
      <c r="A175" s="363" t="s">
        <v>1363</v>
      </c>
      <c r="B175" s="346" t="s">
        <v>649</v>
      </c>
      <c r="C175" s="346" t="s">
        <v>538</v>
      </c>
      <c r="D175" s="160">
        <f>'mód 3. ÖNK'!D429</f>
        <v>354</v>
      </c>
      <c r="E175" s="630"/>
      <c r="F175" s="630"/>
      <c r="G175" s="630"/>
      <c r="H175" s="630"/>
      <c r="I175" s="630"/>
      <c r="J175" s="630"/>
      <c r="K175" s="630"/>
      <c r="L175" s="630"/>
      <c r="M175" s="630"/>
      <c r="N175" s="630"/>
      <c r="O175" s="630"/>
      <c r="P175" s="630">
        <v>354</v>
      </c>
      <c r="Q175" s="630"/>
      <c r="R175" s="630"/>
      <c r="S175" s="630"/>
      <c r="T175" s="630"/>
      <c r="U175" s="630"/>
      <c r="V175" s="630"/>
      <c r="W175" s="630"/>
      <c r="X175" s="630"/>
      <c r="Y175" s="630"/>
      <c r="Z175" s="630"/>
      <c r="AA175" s="630"/>
      <c r="AB175" s="630"/>
      <c r="AC175" s="630"/>
      <c r="AD175" s="630"/>
      <c r="AE175" s="630"/>
      <c r="AF175" s="630"/>
      <c r="AG175" s="630"/>
      <c r="AH175" s="630">
        <f t="shared" si="7"/>
        <v>354</v>
      </c>
    </row>
    <row r="176" spans="1:34" ht="15.75" x14ac:dyDescent="0.25">
      <c r="A176" s="363" t="s">
        <v>1364</v>
      </c>
      <c r="B176" s="346" t="s">
        <v>650</v>
      </c>
      <c r="C176" s="346" t="s">
        <v>539</v>
      </c>
      <c r="D176" s="160">
        <f>'mód 3. ÖNK'!D432</f>
        <v>151573</v>
      </c>
      <c r="E176" s="630"/>
      <c r="F176" s="630">
        <v>118</v>
      </c>
      <c r="G176" s="630"/>
      <c r="H176" s="630"/>
      <c r="I176" s="630"/>
      <c r="J176" s="630"/>
      <c r="K176" s="630"/>
      <c r="L176" s="630"/>
      <c r="M176" s="630">
        <v>132403</v>
      </c>
      <c r="N176" s="630"/>
      <c r="O176" s="630"/>
      <c r="P176" s="630"/>
      <c r="Q176" s="630"/>
      <c r="R176" s="630"/>
      <c r="S176" s="630"/>
      <c r="T176" s="630"/>
      <c r="U176" s="630"/>
      <c r="V176" s="630"/>
      <c r="W176" s="630"/>
      <c r="X176" s="630"/>
      <c r="Y176" s="630"/>
      <c r="Z176" s="630"/>
      <c r="AA176" s="630"/>
      <c r="AB176" s="630"/>
      <c r="AC176" s="630"/>
      <c r="AD176" s="630"/>
      <c r="AE176" s="630"/>
      <c r="AF176" s="630"/>
      <c r="AG176" s="630"/>
      <c r="AH176" s="630">
        <f t="shared" si="7"/>
        <v>132521</v>
      </c>
    </row>
    <row r="177" spans="1:34" ht="15.75" x14ac:dyDescent="0.25">
      <c r="A177" s="363" t="s">
        <v>1365</v>
      </c>
      <c r="B177" s="346" t="s">
        <v>651</v>
      </c>
      <c r="C177" s="346" t="s">
        <v>540</v>
      </c>
      <c r="D177" s="160">
        <f>'mód 3. ÖNK'!D436</f>
        <v>300</v>
      </c>
      <c r="E177" s="630"/>
      <c r="F177" s="630"/>
      <c r="G177" s="630"/>
      <c r="H177" s="630"/>
      <c r="I177" s="630"/>
      <c r="J177" s="630"/>
      <c r="K177" s="630"/>
      <c r="L177" s="630"/>
      <c r="M177" s="630"/>
      <c r="N177" s="630"/>
      <c r="O177" s="630"/>
      <c r="P177" s="630">
        <v>1394</v>
      </c>
      <c r="Q177" s="630"/>
      <c r="R177" s="630"/>
      <c r="S177" s="630"/>
      <c r="T177" s="630"/>
      <c r="U177" s="630"/>
      <c r="V177" s="630"/>
      <c r="W177" s="630"/>
      <c r="X177" s="630"/>
      <c r="Y177" s="630"/>
      <c r="Z177" s="630"/>
      <c r="AA177" s="630"/>
      <c r="AB177" s="630"/>
      <c r="AC177" s="630"/>
      <c r="AD177" s="630"/>
      <c r="AE177" s="630"/>
      <c r="AF177" s="630"/>
      <c r="AG177" s="630"/>
      <c r="AH177" s="630">
        <f t="shared" si="7"/>
        <v>1394</v>
      </c>
    </row>
    <row r="178" spans="1:34" ht="15.75" x14ac:dyDescent="0.25">
      <c r="A178" s="363" t="s">
        <v>643</v>
      </c>
      <c r="B178" s="346" t="s">
        <v>652</v>
      </c>
      <c r="C178" s="346" t="s">
        <v>541</v>
      </c>
      <c r="D178" s="160">
        <f>'mód 3. ÖNK'!D437</f>
        <v>591</v>
      </c>
      <c r="E178" s="630"/>
      <c r="F178" s="630"/>
      <c r="G178" s="630"/>
      <c r="H178" s="630"/>
      <c r="I178" s="630"/>
      <c r="J178" s="630"/>
      <c r="K178" s="630"/>
      <c r="L178" s="630"/>
      <c r="M178" s="630"/>
      <c r="N178" s="630"/>
      <c r="O178" s="630"/>
      <c r="P178" s="630">
        <v>591</v>
      </c>
      <c r="Q178" s="630"/>
      <c r="R178" s="630"/>
      <c r="S178" s="630"/>
      <c r="T178" s="630"/>
      <c r="U178" s="630"/>
      <c r="V178" s="630"/>
      <c r="W178" s="630"/>
      <c r="X178" s="630"/>
      <c r="Y178" s="630"/>
      <c r="Z178" s="630"/>
      <c r="AA178" s="630"/>
      <c r="AB178" s="630"/>
      <c r="AC178" s="630"/>
      <c r="AD178" s="630"/>
      <c r="AE178" s="630"/>
      <c r="AF178" s="630"/>
      <c r="AG178" s="630"/>
      <c r="AH178" s="630">
        <f t="shared" si="7"/>
        <v>591</v>
      </c>
    </row>
    <row r="179" spans="1:34" ht="15.75" x14ac:dyDescent="0.25">
      <c r="A179" s="363" t="s">
        <v>644</v>
      </c>
      <c r="B179" s="346" t="s">
        <v>653</v>
      </c>
      <c r="C179" s="346" t="s">
        <v>542</v>
      </c>
      <c r="D179" s="160">
        <f>'mód 3. ÖNK'!D438</f>
        <v>0</v>
      </c>
      <c r="E179" s="630"/>
      <c r="F179" s="630"/>
      <c r="G179" s="630"/>
      <c r="H179" s="630"/>
      <c r="I179" s="630"/>
      <c r="J179" s="630"/>
      <c r="K179" s="630"/>
      <c r="L179" s="630"/>
      <c r="M179" s="630"/>
      <c r="N179" s="630"/>
      <c r="O179" s="630"/>
      <c r="P179" s="630"/>
      <c r="Q179" s="630"/>
      <c r="R179" s="630"/>
      <c r="S179" s="630"/>
      <c r="T179" s="630"/>
      <c r="U179" s="630"/>
      <c r="V179" s="630"/>
      <c r="W179" s="630"/>
      <c r="X179" s="630"/>
      <c r="Y179" s="630"/>
      <c r="Z179" s="630"/>
      <c r="AA179" s="630"/>
      <c r="AB179" s="630"/>
      <c r="AC179" s="630"/>
      <c r="AD179" s="630"/>
      <c r="AE179" s="630"/>
      <c r="AF179" s="630"/>
      <c r="AG179" s="630"/>
      <c r="AH179" s="630">
        <f t="shared" si="7"/>
        <v>0</v>
      </c>
    </row>
    <row r="180" spans="1:34" ht="15.75" x14ac:dyDescent="0.25">
      <c r="A180" s="363" t="s">
        <v>645</v>
      </c>
      <c r="B180" s="346" t="s">
        <v>1609</v>
      </c>
      <c r="C180" s="346" t="s">
        <v>543</v>
      </c>
      <c r="D180" s="160">
        <f>'mód 3. ÖNK'!D439</f>
        <v>0</v>
      </c>
      <c r="E180" s="630"/>
      <c r="F180" s="630"/>
      <c r="G180" s="630"/>
      <c r="H180" s="630"/>
      <c r="I180" s="630"/>
      <c r="J180" s="630"/>
      <c r="K180" s="630"/>
      <c r="L180" s="630"/>
      <c r="M180" s="630"/>
      <c r="N180" s="630"/>
      <c r="O180" s="630"/>
      <c r="P180" s="630"/>
      <c r="Q180" s="630"/>
      <c r="R180" s="630"/>
      <c r="S180" s="630"/>
      <c r="T180" s="630"/>
      <c r="U180" s="630"/>
      <c r="V180" s="630"/>
      <c r="W180" s="630"/>
      <c r="X180" s="630"/>
      <c r="Y180" s="630"/>
      <c r="Z180" s="630"/>
      <c r="AA180" s="630"/>
      <c r="AB180" s="630"/>
      <c r="AC180" s="630"/>
      <c r="AD180" s="630"/>
      <c r="AE180" s="630"/>
      <c r="AF180" s="630"/>
      <c r="AG180" s="630"/>
      <c r="AH180" s="630">
        <f t="shared" si="7"/>
        <v>0</v>
      </c>
    </row>
    <row r="181" spans="1:34" ht="15.75" x14ac:dyDescent="0.25">
      <c r="A181" s="363" t="s">
        <v>646</v>
      </c>
      <c r="B181" s="346" t="s">
        <v>1610</v>
      </c>
      <c r="C181" s="346" t="s">
        <v>544</v>
      </c>
      <c r="D181" s="160">
        <f>'mód 3. ÖNK'!D440</f>
        <v>10728</v>
      </c>
      <c r="E181" s="630"/>
      <c r="F181" s="630">
        <v>32</v>
      </c>
      <c r="G181" s="630"/>
      <c r="H181" s="630"/>
      <c r="I181" s="630"/>
      <c r="J181" s="630"/>
      <c r="K181" s="630"/>
      <c r="L181" s="630"/>
      <c r="M181" s="630"/>
      <c r="N181" s="630"/>
      <c r="O181" s="630"/>
      <c r="P181" s="630">
        <v>631</v>
      </c>
      <c r="Q181" s="630"/>
      <c r="R181" s="630"/>
      <c r="S181" s="630"/>
      <c r="T181" s="630"/>
      <c r="U181" s="630"/>
      <c r="V181" s="630"/>
      <c r="W181" s="630"/>
      <c r="X181" s="630"/>
      <c r="Y181" s="630"/>
      <c r="Z181" s="630"/>
      <c r="AA181" s="630"/>
      <c r="AB181" s="630"/>
      <c r="AC181" s="630"/>
      <c r="AD181" s="630"/>
      <c r="AE181" s="630"/>
      <c r="AF181" s="630"/>
      <c r="AG181" s="630"/>
      <c r="AH181" s="630">
        <f t="shared" si="7"/>
        <v>663</v>
      </c>
    </row>
    <row r="182" spans="1:34" ht="18.75" x14ac:dyDescent="0.3">
      <c r="A182" s="362" t="s">
        <v>1366</v>
      </c>
      <c r="B182" s="10" t="s">
        <v>1611</v>
      </c>
      <c r="C182" s="10" t="s">
        <v>545</v>
      </c>
      <c r="D182" s="343">
        <f>'mód 3. ÖNK'!D441</f>
        <v>144759</v>
      </c>
      <c r="E182" s="630"/>
      <c r="F182" s="630"/>
      <c r="G182" s="630"/>
      <c r="H182" s="630"/>
      <c r="I182" s="630"/>
      <c r="J182" s="630"/>
      <c r="K182" s="630"/>
      <c r="L182" s="630"/>
      <c r="M182" s="630"/>
      <c r="N182" s="630"/>
      <c r="O182" s="630"/>
      <c r="P182" s="630"/>
      <c r="Q182" s="630"/>
      <c r="R182" s="630"/>
      <c r="S182" s="630"/>
      <c r="T182" s="630"/>
      <c r="U182" s="630"/>
      <c r="V182" s="630"/>
      <c r="W182" s="630"/>
      <c r="X182" s="630"/>
      <c r="Y182" s="630"/>
      <c r="Z182" s="630"/>
      <c r="AA182" s="630"/>
      <c r="AB182" s="630"/>
      <c r="AC182" s="630"/>
      <c r="AD182" s="630"/>
      <c r="AE182" s="630"/>
      <c r="AF182" s="630"/>
      <c r="AG182" s="630"/>
      <c r="AH182" s="630">
        <f t="shared" si="7"/>
        <v>0</v>
      </c>
    </row>
    <row r="183" spans="1:34" ht="15.75" x14ac:dyDescent="0.25">
      <c r="A183" s="363" t="s">
        <v>1369</v>
      </c>
      <c r="B183" s="346" t="s">
        <v>1612</v>
      </c>
      <c r="C183" s="346" t="s">
        <v>546</v>
      </c>
      <c r="D183" s="160">
        <f>'mód 3. ÖNK'!D442</f>
        <v>113983</v>
      </c>
      <c r="E183" s="630"/>
      <c r="F183" s="630"/>
      <c r="G183" s="630">
        <v>1762</v>
      </c>
      <c r="H183" s="630"/>
      <c r="I183" s="630"/>
      <c r="J183" s="630"/>
      <c r="K183" s="630"/>
      <c r="L183" s="630"/>
      <c r="M183" s="630"/>
      <c r="N183" s="630"/>
      <c r="O183" s="630"/>
      <c r="P183" s="630">
        <v>1575</v>
      </c>
      <c r="Q183" s="630"/>
      <c r="R183" s="630"/>
      <c r="S183" s="630"/>
      <c r="T183" s="630"/>
      <c r="U183" s="630">
        <v>787</v>
      </c>
      <c r="V183" s="630"/>
      <c r="W183" s="630"/>
      <c r="X183" s="630"/>
      <c r="Y183" s="630"/>
      <c r="Z183" s="630"/>
      <c r="AA183" s="630"/>
      <c r="AB183" s="630"/>
      <c r="AC183" s="630"/>
      <c r="AD183" s="630"/>
      <c r="AE183" s="630"/>
      <c r="AF183" s="630"/>
      <c r="AG183" s="630"/>
      <c r="AH183" s="630">
        <f t="shared" si="7"/>
        <v>4124</v>
      </c>
    </row>
    <row r="184" spans="1:34" ht="15.75" x14ac:dyDescent="0.25">
      <c r="A184" s="363" t="s">
        <v>1367</v>
      </c>
      <c r="B184" s="346" t="s">
        <v>1613</v>
      </c>
      <c r="C184" s="346" t="s">
        <v>547</v>
      </c>
      <c r="D184" s="160">
        <f>'mód 3. ÖNK'!D443</f>
        <v>0</v>
      </c>
      <c r="E184" s="630"/>
      <c r="F184" s="630"/>
      <c r="G184" s="630"/>
      <c r="H184" s="630"/>
      <c r="I184" s="630"/>
      <c r="J184" s="630"/>
      <c r="K184" s="630"/>
      <c r="L184" s="630"/>
      <c r="M184" s="630"/>
      <c r="N184" s="630"/>
      <c r="O184" s="630"/>
      <c r="P184" s="630"/>
      <c r="Q184" s="630"/>
      <c r="R184" s="630"/>
      <c r="S184" s="630"/>
      <c r="T184" s="630"/>
      <c r="U184" s="630"/>
      <c r="V184" s="630"/>
      <c r="W184" s="630"/>
      <c r="X184" s="630"/>
      <c r="Y184" s="630"/>
      <c r="Z184" s="630"/>
      <c r="AA184" s="630"/>
      <c r="AB184" s="630"/>
      <c r="AC184" s="630"/>
      <c r="AD184" s="630"/>
      <c r="AE184" s="630"/>
      <c r="AF184" s="630"/>
      <c r="AG184" s="630"/>
      <c r="AH184" s="630">
        <f t="shared" si="7"/>
        <v>0</v>
      </c>
    </row>
    <row r="185" spans="1:34" ht="15.75" x14ac:dyDescent="0.25">
      <c r="A185" s="363" t="s">
        <v>1368</v>
      </c>
      <c r="B185" s="346" t="s">
        <v>1614</v>
      </c>
      <c r="C185" s="346" t="s">
        <v>548</v>
      </c>
      <c r="D185" s="160">
        <f>'mód 3. ÖNK'!D444</f>
        <v>0</v>
      </c>
      <c r="E185" s="630"/>
      <c r="F185" s="630"/>
      <c r="G185" s="630"/>
      <c r="H185" s="630"/>
      <c r="I185" s="630"/>
      <c r="J185" s="630"/>
      <c r="K185" s="630"/>
      <c r="L185" s="630"/>
      <c r="M185" s="630"/>
      <c r="N185" s="630"/>
      <c r="O185" s="630"/>
      <c r="P185" s="630"/>
      <c r="Q185" s="630"/>
      <c r="R185" s="630"/>
      <c r="S185" s="630"/>
      <c r="T185" s="630"/>
      <c r="U185" s="630"/>
      <c r="V185" s="630"/>
      <c r="W185" s="630"/>
      <c r="X185" s="630"/>
      <c r="Y185" s="630"/>
      <c r="Z185" s="630"/>
      <c r="AA185" s="630"/>
      <c r="AB185" s="630"/>
      <c r="AC185" s="630"/>
      <c r="AD185" s="630"/>
      <c r="AE185" s="630"/>
      <c r="AF185" s="630"/>
      <c r="AG185" s="630"/>
      <c r="AH185" s="630">
        <f t="shared" si="7"/>
        <v>0</v>
      </c>
    </row>
    <row r="186" spans="1:34" ht="15.75" x14ac:dyDescent="0.25">
      <c r="A186" s="363" t="s">
        <v>647</v>
      </c>
      <c r="B186" s="346" t="s">
        <v>1615</v>
      </c>
      <c r="C186" s="346" t="s">
        <v>1451</v>
      </c>
      <c r="D186" s="160">
        <f>'mód 3. ÖNK'!D445</f>
        <v>30776</v>
      </c>
      <c r="E186" s="630"/>
      <c r="F186" s="630"/>
      <c r="G186" s="630">
        <v>476</v>
      </c>
      <c r="H186" s="630"/>
      <c r="I186" s="630"/>
      <c r="J186" s="630"/>
      <c r="K186" s="630"/>
      <c r="L186" s="630"/>
      <c r="M186" s="630"/>
      <c r="N186" s="630"/>
      <c r="O186" s="630"/>
      <c r="P186" s="630">
        <v>425</v>
      </c>
      <c r="Q186" s="630"/>
      <c r="R186" s="630"/>
      <c r="S186" s="630"/>
      <c r="T186" s="630"/>
      <c r="U186" s="630">
        <v>213</v>
      </c>
      <c r="V186" s="630"/>
      <c r="W186" s="630"/>
      <c r="X186" s="630"/>
      <c r="Y186" s="630"/>
      <c r="Z186" s="630"/>
      <c r="AA186" s="630"/>
      <c r="AB186" s="630"/>
      <c r="AC186" s="630"/>
      <c r="AD186" s="630"/>
      <c r="AE186" s="630"/>
      <c r="AF186" s="630"/>
      <c r="AG186" s="630"/>
      <c r="AH186" s="630">
        <f t="shared" si="7"/>
        <v>1114</v>
      </c>
    </row>
    <row r="187" spans="1:34" ht="18.75" x14ac:dyDescent="0.3">
      <c r="A187" s="362" t="s">
        <v>1410</v>
      </c>
      <c r="B187" s="10" t="s">
        <v>1616</v>
      </c>
      <c r="C187" s="10" t="s">
        <v>1452</v>
      </c>
      <c r="D187" s="343">
        <f>'mód 3. ÖNK'!D446</f>
        <v>23456</v>
      </c>
      <c r="E187" s="630"/>
      <c r="F187" s="630"/>
      <c r="G187" s="630"/>
      <c r="H187" s="630"/>
      <c r="I187" s="630"/>
      <c r="J187" s="630"/>
      <c r="K187" s="630"/>
      <c r="L187" s="630"/>
      <c r="M187" s="630"/>
      <c r="N187" s="630"/>
      <c r="O187" s="630"/>
      <c r="P187" s="630"/>
      <c r="Q187" s="630"/>
      <c r="R187" s="630"/>
      <c r="S187" s="630"/>
      <c r="T187" s="630"/>
      <c r="U187" s="630"/>
      <c r="V187" s="630"/>
      <c r="W187" s="630"/>
      <c r="X187" s="630"/>
      <c r="Y187" s="630"/>
      <c r="Z187" s="630"/>
      <c r="AA187" s="630"/>
      <c r="AB187" s="630"/>
      <c r="AC187" s="630"/>
      <c r="AD187" s="630"/>
      <c r="AE187" s="630"/>
      <c r="AF187" s="630"/>
      <c r="AG187" s="630"/>
      <c r="AH187" s="630">
        <f t="shared" si="7"/>
        <v>0</v>
      </c>
    </row>
    <row r="188" spans="1:34" ht="15.75" x14ac:dyDescent="0.25">
      <c r="A188" s="363" t="s">
        <v>1411</v>
      </c>
      <c r="B188" s="346" t="s">
        <v>1640</v>
      </c>
      <c r="C188" s="346" t="s">
        <v>1453</v>
      </c>
      <c r="D188" s="160">
        <f>'mód 3. ÖNK'!D447</f>
        <v>0</v>
      </c>
      <c r="E188" s="630"/>
      <c r="F188" s="630"/>
      <c r="G188" s="630"/>
      <c r="H188" s="630"/>
      <c r="I188" s="630"/>
      <c r="J188" s="630"/>
      <c r="K188" s="630"/>
      <c r="L188" s="630"/>
      <c r="M188" s="630"/>
      <c r="N188" s="630"/>
      <c r="O188" s="630"/>
      <c r="P188" s="630"/>
      <c r="Q188" s="630"/>
      <c r="R188" s="630"/>
      <c r="S188" s="630"/>
      <c r="T188" s="630"/>
      <c r="U188" s="630"/>
      <c r="V188" s="630"/>
      <c r="W188" s="630"/>
      <c r="X188" s="630"/>
      <c r="Y188" s="630"/>
      <c r="Z188" s="630"/>
      <c r="AA188" s="630"/>
      <c r="AB188" s="630"/>
      <c r="AC188" s="630"/>
      <c r="AD188" s="630"/>
      <c r="AE188" s="630"/>
      <c r="AF188" s="630"/>
      <c r="AG188" s="630"/>
      <c r="AH188" s="630">
        <f t="shared" si="7"/>
        <v>0</v>
      </c>
    </row>
    <row r="189" spans="1:34" ht="15.75" x14ac:dyDescent="0.25">
      <c r="A189" s="363" t="s">
        <v>1412</v>
      </c>
      <c r="B189" s="346" t="s">
        <v>1641</v>
      </c>
      <c r="C189" s="346" t="s">
        <v>1454</v>
      </c>
      <c r="D189" s="160">
        <f>'mód 3. ÖNK'!D448</f>
        <v>0</v>
      </c>
      <c r="E189" s="630"/>
      <c r="F189" s="630"/>
      <c r="G189" s="630"/>
      <c r="H189" s="630"/>
      <c r="I189" s="630"/>
      <c r="J189" s="630"/>
      <c r="K189" s="630"/>
      <c r="L189" s="630"/>
      <c r="M189" s="630"/>
      <c r="N189" s="630"/>
      <c r="O189" s="630"/>
      <c r="P189" s="630"/>
      <c r="Q189" s="630"/>
      <c r="R189" s="630"/>
      <c r="S189" s="630"/>
      <c r="T189" s="630"/>
      <c r="U189" s="630"/>
      <c r="V189" s="630"/>
      <c r="W189" s="630"/>
      <c r="X189" s="630"/>
      <c r="Y189" s="630"/>
      <c r="Z189" s="630"/>
      <c r="AA189" s="630"/>
      <c r="AB189" s="630"/>
      <c r="AC189" s="630"/>
      <c r="AD189" s="630"/>
      <c r="AE189" s="630"/>
      <c r="AF189" s="630"/>
      <c r="AG189" s="630"/>
      <c r="AH189" s="630">
        <f t="shared" si="7"/>
        <v>0</v>
      </c>
    </row>
    <row r="190" spans="1:34" ht="15.75" x14ac:dyDescent="0.25">
      <c r="A190" s="363" t="s">
        <v>1414</v>
      </c>
      <c r="B190" s="346" t="s">
        <v>1642</v>
      </c>
      <c r="C190" s="346" t="s">
        <v>1455</v>
      </c>
      <c r="D190" s="160">
        <f>'mód 3. ÖNK'!D449</f>
        <v>0</v>
      </c>
      <c r="E190" s="630"/>
      <c r="F190" s="630"/>
      <c r="G190" s="630"/>
      <c r="H190" s="630"/>
      <c r="I190" s="630"/>
      <c r="J190" s="630"/>
      <c r="K190" s="630"/>
      <c r="L190" s="630"/>
      <c r="M190" s="630"/>
      <c r="N190" s="630"/>
      <c r="O190" s="630"/>
      <c r="P190" s="630"/>
      <c r="Q190" s="630"/>
      <c r="R190" s="630"/>
      <c r="S190" s="630"/>
      <c r="T190" s="630"/>
      <c r="U190" s="630"/>
      <c r="V190" s="630"/>
      <c r="W190" s="630"/>
      <c r="X190" s="630"/>
      <c r="Y190" s="630"/>
      <c r="Z190" s="630"/>
      <c r="AA190" s="630"/>
      <c r="AB190" s="630"/>
      <c r="AC190" s="630"/>
      <c r="AD190" s="630"/>
      <c r="AE190" s="630"/>
      <c r="AF190" s="630"/>
      <c r="AG190" s="630"/>
      <c r="AH190" s="630">
        <f t="shared" si="7"/>
        <v>0</v>
      </c>
    </row>
    <row r="191" spans="1:34" ht="15.75" x14ac:dyDescent="0.25">
      <c r="A191" s="363" t="s">
        <v>1415</v>
      </c>
      <c r="B191" s="346" t="s">
        <v>1643</v>
      </c>
      <c r="C191" s="346" t="s">
        <v>1456</v>
      </c>
      <c r="D191" s="160">
        <f>'mód 3. ÖNK'!D450</f>
        <v>14753</v>
      </c>
      <c r="E191" s="630"/>
      <c r="F191" s="630"/>
      <c r="G191" s="630"/>
      <c r="H191" s="630">
        <v>13091</v>
      </c>
      <c r="I191" s="630"/>
      <c r="J191" s="630"/>
      <c r="K191" s="630"/>
      <c r="L191" s="630"/>
      <c r="M191" s="630"/>
      <c r="N191" s="630"/>
      <c r="O191" s="630"/>
      <c r="P191" s="630"/>
      <c r="Q191" s="630"/>
      <c r="R191" s="630"/>
      <c r="S191" s="630"/>
      <c r="T191" s="630"/>
      <c r="U191" s="630"/>
      <c r="V191" s="630"/>
      <c r="W191" s="630"/>
      <c r="X191" s="630"/>
      <c r="Y191" s="630"/>
      <c r="Z191" s="630"/>
      <c r="AA191" s="630"/>
      <c r="AB191" s="630"/>
      <c r="AC191" s="630"/>
      <c r="AD191" s="630"/>
      <c r="AE191" s="630"/>
      <c r="AF191" s="630"/>
      <c r="AG191" s="630"/>
      <c r="AH191" s="630">
        <f t="shared" si="7"/>
        <v>13091</v>
      </c>
    </row>
    <row r="192" spans="1:34" ht="15.75" x14ac:dyDescent="0.25">
      <c r="A192" s="363" t="s">
        <v>1416</v>
      </c>
      <c r="B192" s="346" t="s">
        <v>763</v>
      </c>
      <c r="C192" s="346" t="s">
        <v>1457</v>
      </c>
      <c r="D192" s="160">
        <f>'mód 3. ÖNK'!D451</f>
        <v>0</v>
      </c>
      <c r="E192" s="630"/>
      <c r="F192" s="630"/>
      <c r="G192" s="630"/>
      <c r="H192" s="630"/>
      <c r="I192" s="630"/>
      <c r="J192" s="630"/>
      <c r="K192" s="630"/>
      <c r="L192" s="630"/>
      <c r="M192" s="630"/>
      <c r="N192" s="630"/>
      <c r="O192" s="630"/>
      <c r="P192" s="630"/>
      <c r="Q192" s="630"/>
      <c r="R192" s="630"/>
      <c r="S192" s="630"/>
      <c r="T192" s="630"/>
      <c r="U192" s="630"/>
      <c r="V192" s="630"/>
      <c r="W192" s="630"/>
      <c r="X192" s="630"/>
      <c r="Y192" s="630"/>
      <c r="Z192" s="630"/>
      <c r="AA192" s="630"/>
      <c r="AB192" s="630"/>
      <c r="AC192" s="630"/>
      <c r="AD192" s="630"/>
      <c r="AE192" s="630"/>
      <c r="AF192" s="630"/>
      <c r="AG192" s="630"/>
      <c r="AH192" s="630">
        <f t="shared" si="7"/>
        <v>0</v>
      </c>
    </row>
    <row r="193" spans="1:34" ht="15.75" x14ac:dyDescent="0.25">
      <c r="A193" s="363" t="s">
        <v>1417</v>
      </c>
      <c r="B193" s="346" t="s">
        <v>764</v>
      </c>
      <c r="C193" s="346" t="s">
        <v>1458</v>
      </c>
      <c r="D193" s="160">
        <f>'mód 3. ÖNK'!D452</f>
        <v>4100</v>
      </c>
      <c r="E193" s="630"/>
      <c r="F193" s="630"/>
      <c r="G193" s="630"/>
      <c r="H193" s="630"/>
      <c r="I193" s="630"/>
      <c r="J193" s="630"/>
      <c r="K193" s="630"/>
      <c r="L193" s="630"/>
      <c r="M193" s="630"/>
      <c r="N193" s="630"/>
      <c r="O193" s="630"/>
      <c r="P193" s="630">
        <v>1500</v>
      </c>
      <c r="Q193" s="630"/>
      <c r="R193" s="630"/>
      <c r="S193" s="630"/>
      <c r="T193" s="630"/>
      <c r="U193" s="630"/>
      <c r="V193" s="630"/>
      <c r="W193" s="630"/>
      <c r="X193" s="630"/>
      <c r="Y193" s="630"/>
      <c r="Z193" s="630"/>
      <c r="AA193" s="630"/>
      <c r="AB193" s="630"/>
      <c r="AC193" s="630"/>
      <c r="AD193" s="630"/>
      <c r="AE193" s="630"/>
      <c r="AF193" s="630"/>
      <c r="AG193" s="630"/>
      <c r="AH193" s="630">
        <f t="shared" si="7"/>
        <v>1500</v>
      </c>
    </row>
    <row r="194" spans="1:34" ht="15.75" x14ac:dyDescent="0.25">
      <c r="A194" s="363" t="s">
        <v>1418</v>
      </c>
      <c r="B194" s="346" t="s">
        <v>765</v>
      </c>
      <c r="C194" s="346" t="s">
        <v>1459</v>
      </c>
      <c r="D194" s="160">
        <f>'mód 3. ÖNK'!D453</f>
        <v>0</v>
      </c>
      <c r="E194" s="630"/>
      <c r="F194" s="630"/>
      <c r="G194" s="630"/>
      <c r="H194" s="630"/>
      <c r="I194" s="630"/>
      <c r="J194" s="630"/>
      <c r="K194" s="630"/>
      <c r="L194" s="630"/>
      <c r="M194" s="630"/>
      <c r="N194" s="630"/>
      <c r="O194" s="630"/>
      <c r="P194" s="630"/>
      <c r="Q194" s="630"/>
      <c r="R194" s="630"/>
      <c r="S194" s="630"/>
      <c r="T194" s="630"/>
      <c r="U194" s="630"/>
      <c r="V194" s="630"/>
      <c r="W194" s="630"/>
      <c r="X194" s="630"/>
      <c r="Y194" s="630"/>
      <c r="Z194" s="630"/>
      <c r="AA194" s="630"/>
      <c r="AB194" s="630"/>
      <c r="AC194" s="630"/>
      <c r="AD194" s="630"/>
      <c r="AE194" s="630"/>
      <c r="AF194" s="630"/>
      <c r="AG194" s="630"/>
      <c r="AH194" s="630">
        <f t="shared" si="7"/>
        <v>0</v>
      </c>
    </row>
    <row r="195" spans="1:34" ht="15.75" x14ac:dyDescent="0.25">
      <c r="A195" s="363" t="s">
        <v>1419</v>
      </c>
      <c r="B195" s="346" t="s">
        <v>766</v>
      </c>
      <c r="C195" s="346" t="s">
        <v>1460</v>
      </c>
      <c r="D195" s="160">
        <f>'mód 3. ÖNK'!D454</f>
        <v>4603</v>
      </c>
      <c r="E195" s="630"/>
      <c r="F195" s="630"/>
      <c r="G195" s="630"/>
      <c r="H195" s="630"/>
      <c r="I195" s="630"/>
      <c r="J195" s="630"/>
      <c r="K195" s="630"/>
      <c r="L195" s="630"/>
      <c r="M195" s="630"/>
      <c r="N195" s="630"/>
      <c r="O195" s="630"/>
      <c r="P195" s="630"/>
      <c r="Q195" s="630"/>
      <c r="R195" s="630"/>
      <c r="S195" s="630">
        <v>3975</v>
      </c>
      <c r="T195" s="630"/>
      <c r="U195" s="630"/>
      <c r="V195" s="630"/>
      <c r="W195" s="630"/>
      <c r="X195" s="630"/>
      <c r="Y195" s="630"/>
      <c r="Z195" s="630"/>
      <c r="AA195" s="630"/>
      <c r="AB195" s="630"/>
      <c r="AC195" s="630"/>
      <c r="AD195" s="630"/>
      <c r="AE195" s="630"/>
      <c r="AF195" s="630"/>
      <c r="AG195" s="630"/>
      <c r="AH195" s="630">
        <f t="shared" si="7"/>
        <v>3975</v>
      </c>
    </row>
    <row r="196" spans="1:34" ht="18.75" x14ac:dyDescent="0.3">
      <c r="A196" s="362" t="s">
        <v>1420</v>
      </c>
      <c r="B196" s="10" t="s">
        <v>767</v>
      </c>
      <c r="C196" s="10" t="s">
        <v>768</v>
      </c>
      <c r="D196" s="343">
        <f>SUM(D187,D182,D174,D161,D152,D127,D126,D107)</f>
        <v>519797.82999999996</v>
      </c>
      <c r="E196" s="630"/>
      <c r="F196" s="630"/>
      <c r="G196" s="630"/>
      <c r="H196" s="630"/>
      <c r="I196" s="630"/>
      <c r="J196" s="630"/>
      <c r="K196" s="630"/>
      <c r="L196" s="630"/>
      <c r="M196" s="630"/>
      <c r="N196" s="630"/>
      <c r="O196" s="630"/>
      <c r="P196" s="630"/>
      <c r="Q196" s="630"/>
      <c r="R196" s="630"/>
      <c r="S196" s="630"/>
      <c r="T196" s="630"/>
      <c r="U196" s="630"/>
      <c r="V196" s="630"/>
      <c r="W196" s="630"/>
      <c r="X196" s="630"/>
      <c r="Y196" s="630"/>
      <c r="Z196" s="630"/>
      <c r="AA196" s="630"/>
      <c r="AB196" s="630"/>
      <c r="AC196" s="630"/>
      <c r="AD196" s="630"/>
      <c r="AE196" s="630"/>
      <c r="AF196" s="630"/>
      <c r="AG196" s="630"/>
      <c r="AH196" s="630">
        <f t="shared" si="7"/>
        <v>0</v>
      </c>
    </row>
    <row r="197" spans="1:34" ht="18.75" x14ac:dyDescent="0.3">
      <c r="A197" s="362" t="s">
        <v>437</v>
      </c>
      <c r="B197" s="364" t="s">
        <v>801</v>
      </c>
      <c r="C197" s="10" t="s">
        <v>1462</v>
      </c>
      <c r="D197" s="343">
        <f>'mód 3. ÖNK'!D456</f>
        <v>42594</v>
      </c>
      <c r="E197" s="630"/>
      <c r="F197" s="630"/>
      <c r="G197" s="630"/>
      <c r="H197" s="630"/>
      <c r="I197" s="630"/>
      <c r="J197" s="630"/>
      <c r="K197" s="630"/>
      <c r="L197" s="630"/>
      <c r="M197" s="630"/>
      <c r="N197" s="630"/>
      <c r="O197" s="630"/>
      <c r="P197" s="630"/>
      <c r="Q197" s="630"/>
      <c r="R197" s="630"/>
      <c r="S197" s="630"/>
      <c r="T197" s="630"/>
      <c r="U197" s="630"/>
      <c r="V197" s="630"/>
      <c r="W197" s="630"/>
      <c r="X197" s="630"/>
      <c r="Y197" s="630"/>
      <c r="Z197" s="630"/>
      <c r="AA197" s="630"/>
      <c r="AB197" s="630"/>
      <c r="AC197" s="630"/>
      <c r="AD197" s="630"/>
      <c r="AE197" s="630"/>
      <c r="AF197" s="630"/>
      <c r="AG197" s="630"/>
      <c r="AH197" s="630">
        <f t="shared" si="7"/>
        <v>0</v>
      </c>
    </row>
    <row r="198" spans="1:34" ht="15.75" x14ac:dyDescent="0.25">
      <c r="A198" s="363" t="s">
        <v>780</v>
      </c>
      <c r="B198" s="347" t="s">
        <v>785</v>
      </c>
      <c r="C198" s="346" t="s">
        <v>1463</v>
      </c>
      <c r="D198" s="160">
        <f>'mód 3. ÖNK'!D457</f>
        <v>11045</v>
      </c>
      <c r="E198" s="630"/>
      <c r="F198" s="630"/>
      <c r="G198" s="630"/>
      <c r="H198" s="630"/>
      <c r="I198" s="630"/>
      <c r="J198" s="630"/>
      <c r="K198" s="630"/>
      <c r="L198" s="630"/>
      <c r="M198" s="630"/>
      <c r="N198" s="630"/>
      <c r="O198" s="630"/>
      <c r="P198" s="630"/>
      <c r="Q198" s="630"/>
      <c r="R198" s="630"/>
      <c r="S198" s="630"/>
      <c r="T198" s="630"/>
      <c r="U198" s="630"/>
      <c r="V198" s="630"/>
      <c r="W198" s="630"/>
      <c r="X198" s="630"/>
      <c r="Y198" s="630"/>
      <c r="Z198" s="630"/>
      <c r="AA198" s="630"/>
      <c r="AB198" s="630"/>
      <c r="AC198" s="630"/>
      <c r="AD198" s="630"/>
      <c r="AE198" s="630"/>
      <c r="AF198" s="630"/>
      <c r="AG198" s="630"/>
      <c r="AH198" s="630">
        <f t="shared" si="7"/>
        <v>0</v>
      </c>
    </row>
    <row r="199" spans="1:34" ht="15.75" x14ac:dyDescent="0.25">
      <c r="A199" s="363" t="s">
        <v>2040</v>
      </c>
      <c r="B199" s="347" t="s">
        <v>786</v>
      </c>
      <c r="C199" s="346" t="s">
        <v>1464</v>
      </c>
      <c r="D199" s="160">
        <f>'mód 3. ÖNK'!D458</f>
        <v>0</v>
      </c>
      <c r="E199" s="630"/>
      <c r="F199" s="630"/>
      <c r="G199" s="630"/>
      <c r="H199" s="630"/>
      <c r="I199" s="630"/>
      <c r="J199" s="630"/>
      <c r="K199" s="630"/>
      <c r="L199" s="630"/>
      <c r="M199" s="630"/>
      <c r="N199" s="630"/>
      <c r="O199" s="630"/>
      <c r="P199" s="630"/>
      <c r="Q199" s="630"/>
      <c r="R199" s="630"/>
      <c r="S199" s="630"/>
      <c r="T199" s="630"/>
      <c r="U199" s="630"/>
      <c r="V199" s="630"/>
      <c r="W199" s="630"/>
      <c r="X199" s="630"/>
      <c r="Y199" s="630"/>
      <c r="Z199" s="630"/>
      <c r="AA199" s="630"/>
      <c r="AB199" s="630"/>
      <c r="AC199" s="630"/>
      <c r="AD199" s="630"/>
      <c r="AE199" s="630"/>
      <c r="AF199" s="630"/>
      <c r="AG199" s="630"/>
      <c r="AH199" s="630">
        <f t="shared" si="7"/>
        <v>0</v>
      </c>
    </row>
    <row r="200" spans="1:34" ht="15.75" x14ac:dyDescent="0.25">
      <c r="A200" s="363" t="s">
        <v>2041</v>
      </c>
      <c r="B200" s="347" t="s">
        <v>787</v>
      </c>
      <c r="C200" s="346" t="s">
        <v>1465</v>
      </c>
      <c r="D200" s="160">
        <f>'mód 3. ÖNK'!D459</f>
        <v>0</v>
      </c>
      <c r="E200" s="630"/>
      <c r="F200" s="630"/>
      <c r="G200" s="630"/>
      <c r="H200" s="630"/>
      <c r="I200" s="630"/>
      <c r="J200" s="630"/>
      <c r="K200" s="630"/>
      <c r="L200" s="630"/>
      <c r="M200" s="630"/>
      <c r="N200" s="630"/>
      <c r="O200" s="630"/>
      <c r="P200" s="630"/>
      <c r="Q200" s="630"/>
      <c r="R200" s="630"/>
      <c r="S200" s="630"/>
      <c r="T200" s="630"/>
      <c r="U200" s="630"/>
      <c r="V200" s="630"/>
      <c r="W200" s="630"/>
      <c r="X200" s="630"/>
      <c r="Y200" s="630"/>
      <c r="Z200" s="630"/>
      <c r="AA200" s="630"/>
      <c r="AB200" s="630"/>
      <c r="AC200" s="630"/>
      <c r="AD200" s="630"/>
      <c r="AE200" s="630"/>
      <c r="AF200" s="630"/>
      <c r="AG200" s="630"/>
      <c r="AH200" s="630">
        <f t="shared" si="7"/>
        <v>0</v>
      </c>
    </row>
    <row r="201" spans="1:34" ht="15.75" x14ac:dyDescent="0.25">
      <c r="A201" s="363" t="s">
        <v>2042</v>
      </c>
      <c r="B201" s="347" t="s">
        <v>788</v>
      </c>
      <c r="C201" s="346" t="s">
        <v>1466</v>
      </c>
      <c r="D201" s="160">
        <f>'mód 3. ÖNK'!D460</f>
        <v>11045</v>
      </c>
      <c r="E201" s="630"/>
      <c r="F201" s="630"/>
      <c r="G201" s="630"/>
      <c r="H201" s="630"/>
      <c r="I201" s="630"/>
      <c r="J201" s="630"/>
      <c r="K201" s="630"/>
      <c r="L201" s="630"/>
      <c r="M201" s="630"/>
      <c r="N201" s="630"/>
      <c r="O201" s="630"/>
      <c r="P201" s="630"/>
      <c r="Q201" s="630"/>
      <c r="R201" s="630"/>
      <c r="S201" s="630"/>
      <c r="T201" s="630"/>
      <c r="U201" s="630"/>
      <c r="V201" s="630"/>
      <c r="W201" s="630"/>
      <c r="X201" s="630"/>
      <c r="Y201" s="630"/>
      <c r="Z201" s="630"/>
      <c r="AA201" s="630"/>
      <c r="AB201" s="630"/>
      <c r="AC201" s="630"/>
      <c r="AD201" s="630"/>
      <c r="AE201" s="630"/>
      <c r="AF201" s="630"/>
      <c r="AG201" s="630"/>
      <c r="AH201" s="630">
        <f t="shared" si="7"/>
        <v>0</v>
      </c>
    </row>
    <row r="202" spans="1:34" ht="15.75" x14ac:dyDescent="0.25">
      <c r="A202" s="363" t="s">
        <v>781</v>
      </c>
      <c r="B202" s="347" t="s">
        <v>789</v>
      </c>
      <c r="C202" s="346" t="s">
        <v>1467</v>
      </c>
      <c r="D202" s="160">
        <f>'mód 3. ÖNK'!D461</f>
        <v>0</v>
      </c>
      <c r="E202" s="630"/>
      <c r="F202" s="630"/>
      <c r="G202" s="630"/>
      <c r="H202" s="630"/>
      <c r="I202" s="630"/>
      <c r="J202" s="630"/>
      <c r="K202" s="630"/>
      <c r="L202" s="630"/>
      <c r="M202" s="630"/>
      <c r="N202" s="630"/>
      <c r="O202" s="630"/>
      <c r="P202" s="630"/>
      <c r="Q202" s="630"/>
      <c r="R202" s="630"/>
      <c r="S202" s="630"/>
      <c r="T202" s="630"/>
      <c r="U202" s="630"/>
      <c r="V202" s="630"/>
      <c r="W202" s="630"/>
      <c r="X202" s="630"/>
      <c r="Y202" s="630"/>
      <c r="Z202" s="630"/>
      <c r="AA202" s="630"/>
      <c r="AB202" s="630"/>
      <c r="AC202" s="630"/>
      <c r="AD202" s="630"/>
      <c r="AE202" s="630"/>
      <c r="AF202" s="630"/>
      <c r="AG202" s="630"/>
      <c r="AH202" s="630">
        <f t="shared" ref="AH202:AH219" si="8">SUM(E202:AG202)</f>
        <v>0</v>
      </c>
    </row>
    <row r="203" spans="1:34" ht="15.75" x14ac:dyDescent="0.25">
      <c r="A203" s="363" t="s">
        <v>2043</v>
      </c>
      <c r="B203" s="347" t="s">
        <v>790</v>
      </c>
      <c r="C203" s="346" t="s">
        <v>1468</v>
      </c>
      <c r="D203" s="160">
        <f>'mód 3. ÖNK'!D462</f>
        <v>0</v>
      </c>
      <c r="E203" s="630"/>
      <c r="F203" s="630"/>
      <c r="G203" s="630"/>
      <c r="H203" s="630"/>
      <c r="I203" s="630"/>
      <c r="J203" s="630"/>
      <c r="K203" s="630"/>
      <c r="L203" s="630"/>
      <c r="M203" s="630"/>
      <c r="N203" s="630"/>
      <c r="O203" s="630"/>
      <c r="P203" s="630"/>
      <c r="Q203" s="630"/>
      <c r="R203" s="630"/>
      <c r="S203" s="630"/>
      <c r="T203" s="630"/>
      <c r="U203" s="630"/>
      <c r="V203" s="630"/>
      <c r="W203" s="630"/>
      <c r="X203" s="630"/>
      <c r="Y203" s="630"/>
      <c r="Z203" s="630"/>
      <c r="AA203" s="630"/>
      <c r="AB203" s="630"/>
      <c r="AC203" s="630"/>
      <c r="AD203" s="630"/>
      <c r="AE203" s="630"/>
      <c r="AF203" s="630"/>
      <c r="AG203" s="630"/>
      <c r="AH203" s="630">
        <f t="shared" si="8"/>
        <v>0</v>
      </c>
    </row>
    <row r="204" spans="1:34" ht="15.75" x14ac:dyDescent="0.25">
      <c r="A204" s="363" t="s">
        <v>2044</v>
      </c>
      <c r="B204" s="347" t="s">
        <v>791</v>
      </c>
      <c r="C204" s="346" t="s">
        <v>1469</v>
      </c>
      <c r="D204" s="160">
        <f>'mód 3. ÖNK'!D463</f>
        <v>0</v>
      </c>
      <c r="E204" s="630"/>
      <c r="F204" s="630"/>
      <c r="G204" s="630"/>
      <c r="H204" s="630"/>
      <c r="I204" s="630"/>
      <c r="J204" s="630"/>
      <c r="K204" s="630"/>
      <c r="L204" s="630"/>
      <c r="M204" s="630"/>
      <c r="N204" s="630"/>
      <c r="O204" s="630"/>
      <c r="P204" s="630"/>
      <c r="Q204" s="630"/>
      <c r="R204" s="630"/>
      <c r="S204" s="630"/>
      <c r="T204" s="630"/>
      <c r="U204" s="630"/>
      <c r="V204" s="630"/>
      <c r="W204" s="630"/>
      <c r="X204" s="630"/>
      <c r="Y204" s="630"/>
      <c r="Z204" s="630"/>
      <c r="AA204" s="630"/>
      <c r="AB204" s="630"/>
      <c r="AC204" s="630"/>
      <c r="AD204" s="630"/>
      <c r="AE204" s="630"/>
      <c r="AF204" s="630"/>
      <c r="AG204" s="630"/>
      <c r="AH204" s="630">
        <f t="shared" si="8"/>
        <v>0</v>
      </c>
    </row>
    <row r="205" spans="1:34" ht="15.75" x14ac:dyDescent="0.25">
      <c r="A205" s="363" t="s">
        <v>2045</v>
      </c>
      <c r="B205" s="347" t="s">
        <v>792</v>
      </c>
      <c r="C205" s="346" t="s">
        <v>1470</v>
      </c>
      <c r="D205" s="160">
        <f>'mód 3. ÖNK'!D464</f>
        <v>0</v>
      </c>
      <c r="E205" s="630"/>
      <c r="F205" s="630"/>
      <c r="G205" s="630"/>
      <c r="H205" s="630"/>
      <c r="I205" s="630"/>
      <c r="J205" s="630"/>
      <c r="K205" s="630"/>
      <c r="L205" s="630"/>
      <c r="M205" s="630"/>
      <c r="N205" s="630"/>
      <c r="O205" s="630"/>
      <c r="P205" s="630"/>
      <c r="Q205" s="630"/>
      <c r="R205" s="630"/>
      <c r="S205" s="630"/>
      <c r="T205" s="630"/>
      <c r="U205" s="630"/>
      <c r="V205" s="630"/>
      <c r="W205" s="630"/>
      <c r="X205" s="630"/>
      <c r="Y205" s="630"/>
      <c r="Z205" s="630"/>
      <c r="AA205" s="630"/>
      <c r="AB205" s="630"/>
      <c r="AC205" s="630"/>
      <c r="AD205" s="630"/>
      <c r="AE205" s="630"/>
      <c r="AF205" s="630"/>
      <c r="AG205" s="630"/>
      <c r="AH205" s="630">
        <f t="shared" si="8"/>
        <v>0</v>
      </c>
    </row>
    <row r="206" spans="1:34" ht="15.75" x14ac:dyDescent="0.25">
      <c r="A206" s="363" t="s">
        <v>2046</v>
      </c>
      <c r="B206" s="347" t="s">
        <v>793</v>
      </c>
      <c r="C206" s="346" t="s">
        <v>1471</v>
      </c>
      <c r="D206" s="160">
        <f>'mód 3. ÖNK'!D465</f>
        <v>0</v>
      </c>
      <c r="E206" s="630"/>
      <c r="F206" s="630"/>
      <c r="G206" s="630"/>
      <c r="H206" s="630"/>
      <c r="I206" s="630"/>
      <c r="J206" s="630"/>
      <c r="K206" s="630"/>
      <c r="L206" s="630"/>
      <c r="M206" s="630"/>
      <c r="N206" s="630"/>
      <c r="O206" s="630"/>
      <c r="P206" s="630"/>
      <c r="Q206" s="630"/>
      <c r="R206" s="630"/>
      <c r="S206" s="630"/>
      <c r="T206" s="630"/>
      <c r="U206" s="630"/>
      <c r="V206" s="630"/>
      <c r="W206" s="630"/>
      <c r="X206" s="630"/>
      <c r="Y206" s="630"/>
      <c r="Z206" s="630"/>
      <c r="AA206" s="630"/>
      <c r="AB206" s="630"/>
      <c r="AC206" s="630"/>
      <c r="AD206" s="630"/>
      <c r="AE206" s="630"/>
      <c r="AF206" s="630"/>
      <c r="AG206" s="630"/>
      <c r="AH206" s="630">
        <f t="shared" si="8"/>
        <v>0</v>
      </c>
    </row>
    <row r="207" spans="1:34" ht="15.75" x14ac:dyDescent="0.25">
      <c r="A207" s="363" t="s">
        <v>782</v>
      </c>
      <c r="B207" s="347" t="s">
        <v>794</v>
      </c>
      <c r="C207" s="346" t="s">
        <v>1472</v>
      </c>
      <c r="D207" s="160">
        <f>'mód 3. ÖNK'!D466</f>
        <v>0</v>
      </c>
      <c r="E207" s="630"/>
      <c r="F207" s="630"/>
      <c r="G207" s="630"/>
      <c r="H207" s="630"/>
      <c r="I207" s="630"/>
      <c r="J207" s="630"/>
      <c r="K207" s="630"/>
      <c r="L207" s="630"/>
      <c r="M207" s="630"/>
      <c r="N207" s="630"/>
      <c r="O207" s="630"/>
      <c r="P207" s="630"/>
      <c r="Q207" s="630"/>
      <c r="R207" s="630"/>
      <c r="S207" s="630"/>
      <c r="T207" s="630"/>
      <c r="U207" s="630"/>
      <c r="V207" s="630"/>
      <c r="W207" s="630"/>
      <c r="X207" s="630"/>
      <c r="Y207" s="630"/>
      <c r="Z207" s="630"/>
      <c r="AA207" s="630"/>
      <c r="AB207" s="630"/>
      <c r="AC207" s="630"/>
      <c r="AD207" s="630"/>
      <c r="AE207" s="630"/>
      <c r="AF207" s="630"/>
      <c r="AG207" s="630"/>
      <c r="AH207" s="630">
        <f t="shared" si="8"/>
        <v>0</v>
      </c>
    </row>
    <row r="208" spans="1:34" ht="15.75" x14ac:dyDescent="0.25">
      <c r="A208" s="363" t="s">
        <v>783</v>
      </c>
      <c r="B208" s="347" t="s">
        <v>795</v>
      </c>
      <c r="C208" s="346" t="s">
        <v>1473</v>
      </c>
      <c r="D208" s="160">
        <f>'mód 3. ÖNK'!D467</f>
        <v>0</v>
      </c>
      <c r="E208" s="630"/>
      <c r="F208" s="630"/>
      <c r="G208" s="630"/>
      <c r="H208" s="630"/>
      <c r="I208" s="630"/>
      <c r="J208" s="630"/>
      <c r="K208" s="630"/>
      <c r="L208" s="630"/>
      <c r="M208" s="630"/>
      <c r="N208" s="630"/>
      <c r="O208" s="630"/>
      <c r="P208" s="630"/>
      <c r="Q208" s="630"/>
      <c r="R208" s="630"/>
      <c r="S208" s="630"/>
      <c r="T208" s="630"/>
      <c r="U208" s="630"/>
      <c r="V208" s="630"/>
      <c r="W208" s="630"/>
      <c r="X208" s="630"/>
      <c r="Y208" s="630"/>
      <c r="Z208" s="630"/>
      <c r="AA208" s="630"/>
      <c r="AB208" s="630"/>
      <c r="AC208" s="630"/>
      <c r="AD208" s="630"/>
      <c r="AE208" s="630"/>
      <c r="AF208" s="630"/>
      <c r="AG208" s="630"/>
      <c r="AH208" s="630">
        <f t="shared" si="8"/>
        <v>0</v>
      </c>
    </row>
    <row r="209" spans="1:34" ht="15.75" x14ac:dyDescent="0.25">
      <c r="A209" s="363" t="s">
        <v>2047</v>
      </c>
      <c r="B209" s="347" t="s">
        <v>796</v>
      </c>
      <c r="C209" s="346" t="s">
        <v>1474</v>
      </c>
      <c r="D209" s="160">
        <f>'mód 3. ÖNK'!D468</f>
        <v>31549</v>
      </c>
      <c r="E209" s="630"/>
      <c r="F209" s="630"/>
      <c r="G209" s="630"/>
      <c r="H209" s="630">
        <v>30411</v>
      </c>
      <c r="I209" s="630"/>
      <c r="J209" s="630"/>
      <c r="K209" s="630"/>
      <c r="L209" s="630"/>
      <c r="M209" s="630"/>
      <c r="N209" s="630"/>
      <c r="O209" s="630"/>
      <c r="P209" s="630"/>
      <c r="Q209" s="630"/>
      <c r="R209" s="630"/>
      <c r="S209" s="630"/>
      <c r="T209" s="630"/>
      <c r="U209" s="630"/>
      <c r="V209" s="630"/>
      <c r="W209" s="630"/>
      <c r="X209" s="630"/>
      <c r="Y209" s="630"/>
      <c r="Z209" s="630"/>
      <c r="AA209" s="630"/>
      <c r="AB209" s="630"/>
      <c r="AC209" s="630"/>
      <c r="AD209" s="630"/>
      <c r="AE209" s="630"/>
      <c r="AF209" s="630"/>
      <c r="AG209" s="630"/>
      <c r="AH209" s="630">
        <f t="shared" si="8"/>
        <v>30411</v>
      </c>
    </row>
    <row r="210" spans="1:34" ht="15.75" x14ac:dyDescent="0.25">
      <c r="A210" s="363" t="s">
        <v>2048</v>
      </c>
      <c r="B210" s="347" t="s">
        <v>797</v>
      </c>
      <c r="C210" s="346" t="s">
        <v>1475</v>
      </c>
      <c r="D210" s="160">
        <f>'mód 3. ÖNK'!D469</f>
        <v>0</v>
      </c>
      <c r="E210" s="630"/>
      <c r="F210" s="630"/>
      <c r="G210" s="630"/>
      <c r="H210" s="630"/>
      <c r="I210" s="630"/>
      <c r="J210" s="630"/>
      <c r="K210" s="630"/>
      <c r="L210" s="630"/>
      <c r="M210" s="630"/>
      <c r="N210" s="630"/>
      <c r="O210" s="630"/>
      <c r="P210" s="630"/>
      <c r="Q210" s="630"/>
      <c r="R210" s="630"/>
      <c r="S210" s="630"/>
      <c r="T210" s="630"/>
      <c r="U210" s="630"/>
      <c r="V210" s="630"/>
      <c r="W210" s="630"/>
      <c r="X210" s="630"/>
      <c r="Y210" s="630"/>
      <c r="Z210" s="630"/>
      <c r="AA210" s="630"/>
      <c r="AB210" s="630"/>
      <c r="AC210" s="630"/>
      <c r="AD210" s="630"/>
      <c r="AE210" s="630"/>
      <c r="AF210" s="630"/>
      <c r="AG210" s="630"/>
      <c r="AH210" s="630">
        <f t="shared" si="8"/>
        <v>0</v>
      </c>
    </row>
    <row r="211" spans="1:34" ht="15.75" x14ac:dyDescent="0.25">
      <c r="A211" s="363" t="s">
        <v>2049</v>
      </c>
      <c r="B211" s="347" t="s">
        <v>798</v>
      </c>
      <c r="C211" s="346" t="s">
        <v>1476</v>
      </c>
      <c r="D211" s="160">
        <f>'mód 3. ÖNK'!D470</f>
        <v>0</v>
      </c>
      <c r="E211" s="630"/>
      <c r="F211" s="630"/>
      <c r="G211" s="630"/>
      <c r="H211" s="630"/>
      <c r="I211" s="630"/>
      <c r="J211" s="630"/>
      <c r="K211" s="630"/>
      <c r="L211" s="630"/>
      <c r="M211" s="630"/>
      <c r="N211" s="630"/>
      <c r="O211" s="630"/>
      <c r="P211" s="630"/>
      <c r="Q211" s="630"/>
      <c r="R211" s="630"/>
      <c r="S211" s="630"/>
      <c r="T211" s="630"/>
      <c r="U211" s="630"/>
      <c r="V211" s="630"/>
      <c r="W211" s="630"/>
      <c r="X211" s="630"/>
      <c r="Y211" s="630"/>
      <c r="Z211" s="630"/>
      <c r="AA211" s="630"/>
      <c r="AB211" s="630"/>
      <c r="AC211" s="630"/>
      <c r="AD211" s="630"/>
      <c r="AE211" s="630"/>
      <c r="AF211" s="630"/>
      <c r="AG211" s="630"/>
      <c r="AH211" s="630">
        <f t="shared" si="8"/>
        <v>0</v>
      </c>
    </row>
    <row r="212" spans="1:34" ht="15.75" x14ac:dyDescent="0.25">
      <c r="A212" s="363" t="s">
        <v>2050</v>
      </c>
      <c r="B212" s="347" t="s">
        <v>799</v>
      </c>
      <c r="C212" s="346" t="s">
        <v>1477</v>
      </c>
      <c r="D212" s="160">
        <f>'mód 3. ÖNK'!D471</f>
        <v>0</v>
      </c>
      <c r="E212" s="630"/>
      <c r="F212" s="630"/>
      <c r="G212" s="630"/>
      <c r="H212" s="630"/>
      <c r="I212" s="630"/>
      <c r="J212" s="630"/>
      <c r="K212" s="630"/>
      <c r="L212" s="630"/>
      <c r="M212" s="630"/>
      <c r="N212" s="630"/>
      <c r="O212" s="630"/>
      <c r="P212" s="630"/>
      <c r="Q212" s="630"/>
      <c r="R212" s="630"/>
      <c r="S212" s="630"/>
      <c r="T212" s="630"/>
      <c r="U212" s="630"/>
      <c r="V212" s="630"/>
      <c r="W212" s="630"/>
      <c r="X212" s="630"/>
      <c r="Y212" s="630"/>
      <c r="Z212" s="630"/>
      <c r="AA212" s="630"/>
      <c r="AB212" s="630"/>
      <c r="AC212" s="630"/>
      <c r="AD212" s="630"/>
      <c r="AE212" s="630"/>
      <c r="AF212" s="630"/>
      <c r="AG212" s="630"/>
      <c r="AH212" s="630">
        <f t="shared" si="8"/>
        <v>0</v>
      </c>
    </row>
    <row r="213" spans="1:34" ht="18.75" x14ac:dyDescent="0.3">
      <c r="A213" s="362" t="s">
        <v>784</v>
      </c>
      <c r="B213" s="352" t="s">
        <v>800</v>
      </c>
      <c r="C213" s="10" t="s">
        <v>1478</v>
      </c>
      <c r="D213" s="343">
        <f>'mód 3. ÖNK'!D472</f>
        <v>0</v>
      </c>
      <c r="E213" s="630"/>
      <c r="F213" s="630"/>
      <c r="G213" s="630"/>
      <c r="H213" s="630"/>
      <c r="I213" s="630"/>
      <c r="J213" s="630"/>
      <c r="K213" s="630"/>
      <c r="L213" s="630"/>
      <c r="M213" s="630"/>
      <c r="N213" s="630"/>
      <c r="O213" s="630"/>
      <c r="P213" s="630"/>
      <c r="Q213" s="630"/>
      <c r="R213" s="630"/>
      <c r="S213" s="630"/>
      <c r="T213" s="630"/>
      <c r="U213" s="630"/>
      <c r="V213" s="630"/>
      <c r="W213" s="630"/>
      <c r="X213" s="630"/>
      <c r="Y213" s="630"/>
      <c r="Z213" s="630"/>
      <c r="AA213" s="630"/>
      <c r="AB213" s="630"/>
      <c r="AC213" s="630"/>
      <c r="AD213" s="630"/>
      <c r="AE213" s="630"/>
      <c r="AF213" s="630"/>
      <c r="AG213" s="630"/>
      <c r="AH213" s="630">
        <f t="shared" si="8"/>
        <v>0</v>
      </c>
    </row>
    <row r="214" spans="1:34" ht="15.75" x14ac:dyDescent="0.25">
      <c r="A214" s="363" t="s">
        <v>780</v>
      </c>
      <c r="B214" s="347" t="s">
        <v>802</v>
      </c>
      <c r="C214" s="346" t="s">
        <v>1479</v>
      </c>
      <c r="D214" s="160">
        <f>'mód 3. ÖNK'!D473</f>
        <v>0</v>
      </c>
      <c r="E214" s="630"/>
      <c r="F214" s="630"/>
      <c r="G214" s="630"/>
      <c r="H214" s="630"/>
      <c r="I214" s="630"/>
      <c r="J214" s="630"/>
      <c r="K214" s="630"/>
      <c r="L214" s="630"/>
      <c r="M214" s="630"/>
      <c r="N214" s="630"/>
      <c r="O214" s="630"/>
      <c r="P214" s="630"/>
      <c r="Q214" s="630"/>
      <c r="R214" s="630"/>
      <c r="S214" s="630"/>
      <c r="T214" s="630"/>
      <c r="U214" s="630"/>
      <c r="V214" s="630"/>
      <c r="W214" s="630"/>
      <c r="X214" s="630"/>
      <c r="Y214" s="630"/>
      <c r="Z214" s="630"/>
      <c r="AA214" s="630"/>
      <c r="AB214" s="630"/>
      <c r="AC214" s="630"/>
      <c r="AD214" s="630"/>
      <c r="AE214" s="630"/>
      <c r="AF214" s="630"/>
      <c r="AG214" s="630"/>
      <c r="AH214" s="630">
        <f t="shared" si="8"/>
        <v>0</v>
      </c>
    </row>
    <row r="215" spans="1:34" ht="15.75" x14ac:dyDescent="0.25">
      <c r="A215" s="363" t="s">
        <v>2051</v>
      </c>
      <c r="B215" s="347" t="s">
        <v>803</v>
      </c>
      <c r="C215" s="346" t="s">
        <v>1480</v>
      </c>
      <c r="D215" s="160">
        <f>'mód 3. ÖNK'!D474</f>
        <v>0</v>
      </c>
      <c r="E215" s="630"/>
      <c r="F215" s="630"/>
      <c r="G215" s="630"/>
      <c r="H215" s="630"/>
      <c r="I215" s="630"/>
      <c r="J215" s="630"/>
      <c r="K215" s="630"/>
      <c r="L215" s="630"/>
      <c r="M215" s="630"/>
      <c r="N215" s="630"/>
      <c r="O215" s="630"/>
      <c r="P215" s="630"/>
      <c r="Q215" s="630"/>
      <c r="R215" s="630"/>
      <c r="S215" s="630"/>
      <c r="T215" s="630"/>
      <c r="U215" s="630"/>
      <c r="V215" s="630"/>
      <c r="W215" s="630"/>
      <c r="X215" s="630"/>
      <c r="Y215" s="630"/>
      <c r="Z215" s="630"/>
      <c r="AA215" s="630"/>
      <c r="AB215" s="630"/>
      <c r="AC215" s="630"/>
      <c r="AD215" s="630"/>
      <c r="AE215" s="630"/>
      <c r="AF215" s="630"/>
      <c r="AG215" s="630"/>
      <c r="AH215" s="630">
        <f t="shared" si="8"/>
        <v>0</v>
      </c>
    </row>
    <row r="216" spans="1:34" ht="15.75" x14ac:dyDescent="0.25">
      <c r="A216" s="363" t="s">
        <v>2052</v>
      </c>
      <c r="B216" s="347" t="s">
        <v>804</v>
      </c>
      <c r="C216" s="346" t="s">
        <v>1481</v>
      </c>
      <c r="D216" s="160">
        <f>'mód 3. ÖNK'!D475</f>
        <v>0</v>
      </c>
      <c r="E216" s="630"/>
      <c r="F216" s="630"/>
      <c r="G216" s="630"/>
      <c r="H216" s="630"/>
      <c r="I216" s="630"/>
      <c r="J216" s="630"/>
      <c r="K216" s="630"/>
      <c r="L216" s="630"/>
      <c r="M216" s="630"/>
      <c r="N216" s="630"/>
      <c r="O216" s="630"/>
      <c r="P216" s="630"/>
      <c r="Q216" s="630"/>
      <c r="R216" s="630"/>
      <c r="S216" s="630"/>
      <c r="T216" s="630"/>
      <c r="U216" s="630"/>
      <c r="V216" s="630"/>
      <c r="W216" s="630"/>
      <c r="X216" s="630"/>
      <c r="Y216" s="630"/>
      <c r="Z216" s="630"/>
      <c r="AA216" s="630"/>
      <c r="AB216" s="630"/>
      <c r="AC216" s="630"/>
      <c r="AD216" s="630"/>
      <c r="AE216" s="630"/>
      <c r="AF216" s="630"/>
      <c r="AG216" s="630"/>
      <c r="AH216" s="630">
        <f t="shared" si="8"/>
        <v>0</v>
      </c>
    </row>
    <row r="217" spans="1:34" ht="15.75" x14ac:dyDescent="0.25">
      <c r="A217" s="363" t="s">
        <v>2053</v>
      </c>
      <c r="B217" s="347" t="s">
        <v>805</v>
      </c>
      <c r="C217" s="346" t="s">
        <v>1482</v>
      </c>
      <c r="D217" s="160">
        <f>'mód 3. ÖNK'!D476</f>
        <v>0</v>
      </c>
      <c r="E217" s="630"/>
      <c r="F217" s="630"/>
      <c r="G217" s="630"/>
      <c r="H217" s="630"/>
      <c r="I217" s="630"/>
      <c r="J217" s="630"/>
      <c r="K217" s="630"/>
      <c r="L217" s="630"/>
      <c r="M217" s="630"/>
      <c r="N217" s="630"/>
      <c r="O217" s="630"/>
      <c r="P217" s="630"/>
      <c r="Q217" s="630"/>
      <c r="R217" s="630"/>
      <c r="S217" s="630"/>
      <c r="T217" s="630"/>
      <c r="U217" s="630"/>
      <c r="V217" s="630"/>
      <c r="W217" s="630"/>
      <c r="X217" s="630"/>
      <c r="Y217" s="630"/>
      <c r="Z217" s="630"/>
      <c r="AA217" s="630"/>
      <c r="AB217" s="630"/>
      <c r="AC217" s="630"/>
      <c r="AD217" s="630"/>
      <c r="AE217" s="630"/>
      <c r="AF217" s="630"/>
      <c r="AG217" s="630"/>
      <c r="AH217" s="630">
        <f t="shared" si="8"/>
        <v>0</v>
      </c>
    </row>
    <row r="218" spans="1:34" ht="18.75" x14ac:dyDescent="0.3">
      <c r="A218" s="365" t="s">
        <v>936</v>
      </c>
      <c r="B218" s="352" t="s">
        <v>806</v>
      </c>
      <c r="C218" s="10" t="s">
        <v>1483</v>
      </c>
      <c r="D218" s="343">
        <f>'mód 3. ÖNK'!D477</f>
        <v>0</v>
      </c>
      <c r="E218" s="630"/>
      <c r="F218" s="630"/>
      <c r="G218" s="630"/>
      <c r="H218" s="630"/>
      <c r="I218" s="630"/>
      <c r="J218" s="630"/>
      <c r="K218" s="630"/>
      <c r="L218" s="630"/>
      <c r="M218" s="630"/>
      <c r="N218" s="630"/>
      <c r="O218" s="630"/>
      <c r="P218" s="630"/>
      <c r="Q218" s="630"/>
      <c r="R218" s="630"/>
      <c r="S218" s="630"/>
      <c r="T218" s="630"/>
      <c r="U218" s="630"/>
      <c r="V218" s="630"/>
      <c r="W218" s="630"/>
      <c r="X218" s="630"/>
      <c r="Y218" s="630"/>
      <c r="Z218" s="630"/>
      <c r="AA218" s="630"/>
      <c r="AB218" s="630"/>
      <c r="AC218" s="630"/>
      <c r="AD218" s="630"/>
      <c r="AE218" s="630"/>
      <c r="AF218" s="630"/>
      <c r="AG218" s="630"/>
      <c r="AH218" s="630">
        <f t="shared" si="8"/>
        <v>0</v>
      </c>
    </row>
    <row r="219" spans="1:34" ht="18.75" x14ac:dyDescent="0.3">
      <c r="A219" s="362" t="s">
        <v>279</v>
      </c>
      <c r="B219" s="11" t="s">
        <v>807</v>
      </c>
      <c r="C219" s="10" t="s">
        <v>1461</v>
      </c>
      <c r="D219" s="343">
        <f>SUM(D197,D213,D218)</f>
        <v>42594</v>
      </c>
      <c r="E219" s="630"/>
      <c r="F219" s="630"/>
      <c r="G219" s="630"/>
      <c r="H219" s="630"/>
      <c r="I219" s="630"/>
      <c r="J219" s="630"/>
      <c r="K219" s="630"/>
      <c r="L219" s="630"/>
      <c r="M219" s="630"/>
      <c r="N219" s="630"/>
      <c r="O219" s="630"/>
      <c r="P219" s="630"/>
      <c r="Q219" s="630"/>
      <c r="R219" s="630"/>
      <c r="S219" s="630"/>
      <c r="T219" s="630"/>
      <c r="U219" s="630"/>
      <c r="V219" s="630"/>
      <c r="W219" s="630"/>
      <c r="X219" s="630"/>
      <c r="Y219" s="630"/>
      <c r="Z219" s="630"/>
      <c r="AA219" s="630"/>
      <c r="AB219" s="630"/>
      <c r="AC219" s="630"/>
      <c r="AD219" s="630"/>
      <c r="AE219" s="630"/>
      <c r="AF219" s="630"/>
      <c r="AG219" s="630"/>
      <c r="AH219" s="630">
        <f t="shared" si="8"/>
        <v>0</v>
      </c>
    </row>
    <row r="220" spans="1:34" ht="18.75" x14ac:dyDescent="0.3">
      <c r="A220" s="362" t="s">
        <v>281</v>
      </c>
      <c r="B220" s="10" t="s">
        <v>808</v>
      </c>
      <c r="C220" s="10" t="s">
        <v>809</v>
      </c>
      <c r="D220" s="343">
        <f>SUM(D196,D219)</f>
        <v>562391.82999999996</v>
      </c>
      <c r="E220" s="630"/>
      <c r="F220" s="630"/>
      <c r="G220" s="630"/>
      <c r="H220" s="630"/>
      <c r="I220" s="630"/>
      <c r="J220" s="630"/>
      <c r="K220" s="630"/>
      <c r="L220" s="630"/>
      <c r="M220" s="630"/>
      <c r="N220" s="630"/>
      <c r="O220" s="630"/>
      <c r="P220" s="630"/>
      <c r="Q220" s="630"/>
      <c r="R220" s="630"/>
      <c r="S220" s="630"/>
      <c r="T220" s="630"/>
      <c r="U220" s="630"/>
      <c r="V220" s="630"/>
      <c r="W220" s="630"/>
      <c r="X220" s="630"/>
      <c r="Y220" s="630"/>
      <c r="Z220" s="630"/>
      <c r="AA220" s="630"/>
      <c r="AB220" s="630"/>
      <c r="AC220" s="630"/>
      <c r="AD220" s="630"/>
      <c r="AE220" s="630"/>
      <c r="AF220" s="630"/>
      <c r="AG220" s="630"/>
      <c r="AH220" s="627">
        <f>SUM(AH107:AH219)</f>
        <v>373740</v>
      </c>
    </row>
    <row r="221" spans="1:34" ht="15.75" x14ac:dyDescent="0.25">
      <c r="A221" s="366"/>
      <c r="B221" s="338"/>
      <c r="C221" s="338"/>
      <c r="D221" s="358"/>
    </row>
    <row r="222" spans="1:34" ht="15.75" x14ac:dyDescent="0.25">
      <c r="A222" s="366"/>
      <c r="B222" s="338"/>
      <c r="C222" s="338"/>
      <c r="D222" s="358"/>
    </row>
    <row r="223" spans="1:34" ht="15.75" x14ac:dyDescent="0.25">
      <c r="A223" s="366"/>
      <c r="B223" s="338"/>
      <c r="C223" s="338"/>
      <c r="D223" s="358"/>
    </row>
    <row r="224" spans="1:34" ht="15.75" x14ac:dyDescent="0.25">
      <c r="A224" s="366"/>
      <c r="B224" s="338"/>
      <c r="C224" s="338"/>
      <c r="D224" s="358"/>
    </row>
    <row r="225" spans="1:4" ht="15.75" x14ac:dyDescent="0.25">
      <c r="A225" s="366"/>
      <c r="B225" s="338"/>
      <c r="C225" s="338"/>
      <c r="D225" s="358"/>
    </row>
    <row r="226" spans="1:4" ht="15.75" x14ac:dyDescent="0.25">
      <c r="A226" s="366"/>
      <c r="D226" s="367"/>
    </row>
    <row r="227" spans="1:4" ht="15.75" x14ac:dyDescent="0.25">
      <c r="A227" s="366"/>
      <c r="D227" s="367"/>
    </row>
    <row r="228" spans="1:4" ht="15.75" x14ac:dyDescent="0.25">
      <c r="A228" s="366"/>
      <c r="D228" s="367"/>
    </row>
    <row r="229" spans="1:4" ht="15.75" x14ac:dyDescent="0.25">
      <c r="A229" s="366"/>
      <c r="D229" s="367"/>
    </row>
    <row r="230" spans="1:4" ht="15.75" x14ac:dyDescent="0.25">
      <c r="A230" s="366"/>
      <c r="D230" s="367"/>
    </row>
    <row r="231" spans="1:4" ht="15.75" x14ac:dyDescent="0.25">
      <c r="A231" s="366"/>
    </row>
  </sheetData>
  <mergeCells count="5">
    <mergeCell ref="E104:AG104"/>
    <mergeCell ref="A1:AH1"/>
    <mergeCell ref="A4:D4"/>
    <mergeCell ref="A102:D102"/>
    <mergeCell ref="E6:M6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272"/>
  <sheetViews>
    <sheetView view="pageBreakPreview" zoomScale="70" zoomScaleNormal="70" zoomScaleSheetLayoutView="70" zoomScalePageLayoutView="70" workbookViewId="0">
      <selection sqref="A1:J1"/>
    </sheetView>
  </sheetViews>
  <sheetFormatPr defaultRowHeight="15" x14ac:dyDescent="0.25"/>
  <cols>
    <col min="2" max="2" width="94.140625" customWidth="1"/>
    <col min="3" max="3" width="10.85546875" customWidth="1"/>
    <col min="4" max="6" width="17.28515625" customWidth="1"/>
    <col min="7" max="8" width="21.7109375" customWidth="1"/>
    <col min="9" max="9" width="19.5703125" customWidth="1"/>
    <col min="10" max="10" width="18" customWidth="1"/>
  </cols>
  <sheetData>
    <row r="1" spans="1:10" x14ac:dyDescent="0.25">
      <c r="A1" s="863" t="s">
        <v>43</v>
      </c>
      <c r="B1" s="863"/>
      <c r="C1" s="863"/>
      <c r="D1" s="863"/>
      <c r="E1" s="863"/>
      <c r="F1" s="863"/>
      <c r="G1" s="863"/>
      <c r="H1" s="863"/>
      <c r="I1" s="863"/>
      <c r="J1" s="863"/>
    </row>
    <row r="2" spans="1:10" ht="22.5" x14ac:dyDescent="0.25">
      <c r="A2" s="875" t="s">
        <v>2064</v>
      </c>
      <c r="B2" s="875"/>
      <c r="C2" s="875"/>
      <c r="D2" s="875"/>
      <c r="E2" s="875"/>
      <c r="F2" s="875"/>
      <c r="G2" s="875"/>
      <c r="H2" s="875"/>
      <c r="I2" s="875"/>
      <c r="J2" s="875"/>
    </row>
    <row r="3" spans="1:10" ht="18.75" x14ac:dyDescent="0.25">
      <c r="A3" s="448"/>
      <c r="B3" s="448"/>
      <c r="C3" s="448"/>
      <c r="D3" s="448"/>
      <c r="E3" s="448"/>
      <c r="F3" s="448"/>
      <c r="G3" s="448"/>
      <c r="H3" s="448"/>
      <c r="I3" s="448"/>
    </row>
    <row r="4" spans="1:10" ht="20.25" x14ac:dyDescent="0.25">
      <c r="A4" s="334"/>
      <c r="B4" s="334"/>
      <c r="C4" s="334"/>
      <c r="D4" s="334"/>
      <c r="E4" s="334"/>
      <c r="F4" s="334"/>
      <c r="I4" s="534"/>
      <c r="J4" s="534" t="s">
        <v>2074</v>
      </c>
    </row>
    <row r="5" spans="1:10" ht="21" x14ac:dyDescent="0.25">
      <c r="A5" s="7" t="s">
        <v>1869</v>
      </c>
      <c r="B5" s="7" t="s">
        <v>1870</v>
      </c>
      <c r="C5" s="635" t="s">
        <v>1871</v>
      </c>
      <c r="D5" s="635" t="s">
        <v>1872</v>
      </c>
      <c r="E5" s="635" t="s">
        <v>1873</v>
      </c>
      <c r="F5" s="635" t="s">
        <v>912</v>
      </c>
      <c r="G5" s="636" t="s">
        <v>2021</v>
      </c>
      <c r="H5" s="636" t="s">
        <v>2022</v>
      </c>
      <c r="I5" s="636" t="s">
        <v>1540</v>
      </c>
      <c r="J5" s="637" t="s">
        <v>2023</v>
      </c>
    </row>
    <row r="6" spans="1:10" ht="75" x14ac:dyDescent="0.25">
      <c r="A6" s="7" t="s">
        <v>893</v>
      </c>
      <c r="B6" s="7" t="s">
        <v>346</v>
      </c>
      <c r="C6" s="561" t="s">
        <v>347</v>
      </c>
      <c r="D6" s="561" t="s">
        <v>33</v>
      </c>
      <c r="E6" s="561" t="s">
        <v>34</v>
      </c>
      <c r="F6" s="561" t="s">
        <v>35</v>
      </c>
      <c r="G6" s="7" t="s">
        <v>1819</v>
      </c>
      <c r="H6" s="561" t="s">
        <v>32</v>
      </c>
      <c r="I6" s="561" t="s">
        <v>1820</v>
      </c>
      <c r="J6" s="561" t="s">
        <v>31</v>
      </c>
    </row>
    <row r="7" spans="1:10" ht="18.75" x14ac:dyDescent="0.3">
      <c r="A7" s="9" t="s">
        <v>1503</v>
      </c>
      <c r="B7" s="562" t="s">
        <v>1484</v>
      </c>
      <c r="C7" s="6" t="s">
        <v>470</v>
      </c>
      <c r="D7" s="47">
        <f>G7+I7</f>
        <v>68243.399999999994</v>
      </c>
      <c r="E7" s="47">
        <f>F7-D7</f>
        <v>159</v>
      </c>
      <c r="F7" s="47">
        <f>H7+J7</f>
        <v>68402.399999999994</v>
      </c>
      <c r="G7" s="47">
        <f>'5. Önkormányzat'!D216</f>
        <v>46202.400000000001</v>
      </c>
      <c r="H7" s="47">
        <f>'5. Önkormányzat'!F216</f>
        <v>44156.4</v>
      </c>
      <c r="I7" s="47">
        <f>'6. P.H.'!D194</f>
        <v>22041</v>
      </c>
      <c r="J7" s="47">
        <f>'6. P.H.'!F194</f>
        <v>24246</v>
      </c>
    </row>
    <row r="8" spans="1:10" ht="18.75" x14ac:dyDescent="0.3">
      <c r="A8" s="560" t="s">
        <v>1237</v>
      </c>
      <c r="B8" s="564" t="s">
        <v>1485</v>
      </c>
      <c r="C8" s="558" t="s">
        <v>471</v>
      </c>
      <c r="D8" s="47">
        <f t="shared" ref="D8:D71" si="0">G8+I8</f>
        <v>60035.4</v>
      </c>
      <c r="E8" s="47">
        <f t="shared" ref="E8:E71" si="1">F8-D8</f>
        <v>1544</v>
      </c>
      <c r="F8" s="47">
        <f t="shared" ref="F8:F71" si="2">H8+J8</f>
        <v>61579.4</v>
      </c>
      <c r="G8" s="47">
        <f>'5. Önkormányzat'!D217</f>
        <v>39222.400000000001</v>
      </c>
      <c r="H8" s="47">
        <f>'5. Önkormányzat'!F217</f>
        <v>38559.4</v>
      </c>
      <c r="I8" s="47">
        <f>'6. P.H.'!D195</f>
        <v>20813</v>
      </c>
      <c r="J8" s="47">
        <f>'6. P.H.'!F195</f>
        <v>23020</v>
      </c>
    </row>
    <row r="9" spans="1:10" ht="18.75" x14ac:dyDescent="0.3">
      <c r="A9" s="560" t="s">
        <v>1238</v>
      </c>
      <c r="B9" s="564" t="s">
        <v>1486</v>
      </c>
      <c r="C9" s="558" t="s">
        <v>472</v>
      </c>
      <c r="D9" s="47">
        <f t="shared" si="0"/>
        <v>56138.400000000001</v>
      </c>
      <c r="E9" s="47">
        <f t="shared" si="1"/>
        <v>417</v>
      </c>
      <c r="F9" s="47">
        <f t="shared" si="2"/>
        <v>56555.4</v>
      </c>
      <c r="G9" s="47">
        <f>'5. Önkormányzat'!D218</f>
        <v>37219.4</v>
      </c>
      <c r="H9" s="47">
        <f>'5. Önkormányzat'!F218</f>
        <v>36409.4</v>
      </c>
      <c r="I9" s="47">
        <f>'6. P.H.'!D196</f>
        <v>18919</v>
      </c>
      <c r="J9" s="47">
        <f>'6. P.H.'!F196</f>
        <v>20146</v>
      </c>
    </row>
    <row r="10" spans="1:10" ht="18.75" x14ac:dyDescent="0.3">
      <c r="A10" s="560" t="s">
        <v>1239</v>
      </c>
      <c r="B10" s="564" t="s">
        <v>1487</v>
      </c>
      <c r="C10" s="558" t="s">
        <v>473</v>
      </c>
      <c r="D10" s="47">
        <f t="shared" si="0"/>
        <v>38</v>
      </c>
      <c r="E10" s="47">
        <f t="shared" si="1"/>
        <v>950</v>
      </c>
      <c r="F10" s="47">
        <f t="shared" si="2"/>
        <v>988</v>
      </c>
      <c r="G10" s="47">
        <f>'5. Önkormányzat'!D235</f>
        <v>0</v>
      </c>
      <c r="H10" s="47">
        <f>'5. Önkormányzat'!F235</f>
        <v>0</v>
      </c>
      <c r="I10" s="47">
        <f>'6. P.H.'!D213</f>
        <v>38</v>
      </c>
      <c r="J10" s="47">
        <f>'6. P.H.'!F213</f>
        <v>988</v>
      </c>
    </row>
    <row r="11" spans="1:10" ht="18.75" x14ac:dyDescent="0.3">
      <c r="A11" s="560" t="s">
        <v>1240</v>
      </c>
      <c r="B11" s="564" t="s">
        <v>1488</v>
      </c>
      <c r="C11" s="558" t="s">
        <v>474</v>
      </c>
      <c r="D11" s="47">
        <f t="shared" si="0"/>
        <v>180</v>
      </c>
      <c r="E11" s="47">
        <f t="shared" si="1"/>
        <v>-74</v>
      </c>
      <c r="F11" s="47">
        <f t="shared" si="2"/>
        <v>106</v>
      </c>
      <c r="G11" s="47">
        <f>'5. Önkormányzat'!D236</f>
        <v>180</v>
      </c>
      <c r="H11" s="47">
        <f>'5. Önkormányzat'!F236</f>
        <v>106</v>
      </c>
      <c r="I11" s="47">
        <f>'6. P.H.'!D214</f>
        <v>0</v>
      </c>
      <c r="J11" s="47">
        <f>'6. P.H.'!F214</f>
        <v>0</v>
      </c>
    </row>
    <row r="12" spans="1:10" ht="18.75" x14ac:dyDescent="0.3">
      <c r="A12" s="560" t="s">
        <v>1241</v>
      </c>
      <c r="B12" s="564" t="s">
        <v>1489</v>
      </c>
      <c r="C12" s="558" t="s">
        <v>475</v>
      </c>
      <c r="D12" s="47">
        <f t="shared" si="0"/>
        <v>0</v>
      </c>
      <c r="E12" s="47">
        <f t="shared" si="1"/>
        <v>0</v>
      </c>
      <c r="F12" s="47">
        <f t="shared" si="2"/>
        <v>0</v>
      </c>
      <c r="G12" s="47">
        <f>'5. Önkormányzat'!D237</f>
        <v>0</v>
      </c>
      <c r="H12" s="47">
        <f>'5. Önkormányzat'!F237</f>
        <v>0</v>
      </c>
      <c r="I12" s="47">
        <f>'6. P.H.'!D215</f>
        <v>0</v>
      </c>
      <c r="J12" s="47">
        <f>'6. P.H.'!F215</f>
        <v>0</v>
      </c>
    </row>
    <row r="13" spans="1:10" ht="18.75" x14ac:dyDescent="0.3">
      <c r="A13" s="560" t="s">
        <v>1242</v>
      </c>
      <c r="B13" s="564" t="s">
        <v>1490</v>
      </c>
      <c r="C13" s="558" t="s">
        <v>476</v>
      </c>
      <c r="D13" s="47">
        <f t="shared" si="0"/>
        <v>0</v>
      </c>
      <c r="E13" s="47">
        <f t="shared" si="1"/>
        <v>0</v>
      </c>
      <c r="F13" s="47">
        <f t="shared" si="2"/>
        <v>0</v>
      </c>
      <c r="G13" s="47">
        <f>'5. Önkormányzat'!D238</f>
        <v>0</v>
      </c>
      <c r="H13" s="47">
        <f>'5. Önkormányzat'!F238</f>
        <v>0</v>
      </c>
      <c r="I13" s="47">
        <f>'6. P.H.'!D216</f>
        <v>0</v>
      </c>
      <c r="J13" s="47">
        <f>'6. P.H.'!F216</f>
        <v>0</v>
      </c>
    </row>
    <row r="14" spans="1:10" ht="18.75" x14ac:dyDescent="0.3">
      <c r="A14" s="560" t="s">
        <v>1243</v>
      </c>
      <c r="B14" s="564" t="s">
        <v>1491</v>
      </c>
      <c r="C14" s="558" t="s">
        <v>477</v>
      </c>
      <c r="D14" s="47">
        <f t="shared" si="0"/>
        <v>0</v>
      </c>
      <c r="E14" s="47">
        <f t="shared" si="1"/>
        <v>0</v>
      </c>
      <c r="F14" s="47">
        <f t="shared" si="2"/>
        <v>0</v>
      </c>
      <c r="G14" s="47">
        <f>'5. Önkormányzat'!D239</f>
        <v>0</v>
      </c>
      <c r="H14" s="47">
        <f>'5. Önkormányzat'!F239</f>
        <v>0</v>
      </c>
      <c r="I14" s="47">
        <f>'6. P.H.'!D217</f>
        <v>0</v>
      </c>
      <c r="J14" s="47">
        <f>'6. P.H.'!F217</f>
        <v>0</v>
      </c>
    </row>
    <row r="15" spans="1:10" ht="18.75" x14ac:dyDescent="0.3">
      <c r="A15" s="560" t="s">
        <v>1506</v>
      </c>
      <c r="B15" s="564" t="s">
        <v>1492</v>
      </c>
      <c r="C15" s="558" t="s">
        <v>478</v>
      </c>
      <c r="D15" s="47">
        <f t="shared" si="0"/>
        <v>2678</v>
      </c>
      <c r="E15" s="47">
        <f t="shared" si="1"/>
        <v>-77</v>
      </c>
      <c r="F15" s="47">
        <f t="shared" si="2"/>
        <v>2601</v>
      </c>
      <c r="G15" s="47">
        <f>'5. Önkormányzat'!D240</f>
        <v>1320</v>
      </c>
      <c r="H15" s="47">
        <f>'5. Önkormányzat'!F240</f>
        <v>1223</v>
      </c>
      <c r="I15" s="47">
        <f>'6. P.H.'!D218</f>
        <v>1358</v>
      </c>
      <c r="J15" s="47">
        <f>'6. P.H.'!F218</f>
        <v>1378</v>
      </c>
    </row>
    <row r="16" spans="1:10" ht="18.75" x14ac:dyDescent="0.3">
      <c r="A16" s="560" t="s">
        <v>1504</v>
      </c>
      <c r="B16" s="564" t="s">
        <v>1493</v>
      </c>
      <c r="C16" s="558" t="s">
        <v>479</v>
      </c>
      <c r="D16" s="47">
        <f t="shared" si="0"/>
        <v>0</v>
      </c>
      <c r="E16" s="47">
        <f t="shared" si="1"/>
        <v>0</v>
      </c>
      <c r="F16" s="47">
        <f t="shared" si="2"/>
        <v>0</v>
      </c>
      <c r="G16" s="47">
        <f>'5. Önkormányzat'!D254</f>
        <v>0</v>
      </c>
      <c r="H16" s="47">
        <f>'5. Önkormányzat'!F254</f>
        <v>0</v>
      </c>
      <c r="I16" s="47">
        <f>'6. P.H.'!D232</f>
        <v>0</v>
      </c>
      <c r="J16" s="47">
        <f>'6. P.H.'!F232</f>
        <v>0</v>
      </c>
    </row>
    <row r="17" spans="1:10" ht="18.75" x14ac:dyDescent="0.3">
      <c r="A17" s="560" t="s">
        <v>1505</v>
      </c>
      <c r="B17" s="564" t="s">
        <v>1494</v>
      </c>
      <c r="C17" s="558" t="s">
        <v>480</v>
      </c>
      <c r="D17" s="47">
        <f t="shared" si="0"/>
        <v>336</v>
      </c>
      <c r="E17" s="47">
        <f t="shared" si="1"/>
        <v>-5</v>
      </c>
      <c r="F17" s="47">
        <f t="shared" si="2"/>
        <v>331</v>
      </c>
      <c r="G17" s="47">
        <f>'5. Önkormányzat'!D255</f>
        <v>168</v>
      </c>
      <c r="H17" s="47">
        <f>'5. Önkormányzat'!F255</f>
        <v>163</v>
      </c>
      <c r="I17" s="47">
        <f>'6. P.H.'!D233</f>
        <v>168</v>
      </c>
      <c r="J17" s="47">
        <f>'6. P.H.'!F233</f>
        <v>168</v>
      </c>
    </row>
    <row r="18" spans="1:10" ht="18.75" x14ac:dyDescent="0.3">
      <c r="A18" s="560" t="s">
        <v>1507</v>
      </c>
      <c r="B18" s="564" t="s">
        <v>1495</v>
      </c>
      <c r="C18" s="558" t="s">
        <v>481</v>
      </c>
      <c r="D18" s="47">
        <f t="shared" si="0"/>
        <v>0</v>
      </c>
      <c r="E18" s="47">
        <f t="shared" si="1"/>
        <v>0</v>
      </c>
      <c r="F18" s="47">
        <f t="shared" si="2"/>
        <v>0</v>
      </c>
      <c r="G18" s="47">
        <f>'5. Önkormányzat'!D259</f>
        <v>0</v>
      </c>
      <c r="H18" s="47">
        <f>'5. Önkormányzat'!F259</f>
        <v>0</v>
      </c>
      <c r="I18" s="47">
        <f>'6. P.H.'!D237</f>
        <v>0</v>
      </c>
      <c r="J18" s="47">
        <f>'6. P.H.'!F237</f>
        <v>0</v>
      </c>
    </row>
    <row r="19" spans="1:10" ht="18.75" x14ac:dyDescent="0.3">
      <c r="A19" s="560" t="s">
        <v>1508</v>
      </c>
      <c r="B19" s="564" t="s">
        <v>1496</v>
      </c>
      <c r="C19" s="558" t="s">
        <v>482</v>
      </c>
      <c r="D19" s="47">
        <f t="shared" si="0"/>
        <v>0</v>
      </c>
      <c r="E19" s="47">
        <f t="shared" si="1"/>
        <v>0</v>
      </c>
      <c r="F19" s="47">
        <f t="shared" si="2"/>
        <v>0</v>
      </c>
      <c r="G19" s="47">
        <f>'5. Önkormányzat'!D263</f>
        <v>0</v>
      </c>
      <c r="H19" s="47">
        <f>'5. Önkormányzat'!F263</f>
        <v>0</v>
      </c>
      <c r="I19" s="47">
        <f>'6. P.H.'!D241</f>
        <v>0</v>
      </c>
      <c r="J19" s="47">
        <f>'6. P.H.'!F241</f>
        <v>0</v>
      </c>
    </row>
    <row r="20" spans="1:10" ht="18.75" x14ac:dyDescent="0.3">
      <c r="A20" s="560" t="s">
        <v>1509</v>
      </c>
      <c r="B20" s="564" t="s">
        <v>1497</v>
      </c>
      <c r="C20" s="558" t="s">
        <v>483</v>
      </c>
      <c r="D20" s="47">
        <f t="shared" si="0"/>
        <v>0</v>
      </c>
      <c r="E20" s="47">
        <f t="shared" si="1"/>
        <v>0</v>
      </c>
      <c r="F20" s="47">
        <f t="shared" si="2"/>
        <v>0</v>
      </c>
      <c r="G20" s="47">
        <f>'5. Önkormányzat'!D264</f>
        <v>0</v>
      </c>
      <c r="H20" s="47">
        <f>'5. Önkormányzat'!F264</f>
        <v>0</v>
      </c>
      <c r="I20" s="47">
        <f>'6. P.H.'!D242</f>
        <v>0</v>
      </c>
      <c r="J20" s="47">
        <f>'6. P.H.'!F242</f>
        <v>0</v>
      </c>
    </row>
    <row r="21" spans="1:10" ht="18.75" x14ac:dyDescent="0.3">
      <c r="A21" s="560" t="s">
        <v>1510</v>
      </c>
      <c r="B21" s="564" t="s">
        <v>1498</v>
      </c>
      <c r="C21" s="558" t="s">
        <v>484</v>
      </c>
      <c r="D21" s="47">
        <f t="shared" si="0"/>
        <v>665</v>
      </c>
      <c r="E21" s="47">
        <f t="shared" si="1"/>
        <v>333</v>
      </c>
      <c r="F21" s="47">
        <f t="shared" si="2"/>
        <v>998</v>
      </c>
      <c r="G21" s="47">
        <f>'5. Önkormányzat'!D265</f>
        <v>335</v>
      </c>
      <c r="H21" s="47">
        <f>'5. Önkormányzat'!F265</f>
        <v>658</v>
      </c>
      <c r="I21" s="47">
        <f>'6. P.H.'!D243</f>
        <v>330</v>
      </c>
      <c r="J21" s="47">
        <f>'6. P.H.'!F243</f>
        <v>340</v>
      </c>
    </row>
    <row r="22" spans="1:10" ht="18.75" x14ac:dyDescent="0.3">
      <c r="A22" s="560" t="s">
        <v>341</v>
      </c>
      <c r="B22" s="564" t="s">
        <v>1499</v>
      </c>
      <c r="C22" s="558" t="s">
        <v>485</v>
      </c>
      <c r="D22" s="47">
        <f t="shared" si="0"/>
        <v>8208</v>
      </c>
      <c r="E22" s="47">
        <f t="shared" si="1"/>
        <v>-1385</v>
      </c>
      <c r="F22" s="47">
        <f t="shared" si="2"/>
        <v>6823</v>
      </c>
      <c r="G22" s="47">
        <f>'5. Önkormányzat'!D266</f>
        <v>6980</v>
      </c>
      <c r="H22" s="47">
        <f>'5. Önkormányzat'!F266</f>
        <v>5597</v>
      </c>
      <c r="I22" s="47">
        <f>'6. P.H.'!D244</f>
        <v>1228</v>
      </c>
      <c r="J22" s="47">
        <f>'6. P.H.'!F244</f>
        <v>1226</v>
      </c>
    </row>
    <row r="23" spans="1:10" ht="18.75" x14ac:dyDescent="0.3">
      <c r="A23" s="560" t="s">
        <v>1511</v>
      </c>
      <c r="B23" s="564" t="s">
        <v>1500</v>
      </c>
      <c r="C23" s="558" t="s">
        <v>486</v>
      </c>
      <c r="D23" s="47">
        <f t="shared" si="0"/>
        <v>4134</v>
      </c>
      <c r="E23" s="47">
        <f t="shared" si="1"/>
        <v>-344</v>
      </c>
      <c r="F23" s="47">
        <f t="shared" si="2"/>
        <v>3790</v>
      </c>
      <c r="G23" s="47">
        <f>'5. Önkormányzat'!D267</f>
        <v>4134</v>
      </c>
      <c r="H23" s="47">
        <f>'5. Önkormányzat'!F267</f>
        <v>3790</v>
      </c>
      <c r="I23" s="47">
        <f>'6. P.H.'!D245</f>
        <v>0</v>
      </c>
      <c r="J23" s="47">
        <f>'6. P.H.'!F245</f>
        <v>0</v>
      </c>
    </row>
    <row r="24" spans="1:10" ht="20.25" customHeight="1" x14ac:dyDescent="0.3">
      <c r="A24" s="560" t="s">
        <v>1513</v>
      </c>
      <c r="B24" s="559" t="s">
        <v>1501</v>
      </c>
      <c r="C24" s="558" t="s">
        <v>487</v>
      </c>
      <c r="D24" s="47">
        <f t="shared" si="0"/>
        <v>1715</v>
      </c>
      <c r="E24" s="47">
        <f t="shared" si="1"/>
        <v>-597</v>
      </c>
      <c r="F24" s="47">
        <f t="shared" si="2"/>
        <v>1118</v>
      </c>
      <c r="G24" s="47">
        <f>'5. Önkormányzat'!D271</f>
        <v>1272</v>
      </c>
      <c r="H24" s="47">
        <f>'5. Önkormányzat'!F271</f>
        <v>675</v>
      </c>
      <c r="I24" s="47">
        <f>'6. P.H.'!D246</f>
        <v>443</v>
      </c>
      <c r="J24" s="47">
        <f>'6. P.H.'!F246</f>
        <v>443</v>
      </c>
    </row>
    <row r="25" spans="1:10" ht="18.75" x14ac:dyDescent="0.3">
      <c r="A25" s="560" t="s">
        <v>1512</v>
      </c>
      <c r="B25" s="564" t="s">
        <v>1502</v>
      </c>
      <c r="C25" s="558" t="s">
        <v>488</v>
      </c>
      <c r="D25" s="47">
        <f t="shared" si="0"/>
        <v>2359</v>
      </c>
      <c r="E25" s="47">
        <f t="shared" si="1"/>
        <v>-444</v>
      </c>
      <c r="F25" s="47">
        <f t="shared" si="2"/>
        <v>1915</v>
      </c>
      <c r="G25" s="47">
        <f>'5. Önkormányzat'!D272</f>
        <v>1574</v>
      </c>
      <c r="H25" s="47">
        <f>'5. Önkormányzat'!F272</f>
        <v>1132</v>
      </c>
      <c r="I25" s="47">
        <f>'6. P.H.'!D247</f>
        <v>785</v>
      </c>
      <c r="J25" s="47">
        <f>'6. P.H.'!F247</f>
        <v>783</v>
      </c>
    </row>
    <row r="26" spans="1:10" ht="18.75" x14ac:dyDescent="0.3">
      <c r="A26" s="9" t="s">
        <v>1515</v>
      </c>
      <c r="B26" s="562" t="s">
        <v>1514</v>
      </c>
      <c r="C26" s="6" t="s">
        <v>489</v>
      </c>
      <c r="D26" s="47">
        <f t="shared" si="0"/>
        <v>15532.098000000002</v>
      </c>
      <c r="E26" s="47">
        <f t="shared" si="1"/>
        <v>3</v>
      </c>
      <c r="F26" s="47">
        <f t="shared" si="2"/>
        <v>15535.098000000002</v>
      </c>
      <c r="G26" s="47">
        <f>'5. Önkormányzat'!D273</f>
        <v>9824.3380000000016</v>
      </c>
      <c r="H26" s="47">
        <f>'5. Önkormányzat'!F273</f>
        <v>9772.3380000000016</v>
      </c>
      <c r="I26" s="47">
        <f>'6. P.H.'!D248</f>
        <v>5707.76</v>
      </c>
      <c r="J26" s="47">
        <f>'6. P.H.'!F248</f>
        <v>5762.76</v>
      </c>
    </row>
    <row r="27" spans="1:10" ht="18.75" x14ac:dyDescent="0.3">
      <c r="A27" s="9" t="s">
        <v>1516</v>
      </c>
      <c r="B27" s="562" t="s">
        <v>810</v>
      </c>
      <c r="C27" s="6" t="s">
        <v>490</v>
      </c>
      <c r="D27" s="47">
        <f t="shared" si="0"/>
        <v>89469.512000000002</v>
      </c>
      <c r="E27" s="47">
        <f>(F27-D27)-1</f>
        <v>-38103.4</v>
      </c>
      <c r="F27" s="47">
        <f t="shared" si="2"/>
        <v>51367.112000000001</v>
      </c>
      <c r="G27" s="47">
        <f>'5. Önkormányzat'!D282</f>
        <v>85642.512000000002</v>
      </c>
      <c r="H27" s="47">
        <f>'5. Önkormányzat'!F282</f>
        <v>47272.112000000001</v>
      </c>
      <c r="I27" s="47">
        <f>'6. P.H.'!D257</f>
        <v>3827</v>
      </c>
      <c r="J27" s="47">
        <f>'6. P.H.'!F257</f>
        <v>4095</v>
      </c>
    </row>
    <row r="28" spans="1:10" ht="18.75" x14ac:dyDescent="0.3">
      <c r="A28" s="560" t="s">
        <v>392</v>
      </c>
      <c r="B28" s="564" t="s">
        <v>1517</v>
      </c>
      <c r="C28" s="558" t="s">
        <v>491</v>
      </c>
      <c r="D28" s="47">
        <f t="shared" si="0"/>
        <v>20427</v>
      </c>
      <c r="E28" s="47">
        <f t="shared" si="1"/>
        <v>668</v>
      </c>
      <c r="F28" s="47">
        <f t="shared" si="2"/>
        <v>21095</v>
      </c>
      <c r="G28" s="47">
        <f>'5. Önkormányzat'!D283</f>
        <v>19665</v>
      </c>
      <c r="H28" s="47">
        <f>'5. Önkormányzat'!F283</f>
        <v>20256</v>
      </c>
      <c r="I28" s="47">
        <f>'6. P.H.'!D258</f>
        <v>762</v>
      </c>
      <c r="J28" s="47">
        <f>'6. P.H.'!F258</f>
        <v>839</v>
      </c>
    </row>
    <row r="29" spans="1:10" ht="18.75" x14ac:dyDescent="0.3">
      <c r="A29" s="560" t="s">
        <v>393</v>
      </c>
      <c r="B29" s="564" t="s">
        <v>1518</v>
      </c>
      <c r="C29" s="558" t="s">
        <v>492</v>
      </c>
      <c r="D29" s="47">
        <f t="shared" si="0"/>
        <v>1365</v>
      </c>
      <c r="E29" s="47">
        <f t="shared" si="1"/>
        <v>-711</v>
      </c>
      <c r="F29" s="47">
        <f t="shared" si="2"/>
        <v>654</v>
      </c>
      <c r="G29" s="47">
        <f>'5. Önkormányzat'!D284</f>
        <v>1145</v>
      </c>
      <c r="H29" s="47">
        <f>'5. Önkormányzat'!F284</f>
        <v>426</v>
      </c>
      <c r="I29" s="47">
        <f>'6. P.H.'!D259</f>
        <v>220</v>
      </c>
      <c r="J29" s="47">
        <f>'6. P.H.'!F259</f>
        <v>228</v>
      </c>
    </row>
    <row r="30" spans="1:10" ht="18.75" x14ac:dyDescent="0.3">
      <c r="A30" s="560" t="s">
        <v>394</v>
      </c>
      <c r="B30" s="564" t="s">
        <v>1519</v>
      </c>
      <c r="C30" s="558" t="s">
        <v>493</v>
      </c>
      <c r="D30" s="47">
        <f t="shared" si="0"/>
        <v>19062</v>
      </c>
      <c r="E30" s="47">
        <f t="shared" si="1"/>
        <v>1379</v>
      </c>
      <c r="F30" s="47">
        <f t="shared" si="2"/>
        <v>20441</v>
      </c>
      <c r="G30" s="47">
        <f>'5. Önkormányzat'!D291</f>
        <v>18520</v>
      </c>
      <c r="H30" s="47">
        <f>'5. Önkormányzat'!F291</f>
        <v>19830</v>
      </c>
      <c r="I30" s="47">
        <f>'6. P.H.'!D266</f>
        <v>542</v>
      </c>
      <c r="J30" s="47">
        <f>'6. P.H.'!F266</f>
        <v>611</v>
      </c>
    </row>
    <row r="31" spans="1:10" ht="18.75" x14ac:dyDescent="0.3">
      <c r="A31" s="560" t="s">
        <v>601</v>
      </c>
      <c r="B31" s="564" t="s">
        <v>1520</v>
      </c>
      <c r="C31" s="558" t="s">
        <v>494</v>
      </c>
      <c r="D31" s="47">
        <f t="shared" si="0"/>
        <v>0</v>
      </c>
      <c r="E31" s="47">
        <f t="shared" si="1"/>
        <v>0</v>
      </c>
      <c r="F31" s="47">
        <f t="shared" si="2"/>
        <v>0</v>
      </c>
      <c r="G31" s="47">
        <f>'5. Önkormányzat'!D298</f>
        <v>0</v>
      </c>
      <c r="H31" s="47">
        <f>'5. Önkormányzat'!F298</f>
        <v>0</v>
      </c>
      <c r="I31" s="47">
        <f>'6. P.H.'!D273</f>
        <v>0</v>
      </c>
      <c r="J31" s="47">
        <f>'6. P.H.'!F273</f>
        <v>0</v>
      </c>
    </row>
    <row r="32" spans="1:10" ht="18.75" x14ac:dyDescent="0.3">
      <c r="A32" s="560" t="s">
        <v>395</v>
      </c>
      <c r="B32" s="564" t="s">
        <v>1521</v>
      </c>
      <c r="C32" s="558" t="s">
        <v>495</v>
      </c>
      <c r="D32" s="47">
        <f t="shared" si="0"/>
        <v>1637</v>
      </c>
      <c r="E32" s="47">
        <f t="shared" si="1"/>
        <v>-150</v>
      </c>
      <c r="F32" s="47">
        <f t="shared" si="2"/>
        <v>1487</v>
      </c>
      <c r="G32" s="47">
        <f>'5. Önkormányzat'!D299</f>
        <v>1440</v>
      </c>
      <c r="H32" s="47">
        <f>'5. Önkormányzat'!F299</f>
        <v>1290</v>
      </c>
      <c r="I32" s="47">
        <f>'6. P.H.'!D274</f>
        <v>197</v>
      </c>
      <c r="J32" s="47">
        <f>'6. P.H.'!F274</f>
        <v>197</v>
      </c>
    </row>
    <row r="33" spans="1:10" ht="18.75" x14ac:dyDescent="0.3">
      <c r="A33" s="560" t="s">
        <v>602</v>
      </c>
      <c r="B33" s="564" t="s">
        <v>1522</v>
      </c>
      <c r="C33" s="558" t="s">
        <v>496</v>
      </c>
      <c r="D33" s="47">
        <f t="shared" si="0"/>
        <v>1177</v>
      </c>
      <c r="E33" s="47">
        <f t="shared" si="1"/>
        <v>-69</v>
      </c>
      <c r="F33" s="47">
        <f t="shared" si="2"/>
        <v>1108</v>
      </c>
      <c r="G33" s="47">
        <f>'5. Önkormányzat'!D300</f>
        <v>1140</v>
      </c>
      <c r="H33" s="47">
        <f>'5. Önkormányzat'!F300</f>
        <v>1071</v>
      </c>
      <c r="I33" s="47">
        <f>'6. P.H.'!D275</f>
        <v>37</v>
      </c>
      <c r="J33" s="47">
        <f>'6. P.H.'!F275</f>
        <v>37</v>
      </c>
    </row>
    <row r="34" spans="1:10" ht="18.75" x14ac:dyDescent="0.3">
      <c r="A34" s="560" t="s">
        <v>603</v>
      </c>
      <c r="B34" s="564" t="s">
        <v>1523</v>
      </c>
      <c r="C34" s="558" t="s">
        <v>497</v>
      </c>
      <c r="D34" s="47">
        <f t="shared" si="0"/>
        <v>460</v>
      </c>
      <c r="E34" s="47">
        <f t="shared" si="1"/>
        <v>-81</v>
      </c>
      <c r="F34" s="47">
        <f t="shared" si="2"/>
        <v>379</v>
      </c>
      <c r="G34" s="47">
        <f>'5. Önkormányzat'!D307</f>
        <v>300</v>
      </c>
      <c r="H34" s="47">
        <f>'5. Önkormányzat'!F307</f>
        <v>219</v>
      </c>
      <c r="I34" s="47">
        <f>'6. P.H.'!D282</f>
        <v>160</v>
      </c>
      <c r="J34" s="47">
        <f>'6. P.H.'!F282</f>
        <v>160</v>
      </c>
    </row>
    <row r="35" spans="1:10" ht="18.75" x14ac:dyDescent="0.3">
      <c r="A35" s="560" t="s">
        <v>396</v>
      </c>
      <c r="B35" s="564" t="s">
        <v>1524</v>
      </c>
      <c r="C35" s="558" t="s">
        <v>498</v>
      </c>
      <c r="D35" s="47">
        <f t="shared" si="0"/>
        <v>17483</v>
      </c>
      <c r="E35" s="47">
        <f t="shared" si="1"/>
        <v>583</v>
      </c>
      <c r="F35" s="47">
        <f t="shared" si="2"/>
        <v>18066</v>
      </c>
      <c r="G35" s="47">
        <f>'5. Önkormányzat'!D310</f>
        <v>15522</v>
      </c>
      <c r="H35" s="47">
        <f>'5. Önkormányzat'!F310</f>
        <v>15929</v>
      </c>
      <c r="I35" s="47">
        <f>'6. P.H.'!D285</f>
        <v>1961</v>
      </c>
      <c r="J35" s="47">
        <f>'6. P.H.'!F285</f>
        <v>2137</v>
      </c>
    </row>
    <row r="36" spans="1:10" ht="18.75" x14ac:dyDescent="0.3">
      <c r="A36" s="560" t="s">
        <v>604</v>
      </c>
      <c r="B36" s="564" t="s">
        <v>1525</v>
      </c>
      <c r="C36" s="558" t="s">
        <v>499</v>
      </c>
      <c r="D36" s="47">
        <f t="shared" si="0"/>
        <v>4100</v>
      </c>
      <c r="E36" s="47">
        <f t="shared" si="1"/>
        <v>1134</v>
      </c>
      <c r="F36" s="47">
        <f t="shared" si="2"/>
        <v>5234</v>
      </c>
      <c r="G36" s="47">
        <f>'5. Önkormányzat'!D311</f>
        <v>3180</v>
      </c>
      <c r="H36" s="47">
        <f>'5. Önkormányzat'!F311</f>
        <v>4145</v>
      </c>
      <c r="I36" s="47">
        <f>'6. P.H.'!D286</f>
        <v>920</v>
      </c>
      <c r="J36" s="47">
        <f>'6. P.H.'!F286</f>
        <v>1089</v>
      </c>
    </row>
    <row r="37" spans="1:10" ht="18.75" x14ac:dyDescent="0.3">
      <c r="A37" s="560" t="s">
        <v>605</v>
      </c>
      <c r="B37" s="564" t="s">
        <v>1526</v>
      </c>
      <c r="C37" s="558" t="s">
        <v>500</v>
      </c>
      <c r="D37" s="47">
        <f t="shared" si="0"/>
        <v>0</v>
      </c>
      <c r="E37" s="47">
        <f t="shared" si="1"/>
        <v>0</v>
      </c>
      <c r="F37" s="47">
        <f t="shared" si="2"/>
        <v>0</v>
      </c>
      <c r="G37" s="47">
        <f>'5. Önkormányzat'!D316</f>
        <v>0</v>
      </c>
      <c r="H37" s="47">
        <f>'5. Önkormányzat'!F316</f>
        <v>0</v>
      </c>
      <c r="I37" s="47">
        <f>'6. P.H.'!D291</f>
        <v>0</v>
      </c>
      <c r="J37" s="47">
        <f>'6. P.H.'!F291</f>
        <v>0</v>
      </c>
    </row>
    <row r="38" spans="1:10" ht="18.75" x14ac:dyDescent="0.3">
      <c r="A38" s="560" t="s">
        <v>606</v>
      </c>
      <c r="B38" s="564" t="s">
        <v>1527</v>
      </c>
      <c r="C38" s="558" t="s">
        <v>501</v>
      </c>
      <c r="D38" s="47">
        <f t="shared" si="0"/>
        <v>1429</v>
      </c>
      <c r="E38" s="47">
        <f t="shared" si="1"/>
        <v>-22</v>
      </c>
      <c r="F38" s="47">
        <f t="shared" si="2"/>
        <v>1407</v>
      </c>
      <c r="G38" s="47">
        <f>'5. Önkormányzat'!D317</f>
        <v>1429</v>
      </c>
      <c r="H38" s="47">
        <f>'5. Önkormányzat'!F317</f>
        <v>1407</v>
      </c>
      <c r="I38" s="47">
        <f>'6. P.H.'!D292</f>
        <v>0</v>
      </c>
      <c r="J38" s="47">
        <f>'6. P.H.'!F292</f>
        <v>0</v>
      </c>
    </row>
    <row r="39" spans="1:10" ht="18.75" x14ac:dyDescent="0.3">
      <c r="A39" s="560" t="s">
        <v>607</v>
      </c>
      <c r="B39" s="564" t="s">
        <v>1528</v>
      </c>
      <c r="C39" s="558" t="s">
        <v>502</v>
      </c>
      <c r="D39" s="47">
        <f t="shared" si="0"/>
        <v>2000</v>
      </c>
      <c r="E39" s="47">
        <f t="shared" si="1"/>
        <v>-609</v>
      </c>
      <c r="F39" s="47">
        <f t="shared" si="2"/>
        <v>1391</v>
      </c>
      <c r="G39" s="47">
        <f>'5. Önkormányzat'!D318</f>
        <v>2000</v>
      </c>
      <c r="H39" s="47">
        <f>'5. Önkormányzat'!F318</f>
        <v>1391</v>
      </c>
      <c r="I39" s="47">
        <f>'6. P.H.'!D293</f>
        <v>0</v>
      </c>
      <c r="J39" s="47">
        <f>'6. P.H.'!F293</f>
        <v>0</v>
      </c>
    </row>
    <row r="40" spans="1:10" ht="18.75" x14ac:dyDescent="0.3">
      <c r="A40" s="560" t="s">
        <v>608</v>
      </c>
      <c r="B40" s="564" t="s">
        <v>1529</v>
      </c>
      <c r="C40" s="558" t="s">
        <v>503</v>
      </c>
      <c r="D40" s="47">
        <f t="shared" si="0"/>
        <v>1993</v>
      </c>
      <c r="E40" s="47">
        <f t="shared" si="1"/>
        <v>-98</v>
      </c>
      <c r="F40" s="47">
        <f t="shared" si="2"/>
        <v>1895</v>
      </c>
      <c r="G40" s="47">
        <f>'5. Önkormányzat'!D319</f>
        <v>1900</v>
      </c>
      <c r="H40" s="47">
        <f>'5. Önkormányzat'!F319</f>
        <v>1802</v>
      </c>
      <c r="I40" s="47">
        <f>'6. P.H.'!D294</f>
        <v>93</v>
      </c>
      <c r="J40" s="47">
        <f>'6. P.H.'!F294</f>
        <v>93</v>
      </c>
    </row>
    <row r="41" spans="1:10" ht="18.75" x14ac:dyDescent="0.3">
      <c r="A41" s="560" t="s">
        <v>609</v>
      </c>
      <c r="B41" s="564" t="s">
        <v>1530</v>
      </c>
      <c r="C41" s="558" t="s">
        <v>504</v>
      </c>
      <c r="D41" s="47">
        <f t="shared" si="0"/>
        <v>948</v>
      </c>
      <c r="E41" s="47">
        <f t="shared" si="1"/>
        <v>15</v>
      </c>
      <c r="F41" s="47">
        <f t="shared" si="2"/>
        <v>963</v>
      </c>
      <c r="G41" s="47">
        <f>'5. Önkormányzat'!D322</f>
        <v>600</v>
      </c>
      <c r="H41" s="47">
        <f>'5. Önkormányzat'!F322</f>
        <v>615</v>
      </c>
      <c r="I41" s="47">
        <f>'6. P.H.'!D297</f>
        <v>348</v>
      </c>
      <c r="J41" s="47">
        <f>'6. P.H.'!F297</f>
        <v>348</v>
      </c>
    </row>
    <row r="42" spans="1:10" ht="18.75" x14ac:dyDescent="0.3">
      <c r="A42" s="560" t="s">
        <v>610</v>
      </c>
      <c r="B42" s="564" t="s">
        <v>1531</v>
      </c>
      <c r="C42" s="558" t="s">
        <v>505</v>
      </c>
      <c r="D42" s="47">
        <f t="shared" si="0"/>
        <v>7013</v>
      </c>
      <c r="E42" s="47">
        <f t="shared" si="1"/>
        <v>163</v>
      </c>
      <c r="F42" s="47">
        <f t="shared" si="2"/>
        <v>7176</v>
      </c>
      <c r="G42" s="47">
        <f>'5. Önkormányzat'!D326</f>
        <v>6413</v>
      </c>
      <c r="H42" s="47">
        <f>'5. Önkormányzat'!F326</f>
        <v>6569</v>
      </c>
      <c r="I42" s="47">
        <f>'6. P.H.'!D301</f>
        <v>600</v>
      </c>
      <c r="J42" s="47">
        <f>'6. P.H.'!F301</f>
        <v>607</v>
      </c>
    </row>
    <row r="43" spans="1:10" ht="18.75" x14ac:dyDescent="0.3">
      <c r="A43" s="560" t="s">
        <v>397</v>
      </c>
      <c r="B43" s="564" t="s">
        <v>1532</v>
      </c>
      <c r="C43" s="558" t="s">
        <v>506</v>
      </c>
      <c r="D43" s="47">
        <f t="shared" si="0"/>
        <v>848</v>
      </c>
      <c r="E43" s="47">
        <f t="shared" si="1"/>
        <v>-416</v>
      </c>
      <c r="F43" s="47">
        <f t="shared" si="2"/>
        <v>432</v>
      </c>
      <c r="G43" s="47">
        <f>'5. Önkormányzat'!D331</f>
        <v>630</v>
      </c>
      <c r="H43" s="47">
        <f>'5. Önkormányzat'!F331</f>
        <v>190</v>
      </c>
      <c r="I43" s="47">
        <f>'6. P.H.'!D306</f>
        <v>218</v>
      </c>
      <c r="J43" s="47">
        <f>'6. P.H.'!F306</f>
        <v>242</v>
      </c>
    </row>
    <row r="44" spans="1:10" ht="18.75" x14ac:dyDescent="0.3">
      <c r="A44" s="560" t="s">
        <v>611</v>
      </c>
      <c r="B44" s="564" t="s">
        <v>1533</v>
      </c>
      <c r="C44" s="558" t="s">
        <v>507</v>
      </c>
      <c r="D44" s="47">
        <f t="shared" si="0"/>
        <v>628</v>
      </c>
      <c r="E44" s="47">
        <f t="shared" si="1"/>
        <v>-316</v>
      </c>
      <c r="F44" s="47">
        <f t="shared" si="2"/>
        <v>312</v>
      </c>
      <c r="G44" s="47">
        <f>'5. Önkormányzat'!D332</f>
        <v>410</v>
      </c>
      <c r="H44" s="47">
        <f>'5. Önkormányzat'!F332</f>
        <v>70</v>
      </c>
      <c r="I44" s="47">
        <f>'6. P.H.'!D307</f>
        <v>218</v>
      </c>
      <c r="J44" s="47">
        <f>'6. P.H.'!F307</f>
        <v>242</v>
      </c>
    </row>
    <row r="45" spans="1:10" ht="18.75" x14ac:dyDescent="0.3">
      <c r="A45" s="560" t="s">
        <v>612</v>
      </c>
      <c r="B45" s="564" t="s">
        <v>1534</v>
      </c>
      <c r="C45" s="558" t="s">
        <v>508</v>
      </c>
      <c r="D45" s="47">
        <f t="shared" si="0"/>
        <v>220</v>
      </c>
      <c r="E45" s="47">
        <f t="shared" si="1"/>
        <v>-100</v>
      </c>
      <c r="F45" s="47">
        <f t="shared" si="2"/>
        <v>120</v>
      </c>
      <c r="G45" s="47">
        <f>'5. Önkormányzat'!D335</f>
        <v>220</v>
      </c>
      <c r="H45" s="47">
        <f>'5. Önkormányzat'!F335</f>
        <v>120</v>
      </c>
      <c r="I45" s="47">
        <f>'6. P.H.'!D310</f>
        <v>0</v>
      </c>
      <c r="J45" s="47">
        <f>'6. P.H.'!F310</f>
        <v>0</v>
      </c>
    </row>
    <row r="46" spans="1:10" ht="18.75" x14ac:dyDescent="0.3">
      <c r="A46" s="560" t="s">
        <v>398</v>
      </c>
      <c r="B46" s="564" t="s">
        <v>1535</v>
      </c>
      <c r="C46" s="558" t="s">
        <v>509</v>
      </c>
      <c r="D46" s="47">
        <f t="shared" si="0"/>
        <v>49074.51200000001</v>
      </c>
      <c r="E46" s="47">
        <f>(F46-D46)-1</f>
        <v>-38788.400000000001</v>
      </c>
      <c r="F46" s="47">
        <f t="shared" si="2"/>
        <v>10287.112000000008</v>
      </c>
      <c r="G46" s="47">
        <f>'5. Önkormányzat'!D336</f>
        <v>48385.51200000001</v>
      </c>
      <c r="H46" s="47">
        <f>'5. Önkormányzat'!F336</f>
        <v>9607.1120000000083</v>
      </c>
      <c r="I46" s="47">
        <f>'6. P.H.'!D311</f>
        <v>689</v>
      </c>
      <c r="J46" s="47">
        <f>'6. P.H.'!F311</f>
        <v>680</v>
      </c>
    </row>
    <row r="47" spans="1:10" ht="18.75" x14ac:dyDescent="0.3">
      <c r="A47" s="560" t="s">
        <v>399</v>
      </c>
      <c r="B47" s="567" t="s">
        <v>1536</v>
      </c>
      <c r="C47" s="558" t="s">
        <v>510</v>
      </c>
      <c r="D47" s="47">
        <f t="shared" si="0"/>
        <v>10578.31</v>
      </c>
      <c r="E47" s="47">
        <f t="shared" si="1"/>
        <v>-626.39999999999964</v>
      </c>
      <c r="F47" s="47">
        <f t="shared" si="2"/>
        <v>9951.91</v>
      </c>
      <c r="G47" s="47">
        <f>'5. Önkormányzat'!D337</f>
        <v>9889.31</v>
      </c>
      <c r="H47" s="47">
        <f>'5. Önkormányzat'!F337</f>
        <v>9271.91</v>
      </c>
      <c r="I47" s="47">
        <f>'6. P.H.'!D312</f>
        <v>689</v>
      </c>
      <c r="J47" s="47">
        <f>'6. P.H.'!F312</f>
        <v>680</v>
      </c>
    </row>
    <row r="48" spans="1:10" ht="18.75" x14ac:dyDescent="0.3">
      <c r="A48" s="560" t="s">
        <v>400</v>
      </c>
      <c r="B48" s="564" t="s">
        <v>597</v>
      </c>
      <c r="C48" s="558" t="s">
        <v>511</v>
      </c>
      <c r="D48" s="47">
        <f t="shared" si="0"/>
        <v>35271.202000000005</v>
      </c>
      <c r="E48" s="47">
        <f t="shared" si="1"/>
        <v>-35109</v>
      </c>
      <c r="F48" s="47">
        <f t="shared" si="2"/>
        <v>162.20200000000477</v>
      </c>
      <c r="G48" s="47">
        <f>'5. Önkormányzat'!D340</f>
        <v>35271.202000000005</v>
      </c>
      <c r="H48" s="47">
        <f>'5. Önkormányzat'!F340</f>
        <v>162.20200000000477</v>
      </c>
      <c r="I48" s="47">
        <f>'6. P.H.'!D315</f>
        <v>0</v>
      </c>
      <c r="J48" s="47">
        <f>'6. P.H.'!F315</f>
        <v>0</v>
      </c>
    </row>
    <row r="49" spans="1:10" ht="18.75" x14ac:dyDescent="0.3">
      <c r="A49" s="560" t="s">
        <v>401</v>
      </c>
      <c r="B49" s="564" t="s">
        <v>598</v>
      </c>
      <c r="C49" s="558" t="s">
        <v>512</v>
      </c>
      <c r="D49" s="47">
        <f t="shared" si="0"/>
        <v>50</v>
      </c>
      <c r="E49" s="47">
        <f t="shared" si="1"/>
        <v>-48</v>
      </c>
      <c r="F49" s="47">
        <f t="shared" si="2"/>
        <v>2</v>
      </c>
      <c r="G49" s="47">
        <f>'5. Önkormányzat'!D344</f>
        <v>50</v>
      </c>
      <c r="H49" s="47">
        <f>'5. Önkormányzat'!F344</f>
        <v>2</v>
      </c>
      <c r="I49" s="47">
        <f>'6. P.H.'!D319</f>
        <v>0</v>
      </c>
      <c r="J49" s="47">
        <f>'6. P.H.'!F319</f>
        <v>0</v>
      </c>
    </row>
    <row r="50" spans="1:10" ht="18.75" x14ac:dyDescent="0.3">
      <c r="A50" s="560" t="s">
        <v>402</v>
      </c>
      <c r="B50" s="564" t="s">
        <v>599</v>
      </c>
      <c r="C50" s="558" t="s">
        <v>513</v>
      </c>
      <c r="D50" s="47">
        <f t="shared" si="0"/>
        <v>0</v>
      </c>
      <c r="E50" s="47">
        <f t="shared" si="1"/>
        <v>0</v>
      </c>
      <c r="F50" s="47">
        <f t="shared" si="2"/>
        <v>0</v>
      </c>
      <c r="G50" s="47">
        <f>'5. Önkormányzat'!D347</f>
        <v>0</v>
      </c>
      <c r="H50" s="47">
        <f>'5. Önkormányzat'!F347</f>
        <v>0</v>
      </c>
      <c r="I50" s="47">
        <f>'6. P.H.'!D322</f>
        <v>0</v>
      </c>
      <c r="J50" s="47">
        <f>'6. P.H.'!F322</f>
        <v>0</v>
      </c>
    </row>
    <row r="51" spans="1:10" ht="18.75" x14ac:dyDescent="0.3">
      <c r="A51" s="560" t="s">
        <v>403</v>
      </c>
      <c r="B51" s="564" t="s">
        <v>600</v>
      </c>
      <c r="C51" s="558" t="s">
        <v>514</v>
      </c>
      <c r="D51" s="47">
        <f t="shared" si="0"/>
        <v>3175</v>
      </c>
      <c r="E51" s="47">
        <f t="shared" si="1"/>
        <v>-3004</v>
      </c>
      <c r="F51" s="47">
        <f t="shared" si="2"/>
        <v>171</v>
      </c>
      <c r="G51" s="47">
        <f>'5. Önkormányzat'!D348</f>
        <v>3175</v>
      </c>
      <c r="H51" s="47">
        <f>'5. Önkormányzat'!F348</f>
        <v>171</v>
      </c>
      <c r="I51" s="47">
        <f>'6. P.H.'!D323</f>
        <v>0</v>
      </c>
      <c r="J51" s="47">
        <f>'6. P.H.'!F323</f>
        <v>0</v>
      </c>
    </row>
    <row r="52" spans="1:10" ht="18.75" x14ac:dyDescent="0.3">
      <c r="A52" s="9" t="s">
        <v>613</v>
      </c>
      <c r="B52" s="562" t="s">
        <v>614</v>
      </c>
      <c r="C52" s="6" t="s">
        <v>515</v>
      </c>
      <c r="D52" s="47">
        <f t="shared" si="0"/>
        <v>32072</v>
      </c>
      <c r="E52" s="47">
        <f t="shared" si="1"/>
        <v>-2134</v>
      </c>
      <c r="F52" s="47">
        <f t="shared" si="2"/>
        <v>29938</v>
      </c>
      <c r="G52" s="47">
        <f>'5. Önkormányzat'!D357</f>
        <v>32072</v>
      </c>
      <c r="H52" s="47">
        <f>'5. Önkormányzat'!F357</f>
        <v>29938</v>
      </c>
      <c r="I52" s="47">
        <f>'6. P.H.'!D332</f>
        <v>0</v>
      </c>
      <c r="J52" s="47">
        <f>'6. P.H.'!F332</f>
        <v>0</v>
      </c>
    </row>
    <row r="53" spans="1:10" ht="18.75" x14ac:dyDescent="0.3">
      <c r="A53" s="560" t="s">
        <v>1335</v>
      </c>
      <c r="B53" s="564" t="s">
        <v>615</v>
      </c>
      <c r="C53" s="558" t="s">
        <v>516</v>
      </c>
      <c r="D53" s="47">
        <f t="shared" si="0"/>
        <v>0</v>
      </c>
      <c r="E53" s="47">
        <f t="shared" si="1"/>
        <v>0</v>
      </c>
      <c r="F53" s="47">
        <f t="shared" si="2"/>
        <v>0</v>
      </c>
      <c r="G53" s="47">
        <f>'5. Önkormányzat'!D358</f>
        <v>0</v>
      </c>
      <c r="H53" s="47">
        <f>'5. Önkormányzat'!F358</f>
        <v>0</v>
      </c>
      <c r="I53" s="47">
        <f>'6. P.H.'!D333</f>
        <v>0</v>
      </c>
      <c r="J53" s="47">
        <f>'6. P.H.'!F333</f>
        <v>0</v>
      </c>
    </row>
    <row r="54" spans="1:10" ht="18.75" x14ac:dyDescent="0.3">
      <c r="A54" s="560" t="s">
        <v>1336</v>
      </c>
      <c r="B54" s="564" t="s">
        <v>616</v>
      </c>
      <c r="C54" s="558" t="s">
        <v>517</v>
      </c>
      <c r="D54" s="47">
        <f t="shared" si="0"/>
        <v>226</v>
      </c>
      <c r="E54" s="47">
        <f t="shared" si="1"/>
        <v>956</v>
      </c>
      <c r="F54" s="47">
        <f t="shared" si="2"/>
        <v>1182</v>
      </c>
      <c r="G54" s="47">
        <f>'5. Önkormányzat'!D359</f>
        <v>226</v>
      </c>
      <c r="H54" s="47">
        <f>'5. Önkormányzat'!F359</f>
        <v>1182</v>
      </c>
      <c r="I54" s="47">
        <f>'6. P.H.'!D334</f>
        <v>0</v>
      </c>
      <c r="J54" s="47">
        <f>'6. P.H.'!F334</f>
        <v>0</v>
      </c>
    </row>
    <row r="55" spans="1:10" ht="18.75" x14ac:dyDescent="0.3">
      <c r="A55" s="560" t="s">
        <v>1337</v>
      </c>
      <c r="B55" s="564" t="s">
        <v>617</v>
      </c>
      <c r="C55" s="558" t="s">
        <v>518</v>
      </c>
      <c r="D55" s="47">
        <f t="shared" si="0"/>
        <v>0</v>
      </c>
      <c r="E55" s="47">
        <f t="shared" si="1"/>
        <v>0</v>
      </c>
      <c r="F55" s="47">
        <f t="shared" si="2"/>
        <v>0</v>
      </c>
      <c r="G55" s="47">
        <f>'5. Önkormányzat'!D360</f>
        <v>0</v>
      </c>
      <c r="H55" s="47">
        <f>'5. Önkormányzat'!F360</f>
        <v>0</v>
      </c>
      <c r="I55" s="47">
        <f>'6. P.H.'!D335</f>
        <v>0</v>
      </c>
      <c r="J55" s="47">
        <f>'6. P.H.'!F335</f>
        <v>0</v>
      </c>
    </row>
    <row r="56" spans="1:10" ht="18.75" x14ac:dyDescent="0.3">
      <c r="A56" s="560" t="s">
        <v>1338</v>
      </c>
      <c r="B56" s="564" t="s">
        <v>618</v>
      </c>
      <c r="C56" s="558" t="s">
        <v>519</v>
      </c>
      <c r="D56" s="47">
        <f t="shared" si="0"/>
        <v>0</v>
      </c>
      <c r="E56" s="47">
        <f t="shared" si="1"/>
        <v>21</v>
      </c>
      <c r="F56" s="47">
        <f t="shared" si="2"/>
        <v>21</v>
      </c>
      <c r="G56" s="47">
        <f>'5. Önkormányzat'!D361</f>
        <v>0</v>
      </c>
      <c r="H56" s="47">
        <f>'5. Önkormányzat'!F361</f>
        <v>21</v>
      </c>
      <c r="I56" s="47">
        <f>'6. P.H.'!D336</f>
        <v>0</v>
      </c>
      <c r="J56" s="47">
        <f>'6. P.H.'!F336</f>
        <v>0</v>
      </c>
    </row>
    <row r="57" spans="1:10" ht="18.75" x14ac:dyDescent="0.3">
      <c r="A57" s="560" t="s">
        <v>1339</v>
      </c>
      <c r="B57" s="564" t="s">
        <v>619</v>
      </c>
      <c r="C57" s="558" t="s">
        <v>520</v>
      </c>
      <c r="D57" s="47">
        <f t="shared" si="0"/>
        <v>19152</v>
      </c>
      <c r="E57" s="47">
        <f t="shared" si="1"/>
        <v>-6971</v>
      </c>
      <c r="F57" s="47">
        <f t="shared" si="2"/>
        <v>12181</v>
      </c>
      <c r="G57" s="47">
        <f>'5. Önkormányzat'!D365</f>
        <v>19152</v>
      </c>
      <c r="H57" s="47">
        <f>'5. Önkormányzat'!F365</f>
        <v>12181</v>
      </c>
      <c r="I57" s="47">
        <f>'6. P.H.'!D340</f>
        <v>0</v>
      </c>
      <c r="J57" s="47">
        <f>'6. P.H.'!F340</f>
        <v>0</v>
      </c>
    </row>
    <row r="58" spans="1:10" ht="18.75" x14ac:dyDescent="0.3">
      <c r="A58" s="560" t="s">
        <v>1340</v>
      </c>
      <c r="B58" s="564" t="s">
        <v>620</v>
      </c>
      <c r="C58" s="558" t="s">
        <v>521</v>
      </c>
      <c r="D58" s="47">
        <f t="shared" si="0"/>
        <v>8290</v>
      </c>
      <c r="E58" s="47">
        <f t="shared" si="1"/>
        <v>-703</v>
      </c>
      <c r="F58" s="47">
        <f t="shared" si="2"/>
        <v>7587</v>
      </c>
      <c r="G58" s="47">
        <f>'5. Önkormányzat'!D370</f>
        <v>8290</v>
      </c>
      <c r="H58" s="47">
        <f>'5. Önkormányzat'!F370</f>
        <v>7587</v>
      </c>
      <c r="I58" s="47">
        <f>'6. P.H.'!D345</f>
        <v>0</v>
      </c>
      <c r="J58" s="47">
        <f>'6. P.H.'!F345</f>
        <v>0</v>
      </c>
    </row>
    <row r="59" spans="1:10" ht="18.75" x14ac:dyDescent="0.3">
      <c r="A59" s="560" t="s">
        <v>1341</v>
      </c>
      <c r="B59" s="564" t="s">
        <v>621</v>
      </c>
      <c r="C59" s="558" t="s">
        <v>522</v>
      </c>
      <c r="D59" s="47">
        <f t="shared" si="0"/>
        <v>0</v>
      </c>
      <c r="E59" s="47">
        <f t="shared" si="1"/>
        <v>0</v>
      </c>
      <c r="F59" s="47">
        <f t="shared" si="2"/>
        <v>0</v>
      </c>
      <c r="G59" s="47">
        <f>'5. Önkormányzat'!D376</f>
        <v>0</v>
      </c>
      <c r="H59" s="47">
        <f>'5. Önkormányzat'!F376</f>
        <v>0</v>
      </c>
      <c r="I59" s="47">
        <f>'6. P.H.'!D351</f>
        <v>0</v>
      </c>
      <c r="J59" s="47">
        <f>'6. P.H.'!F351</f>
        <v>0</v>
      </c>
    </row>
    <row r="60" spans="1:10" ht="18.75" x14ac:dyDescent="0.3">
      <c r="A60" s="560" t="s">
        <v>1342</v>
      </c>
      <c r="B60" s="564" t="s">
        <v>622</v>
      </c>
      <c r="C60" s="558" t="s">
        <v>523</v>
      </c>
      <c r="D60" s="47">
        <f t="shared" si="0"/>
        <v>4404</v>
      </c>
      <c r="E60" s="47">
        <f t="shared" si="1"/>
        <v>4563</v>
      </c>
      <c r="F60" s="47">
        <f t="shared" si="2"/>
        <v>8967</v>
      </c>
      <c r="G60" s="47">
        <f>'5. Önkormányzat'!D377</f>
        <v>4404</v>
      </c>
      <c r="H60" s="47">
        <f>'5. Önkormányzat'!F377</f>
        <v>8967</v>
      </c>
      <c r="I60" s="47">
        <f>'6. P.H.'!D352</f>
        <v>0</v>
      </c>
      <c r="J60" s="47">
        <f>'6. P.H.'!F352</f>
        <v>0</v>
      </c>
    </row>
    <row r="61" spans="1:10" ht="18.75" x14ac:dyDescent="0.3">
      <c r="A61" s="13" t="s">
        <v>1356</v>
      </c>
      <c r="B61" s="562" t="s">
        <v>623</v>
      </c>
      <c r="C61" s="6" t="s">
        <v>524</v>
      </c>
      <c r="D61" s="47">
        <f t="shared" si="0"/>
        <v>21782</v>
      </c>
      <c r="E61" s="47">
        <f t="shared" si="1"/>
        <v>-125</v>
      </c>
      <c r="F61" s="47">
        <f t="shared" si="2"/>
        <v>21657</v>
      </c>
      <c r="G61" s="47">
        <f>'5. Önkormányzat'!D392</f>
        <v>21559</v>
      </c>
      <c r="H61" s="47">
        <f>'5. Önkormányzat'!F392</f>
        <v>21434</v>
      </c>
      <c r="I61" s="47">
        <f>'6. P.H.'!D367</f>
        <v>223</v>
      </c>
      <c r="J61" s="47">
        <f>'6. P.H.'!F367</f>
        <v>223</v>
      </c>
    </row>
    <row r="62" spans="1:10" ht="18.75" x14ac:dyDescent="0.3">
      <c r="A62" s="566" t="s">
        <v>1357</v>
      </c>
      <c r="B62" s="564" t="s">
        <v>624</v>
      </c>
      <c r="C62" s="558" t="s">
        <v>525</v>
      </c>
      <c r="D62" s="47">
        <f t="shared" si="0"/>
        <v>0</v>
      </c>
      <c r="E62" s="47">
        <f t="shared" si="1"/>
        <v>0</v>
      </c>
      <c r="F62" s="47">
        <f t="shared" si="2"/>
        <v>0</v>
      </c>
      <c r="G62" s="47">
        <f>'5. Önkormányzat'!D393</f>
        <v>0</v>
      </c>
      <c r="H62" s="47">
        <f>'5. Önkormányzat'!F393</f>
        <v>0</v>
      </c>
      <c r="I62" s="47">
        <f>'6. P.H.'!D368</f>
        <v>0</v>
      </c>
      <c r="J62" s="47">
        <f>'6. P.H.'!F368</f>
        <v>0</v>
      </c>
    </row>
    <row r="63" spans="1:10" ht="18.75" x14ac:dyDescent="0.3">
      <c r="A63" s="566" t="s">
        <v>1358</v>
      </c>
      <c r="B63" s="564" t="s">
        <v>625</v>
      </c>
      <c r="C63" s="558" t="s">
        <v>526</v>
      </c>
      <c r="D63" s="47">
        <f t="shared" si="0"/>
        <v>1534</v>
      </c>
      <c r="E63" s="47">
        <f t="shared" si="1"/>
        <v>-105</v>
      </c>
      <c r="F63" s="47">
        <f t="shared" si="2"/>
        <v>1429</v>
      </c>
      <c r="G63" s="47">
        <f>'5. Önkormányzat'!D394</f>
        <v>1359</v>
      </c>
      <c r="H63" s="47">
        <f>'5. Önkormányzat'!F394</f>
        <v>1254</v>
      </c>
      <c r="I63" s="47">
        <f>'6. P.H.'!D369</f>
        <v>175</v>
      </c>
      <c r="J63" s="47">
        <f>'6. P.H.'!F369</f>
        <v>175</v>
      </c>
    </row>
    <row r="64" spans="1:10" ht="18.75" x14ac:dyDescent="0.3">
      <c r="A64" s="566" t="s">
        <v>1359</v>
      </c>
      <c r="B64" s="559" t="s">
        <v>626</v>
      </c>
      <c r="C64" s="558" t="s">
        <v>527</v>
      </c>
      <c r="D64" s="47">
        <f t="shared" si="0"/>
        <v>0</v>
      </c>
      <c r="E64" s="47">
        <f t="shared" si="1"/>
        <v>0</v>
      </c>
      <c r="F64" s="47">
        <f t="shared" si="2"/>
        <v>0</v>
      </c>
      <c r="G64" s="47">
        <f>'5. Önkormányzat'!D395</f>
        <v>0</v>
      </c>
      <c r="H64" s="47">
        <f>'5. Önkormányzat'!F395</f>
        <v>0</v>
      </c>
      <c r="I64" s="47">
        <f>'6. P.H.'!D370</f>
        <v>0</v>
      </c>
      <c r="J64" s="47">
        <f>'6. P.H.'!F370</f>
        <v>0</v>
      </c>
    </row>
    <row r="65" spans="1:10" ht="18.75" x14ac:dyDescent="0.3">
      <c r="A65" s="566" t="s">
        <v>1360</v>
      </c>
      <c r="B65" s="559" t="s">
        <v>627</v>
      </c>
      <c r="C65" s="558" t="s">
        <v>528</v>
      </c>
      <c r="D65" s="47">
        <f t="shared" si="0"/>
        <v>0</v>
      </c>
      <c r="E65" s="47">
        <f t="shared" si="1"/>
        <v>0</v>
      </c>
      <c r="F65" s="47">
        <f t="shared" si="2"/>
        <v>0</v>
      </c>
      <c r="G65" s="47">
        <f>'5. Önkormányzat'!D396</f>
        <v>0</v>
      </c>
      <c r="H65" s="47">
        <f>'5. Önkormányzat'!F396</f>
        <v>0</v>
      </c>
      <c r="I65" s="47">
        <f>'6. P.H.'!D371</f>
        <v>0</v>
      </c>
      <c r="J65" s="47">
        <f>'6. P.H.'!F371</f>
        <v>0</v>
      </c>
    </row>
    <row r="66" spans="1:10" ht="18.75" x14ac:dyDescent="0.3">
      <c r="A66" s="566" t="s">
        <v>1361</v>
      </c>
      <c r="B66" s="559" t="s">
        <v>628</v>
      </c>
      <c r="C66" s="558" t="s">
        <v>529</v>
      </c>
      <c r="D66" s="47">
        <f t="shared" si="0"/>
        <v>0</v>
      </c>
      <c r="E66" s="47">
        <f t="shared" si="1"/>
        <v>0</v>
      </c>
      <c r="F66" s="47">
        <f t="shared" si="2"/>
        <v>0</v>
      </c>
      <c r="G66" s="47">
        <f>'5. Önkormányzat'!D397</f>
        <v>0</v>
      </c>
      <c r="H66" s="47">
        <f>'5. Önkormányzat'!F397</f>
        <v>0</v>
      </c>
      <c r="I66" s="47">
        <f>'6. P.H.'!D372</f>
        <v>0</v>
      </c>
      <c r="J66" s="47">
        <f>'6. P.H.'!F372</f>
        <v>0</v>
      </c>
    </row>
    <row r="67" spans="1:10" ht="18.75" x14ac:dyDescent="0.3">
      <c r="A67" s="566" t="s">
        <v>636</v>
      </c>
      <c r="B67" s="564" t="s">
        <v>629</v>
      </c>
      <c r="C67" s="558" t="s">
        <v>530</v>
      </c>
      <c r="D67" s="47">
        <f t="shared" si="0"/>
        <v>11204</v>
      </c>
      <c r="E67" s="47">
        <f t="shared" si="1"/>
        <v>158</v>
      </c>
      <c r="F67" s="47">
        <f t="shared" si="2"/>
        <v>11362</v>
      </c>
      <c r="G67" s="47">
        <f>'5. Önkormányzat'!D398</f>
        <v>11184</v>
      </c>
      <c r="H67" s="47">
        <f>'5. Önkormányzat'!F398</f>
        <v>11342</v>
      </c>
      <c r="I67" s="47">
        <f>'6. P.H.'!D373</f>
        <v>20</v>
      </c>
      <c r="J67" s="47">
        <f>'6. P.H.'!F373</f>
        <v>20</v>
      </c>
    </row>
    <row r="68" spans="1:10" ht="18.75" x14ac:dyDescent="0.3">
      <c r="A68" s="566" t="s">
        <v>637</v>
      </c>
      <c r="B68" s="559" t="s">
        <v>630</v>
      </c>
      <c r="C68" s="558" t="s">
        <v>531</v>
      </c>
      <c r="D68" s="47">
        <f t="shared" si="0"/>
        <v>0</v>
      </c>
      <c r="E68" s="47">
        <f t="shared" si="1"/>
        <v>0</v>
      </c>
      <c r="F68" s="47">
        <f t="shared" si="2"/>
        <v>0</v>
      </c>
      <c r="G68" s="47">
        <f>'5. Önkormányzat'!D407</f>
        <v>0</v>
      </c>
      <c r="H68" s="47">
        <f>'5. Önkormányzat'!F407</f>
        <v>0</v>
      </c>
      <c r="I68" s="47">
        <f>'6. P.H.'!D374</f>
        <v>0</v>
      </c>
      <c r="J68" s="47">
        <f>'6. P.H.'!F374</f>
        <v>0</v>
      </c>
    </row>
    <row r="69" spans="1:10" ht="18.75" x14ac:dyDescent="0.3">
      <c r="A69" s="566" t="s">
        <v>638</v>
      </c>
      <c r="B69" s="559" t="s">
        <v>631</v>
      </c>
      <c r="C69" s="558" t="s">
        <v>532</v>
      </c>
      <c r="D69" s="47">
        <f t="shared" si="0"/>
        <v>5150</v>
      </c>
      <c r="E69" s="47">
        <f t="shared" si="1"/>
        <v>0</v>
      </c>
      <c r="F69" s="47">
        <f t="shared" si="2"/>
        <v>5150</v>
      </c>
      <c r="G69" s="47">
        <f>'5. Önkormányzat'!D408</f>
        <v>5150</v>
      </c>
      <c r="H69" s="47">
        <f>'5. Önkormányzat'!F408</f>
        <v>5150</v>
      </c>
      <c r="I69" s="47">
        <f>'6. P.H.'!D375</f>
        <v>0</v>
      </c>
      <c r="J69" s="47">
        <f>'6. P.H.'!F375</f>
        <v>0</v>
      </c>
    </row>
    <row r="70" spans="1:10" ht="18.75" x14ac:dyDescent="0.3">
      <c r="A70" s="566" t="s">
        <v>639</v>
      </c>
      <c r="B70" s="564" t="s">
        <v>632</v>
      </c>
      <c r="C70" s="558" t="s">
        <v>533</v>
      </c>
      <c r="D70" s="47">
        <f t="shared" si="0"/>
        <v>0</v>
      </c>
      <c r="E70" s="47">
        <f t="shared" si="1"/>
        <v>0</v>
      </c>
      <c r="F70" s="47">
        <f t="shared" si="2"/>
        <v>0</v>
      </c>
      <c r="G70" s="47">
        <f>'5. Önkormányzat'!D409</f>
        <v>0</v>
      </c>
      <c r="H70" s="47">
        <f>'5. Önkormányzat'!F409</f>
        <v>0</v>
      </c>
      <c r="I70" s="47">
        <f>'6. P.H.'!D376</f>
        <v>0</v>
      </c>
      <c r="J70" s="47">
        <f>'6. P.H.'!F376</f>
        <v>0</v>
      </c>
    </row>
    <row r="71" spans="1:10" ht="18.75" x14ac:dyDescent="0.3">
      <c r="A71" s="566" t="s">
        <v>640</v>
      </c>
      <c r="B71" s="563" t="s">
        <v>633</v>
      </c>
      <c r="C71" s="558" t="s">
        <v>534</v>
      </c>
      <c r="D71" s="47">
        <f t="shared" si="0"/>
        <v>0</v>
      </c>
      <c r="E71" s="47">
        <f t="shared" si="1"/>
        <v>0</v>
      </c>
      <c r="F71" s="47">
        <f t="shared" si="2"/>
        <v>0</v>
      </c>
      <c r="G71" s="47">
        <f>'5. Önkormányzat'!D410</f>
        <v>0</v>
      </c>
      <c r="H71" s="47">
        <f>'5. Önkormányzat'!F410</f>
        <v>0</v>
      </c>
      <c r="I71" s="47">
        <f>'6. P.H.'!D377</f>
        <v>0</v>
      </c>
      <c r="J71" s="47">
        <f>'6. P.H.'!F377</f>
        <v>0</v>
      </c>
    </row>
    <row r="72" spans="1:10" ht="18.75" x14ac:dyDescent="0.3">
      <c r="A72" s="566" t="s">
        <v>641</v>
      </c>
      <c r="B72" s="564" t="s">
        <v>634</v>
      </c>
      <c r="C72" s="558" t="s">
        <v>535</v>
      </c>
      <c r="D72" s="47">
        <f t="shared" ref="D72:D118" si="3">G72+I72</f>
        <v>3893</v>
      </c>
      <c r="E72" s="47">
        <f t="shared" ref="E72:E119" si="4">F72-D72</f>
        <v>-178</v>
      </c>
      <c r="F72" s="47">
        <f t="shared" ref="F72:F118" si="5">H72+J72</f>
        <v>3715</v>
      </c>
      <c r="G72" s="47">
        <f>'5. Önkormányzat'!D411</f>
        <v>3865</v>
      </c>
      <c r="H72" s="47">
        <f>'5. Önkormányzat'!F411</f>
        <v>3687</v>
      </c>
      <c r="I72" s="47">
        <f>'6. P.H.'!D378</f>
        <v>28</v>
      </c>
      <c r="J72" s="47">
        <f>'6. P.H.'!F378</f>
        <v>28</v>
      </c>
    </row>
    <row r="73" spans="1:10" ht="18.75" x14ac:dyDescent="0.3">
      <c r="A73" s="566" t="s">
        <v>642</v>
      </c>
      <c r="B73" s="564" t="s">
        <v>635</v>
      </c>
      <c r="C73" s="558" t="s">
        <v>536</v>
      </c>
      <c r="D73" s="47">
        <f t="shared" si="3"/>
        <v>1</v>
      </c>
      <c r="E73" s="47">
        <f t="shared" si="4"/>
        <v>0</v>
      </c>
      <c r="F73" s="47">
        <f t="shared" si="5"/>
        <v>1</v>
      </c>
      <c r="G73" s="47">
        <f>'5. Önkormányzat'!D428</f>
        <v>1</v>
      </c>
      <c r="H73" s="47">
        <f>'5. Önkormányzat'!F428</f>
        <v>1</v>
      </c>
      <c r="I73" s="47">
        <f>'6. P.H.'!D379</f>
        <v>0</v>
      </c>
      <c r="J73" s="47">
        <f>'6. P.H.'!F379</f>
        <v>0</v>
      </c>
    </row>
    <row r="74" spans="1:10" ht="18.75" x14ac:dyDescent="0.3">
      <c r="A74" s="13" t="s">
        <v>1362</v>
      </c>
      <c r="B74" s="562" t="s">
        <v>648</v>
      </c>
      <c r="C74" s="6" t="s">
        <v>537</v>
      </c>
      <c r="D74" s="47">
        <f t="shared" si="3"/>
        <v>164215.57999999999</v>
      </c>
      <c r="E74" s="47">
        <f t="shared" si="4"/>
        <v>24729</v>
      </c>
      <c r="F74" s="47">
        <f t="shared" si="5"/>
        <v>188944.58</v>
      </c>
      <c r="G74" s="47">
        <f>'5. Önkormányzat'!D431</f>
        <v>163545.57999999999</v>
      </c>
      <c r="H74" s="47">
        <f>'5. Önkormányzat'!F431</f>
        <v>187582.58</v>
      </c>
      <c r="I74" s="47">
        <f>'6. P.H.'!D380</f>
        <v>670</v>
      </c>
      <c r="J74" s="47">
        <f>'6. P.H.'!F380</f>
        <v>1362</v>
      </c>
    </row>
    <row r="75" spans="1:10" ht="18.75" x14ac:dyDescent="0.3">
      <c r="A75" s="566" t="s">
        <v>1363</v>
      </c>
      <c r="B75" s="564" t="s">
        <v>649</v>
      </c>
      <c r="C75" s="558" t="s">
        <v>538</v>
      </c>
      <c r="D75" s="47">
        <f t="shared" si="3"/>
        <v>354</v>
      </c>
      <c r="E75" s="47">
        <f t="shared" si="4"/>
        <v>0</v>
      </c>
      <c r="F75" s="47">
        <f t="shared" si="5"/>
        <v>354</v>
      </c>
      <c r="G75" s="47">
        <f>'5. Önkormányzat'!D432</f>
        <v>354</v>
      </c>
      <c r="H75" s="47">
        <f>'5. Önkormányzat'!F432</f>
        <v>354</v>
      </c>
      <c r="I75" s="47">
        <f>'6. P.H.'!D381</f>
        <v>0</v>
      </c>
      <c r="J75" s="47">
        <f>'6. P.H.'!F381</f>
        <v>0</v>
      </c>
    </row>
    <row r="76" spans="1:10" ht="18.75" x14ac:dyDescent="0.3">
      <c r="A76" s="566" t="s">
        <v>1364</v>
      </c>
      <c r="B76" s="564" t="s">
        <v>650</v>
      </c>
      <c r="C76" s="558" t="s">
        <v>539</v>
      </c>
      <c r="D76" s="47">
        <f t="shared" si="3"/>
        <v>151573</v>
      </c>
      <c r="E76" s="47">
        <f t="shared" si="4"/>
        <v>30012</v>
      </c>
      <c r="F76" s="47">
        <f t="shared" si="5"/>
        <v>181585</v>
      </c>
      <c r="G76" s="47">
        <f>'5. Önkormányzat'!D435</f>
        <v>151573</v>
      </c>
      <c r="H76" s="47">
        <f>'5. Önkormányzat'!F435</f>
        <v>181585</v>
      </c>
      <c r="I76" s="47">
        <f>'6. P.H.'!D384</f>
        <v>0</v>
      </c>
      <c r="J76" s="47">
        <f>'6. P.H.'!F384</f>
        <v>0</v>
      </c>
    </row>
    <row r="77" spans="1:10" ht="18.75" x14ac:dyDescent="0.3">
      <c r="A77" s="566" t="s">
        <v>1365</v>
      </c>
      <c r="B77" s="564" t="s">
        <v>651</v>
      </c>
      <c r="C77" s="558" t="s">
        <v>540</v>
      </c>
      <c r="D77" s="47">
        <f t="shared" si="3"/>
        <v>712</v>
      </c>
      <c r="E77" s="47">
        <f t="shared" si="4"/>
        <v>371</v>
      </c>
      <c r="F77" s="47">
        <f t="shared" si="5"/>
        <v>1083</v>
      </c>
      <c r="G77" s="47">
        <f>'5. Önkormányzat'!D441</f>
        <v>300</v>
      </c>
      <c r="H77" s="47">
        <f>'5. Önkormányzat'!F441</f>
        <v>126</v>
      </c>
      <c r="I77" s="47">
        <f>'6. P.H.'!D385</f>
        <v>412</v>
      </c>
      <c r="J77" s="47">
        <f>'6. P.H.'!F385</f>
        <v>957</v>
      </c>
    </row>
    <row r="78" spans="1:10" ht="18.75" x14ac:dyDescent="0.3">
      <c r="A78" s="566" t="s">
        <v>643</v>
      </c>
      <c r="B78" s="564" t="s">
        <v>652</v>
      </c>
      <c r="C78" s="558" t="s">
        <v>541</v>
      </c>
      <c r="D78" s="47">
        <f t="shared" si="3"/>
        <v>726</v>
      </c>
      <c r="E78" s="47">
        <f t="shared" si="4"/>
        <v>-143</v>
      </c>
      <c r="F78" s="47">
        <f t="shared" si="5"/>
        <v>583</v>
      </c>
      <c r="G78" s="47">
        <f>'5. Önkormányzat'!D442</f>
        <v>591</v>
      </c>
      <c r="H78" s="47">
        <f>'5. Önkormányzat'!F442</f>
        <v>448</v>
      </c>
      <c r="I78" s="47">
        <f>'6. P.H.'!D386</f>
        <v>135</v>
      </c>
      <c r="J78" s="47">
        <f>'6. P.H.'!F386</f>
        <v>135</v>
      </c>
    </row>
    <row r="79" spans="1:10" ht="18.75" x14ac:dyDescent="0.3">
      <c r="A79" s="566" t="s">
        <v>644</v>
      </c>
      <c r="B79" s="564" t="s">
        <v>653</v>
      </c>
      <c r="C79" s="558" t="s">
        <v>542</v>
      </c>
      <c r="D79" s="47">
        <f t="shared" si="3"/>
        <v>0</v>
      </c>
      <c r="E79" s="47">
        <f t="shared" si="4"/>
        <v>0</v>
      </c>
      <c r="F79" s="47">
        <f t="shared" si="5"/>
        <v>0</v>
      </c>
      <c r="G79" s="47">
        <f>'5. Önkormányzat'!D443</f>
        <v>0</v>
      </c>
      <c r="H79" s="47">
        <f>'5. Önkormányzat'!F443</f>
        <v>0</v>
      </c>
      <c r="I79" s="47">
        <f>'6. P.H.'!D387</f>
        <v>0</v>
      </c>
      <c r="J79" s="47">
        <f>'6. P.H.'!F387</f>
        <v>0</v>
      </c>
    </row>
    <row r="80" spans="1:10" ht="18.75" x14ac:dyDescent="0.3">
      <c r="A80" s="566" t="s">
        <v>645</v>
      </c>
      <c r="B80" s="564" t="s">
        <v>1609</v>
      </c>
      <c r="C80" s="558" t="s">
        <v>543</v>
      </c>
      <c r="D80" s="47">
        <f t="shared" si="3"/>
        <v>0</v>
      </c>
      <c r="E80" s="47">
        <f t="shared" si="4"/>
        <v>0</v>
      </c>
      <c r="F80" s="47">
        <f t="shared" si="5"/>
        <v>0</v>
      </c>
      <c r="G80" s="47">
        <f>'5. Önkormányzat'!D444</f>
        <v>0</v>
      </c>
      <c r="H80" s="47">
        <f>'5. Önkormányzat'!F444</f>
        <v>0</v>
      </c>
      <c r="I80" s="47">
        <f>'6. P.H.'!D388</f>
        <v>0</v>
      </c>
      <c r="J80" s="47">
        <f>'6. P.H.'!F388</f>
        <v>0</v>
      </c>
    </row>
    <row r="81" spans="1:10" ht="18.75" x14ac:dyDescent="0.3">
      <c r="A81" s="566" t="s">
        <v>646</v>
      </c>
      <c r="B81" s="564" t="s">
        <v>1610</v>
      </c>
      <c r="C81" s="558" t="s">
        <v>544</v>
      </c>
      <c r="D81" s="47">
        <f t="shared" si="3"/>
        <v>10851</v>
      </c>
      <c r="E81" s="47">
        <f t="shared" si="4"/>
        <v>-5511</v>
      </c>
      <c r="F81" s="47">
        <f t="shared" si="5"/>
        <v>5340</v>
      </c>
      <c r="G81" s="47">
        <f>'5. Önkormányzat'!D445</f>
        <v>10728</v>
      </c>
      <c r="H81" s="47">
        <f>'5. Önkormányzat'!F445</f>
        <v>5070</v>
      </c>
      <c r="I81" s="47">
        <f>'6. P.H.'!D389</f>
        <v>123</v>
      </c>
      <c r="J81" s="47">
        <f>'6. P.H.'!F389</f>
        <v>270</v>
      </c>
    </row>
    <row r="82" spans="1:10" ht="18.75" x14ac:dyDescent="0.3">
      <c r="A82" s="13" t="s">
        <v>1366</v>
      </c>
      <c r="B82" s="562" t="s">
        <v>1611</v>
      </c>
      <c r="C82" s="6" t="s">
        <v>545</v>
      </c>
      <c r="D82" s="47">
        <f t="shared" si="3"/>
        <v>144759</v>
      </c>
      <c r="E82" s="47">
        <f t="shared" si="4"/>
        <v>12961</v>
      </c>
      <c r="F82" s="47">
        <f t="shared" si="5"/>
        <v>157720</v>
      </c>
      <c r="G82" s="47">
        <f>'5. Önkormányzat'!D446</f>
        <v>144759</v>
      </c>
      <c r="H82" s="47">
        <f>'5. Önkormányzat'!F446</f>
        <v>157720</v>
      </c>
      <c r="I82" s="47">
        <f>'6. P.H.'!D390</f>
        <v>0</v>
      </c>
      <c r="J82" s="47">
        <f>'6. P.H.'!F390</f>
        <v>0</v>
      </c>
    </row>
    <row r="83" spans="1:10" ht="18.75" x14ac:dyDescent="0.3">
      <c r="A83" s="566" t="s">
        <v>1369</v>
      </c>
      <c r="B83" s="564" t="s">
        <v>1612</v>
      </c>
      <c r="C83" s="558" t="s">
        <v>546</v>
      </c>
      <c r="D83" s="47">
        <f t="shared" si="3"/>
        <v>113983</v>
      </c>
      <c r="E83" s="47">
        <f t="shared" si="4"/>
        <v>10206</v>
      </c>
      <c r="F83" s="47">
        <f t="shared" si="5"/>
        <v>124189</v>
      </c>
      <c r="G83" s="47">
        <f>'5. Önkormányzat'!D447</f>
        <v>113983</v>
      </c>
      <c r="H83" s="47">
        <f>'5. Önkormányzat'!F447</f>
        <v>124189</v>
      </c>
      <c r="I83" s="47">
        <f>'6. P.H.'!D391</f>
        <v>0</v>
      </c>
      <c r="J83" s="47">
        <f>'6. P.H.'!F391</f>
        <v>0</v>
      </c>
    </row>
    <row r="84" spans="1:10" ht="18.75" x14ac:dyDescent="0.3">
      <c r="A84" s="566" t="s">
        <v>1367</v>
      </c>
      <c r="B84" s="564" t="s">
        <v>1613</v>
      </c>
      <c r="C84" s="558" t="s">
        <v>547</v>
      </c>
      <c r="D84" s="47">
        <f t="shared" si="3"/>
        <v>0</v>
      </c>
      <c r="E84" s="47">
        <f t="shared" si="4"/>
        <v>0</v>
      </c>
      <c r="F84" s="47">
        <f t="shared" si="5"/>
        <v>0</v>
      </c>
      <c r="G84" s="47">
        <f>'5. Önkormányzat'!D448</f>
        <v>0</v>
      </c>
      <c r="H84" s="47">
        <f>'5. Önkormányzat'!F448</f>
        <v>0</v>
      </c>
      <c r="I84" s="47">
        <f>'6. P.H.'!D392</f>
        <v>0</v>
      </c>
      <c r="J84" s="47">
        <f>'6. P.H.'!F392</f>
        <v>0</v>
      </c>
    </row>
    <row r="85" spans="1:10" ht="18.75" x14ac:dyDescent="0.3">
      <c r="A85" s="566" t="s">
        <v>1368</v>
      </c>
      <c r="B85" s="564" t="s">
        <v>1614</v>
      </c>
      <c r="C85" s="558" t="s">
        <v>548</v>
      </c>
      <c r="D85" s="47">
        <f t="shared" si="3"/>
        <v>0</v>
      </c>
      <c r="E85" s="47">
        <f t="shared" si="4"/>
        <v>0</v>
      </c>
      <c r="F85" s="47">
        <f t="shared" si="5"/>
        <v>0</v>
      </c>
      <c r="G85" s="47">
        <f>'5. Önkormányzat'!D449</f>
        <v>0</v>
      </c>
      <c r="H85" s="47">
        <f>'5. Önkormányzat'!F449</f>
        <v>0</v>
      </c>
      <c r="I85" s="47">
        <f>'6. P.H.'!D393</f>
        <v>0</v>
      </c>
      <c r="J85" s="47">
        <f>'6. P.H.'!F393</f>
        <v>0</v>
      </c>
    </row>
    <row r="86" spans="1:10" ht="18.75" x14ac:dyDescent="0.3">
      <c r="A86" s="566" t="s">
        <v>647</v>
      </c>
      <c r="B86" s="564" t="s">
        <v>1615</v>
      </c>
      <c r="C86" s="558" t="s">
        <v>1451</v>
      </c>
      <c r="D86" s="47">
        <f t="shared" si="3"/>
        <v>30776</v>
      </c>
      <c r="E86" s="47">
        <f t="shared" si="4"/>
        <v>2755</v>
      </c>
      <c r="F86" s="47">
        <f t="shared" si="5"/>
        <v>33531</v>
      </c>
      <c r="G86" s="47">
        <f>'5. Önkormányzat'!D450</f>
        <v>30776</v>
      </c>
      <c r="H86" s="47">
        <f>'5. Önkormányzat'!F450</f>
        <v>33531</v>
      </c>
      <c r="I86" s="47">
        <f>'6. P.H.'!D394</f>
        <v>0</v>
      </c>
      <c r="J86" s="47">
        <f>'6. P.H.'!F394</f>
        <v>0</v>
      </c>
    </row>
    <row r="87" spans="1:10" ht="18.75" x14ac:dyDescent="0.3">
      <c r="A87" s="13" t="s">
        <v>1410</v>
      </c>
      <c r="B87" s="562" t="s">
        <v>1616</v>
      </c>
      <c r="C87" s="6" t="s">
        <v>1452</v>
      </c>
      <c r="D87" s="47">
        <f t="shared" si="3"/>
        <v>25756</v>
      </c>
      <c r="E87" s="47">
        <f t="shared" si="4"/>
        <v>-13121</v>
      </c>
      <c r="F87" s="47">
        <f t="shared" si="5"/>
        <v>12635</v>
      </c>
      <c r="G87" s="47">
        <f>'5. Önkormányzat'!D451</f>
        <v>25756</v>
      </c>
      <c r="H87" s="47">
        <f>'5. Önkormányzat'!F451</f>
        <v>12635</v>
      </c>
      <c r="I87" s="47">
        <f>'6. P.H.'!D395</f>
        <v>0</v>
      </c>
      <c r="J87" s="47">
        <f>'6. P.H.'!F395</f>
        <v>0</v>
      </c>
    </row>
    <row r="88" spans="1:10" ht="18.75" x14ac:dyDescent="0.3">
      <c r="A88" s="566" t="s">
        <v>1411</v>
      </c>
      <c r="B88" s="559" t="s">
        <v>1640</v>
      </c>
      <c r="C88" s="558" t="s">
        <v>1453</v>
      </c>
      <c r="D88" s="47">
        <f t="shared" si="3"/>
        <v>0</v>
      </c>
      <c r="E88" s="47">
        <f t="shared" si="4"/>
        <v>0</v>
      </c>
      <c r="F88" s="47">
        <f t="shared" si="5"/>
        <v>0</v>
      </c>
      <c r="G88" s="47">
        <f>'5. Önkormányzat'!D452</f>
        <v>0</v>
      </c>
      <c r="H88" s="47">
        <f>'5. Önkormányzat'!F452</f>
        <v>0</v>
      </c>
      <c r="I88" s="47">
        <f>'6. P.H.'!D396</f>
        <v>0</v>
      </c>
      <c r="J88" s="47">
        <f>'6. P.H.'!F396</f>
        <v>0</v>
      </c>
    </row>
    <row r="89" spans="1:10" ht="18.75" x14ac:dyDescent="0.3">
      <c r="A89" s="566" t="s">
        <v>1412</v>
      </c>
      <c r="B89" s="559" t="s">
        <v>1641</v>
      </c>
      <c r="C89" s="558" t="s">
        <v>1454</v>
      </c>
      <c r="D89" s="47">
        <f t="shared" si="3"/>
        <v>0</v>
      </c>
      <c r="E89" s="47">
        <f t="shared" si="4"/>
        <v>0</v>
      </c>
      <c r="F89" s="47">
        <f t="shared" si="5"/>
        <v>0</v>
      </c>
      <c r="G89" s="47">
        <f>'5. Önkormányzat'!D453</f>
        <v>0</v>
      </c>
      <c r="H89" s="47">
        <f>'5. Önkormányzat'!F453</f>
        <v>0</v>
      </c>
      <c r="I89" s="47">
        <f>'6. P.H.'!D397</f>
        <v>0</v>
      </c>
      <c r="J89" s="47">
        <f>'6. P.H.'!F397</f>
        <v>0</v>
      </c>
    </row>
    <row r="90" spans="1:10" ht="18.75" x14ac:dyDescent="0.3">
      <c r="A90" s="566" t="s">
        <v>1414</v>
      </c>
      <c r="B90" s="559" t="s">
        <v>1642</v>
      </c>
      <c r="C90" s="558" t="s">
        <v>1455</v>
      </c>
      <c r="D90" s="47">
        <f t="shared" si="3"/>
        <v>0</v>
      </c>
      <c r="E90" s="47">
        <f t="shared" si="4"/>
        <v>0</v>
      </c>
      <c r="F90" s="47">
        <f t="shared" si="5"/>
        <v>0</v>
      </c>
      <c r="G90" s="47">
        <f>'5. Önkormányzat'!D454</f>
        <v>0</v>
      </c>
      <c r="H90" s="47">
        <f>'5. Önkormányzat'!F454</f>
        <v>0</v>
      </c>
      <c r="I90" s="47">
        <f>'6. P.H.'!D398</f>
        <v>0</v>
      </c>
      <c r="J90" s="47">
        <f>'6. P.H.'!F398</f>
        <v>0</v>
      </c>
    </row>
    <row r="91" spans="1:10" ht="18.75" x14ac:dyDescent="0.3">
      <c r="A91" s="566" t="s">
        <v>1415</v>
      </c>
      <c r="B91" s="564" t="s">
        <v>1643</v>
      </c>
      <c r="C91" s="558" t="s">
        <v>1456</v>
      </c>
      <c r="D91" s="47">
        <f t="shared" si="3"/>
        <v>14753</v>
      </c>
      <c r="E91" s="47">
        <f t="shared" si="4"/>
        <v>-12991</v>
      </c>
      <c r="F91" s="47">
        <f t="shared" si="5"/>
        <v>1762</v>
      </c>
      <c r="G91" s="47">
        <f>'5. Önkormányzat'!D455</f>
        <v>14753</v>
      </c>
      <c r="H91" s="47">
        <f>'5. Önkormányzat'!F455</f>
        <v>1762</v>
      </c>
      <c r="I91" s="47">
        <f>'6. P.H.'!D399</f>
        <v>0</v>
      </c>
      <c r="J91" s="47">
        <f>'6. P.H.'!F399</f>
        <v>0</v>
      </c>
    </row>
    <row r="92" spans="1:10" ht="18.75" x14ac:dyDescent="0.3">
      <c r="A92" s="566" t="s">
        <v>1416</v>
      </c>
      <c r="B92" s="559" t="s">
        <v>763</v>
      </c>
      <c r="C92" s="558" t="s">
        <v>1457</v>
      </c>
      <c r="D92" s="47">
        <f t="shared" si="3"/>
        <v>0</v>
      </c>
      <c r="E92" s="47">
        <f t="shared" si="4"/>
        <v>0</v>
      </c>
      <c r="F92" s="47">
        <f t="shared" si="5"/>
        <v>0</v>
      </c>
      <c r="G92" s="47">
        <f>'5. Önkormányzat'!D456</f>
        <v>0</v>
      </c>
      <c r="H92" s="47">
        <f>'5. Önkormányzat'!F456</f>
        <v>0</v>
      </c>
      <c r="I92" s="47">
        <f>'6. P.H.'!D400</f>
        <v>0</v>
      </c>
      <c r="J92" s="47">
        <f>'6. P.H.'!F400</f>
        <v>0</v>
      </c>
    </row>
    <row r="93" spans="1:10" ht="18.75" x14ac:dyDescent="0.3">
      <c r="A93" s="566" t="s">
        <v>1417</v>
      </c>
      <c r="B93" s="559" t="s">
        <v>764</v>
      </c>
      <c r="C93" s="558" t="s">
        <v>1458</v>
      </c>
      <c r="D93" s="47">
        <f t="shared" si="3"/>
        <v>6400</v>
      </c>
      <c r="E93" s="47">
        <f t="shared" si="4"/>
        <v>0</v>
      </c>
      <c r="F93" s="47">
        <f t="shared" si="5"/>
        <v>6400</v>
      </c>
      <c r="G93" s="47">
        <f>'5. Önkormányzat'!D457</f>
        <v>6400</v>
      </c>
      <c r="H93" s="47">
        <f>'5. Önkormányzat'!F457</f>
        <v>6400</v>
      </c>
      <c r="I93" s="47">
        <f>'6. P.H.'!D401</f>
        <v>0</v>
      </c>
      <c r="J93" s="47">
        <f>'6. P.H.'!F401</f>
        <v>0</v>
      </c>
    </row>
    <row r="94" spans="1:10" ht="18.75" x14ac:dyDescent="0.3">
      <c r="A94" s="566" t="s">
        <v>1418</v>
      </c>
      <c r="B94" s="564" t="s">
        <v>765</v>
      </c>
      <c r="C94" s="558" t="s">
        <v>1459</v>
      </c>
      <c r="D94" s="47">
        <f t="shared" si="3"/>
        <v>0</v>
      </c>
      <c r="E94" s="47">
        <f t="shared" si="4"/>
        <v>0</v>
      </c>
      <c r="F94" s="47">
        <f t="shared" si="5"/>
        <v>0</v>
      </c>
      <c r="G94" s="47">
        <f>'5. Önkormányzat'!D458</f>
        <v>0</v>
      </c>
      <c r="H94" s="47">
        <f>'5. Önkormányzat'!F458</f>
        <v>0</v>
      </c>
      <c r="I94" s="47">
        <f>'6. P.H.'!D402</f>
        <v>0</v>
      </c>
      <c r="J94" s="47">
        <f>'6. P.H.'!F402</f>
        <v>0</v>
      </c>
    </row>
    <row r="95" spans="1:10" ht="18.75" x14ac:dyDescent="0.3">
      <c r="A95" s="566" t="s">
        <v>1419</v>
      </c>
      <c r="B95" s="564" t="s">
        <v>766</v>
      </c>
      <c r="C95" s="558" t="s">
        <v>1460</v>
      </c>
      <c r="D95" s="47">
        <f t="shared" si="3"/>
        <v>4603</v>
      </c>
      <c r="E95" s="47">
        <f t="shared" si="4"/>
        <v>-130</v>
      </c>
      <c r="F95" s="47">
        <f t="shared" si="5"/>
        <v>4473</v>
      </c>
      <c r="G95" s="47">
        <f>'5. Önkormányzat'!D459</f>
        <v>4603</v>
      </c>
      <c r="H95" s="47">
        <f>'5. Önkormányzat'!F459</f>
        <v>4473</v>
      </c>
      <c r="I95" s="47">
        <f>'6. P.H.'!D403</f>
        <v>0</v>
      </c>
      <c r="J95" s="47">
        <f>'6. P.H.'!F403</f>
        <v>0</v>
      </c>
    </row>
    <row r="96" spans="1:10" ht="18.75" x14ac:dyDescent="0.3">
      <c r="A96" s="13" t="s">
        <v>1420</v>
      </c>
      <c r="B96" s="568" t="s">
        <v>767</v>
      </c>
      <c r="C96" s="10" t="s">
        <v>768</v>
      </c>
      <c r="D96" s="47">
        <f t="shared" ref="D96:J96" si="6">D87+D82+D74+D61+D52+D27+D26+D7</f>
        <v>561829.59</v>
      </c>
      <c r="E96" s="47">
        <f t="shared" si="6"/>
        <v>-15631.400000000001</v>
      </c>
      <c r="F96" s="47">
        <f t="shared" si="6"/>
        <v>546199.18999999994</v>
      </c>
      <c r="G96" s="47">
        <f t="shared" si="6"/>
        <v>529360.82999999996</v>
      </c>
      <c r="H96" s="47">
        <f t="shared" si="6"/>
        <v>510510.43</v>
      </c>
      <c r="I96" s="47">
        <f t="shared" si="6"/>
        <v>32468.760000000002</v>
      </c>
      <c r="J96" s="47">
        <f t="shared" si="6"/>
        <v>35688.76</v>
      </c>
    </row>
    <row r="97" spans="1:10" ht="18.75" x14ac:dyDescent="0.3">
      <c r="A97" s="13" t="s">
        <v>437</v>
      </c>
      <c r="B97" s="569" t="s">
        <v>801</v>
      </c>
      <c r="C97" s="6" t="s">
        <v>1462</v>
      </c>
      <c r="D97" s="47">
        <f>(G97+I97)-G109</f>
        <v>132214</v>
      </c>
      <c r="E97" s="47">
        <f t="shared" si="4"/>
        <v>3785</v>
      </c>
      <c r="F97" s="47">
        <f>(H97+J97)-H109</f>
        <v>135999</v>
      </c>
      <c r="G97" s="47">
        <f>'5. Önkormányzat'!D461</f>
        <v>164683</v>
      </c>
      <c r="H97" s="47">
        <f>'5. Önkormányzat'!F461</f>
        <v>170403</v>
      </c>
      <c r="I97" s="47">
        <f>'6. P.H.'!D405</f>
        <v>0</v>
      </c>
      <c r="J97" s="47">
        <f>'6. P.H.'!F405</f>
        <v>0</v>
      </c>
    </row>
    <row r="98" spans="1:10" ht="18.75" x14ac:dyDescent="0.3">
      <c r="A98" s="566" t="s">
        <v>780</v>
      </c>
      <c r="B98" s="564" t="s">
        <v>785</v>
      </c>
      <c r="C98" s="558" t="s">
        <v>1463</v>
      </c>
      <c r="D98" s="47">
        <f t="shared" si="3"/>
        <v>132214</v>
      </c>
      <c r="E98" s="47">
        <f t="shared" si="4"/>
        <v>3785</v>
      </c>
      <c r="F98" s="47">
        <f t="shared" si="5"/>
        <v>135999</v>
      </c>
      <c r="G98" s="47">
        <f>'5. Önkormányzat'!D462</f>
        <v>132214</v>
      </c>
      <c r="H98" s="47">
        <f>'5. Önkormányzat'!F462</f>
        <v>135999</v>
      </c>
      <c r="I98" s="47">
        <f>'6. P.H.'!D406</f>
        <v>0</v>
      </c>
      <c r="J98" s="47">
        <f>'6. P.H.'!F406</f>
        <v>0</v>
      </c>
    </row>
    <row r="99" spans="1:10" ht="18.75" x14ac:dyDescent="0.3">
      <c r="A99" s="566" t="s">
        <v>2040</v>
      </c>
      <c r="B99" s="564" t="s">
        <v>786</v>
      </c>
      <c r="C99" s="558" t="s">
        <v>1464</v>
      </c>
      <c r="D99" s="47">
        <f t="shared" si="3"/>
        <v>0</v>
      </c>
      <c r="E99" s="47">
        <f t="shared" si="4"/>
        <v>0</v>
      </c>
      <c r="F99" s="47">
        <f t="shared" si="5"/>
        <v>0</v>
      </c>
      <c r="G99" s="47">
        <f>'5. Önkormányzat'!D463</f>
        <v>0</v>
      </c>
      <c r="H99" s="47">
        <f>'5. Önkormányzat'!F463</f>
        <v>0</v>
      </c>
      <c r="I99" s="47">
        <f>'6. P.H.'!D407</f>
        <v>0</v>
      </c>
      <c r="J99" s="47">
        <f>'6. P.H.'!F407</f>
        <v>0</v>
      </c>
    </row>
    <row r="100" spans="1:10" ht="18.75" x14ac:dyDescent="0.3">
      <c r="A100" s="566" t="s">
        <v>2041</v>
      </c>
      <c r="B100" s="564" t="s">
        <v>787</v>
      </c>
      <c r="C100" s="558" t="s">
        <v>1465</v>
      </c>
      <c r="D100" s="47">
        <f t="shared" si="3"/>
        <v>121169</v>
      </c>
      <c r="E100" s="47">
        <f t="shared" si="4"/>
        <v>3785</v>
      </c>
      <c r="F100" s="47">
        <f t="shared" si="5"/>
        <v>124954</v>
      </c>
      <c r="G100" s="47">
        <f>'5. Önkormányzat'!D464</f>
        <v>121169</v>
      </c>
      <c r="H100" s="47">
        <f>'5. Önkormányzat'!F464</f>
        <v>124954</v>
      </c>
      <c r="I100" s="47">
        <f>'6. P.H.'!D408</f>
        <v>0</v>
      </c>
      <c r="J100" s="47">
        <f>'6. P.H.'!F408</f>
        <v>0</v>
      </c>
    </row>
    <row r="101" spans="1:10" ht="18.75" x14ac:dyDescent="0.3">
      <c r="A101" s="566" t="s">
        <v>2042</v>
      </c>
      <c r="B101" s="564" t="s">
        <v>788</v>
      </c>
      <c r="C101" s="558" t="s">
        <v>1466</v>
      </c>
      <c r="D101" s="47">
        <f t="shared" si="3"/>
        <v>11045</v>
      </c>
      <c r="E101" s="47">
        <f t="shared" si="4"/>
        <v>0</v>
      </c>
      <c r="F101" s="47">
        <f t="shared" si="5"/>
        <v>11045</v>
      </c>
      <c r="G101" s="47">
        <f>'5. Önkormányzat'!D465</f>
        <v>11045</v>
      </c>
      <c r="H101" s="47">
        <f>'5. Önkormányzat'!F465</f>
        <v>11045</v>
      </c>
      <c r="I101" s="47">
        <f>'6. P.H.'!D409</f>
        <v>0</v>
      </c>
      <c r="J101" s="47">
        <f>'6. P.H.'!F409</f>
        <v>0</v>
      </c>
    </row>
    <row r="102" spans="1:10" ht="18.75" x14ac:dyDescent="0.3">
      <c r="A102" s="566" t="s">
        <v>781</v>
      </c>
      <c r="B102" s="564" t="s">
        <v>789</v>
      </c>
      <c r="C102" s="558" t="s">
        <v>1467</v>
      </c>
      <c r="D102" s="47">
        <f t="shared" si="3"/>
        <v>0</v>
      </c>
      <c r="E102" s="47">
        <f t="shared" si="4"/>
        <v>0</v>
      </c>
      <c r="F102" s="47">
        <f t="shared" si="5"/>
        <v>0</v>
      </c>
      <c r="G102" s="47">
        <f>'5. Önkormányzat'!D466</f>
        <v>0</v>
      </c>
      <c r="H102" s="47">
        <f>'5. Önkormányzat'!F466</f>
        <v>0</v>
      </c>
      <c r="I102" s="47">
        <f>'6. P.H.'!D410</f>
        <v>0</v>
      </c>
      <c r="J102" s="47">
        <f>'6. P.H.'!F410</f>
        <v>0</v>
      </c>
    </row>
    <row r="103" spans="1:10" ht="18.75" x14ac:dyDescent="0.3">
      <c r="A103" s="566" t="s">
        <v>2043</v>
      </c>
      <c r="B103" s="564" t="s">
        <v>790</v>
      </c>
      <c r="C103" s="558" t="s">
        <v>1468</v>
      </c>
      <c r="D103" s="47">
        <f t="shared" si="3"/>
        <v>0</v>
      </c>
      <c r="E103" s="47">
        <f t="shared" si="4"/>
        <v>0</v>
      </c>
      <c r="F103" s="47">
        <f t="shared" si="5"/>
        <v>0</v>
      </c>
      <c r="G103" s="47">
        <f>'5. Önkormányzat'!D467</f>
        <v>0</v>
      </c>
      <c r="H103" s="47">
        <f>'5. Önkormányzat'!F467</f>
        <v>0</v>
      </c>
      <c r="I103" s="47">
        <f>'6. P.H.'!D411</f>
        <v>0</v>
      </c>
      <c r="J103" s="47">
        <f>'6. P.H.'!F411</f>
        <v>0</v>
      </c>
    </row>
    <row r="104" spans="1:10" ht="18.75" x14ac:dyDescent="0.3">
      <c r="A104" s="566" t="s">
        <v>2044</v>
      </c>
      <c r="B104" s="564" t="s">
        <v>791</v>
      </c>
      <c r="C104" s="558" t="s">
        <v>1469</v>
      </c>
      <c r="D104" s="47">
        <f t="shared" si="3"/>
        <v>0</v>
      </c>
      <c r="E104" s="47">
        <f t="shared" si="4"/>
        <v>0</v>
      </c>
      <c r="F104" s="47">
        <f t="shared" si="5"/>
        <v>0</v>
      </c>
      <c r="G104" s="47">
        <f>'5. Önkormányzat'!D468</f>
        <v>0</v>
      </c>
      <c r="H104" s="47">
        <f>'5. Önkormányzat'!F468</f>
        <v>0</v>
      </c>
      <c r="I104" s="47">
        <f>'6. P.H.'!D412</f>
        <v>0</v>
      </c>
      <c r="J104" s="47">
        <f>'6. P.H.'!F412</f>
        <v>0</v>
      </c>
    </row>
    <row r="105" spans="1:10" ht="18.75" x14ac:dyDescent="0.3">
      <c r="A105" s="566" t="s">
        <v>2045</v>
      </c>
      <c r="B105" s="564" t="s">
        <v>792</v>
      </c>
      <c r="C105" s="558" t="s">
        <v>1470</v>
      </c>
      <c r="D105" s="47">
        <f t="shared" si="3"/>
        <v>0</v>
      </c>
      <c r="E105" s="47">
        <f t="shared" si="4"/>
        <v>0</v>
      </c>
      <c r="F105" s="47">
        <f t="shared" si="5"/>
        <v>0</v>
      </c>
      <c r="G105" s="47">
        <f>'5. Önkormányzat'!D469</f>
        <v>0</v>
      </c>
      <c r="H105" s="47">
        <f>'5. Önkormányzat'!F469</f>
        <v>0</v>
      </c>
      <c r="I105" s="47">
        <f>'6. P.H.'!D413</f>
        <v>0</v>
      </c>
      <c r="J105" s="47">
        <f>'6. P.H.'!F413</f>
        <v>0</v>
      </c>
    </row>
    <row r="106" spans="1:10" ht="18.75" x14ac:dyDescent="0.3">
      <c r="A106" s="566" t="s">
        <v>2046</v>
      </c>
      <c r="B106" s="564" t="s">
        <v>793</v>
      </c>
      <c r="C106" s="558" t="s">
        <v>1471</v>
      </c>
      <c r="D106" s="47">
        <f t="shared" si="3"/>
        <v>0</v>
      </c>
      <c r="E106" s="47">
        <f t="shared" si="4"/>
        <v>0</v>
      </c>
      <c r="F106" s="47">
        <f t="shared" si="5"/>
        <v>0</v>
      </c>
      <c r="G106" s="47">
        <f>'5. Önkormányzat'!D470</f>
        <v>0</v>
      </c>
      <c r="H106" s="47">
        <f>'5. Önkormányzat'!F470</f>
        <v>0</v>
      </c>
      <c r="I106" s="47">
        <f>'6. P.H.'!D414</f>
        <v>0</v>
      </c>
      <c r="J106" s="47">
        <f>'6. P.H.'!F414</f>
        <v>0</v>
      </c>
    </row>
    <row r="107" spans="1:10" ht="18.75" x14ac:dyDescent="0.3">
      <c r="A107" s="566" t="s">
        <v>782</v>
      </c>
      <c r="B107" s="564" t="s">
        <v>794</v>
      </c>
      <c r="C107" s="558" t="s">
        <v>1472</v>
      </c>
      <c r="D107" s="47">
        <f t="shared" si="3"/>
        <v>0</v>
      </c>
      <c r="E107" s="47">
        <f t="shared" si="4"/>
        <v>0</v>
      </c>
      <c r="F107" s="47">
        <f t="shared" si="5"/>
        <v>0</v>
      </c>
      <c r="G107" s="47">
        <f>'5. Önkormányzat'!D471</f>
        <v>0</v>
      </c>
      <c r="H107" s="47">
        <f>'5. Önkormányzat'!F471</f>
        <v>0</v>
      </c>
      <c r="I107" s="47">
        <f>'6. P.H.'!D415</f>
        <v>0</v>
      </c>
      <c r="J107" s="47">
        <f>'6. P.H.'!F415</f>
        <v>0</v>
      </c>
    </row>
    <row r="108" spans="1:10" ht="18.75" x14ac:dyDescent="0.3">
      <c r="A108" s="566" t="s">
        <v>783</v>
      </c>
      <c r="B108" s="564" t="s">
        <v>795</v>
      </c>
      <c r="C108" s="558" t="s">
        <v>1473</v>
      </c>
      <c r="D108" s="47">
        <f t="shared" si="3"/>
        <v>0</v>
      </c>
      <c r="E108" s="47">
        <f t="shared" si="4"/>
        <v>0</v>
      </c>
      <c r="F108" s="47">
        <f t="shared" si="5"/>
        <v>0</v>
      </c>
      <c r="G108" s="47">
        <f>'5. Önkormányzat'!D472</f>
        <v>0</v>
      </c>
      <c r="H108" s="47">
        <f>'5. Önkormányzat'!F472</f>
        <v>0</v>
      </c>
      <c r="I108" s="47">
        <f>'6. P.H.'!D416</f>
        <v>0</v>
      </c>
      <c r="J108" s="47">
        <f>'6. P.H.'!F416</f>
        <v>0</v>
      </c>
    </row>
    <row r="109" spans="1:10" ht="18.75" x14ac:dyDescent="0.3">
      <c r="A109" s="566" t="s">
        <v>2047</v>
      </c>
      <c r="B109" s="564" t="s">
        <v>796</v>
      </c>
      <c r="C109" s="558" t="s">
        <v>1474</v>
      </c>
      <c r="D109" s="669" t="s">
        <v>1716</v>
      </c>
      <c r="E109" s="669" t="s">
        <v>37</v>
      </c>
      <c r="F109" s="669" t="s">
        <v>37</v>
      </c>
      <c r="G109" s="47">
        <f>'5. Önkormányzat'!D473</f>
        <v>32469</v>
      </c>
      <c r="H109" s="47">
        <f>'5. Önkormányzat'!F473</f>
        <v>34404</v>
      </c>
      <c r="I109" s="47">
        <f>'6. P.H.'!D417</f>
        <v>0</v>
      </c>
      <c r="J109" s="47">
        <f>'6. P.H.'!F417</f>
        <v>0</v>
      </c>
    </row>
    <row r="110" spans="1:10" ht="18.75" x14ac:dyDescent="0.3">
      <c r="A110" s="566" t="s">
        <v>2048</v>
      </c>
      <c r="B110" s="564" t="s">
        <v>797</v>
      </c>
      <c r="C110" s="558" t="s">
        <v>1475</v>
      </c>
      <c r="D110" s="47">
        <f t="shared" si="3"/>
        <v>0</v>
      </c>
      <c r="E110" s="47">
        <f t="shared" si="4"/>
        <v>0</v>
      </c>
      <c r="F110" s="47">
        <f t="shared" si="5"/>
        <v>0</v>
      </c>
      <c r="G110" s="47">
        <f>'5. Önkormányzat'!D474</f>
        <v>0</v>
      </c>
      <c r="H110" s="47">
        <f>'5. Önkormányzat'!F474</f>
        <v>0</v>
      </c>
      <c r="I110" s="47">
        <f>'6. P.H.'!D418</f>
        <v>0</v>
      </c>
      <c r="J110" s="47">
        <f>'6. P.H.'!F418</f>
        <v>0</v>
      </c>
    </row>
    <row r="111" spans="1:10" ht="18.75" x14ac:dyDescent="0.3">
      <c r="A111" s="566" t="s">
        <v>2049</v>
      </c>
      <c r="B111" s="564" t="s">
        <v>798</v>
      </c>
      <c r="C111" s="558" t="s">
        <v>1476</v>
      </c>
      <c r="D111" s="47">
        <f t="shared" si="3"/>
        <v>0</v>
      </c>
      <c r="E111" s="47">
        <f t="shared" si="4"/>
        <v>0</v>
      </c>
      <c r="F111" s="47">
        <f t="shared" si="5"/>
        <v>0</v>
      </c>
      <c r="G111" s="47">
        <f>'5. Önkormányzat'!D475</f>
        <v>0</v>
      </c>
      <c r="H111" s="47">
        <f>'5. Önkormányzat'!F475</f>
        <v>0</v>
      </c>
      <c r="I111" s="47">
        <f>'6. P.H.'!D419</f>
        <v>0</v>
      </c>
      <c r="J111" s="47">
        <f>'6. P.H.'!F419</f>
        <v>0</v>
      </c>
    </row>
    <row r="112" spans="1:10" ht="18.75" x14ac:dyDescent="0.3">
      <c r="A112" s="566" t="s">
        <v>2050</v>
      </c>
      <c r="B112" s="564" t="s">
        <v>799</v>
      </c>
      <c r="C112" s="558" t="s">
        <v>1477</v>
      </c>
      <c r="D112" s="47">
        <f t="shared" si="3"/>
        <v>0</v>
      </c>
      <c r="E112" s="47">
        <f t="shared" si="4"/>
        <v>0</v>
      </c>
      <c r="F112" s="47">
        <f t="shared" si="5"/>
        <v>0</v>
      </c>
      <c r="G112" s="47">
        <f>'5. Önkormányzat'!D476</f>
        <v>0</v>
      </c>
      <c r="H112" s="47">
        <f>'5. Önkormányzat'!F476</f>
        <v>0</v>
      </c>
      <c r="I112" s="47">
        <f>'6. P.H.'!D420</f>
        <v>0</v>
      </c>
      <c r="J112" s="47">
        <f>'6. P.H.'!F420</f>
        <v>0</v>
      </c>
    </row>
    <row r="113" spans="1:10" ht="18.75" x14ac:dyDescent="0.3">
      <c r="A113" s="13" t="s">
        <v>784</v>
      </c>
      <c r="B113" s="562" t="s">
        <v>800</v>
      </c>
      <c r="C113" s="6" t="s">
        <v>1478</v>
      </c>
      <c r="D113" s="47">
        <f t="shared" si="3"/>
        <v>0</v>
      </c>
      <c r="E113" s="47">
        <f t="shared" si="4"/>
        <v>0</v>
      </c>
      <c r="F113" s="47">
        <f t="shared" si="5"/>
        <v>0</v>
      </c>
      <c r="G113" s="47">
        <f>'5. Önkormányzat'!D477</f>
        <v>0</v>
      </c>
      <c r="H113" s="47">
        <f>'5. Önkormányzat'!F477</f>
        <v>0</v>
      </c>
      <c r="I113" s="47">
        <f>'6. P.H.'!D421</f>
        <v>0</v>
      </c>
      <c r="J113" s="47">
        <f>'6. P.H.'!F421</f>
        <v>0</v>
      </c>
    </row>
    <row r="114" spans="1:10" ht="18.75" x14ac:dyDescent="0.3">
      <c r="A114" s="566" t="s">
        <v>2054</v>
      </c>
      <c r="B114" s="564" t="s">
        <v>802</v>
      </c>
      <c r="C114" s="558" t="s">
        <v>1479</v>
      </c>
      <c r="D114" s="47">
        <f t="shared" si="3"/>
        <v>0</v>
      </c>
      <c r="E114" s="47">
        <f t="shared" si="4"/>
        <v>0</v>
      </c>
      <c r="F114" s="47">
        <f t="shared" si="5"/>
        <v>0</v>
      </c>
      <c r="G114" s="47">
        <f>'5. Önkormányzat'!D478</f>
        <v>0</v>
      </c>
      <c r="H114" s="47">
        <f>'5. Önkormányzat'!F478</f>
        <v>0</v>
      </c>
      <c r="I114" s="47">
        <f>'6. P.H.'!D422</f>
        <v>0</v>
      </c>
      <c r="J114" s="47">
        <f>'6. P.H.'!F422</f>
        <v>0</v>
      </c>
    </row>
    <row r="115" spans="1:10" ht="18.75" x14ac:dyDescent="0.3">
      <c r="A115" s="566" t="s">
        <v>2051</v>
      </c>
      <c r="B115" s="564" t="s">
        <v>803</v>
      </c>
      <c r="C115" s="558" t="s">
        <v>1480</v>
      </c>
      <c r="D115" s="47">
        <f t="shared" si="3"/>
        <v>0</v>
      </c>
      <c r="E115" s="47">
        <f t="shared" si="4"/>
        <v>0</v>
      </c>
      <c r="F115" s="47">
        <f t="shared" si="5"/>
        <v>0</v>
      </c>
      <c r="G115" s="47">
        <f>'5. Önkormányzat'!D479</f>
        <v>0</v>
      </c>
      <c r="H115" s="47">
        <f>'5. Önkormányzat'!F479</f>
        <v>0</v>
      </c>
      <c r="I115" s="47">
        <f>'6. P.H.'!D423</f>
        <v>0</v>
      </c>
      <c r="J115" s="47">
        <f>'6. P.H.'!F423</f>
        <v>0</v>
      </c>
    </row>
    <row r="116" spans="1:10" ht="18.75" x14ac:dyDescent="0.3">
      <c r="A116" s="566" t="s">
        <v>2052</v>
      </c>
      <c r="B116" s="564" t="s">
        <v>804</v>
      </c>
      <c r="C116" s="558" t="s">
        <v>1481</v>
      </c>
      <c r="D116" s="47">
        <f t="shared" si="3"/>
        <v>0</v>
      </c>
      <c r="E116" s="47">
        <f t="shared" si="4"/>
        <v>0</v>
      </c>
      <c r="F116" s="47">
        <f t="shared" si="5"/>
        <v>0</v>
      </c>
      <c r="G116" s="47">
        <f>'5. Önkormányzat'!D480</f>
        <v>0</v>
      </c>
      <c r="H116" s="47">
        <f>'5. Önkormányzat'!F480</f>
        <v>0</v>
      </c>
      <c r="I116" s="47">
        <f>'6. P.H.'!D424</f>
        <v>0</v>
      </c>
      <c r="J116" s="47">
        <f>'6. P.H.'!F424</f>
        <v>0</v>
      </c>
    </row>
    <row r="117" spans="1:10" ht="18.75" x14ac:dyDescent="0.3">
      <c r="A117" s="566" t="s">
        <v>2053</v>
      </c>
      <c r="B117" s="564" t="s">
        <v>805</v>
      </c>
      <c r="C117" s="558" t="s">
        <v>1482</v>
      </c>
      <c r="D117" s="47">
        <f t="shared" si="3"/>
        <v>0</v>
      </c>
      <c r="E117" s="47">
        <f t="shared" si="4"/>
        <v>0</v>
      </c>
      <c r="F117" s="47">
        <f t="shared" si="5"/>
        <v>0</v>
      </c>
      <c r="G117" s="47">
        <f>'5. Önkormányzat'!D481</f>
        <v>0</v>
      </c>
      <c r="H117" s="47">
        <f>'5. Önkormányzat'!F481</f>
        <v>0</v>
      </c>
      <c r="I117" s="47">
        <f>'6. P.H.'!D425</f>
        <v>0</v>
      </c>
      <c r="J117" s="47">
        <f>'6. P.H.'!F425</f>
        <v>0</v>
      </c>
    </row>
    <row r="118" spans="1:10" ht="18.75" x14ac:dyDescent="0.3">
      <c r="A118" s="14" t="s">
        <v>936</v>
      </c>
      <c r="B118" s="562" t="s">
        <v>806</v>
      </c>
      <c r="C118" s="6" t="s">
        <v>1483</v>
      </c>
      <c r="D118" s="47">
        <f t="shared" si="3"/>
        <v>0</v>
      </c>
      <c r="E118" s="47">
        <f t="shared" si="4"/>
        <v>0</v>
      </c>
      <c r="F118" s="47">
        <f t="shared" si="5"/>
        <v>0</v>
      </c>
      <c r="G118" s="47">
        <f>'5. Önkormányzat'!D482</f>
        <v>0</v>
      </c>
      <c r="H118" s="47">
        <f>'5. Önkormányzat'!F482</f>
        <v>0</v>
      </c>
      <c r="I118" s="47">
        <f>'6. P.H.'!D426</f>
        <v>0</v>
      </c>
      <c r="J118" s="47">
        <f>'6. P.H.'!F426</f>
        <v>0</v>
      </c>
    </row>
    <row r="119" spans="1:10" ht="18.75" x14ac:dyDescent="0.3">
      <c r="A119" s="13" t="s">
        <v>279</v>
      </c>
      <c r="B119" s="568" t="s">
        <v>807</v>
      </c>
      <c r="C119" s="10" t="s">
        <v>1461</v>
      </c>
      <c r="D119" s="47">
        <f>(G119+I119)-G109</f>
        <v>132214</v>
      </c>
      <c r="E119" s="47">
        <f t="shared" si="4"/>
        <v>3785</v>
      </c>
      <c r="F119" s="47">
        <f>(H119+J119)-H109</f>
        <v>135999</v>
      </c>
      <c r="G119" s="47">
        <f>SUM(G97,G113,G118)</f>
        <v>164683</v>
      </c>
      <c r="H119" s="47">
        <f>SUM(H97,H113,H118)</f>
        <v>170403</v>
      </c>
      <c r="I119" s="47">
        <f>SUM(I97,I113,I118)</f>
        <v>0</v>
      </c>
      <c r="J119" s="47">
        <f>SUM(J97,J113,J118)</f>
        <v>0</v>
      </c>
    </row>
    <row r="120" spans="1:10" ht="18.75" x14ac:dyDescent="0.3">
      <c r="A120" s="13" t="s">
        <v>281</v>
      </c>
      <c r="B120" s="562" t="s">
        <v>808</v>
      </c>
      <c r="C120" s="6" t="s">
        <v>809</v>
      </c>
      <c r="D120" s="47">
        <f>D96+D119</f>
        <v>694043.59</v>
      </c>
      <c r="E120" s="47">
        <f>E96+E119</f>
        <v>-11846.400000000001</v>
      </c>
      <c r="F120" s="47">
        <f>F96+F119</f>
        <v>682198.19</v>
      </c>
      <c r="G120" s="47">
        <f>SUM(G96,G119)</f>
        <v>694043.83</v>
      </c>
      <c r="H120" s="47">
        <f>SUM(H96,H119)</f>
        <v>680913.42999999993</v>
      </c>
      <c r="I120" s="47">
        <f>SUM(I96,I119)</f>
        <v>32468.760000000002</v>
      </c>
      <c r="J120" s="47">
        <f>SUM(J96,J119)</f>
        <v>35688.76</v>
      </c>
    </row>
    <row r="121" spans="1:10" ht="15.75" x14ac:dyDescent="0.25">
      <c r="D121" s="48"/>
      <c r="E121" s="48"/>
      <c r="F121" s="48"/>
      <c r="G121" s="48"/>
      <c r="H121" s="48"/>
      <c r="I121" s="48"/>
    </row>
    <row r="122" spans="1:10" ht="15.75" x14ac:dyDescent="0.25">
      <c r="D122" s="48"/>
      <c r="E122" s="48"/>
      <c r="F122" s="48"/>
      <c r="G122" s="48"/>
      <c r="H122" s="48"/>
      <c r="I122" s="48"/>
    </row>
    <row r="123" spans="1:10" ht="15.75" x14ac:dyDescent="0.25">
      <c r="D123" s="48"/>
      <c r="E123" s="48"/>
      <c r="F123" s="48"/>
      <c r="G123" s="48"/>
      <c r="H123" s="48"/>
      <c r="I123" s="48"/>
    </row>
    <row r="124" spans="1:10" ht="15.75" x14ac:dyDescent="0.25">
      <c r="D124" s="48"/>
      <c r="E124" s="48"/>
      <c r="F124" s="48"/>
      <c r="G124" s="48"/>
      <c r="H124" s="48"/>
      <c r="I124" s="48"/>
    </row>
    <row r="125" spans="1:10" ht="15.75" x14ac:dyDescent="0.25">
      <c r="D125" s="48"/>
      <c r="E125" s="48"/>
      <c r="F125" s="48"/>
      <c r="G125" s="48"/>
      <c r="H125" s="48"/>
      <c r="I125" s="48"/>
    </row>
    <row r="126" spans="1:10" x14ac:dyDescent="0.25">
      <c r="D126" s="49"/>
      <c r="E126" s="49"/>
      <c r="F126" s="49"/>
      <c r="G126" s="49"/>
      <c r="H126" s="49"/>
      <c r="I126" s="49"/>
    </row>
    <row r="127" spans="1:10" x14ac:dyDescent="0.25">
      <c r="D127" s="49"/>
      <c r="E127" s="49"/>
      <c r="F127" s="49"/>
      <c r="G127" s="49"/>
      <c r="H127" s="49"/>
      <c r="I127" s="49"/>
    </row>
    <row r="128" spans="1:10" x14ac:dyDescent="0.25">
      <c r="D128" s="49"/>
      <c r="E128" s="49"/>
      <c r="F128" s="49"/>
      <c r="G128" s="49"/>
      <c r="H128" s="49"/>
      <c r="I128" s="49"/>
    </row>
    <row r="129" spans="4:9" x14ac:dyDescent="0.25">
      <c r="D129" s="49"/>
      <c r="E129" s="49"/>
      <c r="F129" s="49"/>
      <c r="G129" s="49"/>
      <c r="H129" s="49"/>
      <c r="I129" s="49"/>
    </row>
    <row r="130" spans="4:9" x14ac:dyDescent="0.25">
      <c r="D130" s="49"/>
      <c r="E130" s="49"/>
      <c r="F130" s="49"/>
      <c r="G130" s="49"/>
      <c r="H130" s="49"/>
      <c r="I130" s="49"/>
    </row>
    <row r="131" spans="4:9" x14ac:dyDescent="0.25">
      <c r="D131" s="49"/>
      <c r="E131" s="49"/>
      <c r="F131" s="49"/>
      <c r="G131" s="49"/>
      <c r="H131" s="49"/>
      <c r="I131" s="49"/>
    </row>
    <row r="132" spans="4:9" x14ac:dyDescent="0.25">
      <c r="D132" s="49"/>
      <c r="E132" s="49"/>
      <c r="F132" s="49"/>
      <c r="G132" s="49"/>
      <c r="H132" s="49"/>
      <c r="I132" s="49"/>
    </row>
    <row r="133" spans="4:9" x14ac:dyDescent="0.25">
      <c r="D133" s="49"/>
      <c r="E133" s="49"/>
      <c r="F133" s="49"/>
      <c r="G133" s="49"/>
      <c r="H133" s="49"/>
      <c r="I133" s="49"/>
    </row>
    <row r="134" spans="4:9" x14ac:dyDescent="0.25">
      <c r="D134" s="49"/>
      <c r="E134" s="49"/>
      <c r="F134" s="49"/>
      <c r="G134" s="49"/>
      <c r="H134" s="49"/>
      <c r="I134" s="49"/>
    </row>
    <row r="135" spans="4:9" x14ac:dyDescent="0.25">
      <c r="D135" s="49"/>
      <c r="E135" s="49"/>
      <c r="F135" s="49"/>
      <c r="G135" s="49"/>
      <c r="H135" s="49"/>
      <c r="I135" s="49"/>
    </row>
    <row r="136" spans="4:9" x14ac:dyDescent="0.25">
      <c r="D136" s="49"/>
      <c r="E136" s="49"/>
      <c r="F136" s="49"/>
      <c r="G136" s="49"/>
      <c r="H136" s="49"/>
      <c r="I136" s="49"/>
    </row>
    <row r="137" spans="4:9" x14ac:dyDescent="0.25">
      <c r="D137" s="49"/>
      <c r="E137" s="49"/>
      <c r="F137" s="49"/>
      <c r="G137" s="49"/>
      <c r="H137" s="49"/>
      <c r="I137" s="49"/>
    </row>
    <row r="138" spans="4:9" x14ac:dyDescent="0.25">
      <c r="D138" s="49"/>
      <c r="E138" s="49"/>
      <c r="F138" s="49"/>
      <c r="G138" s="49"/>
      <c r="H138" s="49"/>
      <c r="I138" s="49"/>
    </row>
    <row r="139" spans="4:9" x14ac:dyDescent="0.25">
      <c r="D139" s="49"/>
      <c r="E139" s="49"/>
      <c r="F139" s="49"/>
      <c r="G139" s="49"/>
      <c r="H139" s="49"/>
      <c r="I139" s="49"/>
    </row>
    <row r="140" spans="4:9" x14ac:dyDescent="0.25">
      <c r="D140" s="49"/>
      <c r="E140" s="49"/>
      <c r="F140" s="49"/>
      <c r="G140" s="49"/>
      <c r="H140" s="49"/>
      <c r="I140" s="49"/>
    </row>
    <row r="141" spans="4:9" x14ac:dyDescent="0.25">
      <c r="D141" s="49"/>
      <c r="E141" s="49"/>
      <c r="F141" s="49"/>
      <c r="G141" s="49"/>
      <c r="H141" s="49"/>
      <c r="I141" s="49"/>
    </row>
    <row r="142" spans="4:9" x14ac:dyDescent="0.25">
      <c r="D142" s="49"/>
      <c r="E142" s="49"/>
      <c r="F142" s="49"/>
      <c r="G142" s="49"/>
      <c r="H142" s="49"/>
      <c r="I142" s="49"/>
    </row>
    <row r="143" spans="4:9" x14ac:dyDescent="0.25">
      <c r="D143" s="49"/>
      <c r="E143" s="49"/>
      <c r="F143" s="49"/>
      <c r="G143" s="49"/>
      <c r="H143" s="49"/>
      <c r="I143" s="49"/>
    </row>
    <row r="144" spans="4:9" x14ac:dyDescent="0.25">
      <c r="D144" s="49"/>
      <c r="E144" s="49"/>
      <c r="F144" s="49"/>
      <c r="G144" s="49"/>
      <c r="H144" s="49"/>
      <c r="I144" s="49"/>
    </row>
    <row r="145" spans="4:9" x14ac:dyDescent="0.25">
      <c r="D145" s="49"/>
      <c r="E145" s="49"/>
      <c r="F145" s="49"/>
      <c r="G145" s="49"/>
      <c r="H145" s="49"/>
      <c r="I145" s="49"/>
    </row>
    <row r="146" spans="4:9" x14ac:dyDescent="0.25">
      <c r="D146" s="49"/>
      <c r="E146" s="49"/>
      <c r="F146" s="49"/>
      <c r="G146" s="49"/>
      <c r="H146" s="49"/>
      <c r="I146" s="49"/>
    </row>
    <row r="147" spans="4:9" x14ac:dyDescent="0.25">
      <c r="D147" s="49"/>
      <c r="E147" s="49"/>
      <c r="F147" s="49"/>
      <c r="G147" s="49"/>
      <c r="H147" s="49"/>
      <c r="I147" s="49"/>
    </row>
    <row r="148" spans="4:9" x14ac:dyDescent="0.25">
      <c r="D148" s="49"/>
      <c r="E148" s="49"/>
      <c r="F148" s="49"/>
      <c r="G148" s="49"/>
      <c r="H148" s="49"/>
      <c r="I148" s="49"/>
    </row>
    <row r="149" spans="4:9" x14ac:dyDescent="0.25">
      <c r="D149" s="49"/>
      <c r="E149" s="49"/>
      <c r="F149" s="49"/>
      <c r="G149" s="49"/>
      <c r="H149" s="49"/>
      <c r="I149" s="49"/>
    </row>
    <row r="150" spans="4:9" x14ac:dyDescent="0.25">
      <c r="D150" s="49"/>
      <c r="E150" s="49"/>
      <c r="F150" s="49"/>
      <c r="G150" s="49"/>
      <c r="H150" s="49"/>
      <c r="I150" s="49"/>
    </row>
    <row r="151" spans="4:9" x14ac:dyDescent="0.25">
      <c r="D151" s="49"/>
      <c r="E151" s="49"/>
      <c r="F151" s="49"/>
      <c r="G151" s="49"/>
      <c r="H151" s="49"/>
      <c r="I151" s="49"/>
    </row>
    <row r="152" spans="4:9" x14ac:dyDescent="0.25">
      <c r="D152" s="49"/>
      <c r="E152" s="49"/>
      <c r="F152" s="49"/>
      <c r="G152" s="49"/>
      <c r="H152" s="49"/>
      <c r="I152" s="49"/>
    </row>
    <row r="153" spans="4:9" x14ac:dyDescent="0.25">
      <c r="D153" s="49"/>
      <c r="E153" s="49"/>
      <c r="F153" s="49"/>
      <c r="G153" s="49"/>
      <c r="H153" s="49"/>
      <c r="I153" s="49"/>
    </row>
    <row r="154" spans="4:9" x14ac:dyDescent="0.25">
      <c r="D154" s="49"/>
      <c r="E154" s="49"/>
      <c r="F154" s="49"/>
      <c r="G154" s="49"/>
      <c r="H154" s="49"/>
      <c r="I154" s="49"/>
    </row>
    <row r="155" spans="4:9" x14ac:dyDescent="0.25">
      <c r="D155" s="49"/>
      <c r="E155" s="49"/>
      <c r="F155" s="49"/>
      <c r="G155" s="49"/>
      <c r="H155" s="49"/>
      <c r="I155" s="49"/>
    </row>
    <row r="156" spans="4:9" x14ac:dyDescent="0.25">
      <c r="D156" s="49"/>
      <c r="E156" s="49"/>
      <c r="F156" s="49"/>
      <c r="G156" s="49"/>
      <c r="H156" s="49"/>
      <c r="I156" s="49"/>
    </row>
    <row r="157" spans="4:9" x14ac:dyDescent="0.25">
      <c r="D157" s="49"/>
      <c r="E157" s="49"/>
      <c r="F157" s="49"/>
      <c r="G157" s="49"/>
      <c r="H157" s="49"/>
      <c r="I157" s="49"/>
    </row>
    <row r="158" spans="4:9" x14ac:dyDescent="0.25">
      <c r="D158" s="49"/>
      <c r="E158" s="49"/>
      <c r="F158" s="49"/>
      <c r="G158" s="49"/>
      <c r="H158" s="49"/>
      <c r="I158" s="49"/>
    </row>
    <row r="159" spans="4:9" x14ac:dyDescent="0.25">
      <c r="D159" s="49"/>
      <c r="E159" s="49"/>
      <c r="F159" s="49"/>
      <c r="G159" s="49"/>
      <c r="H159" s="49"/>
      <c r="I159" s="49"/>
    </row>
    <row r="160" spans="4:9" x14ac:dyDescent="0.25">
      <c r="D160" s="49"/>
      <c r="E160" s="49"/>
      <c r="F160" s="49"/>
      <c r="G160" s="49"/>
      <c r="H160" s="49"/>
      <c r="I160" s="49"/>
    </row>
    <row r="161" spans="4:9" x14ac:dyDescent="0.25">
      <c r="D161" s="49"/>
      <c r="E161" s="49"/>
      <c r="F161" s="49"/>
      <c r="G161" s="49"/>
      <c r="H161" s="49"/>
      <c r="I161" s="49"/>
    </row>
    <row r="162" spans="4:9" x14ac:dyDescent="0.25">
      <c r="D162" s="49"/>
      <c r="E162" s="49"/>
      <c r="F162" s="49"/>
      <c r="G162" s="49"/>
      <c r="H162" s="49"/>
      <c r="I162" s="49"/>
    </row>
    <row r="163" spans="4:9" x14ac:dyDescent="0.25">
      <c r="D163" s="49"/>
      <c r="E163" s="49"/>
      <c r="F163" s="49"/>
      <c r="G163" s="49"/>
      <c r="H163" s="49"/>
      <c r="I163" s="49"/>
    </row>
    <row r="164" spans="4:9" x14ac:dyDescent="0.25">
      <c r="D164" s="49"/>
      <c r="E164" s="49"/>
      <c r="F164" s="49"/>
      <c r="G164" s="49"/>
      <c r="H164" s="49"/>
      <c r="I164" s="49"/>
    </row>
    <row r="165" spans="4:9" x14ac:dyDescent="0.25">
      <c r="D165" s="49"/>
      <c r="E165" s="49"/>
      <c r="F165" s="49"/>
      <c r="G165" s="49"/>
      <c r="H165" s="49"/>
      <c r="I165" s="49"/>
    </row>
    <row r="166" spans="4:9" x14ac:dyDescent="0.25">
      <c r="D166" s="49"/>
      <c r="E166" s="49"/>
      <c r="F166" s="49"/>
      <c r="G166" s="49"/>
      <c r="H166" s="49"/>
      <c r="I166" s="49"/>
    </row>
    <row r="167" spans="4:9" x14ac:dyDescent="0.25">
      <c r="D167" s="49"/>
      <c r="E167" s="49"/>
      <c r="F167" s="49"/>
      <c r="G167" s="49"/>
      <c r="H167" s="49"/>
      <c r="I167" s="49"/>
    </row>
    <row r="168" spans="4:9" x14ac:dyDescent="0.25">
      <c r="D168" s="49"/>
      <c r="E168" s="49"/>
      <c r="F168" s="49"/>
      <c r="G168" s="49"/>
      <c r="H168" s="49"/>
      <c r="I168" s="49"/>
    </row>
    <row r="169" spans="4:9" x14ac:dyDescent="0.25">
      <c r="D169" s="49"/>
      <c r="E169" s="49"/>
      <c r="F169" s="49"/>
      <c r="G169" s="49"/>
      <c r="H169" s="49"/>
      <c r="I169" s="49"/>
    </row>
    <row r="170" spans="4:9" x14ac:dyDescent="0.25">
      <c r="D170" s="49"/>
      <c r="E170" s="49"/>
      <c r="F170" s="49"/>
      <c r="G170" s="49"/>
      <c r="H170" s="49"/>
      <c r="I170" s="49"/>
    </row>
    <row r="171" spans="4:9" x14ac:dyDescent="0.25">
      <c r="D171" s="49"/>
      <c r="E171" s="49"/>
      <c r="F171" s="49"/>
      <c r="G171" s="49"/>
      <c r="H171" s="49"/>
      <c r="I171" s="49"/>
    </row>
    <row r="172" spans="4:9" x14ac:dyDescent="0.25">
      <c r="D172" s="49"/>
      <c r="E172" s="49"/>
      <c r="F172" s="49"/>
      <c r="G172" s="49"/>
      <c r="H172" s="49"/>
      <c r="I172" s="49"/>
    </row>
    <row r="173" spans="4:9" x14ac:dyDescent="0.25">
      <c r="D173" s="49"/>
      <c r="E173" s="49"/>
      <c r="F173" s="49"/>
      <c r="G173" s="49"/>
      <c r="H173" s="49"/>
      <c r="I173" s="49"/>
    </row>
    <row r="174" spans="4:9" x14ac:dyDescent="0.25">
      <c r="D174" s="49"/>
      <c r="E174" s="49"/>
      <c r="F174" s="49"/>
      <c r="G174" s="49"/>
      <c r="H174" s="49"/>
      <c r="I174" s="49"/>
    </row>
    <row r="175" spans="4:9" x14ac:dyDescent="0.25">
      <c r="D175" s="49"/>
      <c r="E175" s="49"/>
      <c r="F175" s="49"/>
      <c r="G175" s="49"/>
      <c r="H175" s="49"/>
      <c r="I175" s="49"/>
    </row>
    <row r="176" spans="4:9" x14ac:dyDescent="0.25">
      <c r="D176" s="49"/>
      <c r="E176" s="49"/>
      <c r="F176" s="49"/>
      <c r="G176" s="49"/>
      <c r="H176" s="49"/>
      <c r="I176" s="49"/>
    </row>
    <row r="177" spans="4:9" x14ac:dyDescent="0.25">
      <c r="D177" s="49"/>
      <c r="E177" s="49"/>
      <c r="F177" s="49"/>
      <c r="G177" s="49"/>
      <c r="H177" s="49"/>
      <c r="I177" s="49"/>
    </row>
    <row r="178" spans="4:9" x14ac:dyDescent="0.25">
      <c r="D178" s="49"/>
      <c r="E178" s="49"/>
      <c r="F178" s="49"/>
      <c r="G178" s="49"/>
      <c r="H178" s="49"/>
      <c r="I178" s="49"/>
    </row>
    <row r="179" spans="4:9" x14ac:dyDescent="0.25">
      <c r="D179" s="49"/>
      <c r="E179" s="49"/>
      <c r="F179" s="49"/>
      <c r="G179" s="49"/>
      <c r="H179" s="49"/>
      <c r="I179" s="49"/>
    </row>
    <row r="180" spans="4:9" x14ac:dyDescent="0.25">
      <c r="D180" s="49"/>
      <c r="E180" s="49"/>
      <c r="F180" s="49"/>
      <c r="G180" s="49"/>
      <c r="H180" s="49"/>
      <c r="I180" s="49"/>
    </row>
    <row r="181" spans="4:9" x14ac:dyDescent="0.25">
      <c r="D181" s="49"/>
      <c r="E181" s="49"/>
      <c r="F181" s="49"/>
      <c r="G181" s="49"/>
      <c r="H181" s="49"/>
      <c r="I181" s="49"/>
    </row>
    <row r="182" spans="4:9" x14ac:dyDescent="0.25">
      <c r="D182" s="49"/>
      <c r="E182" s="49"/>
      <c r="F182" s="49"/>
      <c r="G182" s="49"/>
      <c r="H182" s="49"/>
      <c r="I182" s="49"/>
    </row>
    <row r="183" spans="4:9" x14ac:dyDescent="0.25">
      <c r="D183" s="49"/>
      <c r="E183" s="49"/>
      <c r="F183" s="49"/>
      <c r="G183" s="49"/>
      <c r="H183" s="49"/>
      <c r="I183" s="49"/>
    </row>
    <row r="184" spans="4:9" x14ac:dyDescent="0.25">
      <c r="D184" s="49"/>
      <c r="E184" s="49"/>
      <c r="F184" s="49"/>
      <c r="G184" s="49"/>
      <c r="H184" s="49"/>
      <c r="I184" s="49"/>
    </row>
    <row r="185" spans="4:9" x14ac:dyDescent="0.25">
      <c r="D185" s="49"/>
      <c r="E185" s="49"/>
      <c r="F185" s="49"/>
      <c r="G185" s="49"/>
      <c r="H185" s="49"/>
      <c r="I185" s="49"/>
    </row>
    <row r="186" spans="4:9" x14ac:dyDescent="0.25">
      <c r="D186" s="49"/>
      <c r="E186" s="49"/>
      <c r="F186" s="49"/>
      <c r="G186" s="49"/>
      <c r="H186" s="49"/>
      <c r="I186" s="49"/>
    </row>
    <row r="187" spans="4:9" x14ac:dyDescent="0.25">
      <c r="D187" s="49"/>
      <c r="E187" s="49"/>
      <c r="F187" s="49"/>
      <c r="G187" s="49"/>
      <c r="H187" s="49"/>
      <c r="I187" s="49"/>
    </row>
    <row r="188" spans="4:9" x14ac:dyDescent="0.25">
      <c r="D188" s="49"/>
      <c r="E188" s="49"/>
      <c r="F188" s="49"/>
      <c r="G188" s="49"/>
      <c r="H188" s="49"/>
      <c r="I188" s="49"/>
    </row>
    <row r="189" spans="4:9" x14ac:dyDescent="0.25">
      <c r="D189" s="49"/>
      <c r="E189" s="49"/>
      <c r="F189" s="49"/>
      <c r="G189" s="49"/>
      <c r="H189" s="49"/>
      <c r="I189" s="49"/>
    </row>
    <row r="190" spans="4:9" x14ac:dyDescent="0.25">
      <c r="D190" s="49"/>
      <c r="E190" s="49"/>
      <c r="F190" s="49"/>
      <c r="G190" s="49"/>
      <c r="H190" s="49"/>
      <c r="I190" s="49"/>
    </row>
    <row r="191" spans="4:9" x14ac:dyDescent="0.25">
      <c r="D191" s="49"/>
      <c r="E191" s="49"/>
      <c r="F191" s="49"/>
      <c r="G191" s="49"/>
      <c r="H191" s="49"/>
      <c r="I191" s="49"/>
    </row>
    <row r="192" spans="4:9" x14ac:dyDescent="0.25">
      <c r="D192" s="49"/>
      <c r="E192" s="49"/>
      <c r="F192" s="49"/>
      <c r="G192" s="49"/>
      <c r="H192" s="49"/>
      <c r="I192" s="49"/>
    </row>
    <row r="193" spans="4:9" x14ac:dyDescent="0.25">
      <c r="D193" s="49"/>
      <c r="E193" s="49"/>
      <c r="F193" s="49"/>
      <c r="G193" s="49"/>
      <c r="H193" s="49"/>
      <c r="I193" s="49"/>
    </row>
    <row r="194" spans="4:9" x14ac:dyDescent="0.25">
      <c r="D194" s="49"/>
      <c r="E194" s="49"/>
      <c r="F194" s="49"/>
      <c r="G194" s="49"/>
      <c r="H194" s="49"/>
      <c r="I194" s="49"/>
    </row>
    <row r="195" spans="4:9" x14ac:dyDescent="0.25">
      <c r="D195" s="49"/>
      <c r="E195" s="49"/>
      <c r="F195" s="49"/>
      <c r="G195" s="49"/>
      <c r="H195" s="49"/>
      <c r="I195" s="49"/>
    </row>
    <row r="196" spans="4:9" x14ac:dyDescent="0.25">
      <c r="D196" s="49"/>
      <c r="E196" s="49"/>
      <c r="F196" s="49"/>
      <c r="G196" s="49"/>
      <c r="H196" s="49"/>
      <c r="I196" s="49"/>
    </row>
    <row r="197" spans="4:9" x14ac:dyDescent="0.25">
      <c r="D197" s="49"/>
      <c r="E197" s="49"/>
      <c r="F197" s="49"/>
      <c r="G197" s="49"/>
      <c r="H197" s="49"/>
      <c r="I197" s="49"/>
    </row>
    <row r="198" spans="4:9" x14ac:dyDescent="0.25">
      <c r="D198" s="49"/>
      <c r="E198" s="49"/>
      <c r="F198" s="49"/>
      <c r="G198" s="49"/>
      <c r="H198" s="49"/>
      <c r="I198" s="49"/>
    </row>
    <row r="199" spans="4:9" x14ac:dyDescent="0.25">
      <c r="D199" s="49"/>
      <c r="E199" s="49"/>
      <c r="F199" s="49"/>
      <c r="G199" s="49"/>
      <c r="H199" s="49"/>
      <c r="I199" s="49"/>
    </row>
    <row r="200" spans="4:9" x14ac:dyDescent="0.25">
      <c r="D200" s="49"/>
      <c r="E200" s="49"/>
      <c r="F200" s="49"/>
      <c r="G200" s="49"/>
      <c r="H200" s="49"/>
      <c r="I200" s="49"/>
    </row>
    <row r="201" spans="4:9" x14ac:dyDescent="0.25">
      <c r="D201" s="49"/>
      <c r="E201" s="49"/>
      <c r="F201" s="49"/>
      <c r="G201" s="49"/>
      <c r="H201" s="49"/>
      <c r="I201" s="49"/>
    </row>
    <row r="202" spans="4:9" x14ac:dyDescent="0.25">
      <c r="D202" s="49"/>
      <c r="E202" s="49"/>
      <c r="F202" s="49"/>
      <c r="G202" s="49"/>
      <c r="H202" s="49"/>
      <c r="I202" s="49"/>
    </row>
    <row r="203" spans="4:9" x14ac:dyDescent="0.25">
      <c r="D203" s="49"/>
      <c r="E203" s="49"/>
      <c r="F203" s="49"/>
      <c r="G203" s="49"/>
      <c r="H203" s="49"/>
      <c r="I203" s="49"/>
    </row>
    <row r="204" spans="4:9" x14ac:dyDescent="0.25">
      <c r="D204" s="49"/>
      <c r="E204" s="49"/>
      <c r="F204" s="49"/>
      <c r="G204" s="49"/>
      <c r="H204" s="49"/>
      <c r="I204" s="49"/>
    </row>
    <row r="205" spans="4:9" x14ac:dyDescent="0.25">
      <c r="D205" s="49"/>
      <c r="E205" s="49"/>
      <c r="F205" s="49"/>
      <c r="G205" s="49"/>
      <c r="H205" s="49"/>
      <c r="I205" s="49"/>
    </row>
    <row r="206" spans="4:9" x14ac:dyDescent="0.25">
      <c r="D206" s="49"/>
      <c r="E206" s="49"/>
      <c r="F206" s="49"/>
      <c r="G206" s="49"/>
      <c r="H206" s="49"/>
      <c r="I206" s="49"/>
    </row>
    <row r="207" spans="4:9" x14ac:dyDescent="0.25">
      <c r="D207" s="49"/>
      <c r="E207" s="49"/>
      <c r="F207" s="49"/>
      <c r="G207" s="49"/>
      <c r="H207" s="49"/>
      <c r="I207" s="49"/>
    </row>
    <row r="208" spans="4:9" x14ac:dyDescent="0.25">
      <c r="D208" s="49"/>
      <c r="E208" s="49"/>
      <c r="F208" s="49"/>
      <c r="G208" s="49"/>
      <c r="H208" s="49"/>
      <c r="I208" s="49"/>
    </row>
    <row r="209" spans="4:9" x14ac:dyDescent="0.25">
      <c r="D209" s="49"/>
      <c r="E209" s="49"/>
      <c r="F209" s="49"/>
      <c r="G209" s="49"/>
      <c r="H209" s="49"/>
      <c r="I209" s="49"/>
    </row>
    <row r="210" spans="4:9" x14ac:dyDescent="0.25">
      <c r="D210" s="49"/>
      <c r="E210" s="49"/>
      <c r="F210" s="49"/>
      <c r="G210" s="49"/>
      <c r="H210" s="49"/>
      <c r="I210" s="49"/>
    </row>
    <row r="211" spans="4:9" x14ac:dyDescent="0.25">
      <c r="D211" s="49"/>
      <c r="E211" s="49"/>
      <c r="F211" s="49"/>
      <c r="G211" s="49"/>
      <c r="H211" s="49"/>
      <c r="I211" s="49"/>
    </row>
    <row r="212" spans="4:9" x14ac:dyDescent="0.25">
      <c r="D212" s="49"/>
      <c r="E212" s="49"/>
      <c r="F212" s="49"/>
      <c r="G212" s="49"/>
      <c r="H212" s="49"/>
      <c r="I212" s="49"/>
    </row>
    <row r="213" spans="4:9" x14ac:dyDescent="0.25">
      <c r="D213" s="49"/>
      <c r="E213" s="49"/>
      <c r="F213" s="49"/>
      <c r="G213" s="49"/>
      <c r="H213" s="49"/>
      <c r="I213" s="49"/>
    </row>
    <row r="214" spans="4:9" x14ac:dyDescent="0.25">
      <c r="D214" s="49"/>
      <c r="E214" s="49"/>
      <c r="F214" s="49"/>
      <c r="G214" s="49"/>
      <c r="H214" s="49"/>
      <c r="I214" s="49"/>
    </row>
    <row r="215" spans="4:9" x14ac:dyDescent="0.25">
      <c r="D215" s="49"/>
      <c r="E215" s="49"/>
      <c r="F215" s="49"/>
      <c r="G215" s="49"/>
      <c r="H215" s="49"/>
      <c r="I215" s="49"/>
    </row>
    <row r="216" spans="4:9" x14ac:dyDescent="0.25">
      <c r="D216" s="49"/>
      <c r="E216" s="49"/>
      <c r="F216" s="49"/>
      <c r="G216" s="49"/>
      <c r="H216" s="49"/>
      <c r="I216" s="49"/>
    </row>
    <row r="217" spans="4:9" x14ac:dyDescent="0.25">
      <c r="D217" s="49"/>
      <c r="E217" s="49"/>
      <c r="F217" s="49"/>
      <c r="G217" s="49"/>
      <c r="H217" s="49"/>
      <c r="I217" s="49"/>
    </row>
    <row r="218" spans="4:9" x14ac:dyDescent="0.25">
      <c r="D218" s="49"/>
      <c r="E218" s="49"/>
      <c r="F218" s="49"/>
      <c r="G218" s="49"/>
      <c r="H218" s="49"/>
      <c r="I218" s="49"/>
    </row>
    <row r="219" spans="4:9" x14ac:dyDescent="0.25">
      <c r="D219" s="49"/>
      <c r="E219" s="49"/>
      <c r="F219" s="49"/>
      <c r="G219" s="49"/>
      <c r="H219" s="49"/>
      <c r="I219" s="49"/>
    </row>
    <row r="220" spans="4:9" x14ac:dyDescent="0.25">
      <c r="D220" s="49"/>
      <c r="E220" s="49"/>
      <c r="F220" s="49"/>
      <c r="G220" s="49"/>
      <c r="H220" s="49"/>
      <c r="I220" s="49"/>
    </row>
    <row r="221" spans="4:9" x14ac:dyDescent="0.25">
      <c r="D221" s="49"/>
      <c r="E221" s="49"/>
      <c r="F221" s="49"/>
      <c r="G221" s="49"/>
      <c r="H221" s="49"/>
      <c r="I221" s="49"/>
    </row>
    <row r="222" spans="4:9" x14ac:dyDescent="0.25">
      <c r="D222" s="49"/>
      <c r="E222" s="49"/>
      <c r="F222" s="49"/>
      <c r="G222" s="49"/>
      <c r="H222" s="49"/>
      <c r="I222" s="49"/>
    </row>
    <row r="223" spans="4:9" x14ac:dyDescent="0.25">
      <c r="D223" s="49"/>
      <c r="E223" s="49"/>
      <c r="F223" s="49"/>
      <c r="G223" s="49"/>
      <c r="H223" s="49"/>
      <c r="I223" s="49"/>
    </row>
    <row r="224" spans="4:9" x14ac:dyDescent="0.25">
      <c r="D224" s="49"/>
      <c r="E224" s="49"/>
      <c r="F224" s="49"/>
      <c r="G224" s="49"/>
      <c r="H224" s="49"/>
      <c r="I224" s="49"/>
    </row>
    <row r="225" spans="4:9" x14ac:dyDescent="0.25">
      <c r="D225" s="49"/>
      <c r="E225" s="49"/>
      <c r="F225" s="49"/>
      <c r="G225" s="49"/>
      <c r="H225" s="49"/>
      <c r="I225" s="49"/>
    </row>
    <row r="226" spans="4:9" x14ac:dyDescent="0.25">
      <c r="D226" s="49"/>
      <c r="E226" s="49"/>
      <c r="F226" s="49"/>
      <c r="G226" s="49"/>
      <c r="H226" s="49"/>
      <c r="I226" s="49"/>
    </row>
    <row r="227" spans="4:9" x14ac:dyDescent="0.25">
      <c r="D227" s="49"/>
      <c r="E227" s="49"/>
      <c r="F227" s="49"/>
      <c r="G227" s="49"/>
      <c r="H227" s="49"/>
      <c r="I227" s="49"/>
    </row>
    <row r="228" spans="4:9" x14ac:dyDescent="0.25">
      <c r="D228" s="49"/>
      <c r="E228" s="49"/>
      <c r="F228" s="49"/>
      <c r="G228" s="49"/>
      <c r="H228" s="49"/>
      <c r="I228" s="49"/>
    </row>
    <row r="229" spans="4:9" x14ac:dyDescent="0.25">
      <c r="D229" s="49"/>
      <c r="E229" s="49"/>
      <c r="F229" s="49"/>
      <c r="G229" s="49"/>
      <c r="H229" s="49"/>
      <c r="I229" s="49"/>
    </row>
    <row r="230" spans="4:9" x14ac:dyDescent="0.25">
      <c r="D230" s="49"/>
      <c r="E230" s="49"/>
      <c r="F230" s="49"/>
      <c r="G230" s="49"/>
      <c r="H230" s="49"/>
      <c r="I230" s="49"/>
    </row>
    <row r="231" spans="4:9" x14ac:dyDescent="0.25">
      <c r="D231" s="49"/>
      <c r="E231" s="49"/>
      <c r="F231" s="49"/>
      <c r="G231" s="49"/>
      <c r="H231" s="49"/>
      <c r="I231" s="49"/>
    </row>
    <row r="232" spans="4:9" x14ac:dyDescent="0.25">
      <c r="D232" s="49"/>
      <c r="E232" s="49"/>
      <c r="F232" s="49"/>
      <c r="G232" s="49"/>
      <c r="H232" s="49"/>
      <c r="I232" s="49"/>
    </row>
    <row r="233" spans="4:9" x14ac:dyDescent="0.25">
      <c r="D233" s="49"/>
      <c r="E233" s="49"/>
      <c r="F233" s="49"/>
      <c r="G233" s="49"/>
      <c r="H233" s="49"/>
      <c r="I233" s="49"/>
    </row>
    <row r="234" spans="4:9" x14ac:dyDescent="0.25">
      <c r="D234" s="49"/>
      <c r="E234" s="49"/>
      <c r="F234" s="49"/>
      <c r="G234" s="49"/>
      <c r="H234" s="49"/>
      <c r="I234" s="49"/>
    </row>
    <row r="235" spans="4:9" x14ac:dyDescent="0.25">
      <c r="D235" s="49"/>
      <c r="E235" s="49"/>
      <c r="F235" s="49"/>
      <c r="G235" s="49"/>
      <c r="H235" s="49"/>
      <c r="I235" s="49"/>
    </row>
    <row r="236" spans="4:9" x14ac:dyDescent="0.25">
      <c r="D236" s="49"/>
      <c r="E236" s="49"/>
      <c r="F236" s="49"/>
      <c r="G236" s="49"/>
      <c r="H236" s="49"/>
      <c r="I236" s="49"/>
    </row>
    <row r="237" spans="4:9" x14ac:dyDescent="0.25">
      <c r="D237" s="49"/>
      <c r="E237" s="49"/>
      <c r="F237" s="49"/>
      <c r="G237" s="49"/>
      <c r="H237" s="49"/>
      <c r="I237" s="49"/>
    </row>
    <row r="238" spans="4:9" x14ac:dyDescent="0.25">
      <c r="D238" s="49"/>
      <c r="E238" s="49"/>
      <c r="F238" s="49"/>
      <c r="G238" s="49"/>
      <c r="H238" s="49"/>
      <c r="I238" s="49"/>
    </row>
    <row r="239" spans="4:9" x14ac:dyDescent="0.25">
      <c r="D239" s="49"/>
      <c r="E239" s="49"/>
      <c r="F239" s="49"/>
      <c r="G239" s="49"/>
      <c r="H239" s="49"/>
      <c r="I239" s="49"/>
    </row>
    <row r="240" spans="4:9" x14ac:dyDescent="0.25">
      <c r="D240" s="49"/>
      <c r="E240" s="49"/>
      <c r="F240" s="49"/>
      <c r="G240" s="49"/>
      <c r="H240" s="49"/>
      <c r="I240" s="49"/>
    </row>
    <row r="241" spans="4:9" x14ac:dyDescent="0.25">
      <c r="D241" s="49"/>
      <c r="E241" s="49"/>
      <c r="F241" s="49"/>
      <c r="G241" s="49"/>
      <c r="H241" s="49"/>
      <c r="I241" s="49"/>
    </row>
    <row r="242" spans="4:9" x14ac:dyDescent="0.25">
      <c r="D242" s="49"/>
      <c r="E242" s="49"/>
      <c r="F242" s="49"/>
      <c r="G242" s="49"/>
      <c r="H242" s="49"/>
      <c r="I242" s="49"/>
    </row>
    <row r="243" spans="4:9" x14ac:dyDescent="0.25">
      <c r="D243" s="49"/>
      <c r="E243" s="49"/>
      <c r="F243" s="49"/>
      <c r="G243" s="49"/>
      <c r="H243" s="49"/>
      <c r="I243" s="49"/>
    </row>
    <row r="244" spans="4:9" x14ac:dyDescent="0.25">
      <c r="D244" s="49"/>
      <c r="E244" s="49"/>
      <c r="F244" s="49"/>
      <c r="G244" s="49"/>
      <c r="H244" s="49"/>
      <c r="I244" s="49"/>
    </row>
    <row r="245" spans="4:9" x14ac:dyDescent="0.25">
      <c r="D245" s="49"/>
      <c r="E245" s="49"/>
      <c r="F245" s="49"/>
      <c r="G245" s="49"/>
      <c r="H245" s="49"/>
      <c r="I245" s="49"/>
    </row>
    <row r="246" spans="4:9" x14ac:dyDescent="0.25">
      <c r="D246" s="49"/>
      <c r="E246" s="49"/>
      <c r="F246" s="49"/>
      <c r="G246" s="49"/>
      <c r="H246" s="49"/>
      <c r="I246" s="49"/>
    </row>
    <row r="247" spans="4:9" x14ac:dyDescent="0.25">
      <c r="D247" s="49"/>
      <c r="E247" s="49"/>
      <c r="F247" s="49"/>
      <c r="G247" s="49"/>
      <c r="H247" s="49"/>
      <c r="I247" s="49"/>
    </row>
    <row r="248" spans="4:9" x14ac:dyDescent="0.25">
      <c r="D248" s="49"/>
      <c r="E248" s="49"/>
      <c r="F248" s="49"/>
      <c r="G248" s="49"/>
      <c r="H248" s="49"/>
      <c r="I248" s="49"/>
    </row>
    <row r="249" spans="4:9" x14ac:dyDescent="0.25">
      <c r="D249" s="49"/>
      <c r="E249" s="49"/>
      <c r="F249" s="49"/>
      <c r="G249" s="49"/>
      <c r="H249" s="49"/>
      <c r="I249" s="49"/>
    </row>
    <row r="250" spans="4:9" x14ac:dyDescent="0.25">
      <c r="D250" s="49"/>
      <c r="E250" s="49"/>
      <c r="F250" s="49"/>
      <c r="G250" s="49"/>
      <c r="H250" s="49"/>
      <c r="I250" s="49"/>
    </row>
    <row r="251" spans="4:9" x14ac:dyDescent="0.25">
      <c r="D251" s="49"/>
      <c r="E251" s="49"/>
      <c r="F251" s="49"/>
      <c r="G251" s="49"/>
      <c r="H251" s="49"/>
      <c r="I251" s="49"/>
    </row>
    <row r="252" spans="4:9" x14ac:dyDescent="0.25">
      <c r="D252" s="49"/>
      <c r="E252" s="49"/>
      <c r="F252" s="49"/>
      <c r="G252" s="49"/>
      <c r="H252" s="49"/>
      <c r="I252" s="49"/>
    </row>
    <row r="253" spans="4:9" x14ac:dyDescent="0.25">
      <c r="D253" s="49"/>
      <c r="E253" s="49"/>
      <c r="F253" s="49"/>
      <c r="G253" s="49"/>
      <c r="H253" s="49"/>
      <c r="I253" s="49"/>
    </row>
    <row r="254" spans="4:9" x14ac:dyDescent="0.25">
      <c r="D254" s="49"/>
      <c r="E254" s="49"/>
      <c r="F254" s="49"/>
      <c r="G254" s="49"/>
      <c r="H254" s="49"/>
      <c r="I254" s="49"/>
    </row>
    <row r="255" spans="4:9" x14ac:dyDescent="0.25">
      <c r="D255" s="49"/>
      <c r="E255" s="49"/>
      <c r="F255" s="49"/>
      <c r="G255" s="49"/>
      <c r="H255" s="49"/>
      <c r="I255" s="49"/>
    </row>
    <row r="256" spans="4:9" x14ac:dyDescent="0.25">
      <c r="D256" s="49"/>
      <c r="E256" s="49"/>
      <c r="F256" s="49"/>
      <c r="G256" s="49"/>
      <c r="H256" s="49"/>
      <c r="I256" s="49"/>
    </row>
    <row r="257" spans="4:9" x14ac:dyDescent="0.25">
      <c r="D257" s="49"/>
      <c r="E257" s="49"/>
      <c r="F257" s="49"/>
      <c r="G257" s="49"/>
      <c r="H257" s="49"/>
      <c r="I257" s="49"/>
    </row>
    <row r="258" spans="4:9" x14ac:dyDescent="0.25">
      <c r="D258" s="49"/>
      <c r="E258" s="49"/>
      <c r="F258" s="49"/>
      <c r="G258" s="49"/>
      <c r="H258" s="49"/>
      <c r="I258" s="49"/>
    </row>
    <row r="259" spans="4:9" x14ac:dyDescent="0.25">
      <c r="D259" s="49"/>
      <c r="E259" s="49"/>
      <c r="F259" s="49"/>
      <c r="G259" s="49"/>
      <c r="H259" s="49"/>
      <c r="I259" s="49"/>
    </row>
    <row r="260" spans="4:9" x14ac:dyDescent="0.25">
      <c r="D260" s="49"/>
      <c r="E260" s="49"/>
      <c r="F260" s="49"/>
      <c r="G260" s="49"/>
      <c r="H260" s="49"/>
      <c r="I260" s="49"/>
    </row>
    <row r="261" spans="4:9" x14ac:dyDescent="0.25">
      <c r="D261" s="49"/>
      <c r="E261" s="49"/>
      <c r="F261" s="49"/>
      <c r="G261" s="49"/>
      <c r="H261" s="49"/>
      <c r="I261" s="49"/>
    </row>
    <row r="262" spans="4:9" x14ac:dyDescent="0.25">
      <c r="D262" s="49"/>
      <c r="E262" s="49"/>
      <c r="F262" s="49"/>
      <c r="G262" s="49"/>
      <c r="H262" s="49"/>
      <c r="I262" s="49"/>
    </row>
    <row r="263" spans="4:9" x14ac:dyDescent="0.25">
      <c r="D263" s="49"/>
      <c r="E263" s="49"/>
      <c r="F263" s="49"/>
      <c r="G263" s="49"/>
      <c r="H263" s="49"/>
      <c r="I263" s="49"/>
    </row>
    <row r="264" spans="4:9" x14ac:dyDescent="0.25">
      <c r="D264" s="49"/>
      <c r="E264" s="49"/>
      <c r="F264" s="49"/>
      <c r="G264" s="49"/>
      <c r="H264" s="49"/>
      <c r="I264" s="49"/>
    </row>
    <row r="265" spans="4:9" x14ac:dyDescent="0.25">
      <c r="D265" s="49"/>
      <c r="E265" s="49"/>
      <c r="F265" s="49"/>
      <c r="G265" s="49"/>
      <c r="H265" s="49"/>
      <c r="I265" s="49"/>
    </row>
    <row r="266" spans="4:9" x14ac:dyDescent="0.25">
      <c r="D266" s="49"/>
      <c r="E266" s="49"/>
      <c r="F266" s="49"/>
      <c r="G266" s="49"/>
      <c r="H266" s="49"/>
      <c r="I266" s="49"/>
    </row>
    <row r="267" spans="4:9" x14ac:dyDescent="0.25">
      <c r="D267" s="49"/>
      <c r="E267" s="49"/>
      <c r="F267" s="49"/>
      <c r="G267" s="49"/>
      <c r="H267" s="49"/>
      <c r="I267" s="49"/>
    </row>
    <row r="268" spans="4:9" x14ac:dyDescent="0.25">
      <c r="D268" s="49"/>
      <c r="E268" s="49"/>
      <c r="F268" s="49"/>
      <c r="G268" s="49"/>
      <c r="H268" s="49"/>
      <c r="I268" s="49"/>
    </row>
    <row r="269" spans="4:9" x14ac:dyDescent="0.25">
      <c r="D269" s="49"/>
      <c r="E269" s="49"/>
      <c r="F269" s="49"/>
      <c r="G269" s="49"/>
      <c r="H269" s="49"/>
      <c r="I269" s="49"/>
    </row>
    <row r="270" spans="4:9" x14ac:dyDescent="0.25">
      <c r="D270" s="49"/>
      <c r="E270" s="49"/>
      <c r="F270" s="49"/>
      <c r="G270" s="49"/>
      <c r="H270" s="49"/>
      <c r="I270" s="49"/>
    </row>
    <row r="271" spans="4:9" x14ac:dyDescent="0.25">
      <c r="D271" s="49"/>
      <c r="E271" s="49"/>
      <c r="F271" s="49"/>
      <c r="G271" s="49"/>
      <c r="H271" s="49"/>
      <c r="I271" s="49"/>
    </row>
    <row r="272" spans="4:9" x14ac:dyDescent="0.25">
      <c r="D272" s="49"/>
      <c r="E272" s="49"/>
      <c r="F272" s="49"/>
      <c r="G272" s="49"/>
      <c r="H272" s="49"/>
      <c r="I272" s="49"/>
    </row>
  </sheetData>
  <mergeCells count="2">
    <mergeCell ref="A2:J2"/>
    <mergeCell ref="A1:J1"/>
  </mergeCells>
  <phoneticPr fontId="6" type="noConversion"/>
  <pageMargins left="0.74803149606299213" right="0.74803149606299213" top="0.70866141732283472" bottom="0.70866141732283472" header="0.31496062992125984" footer="0.31496062992125984"/>
  <pageSetup paperSize="9" scale="52" orientation="landscape" r:id="rId1"/>
  <headerFooter alignWithMargins="0">
    <oddHeader>&amp;R4. melléklet
a  3/2015. (III. 27.) önkormányzati rendelethez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7"/>
  <sheetViews>
    <sheetView view="pageBreakPreview" zoomScaleNormal="70" zoomScaleSheetLayoutView="100" zoomScalePageLayoutView="70" workbookViewId="0">
      <selection sqref="A1:F1"/>
    </sheetView>
  </sheetViews>
  <sheetFormatPr defaultRowHeight="15" x14ac:dyDescent="0.25"/>
  <cols>
    <col min="1" max="1" width="104.140625" customWidth="1"/>
    <col min="2" max="2" width="8.85546875" customWidth="1"/>
    <col min="3" max="3" width="11.28515625" bestFit="1" customWidth="1"/>
    <col min="4" max="5" width="13.7109375" customWidth="1"/>
    <col min="6" max="6" width="18.28515625" customWidth="1"/>
    <col min="14" max="14" width="10.140625" bestFit="1" customWidth="1"/>
  </cols>
  <sheetData>
    <row r="1" spans="1:15" x14ac:dyDescent="0.25">
      <c r="A1" s="863" t="s">
        <v>42</v>
      </c>
      <c r="B1" s="863"/>
      <c r="C1" s="863"/>
      <c r="D1" s="863"/>
      <c r="E1" s="863"/>
      <c r="F1" s="863"/>
      <c r="G1" s="695"/>
      <c r="H1" s="695"/>
    </row>
    <row r="2" spans="1:15" ht="20.25" customHeight="1" x14ac:dyDescent="0.3">
      <c r="A2" s="876" t="s">
        <v>2062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 x14ac:dyDescent="0.25">
      <c r="A4" s="447"/>
      <c r="B4" s="447"/>
      <c r="C4" s="447"/>
      <c r="D4" s="44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3.25" x14ac:dyDescent="0.35">
      <c r="A5" s="335"/>
      <c r="B5" s="335"/>
      <c r="C5" s="335"/>
      <c r="D5" s="534"/>
      <c r="E5" s="1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17" t="s">
        <v>1873</v>
      </c>
      <c r="F6" s="17" t="s">
        <v>912</v>
      </c>
      <c r="G6" s="15"/>
      <c r="H6" s="15"/>
      <c r="I6" s="15"/>
      <c r="J6" s="15"/>
      <c r="K6" s="15"/>
      <c r="L6" s="15"/>
      <c r="M6" s="15"/>
      <c r="N6" s="15"/>
      <c r="O6" s="15"/>
    </row>
    <row r="7" spans="1:15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</row>
    <row r="8" spans="1:15" ht="30" customHeight="1" x14ac:dyDescent="0.25">
      <c r="A8" s="19" t="s">
        <v>2055</v>
      </c>
      <c r="B8" s="19" t="s">
        <v>1384</v>
      </c>
      <c r="C8" s="20"/>
      <c r="D8" s="42">
        <f>'mód 3. ÖNK'!F8</f>
        <v>551002.80200000003</v>
      </c>
      <c r="E8" s="42">
        <f>E9+E87+E99+E137+E173+E179+E185</f>
        <v>-19747</v>
      </c>
      <c r="F8" s="634">
        <f>E8+D8</f>
        <v>531255.80200000003</v>
      </c>
      <c r="G8" s="15"/>
      <c r="H8" s="15"/>
      <c r="I8" s="15"/>
      <c r="J8" s="15"/>
      <c r="K8" s="15"/>
      <c r="L8" s="15"/>
      <c r="M8" s="15"/>
      <c r="N8" s="15"/>
      <c r="O8" s="15"/>
    </row>
    <row r="9" spans="1:15" ht="18.75" x14ac:dyDescent="0.25">
      <c r="A9" s="21" t="s">
        <v>815</v>
      </c>
      <c r="B9" s="3" t="s">
        <v>360</v>
      </c>
      <c r="C9" s="22" t="s">
        <v>816</v>
      </c>
      <c r="D9" s="42">
        <f>'mód 3. ÖNK'!F9</f>
        <v>126072</v>
      </c>
      <c r="E9" s="44">
        <f>E10+E75+E76+E77+E78+E79</f>
        <v>-3140</v>
      </c>
      <c r="F9" s="43">
        <f t="shared" ref="F9:F70" si="0">D9+E9</f>
        <v>122932</v>
      </c>
      <c r="G9" s="15"/>
      <c r="H9" s="15"/>
      <c r="I9" s="15"/>
      <c r="J9" s="15"/>
      <c r="K9" s="15"/>
      <c r="L9" s="15"/>
      <c r="M9" s="15"/>
      <c r="N9" s="15"/>
      <c r="O9" s="15"/>
    </row>
    <row r="10" spans="1:15" ht="18.75" x14ac:dyDescent="0.25">
      <c r="A10" s="5" t="s">
        <v>817</v>
      </c>
      <c r="B10" s="3" t="s">
        <v>348</v>
      </c>
      <c r="C10" s="22" t="s">
        <v>818</v>
      </c>
      <c r="D10" s="42">
        <f>'mód 3. ÖNK'!F10</f>
        <v>104322</v>
      </c>
      <c r="E10" s="44">
        <f>E11+E41+E42+E57+E59+E68+E74</f>
        <v>-7279</v>
      </c>
      <c r="F10" s="44">
        <f t="shared" si="0"/>
        <v>97043</v>
      </c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8.75" x14ac:dyDescent="0.25">
      <c r="A11" s="23" t="s">
        <v>819</v>
      </c>
      <c r="B11" s="3" t="s">
        <v>349</v>
      </c>
      <c r="C11" s="22" t="s">
        <v>820</v>
      </c>
      <c r="D11" s="42">
        <f>'mód 3. ÖNK'!F11</f>
        <v>51206</v>
      </c>
      <c r="E11" s="44">
        <v>0</v>
      </c>
      <c r="F11" s="44">
        <f t="shared" si="0"/>
        <v>51206</v>
      </c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8.75" x14ac:dyDescent="0.25">
      <c r="A12" s="24" t="s">
        <v>821</v>
      </c>
      <c r="B12" s="3"/>
      <c r="C12" s="22"/>
      <c r="D12" s="42">
        <f>'mód 3. ÖNK'!F12</f>
        <v>30411</v>
      </c>
      <c r="E12" s="44">
        <v>0</v>
      </c>
      <c r="F12" s="44">
        <f t="shared" si="0"/>
        <v>30411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8.75" x14ac:dyDescent="0.25">
      <c r="A13" s="25" t="s">
        <v>1824</v>
      </c>
      <c r="B13" s="3"/>
      <c r="C13" s="22"/>
      <c r="D13" s="42">
        <f>'mód 3. ÖNK'!F13</f>
        <v>30411</v>
      </c>
      <c r="E13" s="44">
        <v>0</v>
      </c>
      <c r="F13" s="44">
        <f t="shared" si="0"/>
        <v>30411</v>
      </c>
      <c r="G13" s="15"/>
      <c r="H13" s="15"/>
      <c r="I13" s="15"/>
      <c r="J13" s="15"/>
      <c r="K13" s="15"/>
      <c r="L13" s="15"/>
      <c r="M13" s="15"/>
      <c r="N13" s="45"/>
      <c r="O13" s="15"/>
    </row>
    <row r="14" spans="1:15" ht="18.75" x14ac:dyDescent="0.25">
      <c r="A14" s="25" t="s">
        <v>1825</v>
      </c>
      <c r="B14" s="3"/>
      <c r="C14" s="22"/>
      <c r="D14" s="42">
        <f>'mód 3. ÖNK'!F14</f>
        <v>30411</v>
      </c>
      <c r="E14" s="44">
        <v>0</v>
      </c>
      <c r="F14" s="44">
        <f t="shared" si="0"/>
        <v>30411</v>
      </c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8.75" x14ac:dyDescent="0.25">
      <c r="A15" s="25" t="s">
        <v>1826</v>
      </c>
      <c r="B15" s="3"/>
      <c r="C15" s="22"/>
      <c r="D15" s="42">
        <f>'mód 3. ÖNK'!F15</f>
        <v>0</v>
      </c>
      <c r="E15" s="44">
        <v>0</v>
      </c>
      <c r="F15" s="44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8.75" x14ac:dyDescent="0.25">
      <c r="A16" s="24" t="s">
        <v>822</v>
      </c>
      <c r="B16" s="3"/>
      <c r="C16" s="22"/>
      <c r="D16" s="42">
        <f>'mód 3. ÖNK'!F16</f>
        <v>12032</v>
      </c>
      <c r="E16" s="44">
        <v>0</v>
      </c>
      <c r="F16" s="44">
        <f t="shared" si="0"/>
        <v>12032</v>
      </c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8.75" x14ac:dyDescent="0.25">
      <c r="A17" s="25" t="s">
        <v>823</v>
      </c>
      <c r="B17" s="3"/>
      <c r="C17" s="22"/>
      <c r="D17" s="42">
        <f>'mód 3. ÖNK'!F17</f>
        <v>4290</v>
      </c>
      <c r="E17" s="44">
        <v>0</v>
      </c>
      <c r="F17" s="44">
        <f t="shared" si="0"/>
        <v>4290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8.75" x14ac:dyDescent="0.25">
      <c r="A18" s="41" t="s">
        <v>1828</v>
      </c>
      <c r="B18" s="3"/>
      <c r="C18" s="22"/>
      <c r="D18" s="42">
        <f>'mód 3. ÖNK'!F18</f>
        <v>4290</v>
      </c>
      <c r="E18" s="44">
        <v>0</v>
      </c>
      <c r="F18" s="44">
        <f t="shared" si="0"/>
        <v>4290</v>
      </c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8.75" x14ac:dyDescent="0.25">
      <c r="A19" s="41" t="s">
        <v>1829</v>
      </c>
      <c r="B19" s="3"/>
      <c r="C19" s="22"/>
      <c r="D19" s="42">
        <f>'mód 3. ÖNK'!F19</f>
        <v>4290</v>
      </c>
      <c r="E19" s="44">
        <v>0</v>
      </c>
      <c r="F19" s="44">
        <f t="shared" si="0"/>
        <v>4290</v>
      </c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8.75" x14ac:dyDescent="0.25">
      <c r="A20" s="41" t="s">
        <v>1830</v>
      </c>
      <c r="B20" s="3"/>
      <c r="C20" s="22"/>
      <c r="D20" s="42">
        <f>'mód 3. ÖNK'!F20</f>
        <v>0</v>
      </c>
      <c r="E20" s="44">
        <v>0</v>
      </c>
      <c r="F20" s="44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8.75" x14ac:dyDescent="0.25">
      <c r="A21" s="25" t="s">
        <v>824</v>
      </c>
      <c r="B21" s="3"/>
      <c r="C21" s="22"/>
      <c r="D21" s="42">
        <f>'mód 3. ÖNK'!F21</f>
        <v>4361</v>
      </c>
      <c r="E21" s="44">
        <v>0</v>
      </c>
      <c r="F21" s="44">
        <f t="shared" si="0"/>
        <v>4361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8.75" x14ac:dyDescent="0.25">
      <c r="A22" s="41" t="s">
        <v>1831</v>
      </c>
      <c r="B22" s="3"/>
      <c r="C22" s="22"/>
      <c r="D22" s="42">
        <f>'mód 3. ÖNK'!F22</f>
        <v>4361</v>
      </c>
      <c r="E22" s="44">
        <v>0</v>
      </c>
      <c r="F22" s="44">
        <f t="shared" si="0"/>
        <v>4361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8.75" x14ac:dyDescent="0.25">
      <c r="A23" s="41" t="s">
        <v>1832</v>
      </c>
      <c r="B23" s="3"/>
      <c r="C23" s="22"/>
      <c r="D23" s="42">
        <f>'mód 3. ÖNK'!F23</f>
        <v>4361</v>
      </c>
      <c r="E23" s="44">
        <v>0</v>
      </c>
      <c r="F23" s="44">
        <f t="shared" si="0"/>
        <v>4361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8.75" x14ac:dyDescent="0.25">
      <c r="A24" s="41" t="s">
        <v>1833</v>
      </c>
      <c r="B24" s="3"/>
      <c r="C24" s="22"/>
      <c r="D24" s="42">
        <f>'mód 3. ÖNK'!F24</f>
        <v>0</v>
      </c>
      <c r="E24" s="44">
        <v>0</v>
      </c>
      <c r="F24" s="44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8.75" x14ac:dyDescent="0.25">
      <c r="A25" s="25" t="s">
        <v>825</v>
      </c>
      <c r="B25" s="3"/>
      <c r="C25" s="22"/>
      <c r="D25" s="42">
        <f>'mód 3. ÖNK'!F25</f>
        <v>962</v>
      </c>
      <c r="E25" s="44">
        <v>0</v>
      </c>
      <c r="F25" s="44">
        <f t="shared" si="0"/>
        <v>962</v>
      </c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8.75" x14ac:dyDescent="0.25">
      <c r="A26" s="41" t="s">
        <v>1834</v>
      </c>
      <c r="B26" s="3"/>
      <c r="C26" s="22"/>
      <c r="D26" s="42">
        <f>'mód 3. ÖNK'!F26</f>
        <v>962</v>
      </c>
      <c r="E26" s="44">
        <v>0</v>
      </c>
      <c r="F26" s="44">
        <f t="shared" si="0"/>
        <v>962</v>
      </c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8.75" x14ac:dyDescent="0.25">
      <c r="A27" s="41" t="s">
        <v>1835</v>
      </c>
      <c r="B27" s="3"/>
      <c r="C27" s="22"/>
      <c r="D27" s="42">
        <f>'mód 3. ÖNK'!F27</f>
        <v>962</v>
      </c>
      <c r="E27" s="44">
        <v>0</v>
      </c>
      <c r="F27" s="44">
        <f t="shared" si="0"/>
        <v>962</v>
      </c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8.75" x14ac:dyDescent="0.25">
      <c r="A28" s="41" t="s">
        <v>1836</v>
      </c>
      <c r="B28" s="3"/>
      <c r="C28" s="22"/>
      <c r="D28" s="42">
        <f>'mód 3. ÖNK'!F28</f>
        <v>0</v>
      </c>
      <c r="E28" s="44">
        <v>0</v>
      </c>
      <c r="F28" s="44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8.75" x14ac:dyDescent="0.25">
      <c r="A29" s="25" t="s">
        <v>826</v>
      </c>
      <c r="B29" s="3"/>
      <c r="C29" s="22"/>
      <c r="D29" s="42">
        <f>'mód 3. ÖNK'!F29</f>
        <v>2419</v>
      </c>
      <c r="E29" s="44">
        <v>0</v>
      </c>
      <c r="F29" s="44">
        <f t="shared" si="0"/>
        <v>2419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8.75" x14ac:dyDescent="0.25">
      <c r="A30" s="41" t="s">
        <v>1846</v>
      </c>
      <c r="B30" s="3"/>
      <c r="C30" s="22"/>
      <c r="D30" s="42">
        <f>'mód 3. ÖNK'!F30</f>
        <v>2419</v>
      </c>
      <c r="E30" s="44">
        <v>0</v>
      </c>
      <c r="F30" s="44">
        <f t="shared" si="0"/>
        <v>2419</v>
      </c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8.75" x14ac:dyDescent="0.25">
      <c r="A31" s="41" t="s">
        <v>1847</v>
      </c>
      <c r="B31" s="3"/>
      <c r="C31" s="22"/>
      <c r="D31" s="42">
        <f>'mód 3. ÖNK'!F31</f>
        <v>2419</v>
      </c>
      <c r="E31" s="44">
        <v>0</v>
      </c>
      <c r="F31" s="44">
        <f t="shared" si="0"/>
        <v>2419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8.75" x14ac:dyDescent="0.25">
      <c r="A32" s="41" t="s">
        <v>1837</v>
      </c>
      <c r="B32" s="3"/>
      <c r="C32" s="22"/>
      <c r="D32" s="42">
        <f>'mód 3. ÖNK'!F32</f>
        <v>0</v>
      </c>
      <c r="E32" s="44">
        <v>0</v>
      </c>
      <c r="F32" s="44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8.75" x14ac:dyDescent="0.25">
      <c r="A33" s="24" t="s">
        <v>1827</v>
      </c>
      <c r="B33" s="3"/>
      <c r="C33" s="22"/>
      <c r="D33" s="42">
        <f>'mód 3. ÖNK'!F33</f>
        <v>3348</v>
      </c>
      <c r="E33" s="44">
        <v>0</v>
      </c>
      <c r="F33" s="44">
        <f t="shared" si="0"/>
        <v>3348</v>
      </c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8.75" x14ac:dyDescent="0.25">
      <c r="A34" s="25" t="s">
        <v>1845</v>
      </c>
      <c r="B34" s="3"/>
      <c r="C34" s="22"/>
      <c r="D34" s="42">
        <f>'mód 3. ÖNK'!F34</f>
        <v>6269</v>
      </c>
      <c r="E34" s="44">
        <v>0</v>
      </c>
      <c r="F34" s="44">
        <f t="shared" si="0"/>
        <v>6269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8.75" x14ac:dyDescent="0.25">
      <c r="A35" s="25" t="s">
        <v>1838</v>
      </c>
      <c r="B35" s="3"/>
      <c r="C35" s="22"/>
      <c r="D35" s="42">
        <f>'mód 3. ÖNK'!F35</f>
        <v>3348</v>
      </c>
      <c r="E35" s="44">
        <v>0</v>
      </c>
      <c r="F35" s="44">
        <f t="shared" si="0"/>
        <v>3348</v>
      </c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8.75" x14ac:dyDescent="0.25">
      <c r="A36" s="25" t="s">
        <v>1839</v>
      </c>
      <c r="B36" s="3"/>
      <c r="C36" s="22"/>
      <c r="D36" s="42">
        <f>'mód 3. ÖNK'!F36</f>
        <v>-2921</v>
      </c>
      <c r="E36" s="44">
        <v>0</v>
      </c>
      <c r="F36" s="44">
        <f t="shared" si="0"/>
        <v>-2921</v>
      </c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8.75" x14ac:dyDescent="0.25">
      <c r="A37" s="24" t="s">
        <v>1972</v>
      </c>
      <c r="B37" s="3"/>
      <c r="C37" s="22"/>
      <c r="D37" s="42">
        <f>'mód 3. ÖNK'!F37</f>
        <v>5415</v>
      </c>
      <c r="E37" s="44">
        <v>0</v>
      </c>
      <c r="F37" s="44">
        <f t="shared" si="0"/>
        <v>5415</v>
      </c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8.75" x14ac:dyDescent="0.25">
      <c r="A38" s="25" t="s">
        <v>1973</v>
      </c>
      <c r="B38" s="3"/>
      <c r="C38" s="22"/>
      <c r="D38" s="42">
        <f>'mód 3. ÖNK'!F38</f>
        <v>10830</v>
      </c>
      <c r="E38" s="44">
        <v>0</v>
      </c>
      <c r="F38" s="44">
        <f t="shared" si="0"/>
        <v>10830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8.75" x14ac:dyDescent="0.25">
      <c r="A39" s="25" t="s">
        <v>1974</v>
      </c>
      <c r="B39" s="3"/>
      <c r="C39" s="22"/>
      <c r="D39" s="42">
        <f>'mód 3. ÖNK'!F39</f>
        <v>5415</v>
      </c>
      <c r="E39" s="44">
        <v>0</v>
      </c>
      <c r="F39" s="44">
        <f t="shared" si="0"/>
        <v>5415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8.75" x14ac:dyDescent="0.25">
      <c r="A40" s="25" t="s">
        <v>1975</v>
      </c>
      <c r="B40" s="3"/>
      <c r="C40" s="22"/>
      <c r="D40" s="42">
        <f>'mód 3. ÖNK'!F40</f>
        <v>-5415</v>
      </c>
      <c r="E40" s="44">
        <v>0</v>
      </c>
      <c r="F40" s="44">
        <f t="shared" si="0"/>
        <v>-5415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8.75" x14ac:dyDescent="0.25">
      <c r="A41" s="23" t="s">
        <v>827</v>
      </c>
      <c r="B41" s="3" t="s">
        <v>350</v>
      </c>
      <c r="C41" s="22" t="s">
        <v>828</v>
      </c>
      <c r="D41" s="42">
        <f>'mód 3. ÖNK'!F41</f>
        <v>0</v>
      </c>
      <c r="E41" s="44">
        <v>0</v>
      </c>
      <c r="F41" s="44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18.75" x14ac:dyDescent="0.25">
      <c r="A42" s="23" t="s">
        <v>829</v>
      </c>
      <c r="B42" s="3" t="s">
        <v>351</v>
      </c>
      <c r="C42" s="22" t="s">
        <v>830</v>
      </c>
      <c r="D42" s="42">
        <f>'mód 3. ÖNK'!F42</f>
        <v>35990.49</v>
      </c>
      <c r="E42" s="44">
        <f>E43+E47+E51</f>
        <v>-7216</v>
      </c>
      <c r="F42" s="44">
        <f t="shared" si="0"/>
        <v>28774.489999999998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8.75" x14ac:dyDescent="0.25">
      <c r="A43" s="24" t="s">
        <v>831</v>
      </c>
      <c r="B43" s="3"/>
      <c r="C43" s="22"/>
      <c r="D43" s="42">
        <f>'mód 3. ÖNK'!F43</f>
        <v>22966.6</v>
      </c>
      <c r="E43" s="44">
        <v>-7216</v>
      </c>
      <c r="F43" s="44">
        <f>D43+E43-1</f>
        <v>15749.599999999999</v>
      </c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8.75" x14ac:dyDescent="0.25">
      <c r="A44" s="25" t="s">
        <v>1821</v>
      </c>
      <c r="B44" s="3"/>
      <c r="C44" s="22"/>
      <c r="D44" s="42">
        <f>'mód 3. ÖNK'!F44</f>
        <v>1800</v>
      </c>
      <c r="E44" s="44">
        <v>-400</v>
      </c>
      <c r="F44" s="44">
        <f t="shared" si="0"/>
        <v>1400</v>
      </c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8.75" x14ac:dyDescent="0.25">
      <c r="A45" s="25" t="s">
        <v>1822</v>
      </c>
      <c r="B45" s="3"/>
      <c r="C45" s="22"/>
      <c r="D45" s="42">
        <f>'mód 3. ÖNK'!F45</f>
        <v>5832</v>
      </c>
      <c r="E45" s="44">
        <v>-832</v>
      </c>
      <c r="F45" s="44">
        <f t="shared" si="0"/>
        <v>5000</v>
      </c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8.75" x14ac:dyDescent="0.25">
      <c r="A46" s="25" t="s">
        <v>1823</v>
      </c>
      <c r="B46" s="3"/>
      <c r="C46" s="22"/>
      <c r="D46" s="42">
        <f>'mód 3. ÖNK'!F46</f>
        <v>15334.6</v>
      </c>
      <c r="E46" s="44">
        <v>-5984</v>
      </c>
      <c r="F46" s="44">
        <f>D46+E46-1</f>
        <v>9349.6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8.75" x14ac:dyDescent="0.25">
      <c r="A47" s="24" t="s">
        <v>1840</v>
      </c>
      <c r="B47" s="3"/>
      <c r="C47" s="22"/>
      <c r="D47" s="42">
        <f>'mód 3. ÖNK'!F47</f>
        <v>0</v>
      </c>
      <c r="E47" s="44">
        <v>0</v>
      </c>
      <c r="F47" s="44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8.75" x14ac:dyDescent="0.25">
      <c r="A48" s="25" t="s">
        <v>1841</v>
      </c>
      <c r="B48" s="3"/>
      <c r="C48" s="22"/>
      <c r="D48" s="42">
        <f>'mód 3. ÖNK'!F48</f>
        <v>0</v>
      </c>
      <c r="E48" s="44">
        <v>0</v>
      </c>
      <c r="F48" s="44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8.75" x14ac:dyDescent="0.25">
      <c r="A49" s="25" t="s">
        <v>1842</v>
      </c>
      <c r="B49" s="3"/>
      <c r="C49" s="22"/>
      <c r="D49" s="42">
        <f>'mód 3. ÖNK'!F49</f>
        <v>0</v>
      </c>
      <c r="E49" s="44">
        <v>0</v>
      </c>
      <c r="F49" s="44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8.75" x14ac:dyDescent="0.25">
      <c r="A50" s="25" t="s">
        <v>1843</v>
      </c>
      <c r="B50" s="3"/>
      <c r="C50" s="22"/>
      <c r="D50" s="42">
        <f>'mód 3. ÖNK'!F50</f>
        <v>0</v>
      </c>
      <c r="E50" s="44">
        <v>0</v>
      </c>
      <c r="F50" s="44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8.75" x14ac:dyDescent="0.25">
      <c r="A51" s="24" t="s">
        <v>832</v>
      </c>
      <c r="B51" s="3"/>
      <c r="C51" s="22"/>
      <c r="D51" s="42">
        <f>'mód 3. ÖNK'!F51</f>
        <v>13023.89</v>
      </c>
      <c r="E51" s="44">
        <f>SUM(E52:E56)</f>
        <v>0</v>
      </c>
      <c r="F51" s="44">
        <f t="shared" si="0"/>
        <v>13023.89</v>
      </c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8.75" x14ac:dyDescent="0.25">
      <c r="A52" s="25" t="s">
        <v>833</v>
      </c>
      <c r="B52" s="3"/>
      <c r="C52" s="22"/>
      <c r="D52" s="42">
        <f>'mód 3. ÖNK'!F52</f>
        <v>0</v>
      </c>
      <c r="E52" s="44">
        <v>0</v>
      </c>
      <c r="F52" s="44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8.75" x14ac:dyDescent="0.25">
      <c r="A53" s="25" t="s">
        <v>834</v>
      </c>
      <c r="B53" s="3"/>
      <c r="C53" s="22"/>
      <c r="D53" s="42">
        <f>'mód 3. ÖNK'!F53</f>
        <v>0</v>
      </c>
      <c r="E53" s="44">
        <v>0</v>
      </c>
      <c r="F53" s="44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8.75" x14ac:dyDescent="0.25">
      <c r="A54" s="25" t="s">
        <v>835</v>
      </c>
      <c r="B54" s="3"/>
      <c r="C54" s="22"/>
      <c r="D54" s="42">
        <f>'mód 3. ÖNK'!F54</f>
        <v>830</v>
      </c>
      <c r="E54" s="44">
        <v>0</v>
      </c>
      <c r="F54" s="44">
        <f t="shared" si="0"/>
        <v>830</v>
      </c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8.75" x14ac:dyDescent="0.25">
      <c r="A55" s="25" t="s">
        <v>836</v>
      </c>
      <c r="B55" s="3"/>
      <c r="C55" s="22"/>
      <c r="D55" s="42">
        <f>'mód 3. ÖNK'!F55</f>
        <v>2499.89</v>
      </c>
      <c r="E55" s="44">
        <v>0</v>
      </c>
      <c r="F55" s="44">
        <f t="shared" si="0"/>
        <v>2499.89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8.75" x14ac:dyDescent="0.25">
      <c r="A56" s="25" t="s">
        <v>837</v>
      </c>
      <c r="B56" s="3"/>
      <c r="C56" s="22"/>
      <c r="D56" s="42">
        <f>'mód 3. ÖNK'!F56</f>
        <v>9694</v>
      </c>
      <c r="E56" s="44">
        <v>0</v>
      </c>
      <c r="F56" s="44">
        <f t="shared" si="0"/>
        <v>9694</v>
      </c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8.75" x14ac:dyDescent="0.25">
      <c r="A57" s="23" t="s">
        <v>838</v>
      </c>
      <c r="B57" s="3" t="s">
        <v>352</v>
      </c>
      <c r="C57" s="22" t="s">
        <v>839</v>
      </c>
      <c r="D57" s="42">
        <f>'mód 3. ÖNK'!F57</f>
        <v>2647</v>
      </c>
      <c r="E57" s="44">
        <v>0</v>
      </c>
      <c r="F57" s="44">
        <f t="shared" si="0"/>
        <v>2647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8.75" x14ac:dyDescent="0.25">
      <c r="A58" s="24" t="s">
        <v>840</v>
      </c>
      <c r="B58" s="3"/>
      <c r="C58" s="22"/>
      <c r="D58" s="42">
        <f>'mód 3. ÖNK'!F58</f>
        <v>2647</v>
      </c>
      <c r="E58" s="44">
        <v>0</v>
      </c>
      <c r="F58" s="44">
        <f t="shared" si="0"/>
        <v>2647</v>
      </c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8.75" x14ac:dyDescent="0.25">
      <c r="A59" s="23" t="s">
        <v>841</v>
      </c>
      <c r="B59" s="3" t="s">
        <v>353</v>
      </c>
      <c r="C59" s="22" t="s">
        <v>842</v>
      </c>
      <c r="D59" s="42">
        <f>'mód 3. ÖNK'!F59</f>
        <v>475</v>
      </c>
      <c r="E59" s="44">
        <f>SUM(E60:E67)</f>
        <v>0</v>
      </c>
      <c r="F59" s="44">
        <f t="shared" si="0"/>
        <v>475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8.75" x14ac:dyDescent="0.25">
      <c r="A60" s="24" t="s">
        <v>843</v>
      </c>
      <c r="B60" s="3"/>
      <c r="C60" s="22"/>
      <c r="D60" s="42">
        <f>'mód 3. ÖNK'!F60</f>
        <v>0</v>
      </c>
      <c r="E60" s="44">
        <v>0</v>
      </c>
      <c r="F60" s="44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31.5" x14ac:dyDescent="0.25">
      <c r="A61" s="26" t="s">
        <v>844</v>
      </c>
      <c r="B61" s="3"/>
      <c r="C61" s="22"/>
      <c r="D61" s="42">
        <f>'mód 3. ÖNK'!F61</f>
        <v>0</v>
      </c>
      <c r="E61" s="44">
        <v>0</v>
      </c>
      <c r="F61" s="44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8.75" x14ac:dyDescent="0.25">
      <c r="A62" s="24" t="s">
        <v>845</v>
      </c>
      <c r="B62" s="3"/>
      <c r="C62" s="22"/>
      <c r="D62" s="42">
        <f>'mód 3. ÖNK'!F62</f>
        <v>0</v>
      </c>
      <c r="E62" s="44">
        <v>0</v>
      </c>
      <c r="F62" s="44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31.5" x14ac:dyDescent="0.25">
      <c r="A63" s="26" t="s">
        <v>846</v>
      </c>
      <c r="B63" s="3"/>
      <c r="C63" s="22"/>
      <c r="D63" s="42">
        <f>'mód 3. ÖNK'!F63</f>
        <v>0</v>
      </c>
      <c r="E63" s="44">
        <v>0</v>
      </c>
      <c r="F63" s="44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8.75" x14ac:dyDescent="0.25">
      <c r="A64" s="24" t="s">
        <v>1712</v>
      </c>
      <c r="B64" s="3"/>
      <c r="C64" s="22"/>
      <c r="D64" s="42">
        <f>'mód 3. ÖNK'!F64</f>
        <v>0</v>
      </c>
      <c r="E64" s="44">
        <v>0</v>
      </c>
      <c r="F64" s="44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31.5" x14ac:dyDescent="0.25">
      <c r="A65" s="26" t="s">
        <v>1717</v>
      </c>
      <c r="B65" s="3"/>
      <c r="C65" s="22"/>
      <c r="D65" s="42">
        <f>'mód 3. ÖNK'!F65</f>
        <v>0</v>
      </c>
      <c r="E65" s="44">
        <v>0</v>
      </c>
      <c r="F65" s="44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x14ac:dyDescent="0.25">
      <c r="A66" s="24" t="s">
        <v>1718</v>
      </c>
      <c r="B66" s="3"/>
      <c r="C66" s="22"/>
      <c r="D66" s="42">
        <f>'mód 3. ÖNK'!F66</f>
        <v>102</v>
      </c>
      <c r="E66" s="44">
        <v>0</v>
      </c>
      <c r="F66" s="44">
        <f t="shared" si="0"/>
        <v>102</v>
      </c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8.75" x14ac:dyDescent="0.25">
      <c r="A67" s="24" t="s">
        <v>1719</v>
      </c>
      <c r="B67" s="3"/>
      <c r="C67" s="22"/>
      <c r="D67" s="42">
        <f>'mód 3. ÖNK'!F67</f>
        <v>373</v>
      </c>
      <c r="E67" s="44">
        <v>0</v>
      </c>
      <c r="F67" s="44">
        <f t="shared" si="0"/>
        <v>373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8.75" x14ac:dyDescent="0.25">
      <c r="A68" s="23" t="s">
        <v>1720</v>
      </c>
      <c r="B68" s="3" t="s">
        <v>354</v>
      </c>
      <c r="C68" s="22" t="s">
        <v>1721</v>
      </c>
      <c r="D68" s="42">
        <f>'mód 3. ÖNK'!F68</f>
        <v>14004</v>
      </c>
      <c r="E68" s="44">
        <f>SUM(E69:E73)</f>
        <v>-63</v>
      </c>
      <c r="F68" s="44">
        <f>D68+E68</f>
        <v>13941</v>
      </c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8.75" x14ac:dyDescent="0.25">
      <c r="A69" s="24" t="s">
        <v>1722</v>
      </c>
      <c r="B69" s="3"/>
      <c r="C69" s="22"/>
      <c r="D69" s="42">
        <f>'mód 3. ÖNK'!F69</f>
        <v>10465</v>
      </c>
      <c r="E69" s="44">
        <v>0</v>
      </c>
      <c r="F69" s="44">
        <f>D69+E69</f>
        <v>10465</v>
      </c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8.75" x14ac:dyDescent="0.25">
      <c r="A70" s="24" t="s">
        <v>1723</v>
      </c>
      <c r="B70" s="3"/>
      <c r="C70" s="22"/>
      <c r="D70" s="42">
        <f>'mód 3. ÖNK'!F70</f>
        <v>1689</v>
      </c>
      <c r="E70" s="44">
        <v>0</v>
      </c>
      <c r="F70" s="44">
        <f t="shared" si="0"/>
        <v>1689</v>
      </c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8.75" x14ac:dyDescent="0.25">
      <c r="A71" s="24" t="s">
        <v>58</v>
      </c>
      <c r="B71" s="3"/>
      <c r="C71" s="22"/>
      <c r="D71" s="42">
        <f>'mód 3. ÖNK'!F71</f>
        <v>120</v>
      </c>
      <c r="E71" s="44">
        <v>0</v>
      </c>
      <c r="F71" s="44">
        <f>D71+E71</f>
        <v>120</v>
      </c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8.75" x14ac:dyDescent="0.25">
      <c r="A72" s="24" t="s">
        <v>1988</v>
      </c>
      <c r="B72" s="3"/>
      <c r="C72" s="22"/>
      <c r="D72" s="42">
        <f>'mód 3. ÖNK'!F72</f>
        <v>565</v>
      </c>
      <c r="E72" s="44">
        <v>0</v>
      </c>
      <c r="F72" s="44">
        <f>D72+E72</f>
        <v>565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8.75" x14ac:dyDescent="0.25">
      <c r="A73" s="24" t="s">
        <v>1807</v>
      </c>
      <c r="B73" s="3"/>
      <c r="C73" s="22"/>
      <c r="D73" s="42">
        <f>'mód 3. ÖNK'!F73</f>
        <v>1165</v>
      </c>
      <c r="E73" s="44">
        <v>-63</v>
      </c>
      <c r="F73" s="44">
        <f>D73+E73</f>
        <v>1102</v>
      </c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8.75" x14ac:dyDescent="0.25">
      <c r="A74" s="23" t="s">
        <v>1844</v>
      </c>
      <c r="B74" s="3"/>
      <c r="C74" s="22"/>
      <c r="D74" s="42">
        <f>'mód 3. ÖNK'!F74</f>
        <v>-8336</v>
      </c>
      <c r="E74" s="44">
        <v>0</v>
      </c>
      <c r="F74" s="44">
        <f t="shared" ref="F74:F138" si="1">D74+E74</f>
        <v>-8336</v>
      </c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8.75" x14ac:dyDescent="0.25">
      <c r="A75" s="5" t="s">
        <v>1724</v>
      </c>
      <c r="B75" s="3" t="s">
        <v>355</v>
      </c>
      <c r="C75" s="22" t="s">
        <v>1725</v>
      </c>
      <c r="D75" s="42">
        <f>'mód 3. ÖNK'!F75</f>
        <v>0</v>
      </c>
      <c r="E75" s="44">
        <v>0</v>
      </c>
      <c r="F75" s="44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8.75" x14ac:dyDescent="0.25">
      <c r="A76" s="3" t="s">
        <v>1726</v>
      </c>
      <c r="B76" s="3" t="s">
        <v>356</v>
      </c>
      <c r="C76" s="22" t="s">
        <v>1727</v>
      </c>
      <c r="D76" s="42">
        <f>'mód 3. ÖNK'!F76</f>
        <v>0</v>
      </c>
      <c r="E76" s="44">
        <v>0</v>
      </c>
      <c r="F76" s="44">
        <f t="shared" si="1"/>
        <v>0</v>
      </c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8.75" x14ac:dyDescent="0.25">
      <c r="A77" s="3" t="s">
        <v>1728</v>
      </c>
      <c r="B77" s="3" t="s">
        <v>357</v>
      </c>
      <c r="C77" s="22" t="s">
        <v>1729</v>
      </c>
      <c r="D77" s="42">
        <f>'mód 3. ÖNK'!F77</f>
        <v>0</v>
      </c>
      <c r="E77" s="44">
        <v>0</v>
      </c>
      <c r="F77" s="44">
        <f t="shared" si="1"/>
        <v>0</v>
      </c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8.75" x14ac:dyDescent="0.25">
      <c r="A78" s="3" t="s">
        <v>1730</v>
      </c>
      <c r="B78" s="3" t="s">
        <v>358</v>
      </c>
      <c r="C78" s="22" t="s">
        <v>1731</v>
      </c>
      <c r="D78" s="42">
        <f>'mód 3. ÖNK'!F78</f>
        <v>0</v>
      </c>
      <c r="E78" s="44">
        <v>0</v>
      </c>
      <c r="F78" s="44">
        <f t="shared" si="1"/>
        <v>0</v>
      </c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18.75" x14ac:dyDescent="0.25">
      <c r="A79" s="27" t="s">
        <v>1732</v>
      </c>
      <c r="B79" s="3" t="s">
        <v>359</v>
      </c>
      <c r="C79" s="22" t="s">
        <v>1733</v>
      </c>
      <c r="D79" s="42">
        <f>'mód 3. ÖNK'!F79</f>
        <v>21750</v>
      </c>
      <c r="E79" s="44">
        <f>SUM(E80:E86)</f>
        <v>4139</v>
      </c>
      <c r="F79" s="44">
        <f>D79+E79</f>
        <v>25889</v>
      </c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8.75" x14ac:dyDescent="0.25">
      <c r="A80" s="115" t="s">
        <v>563</v>
      </c>
      <c r="B80" s="3"/>
      <c r="C80" s="22"/>
      <c r="D80" s="42">
        <f>'mód 3. ÖNK'!F80</f>
        <v>226</v>
      </c>
      <c r="E80" s="44">
        <v>-151</v>
      </c>
      <c r="F80" s="44">
        <f t="shared" si="1"/>
        <v>75</v>
      </c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8.75" x14ac:dyDescent="0.25">
      <c r="A81" s="115" t="s">
        <v>564</v>
      </c>
      <c r="B81" s="3"/>
      <c r="C81" s="22"/>
      <c r="D81" s="42">
        <f>'mód 3. ÖNK'!F81</f>
        <v>5423</v>
      </c>
      <c r="E81" s="44">
        <v>611</v>
      </c>
      <c r="F81" s="44">
        <f t="shared" si="1"/>
        <v>6034</v>
      </c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8.75" x14ac:dyDescent="0.25">
      <c r="A82" s="115" t="s">
        <v>1617</v>
      </c>
      <c r="B82" s="3"/>
      <c r="C82" s="22"/>
      <c r="D82" s="42">
        <f>'mód 3. ÖNK'!F82</f>
        <v>400</v>
      </c>
      <c r="E82" s="44">
        <v>0</v>
      </c>
      <c r="F82" s="44">
        <f t="shared" si="1"/>
        <v>400</v>
      </c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8.75" x14ac:dyDescent="0.25">
      <c r="A83" s="115" t="s">
        <v>1951</v>
      </c>
      <c r="B83" s="3"/>
      <c r="C83" s="22"/>
      <c r="D83" s="42">
        <f>'mód 3. ÖNK'!F83</f>
        <v>13200</v>
      </c>
      <c r="E83" s="44">
        <v>2746</v>
      </c>
      <c r="F83" s="44">
        <f t="shared" si="1"/>
        <v>15946</v>
      </c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8.75" x14ac:dyDescent="0.25">
      <c r="A84" s="115" t="s">
        <v>54</v>
      </c>
      <c r="B84" s="3"/>
      <c r="C84" s="22"/>
      <c r="D84" s="42">
        <f>'mód 3. ÖNK'!F84</f>
        <v>2081</v>
      </c>
      <c r="E84" s="44">
        <v>0</v>
      </c>
      <c r="F84" s="44">
        <f t="shared" si="1"/>
        <v>2081</v>
      </c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8.75" x14ac:dyDescent="0.25">
      <c r="A85" s="115" t="s">
        <v>57</v>
      </c>
      <c r="B85" s="3"/>
      <c r="C85" s="22"/>
      <c r="D85" s="42">
        <f>'mód 3. ÖNK'!F85</f>
        <v>420</v>
      </c>
      <c r="E85" s="44">
        <v>-140</v>
      </c>
      <c r="F85" s="44">
        <f t="shared" si="1"/>
        <v>280</v>
      </c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18.75" x14ac:dyDescent="0.25">
      <c r="A86" s="115" t="s">
        <v>201</v>
      </c>
      <c r="B86" s="3"/>
      <c r="C86" s="22"/>
      <c r="D86" s="42">
        <v>0</v>
      </c>
      <c r="E86" s="44">
        <v>1073</v>
      </c>
      <c r="F86" s="44">
        <f t="shared" si="1"/>
        <v>1073</v>
      </c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8.75" x14ac:dyDescent="0.25">
      <c r="A87" s="21" t="s">
        <v>1734</v>
      </c>
      <c r="B87" s="3" t="s">
        <v>361</v>
      </c>
      <c r="C87" s="22" t="s">
        <v>1735</v>
      </c>
      <c r="D87" s="42">
        <f>'mód 3. ÖNK'!F86</f>
        <v>269510</v>
      </c>
      <c r="E87" s="44">
        <f>E88+E95+E96+E97+E98</f>
        <v>13867</v>
      </c>
      <c r="F87" s="43">
        <f t="shared" si="1"/>
        <v>283377</v>
      </c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8.75" x14ac:dyDescent="0.25">
      <c r="A88" s="3" t="s">
        <v>1736</v>
      </c>
      <c r="B88" s="3" t="s">
        <v>362</v>
      </c>
      <c r="C88" s="22" t="s">
        <v>1737</v>
      </c>
      <c r="D88" s="42">
        <f>'mód 3. ÖNK'!F87</f>
        <v>269510</v>
      </c>
      <c r="E88" s="44">
        <f>E89+E92+E93+E94</f>
        <v>-255782</v>
      </c>
      <c r="F88" s="44">
        <f t="shared" si="1"/>
        <v>13728</v>
      </c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8.75" x14ac:dyDescent="0.25">
      <c r="A89" s="116" t="s">
        <v>2016</v>
      </c>
      <c r="B89" s="3"/>
      <c r="C89" s="22"/>
      <c r="D89" s="42">
        <f>'mód 3. ÖNK'!F88</f>
        <v>119163</v>
      </c>
      <c r="E89" s="44">
        <v>-119163</v>
      </c>
      <c r="F89" s="44">
        <f t="shared" si="1"/>
        <v>0</v>
      </c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18.75" x14ac:dyDescent="0.25">
      <c r="A90" s="28" t="s">
        <v>2017</v>
      </c>
      <c r="B90" s="3"/>
      <c r="C90" s="22"/>
      <c r="D90" s="42">
        <f>'mód 3. ÖNK'!F89</f>
        <v>101289</v>
      </c>
      <c r="E90" s="44">
        <v>-101289</v>
      </c>
      <c r="F90" s="44">
        <f t="shared" si="1"/>
        <v>0</v>
      </c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18.75" x14ac:dyDescent="0.25">
      <c r="A91" s="28" t="s">
        <v>2018</v>
      </c>
      <c r="B91" s="3"/>
      <c r="C91" s="22"/>
      <c r="D91" s="42">
        <f>'mód 3. ÖNK'!F90</f>
        <v>17874</v>
      </c>
      <c r="E91" s="44">
        <v>-17874</v>
      </c>
      <c r="F91" s="44">
        <f t="shared" si="1"/>
        <v>0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8.75" x14ac:dyDescent="0.25">
      <c r="A92" s="116" t="s">
        <v>1618</v>
      </c>
      <c r="B92" s="3"/>
      <c r="C92" s="22"/>
      <c r="D92" s="42">
        <f>'mód 3. ÖNK'!F91</f>
        <v>13240</v>
      </c>
      <c r="E92" s="44">
        <v>488</v>
      </c>
      <c r="F92" s="44">
        <f t="shared" si="1"/>
        <v>13728</v>
      </c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18.75" x14ac:dyDescent="0.25">
      <c r="A93" s="116" t="s">
        <v>55</v>
      </c>
      <c r="B93" s="3"/>
      <c r="C93" s="22"/>
      <c r="D93" s="42">
        <f>'mód 3. ÖNK'!F92</f>
        <v>116541</v>
      </c>
      <c r="E93" s="44">
        <v>-116541</v>
      </c>
      <c r="F93" s="44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8.75" x14ac:dyDescent="0.25">
      <c r="A94" s="116" t="s">
        <v>56</v>
      </c>
      <c r="B94" s="3"/>
      <c r="C94" s="22"/>
      <c r="D94" s="42">
        <f>'mód 3. ÖNK'!F93</f>
        <v>20566</v>
      </c>
      <c r="E94" s="44">
        <v>-20566</v>
      </c>
      <c r="F94" s="44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18.75" x14ac:dyDescent="0.25">
      <c r="A95" s="3" t="s">
        <v>1738</v>
      </c>
      <c r="B95" s="3" t="s">
        <v>363</v>
      </c>
      <c r="C95" s="22" t="s">
        <v>1739</v>
      </c>
      <c r="D95" s="42">
        <f>'mód 3. ÖNK'!F94</f>
        <v>0</v>
      </c>
      <c r="E95" s="44">
        <v>0</v>
      </c>
      <c r="F95" s="44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18.75" x14ac:dyDescent="0.25">
      <c r="A96" s="3" t="s">
        <v>1740</v>
      </c>
      <c r="B96" s="3" t="s">
        <v>364</v>
      </c>
      <c r="C96" s="22" t="s">
        <v>1741</v>
      </c>
      <c r="D96" s="42">
        <f>'mód 3. ÖNK'!F95</f>
        <v>0</v>
      </c>
      <c r="E96" s="44">
        <v>0</v>
      </c>
      <c r="F96" s="44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18.75" x14ac:dyDescent="0.25">
      <c r="A97" s="3" t="s">
        <v>1742</v>
      </c>
      <c r="B97" s="3" t="s">
        <v>365</v>
      </c>
      <c r="C97" s="22" t="s">
        <v>1743</v>
      </c>
      <c r="D97" s="42">
        <f>'mód 3. ÖNK'!F96</f>
        <v>0</v>
      </c>
      <c r="E97" s="44">
        <v>0</v>
      </c>
      <c r="F97" s="44">
        <f t="shared" si="1"/>
        <v>0</v>
      </c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18.75" x14ac:dyDescent="0.25">
      <c r="A98" s="3" t="s">
        <v>1744</v>
      </c>
      <c r="B98" s="3" t="s">
        <v>366</v>
      </c>
      <c r="C98" s="22" t="s">
        <v>1745</v>
      </c>
      <c r="D98" s="42">
        <f>'mód 3. ÖNK'!F97</f>
        <v>0</v>
      </c>
      <c r="E98" s="44">
        <v>269649</v>
      </c>
      <c r="F98" s="44">
        <f t="shared" si="1"/>
        <v>269649</v>
      </c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18.75" x14ac:dyDescent="0.25">
      <c r="A99" s="21" t="s">
        <v>1746</v>
      </c>
      <c r="B99" s="3" t="s">
        <v>378</v>
      </c>
      <c r="C99" s="22" t="s">
        <v>1747</v>
      </c>
      <c r="D99" s="42">
        <f>'mód 3. ÖNK'!F98</f>
        <v>65393</v>
      </c>
      <c r="E99" s="44">
        <f>E100+E103+E104+E105+E109+E125</f>
        <v>-1536</v>
      </c>
      <c r="F99" s="43">
        <f t="shared" si="1"/>
        <v>63857</v>
      </c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18.75" x14ac:dyDescent="0.25">
      <c r="A100" s="3" t="s">
        <v>1748</v>
      </c>
      <c r="B100" s="3" t="s">
        <v>379</v>
      </c>
      <c r="C100" s="22" t="s">
        <v>1749</v>
      </c>
      <c r="D100" s="42">
        <f>'mód 3. ÖNK'!F99</f>
        <v>0</v>
      </c>
      <c r="E100" s="44">
        <v>0</v>
      </c>
      <c r="F100" s="44">
        <f t="shared" si="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18.75" x14ac:dyDescent="0.25">
      <c r="A101" s="23" t="s">
        <v>1750</v>
      </c>
      <c r="B101" s="3" t="s">
        <v>380</v>
      </c>
      <c r="C101" s="22" t="s">
        <v>1751</v>
      </c>
      <c r="D101" s="42">
        <f>'mód 3. ÖNK'!F100</f>
        <v>0</v>
      </c>
      <c r="E101" s="44">
        <v>0</v>
      </c>
      <c r="F101" s="44">
        <f t="shared" si="1"/>
        <v>0</v>
      </c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18.75" x14ac:dyDescent="0.25">
      <c r="A102" s="23" t="s">
        <v>1752</v>
      </c>
      <c r="B102" s="3" t="s">
        <v>381</v>
      </c>
      <c r="C102" s="22" t="s">
        <v>1753</v>
      </c>
      <c r="D102" s="42">
        <f>'mód 3. ÖNK'!F101</f>
        <v>0</v>
      </c>
      <c r="E102" s="44">
        <v>0</v>
      </c>
      <c r="F102" s="44">
        <f t="shared" si="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18.75" x14ac:dyDescent="0.25">
      <c r="A103" s="3" t="s">
        <v>1754</v>
      </c>
      <c r="B103" s="3" t="s">
        <v>382</v>
      </c>
      <c r="C103" s="22" t="s">
        <v>1755</v>
      </c>
      <c r="D103" s="42">
        <f>'mód 3. ÖNK'!F102</f>
        <v>0</v>
      </c>
      <c r="E103" s="44">
        <v>0</v>
      </c>
      <c r="F103" s="44">
        <f t="shared" si="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18.75" x14ac:dyDescent="0.25">
      <c r="A104" s="3" t="s">
        <v>1756</v>
      </c>
      <c r="B104" s="3" t="s">
        <v>383</v>
      </c>
      <c r="C104" s="22" t="s">
        <v>1757</v>
      </c>
      <c r="D104" s="42">
        <f>'mód 3. ÖNK'!F103</f>
        <v>0</v>
      </c>
      <c r="E104" s="44">
        <v>0</v>
      </c>
      <c r="F104" s="44">
        <f t="shared" si="1"/>
        <v>0</v>
      </c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18.75" x14ac:dyDescent="0.25">
      <c r="A105" s="3" t="s">
        <v>1758</v>
      </c>
      <c r="B105" s="3" t="s">
        <v>384</v>
      </c>
      <c r="C105" s="22" t="s">
        <v>1759</v>
      </c>
      <c r="D105" s="42">
        <f>'mód 3. ÖNK'!F104</f>
        <v>6310</v>
      </c>
      <c r="E105" s="44">
        <v>-1028</v>
      </c>
      <c r="F105" s="44">
        <f t="shared" si="1"/>
        <v>5282</v>
      </c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18.75" x14ac:dyDescent="0.25">
      <c r="A106" s="23" t="s">
        <v>1760</v>
      </c>
      <c r="B106" s="3"/>
      <c r="C106" s="22" t="s">
        <v>1761</v>
      </c>
      <c r="D106" s="42">
        <f>'mód 3. ÖNK'!F105</f>
        <v>6310</v>
      </c>
      <c r="E106" s="44">
        <v>-1028</v>
      </c>
      <c r="F106" s="44">
        <f t="shared" si="1"/>
        <v>5282</v>
      </c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18.75" x14ac:dyDescent="0.25">
      <c r="A107" s="24" t="s">
        <v>2019</v>
      </c>
      <c r="B107" s="3"/>
      <c r="C107" s="22"/>
      <c r="D107" s="42">
        <f>'mód 3. ÖNK'!F106</f>
        <v>6076</v>
      </c>
      <c r="E107" s="44">
        <v>-1028</v>
      </c>
      <c r="F107" s="44">
        <f t="shared" si="1"/>
        <v>5048</v>
      </c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8.75" x14ac:dyDescent="0.25">
      <c r="A108" s="24" t="s">
        <v>2020</v>
      </c>
      <c r="B108" s="3"/>
      <c r="C108" s="22"/>
      <c r="D108" s="42">
        <f>'mód 3. ÖNK'!F107</f>
        <v>234</v>
      </c>
      <c r="E108" s="44">
        <v>0</v>
      </c>
      <c r="F108" s="44">
        <f t="shared" si="1"/>
        <v>234</v>
      </c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18.75" x14ac:dyDescent="0.25">
      <c r="A109" s="3" t="s">
        <v>1764</v>
      </c>
      <c r="B109" s="3" t="s">
        <v>385</v>
      </c>
      <c r="C109" s="22" t="s">
        <v>1765</v>
      </c>
      <c r="D109" s="42">
        <f>'mód 3. ÖNK'!F108</f>
        <v>52007</v>
      </c>
      <c r="E109" s="44">
        <f>E110+E118+E119+E120+E124</f>
        <v>5562</v>
      </c>
      <c r="F109" s="44">
        <f t="shared" si="1"/>
        <v>57569</v>
      </c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18.75" x14ac:dyDescent="0.25">
      <c r="A110" s="23" t="s">
        <v>1766</v>
      </c>
      <c r="B110" s="3" t="s">
        <v>386</v>
      </c>
      <c r="C110" s="22" t="s">
        <v>1767</v>
      </c>
      <c r="D110" s="42">
        <f>'mód 3. ÖNK'!F109</f>
        <v>44965</v>
      </c>
      <c r="E110" s="44">
        <v>5723</v>
      </c>
      <c r="F110" s="44">
        <f t="shared" si="1"/>
        <v>50688</v>
      </c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18.75" x14ac:dyDescent="0.25">
      <c r="A111" s="24" t="s">
        <v>1768</v>
      </c>
      <c r="B111" s="3"/>
      <c r="C111" s="22" t="s">
        <v>1769</v>
      </c>
      <c r="D111" s="42">
        <f>'mód 3. ÖNK'!F110</f>
        <v>0</v>
      </c>
      <c r="E111" s="44">
        <v>0</v>
      </c>
      <c r="F111" s="44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18.75" x14ac:dyDescent="0.25">
      <c r="A112" s="24" t="s">
        <v>1770</v>
      </c>
      <c r="B112" s="3"/>
      <c r="C112" s="22" t="s">
        <v>1771</v>
      </c>
      <c r="D112" s="42">
        <f>'mód 3. ÖNK'!F111</f>
        <v>44965</v>
      </c>
      <c r="E112" s="44">
        <v>5723</v>
      </c>
      <c r="F112" s="44">
        <f t="shared" si="1"/>
        <v>50688</v>
      </c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18.75" x14ac:dyDescent="0.25">
      <c r="A113" s="25" t="s">
        <v>1772</v>
      </c>
      <c r="B113" s="3"/>
      <c r="C113" s="22" t="s">
        <v>1773</v>
      </c>
      <c r="D113" s="42">
        <f>'mód 3. ÖNK'!F112</f>
        <v>47449</v>
      </c>
      <c r="E113" s="44">
        <v>5723</v>
      </c>
      <c r="F113" s="44">
        <f t="shared" si="1"/>
        <v>53172</v>
      </c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18.75" x14ac:dyDescent="0.25">
      <c r="A114" s="25" t="s">
        <v>1774</v>
      </c>
      <c r="B114" s="3"/>
      <c r="C114" s="22" t="s">
        <v>1775</v>
      </c>
      <c r="D114" s="42">
        <f>'mód 3. ÖNK'!F113</f>
        <v>0</v>
      </c>
      <c r="E114" s="44">
        <v>0</v>
      </c>
      <c r="F114" s="44">
        <f t="shared" si="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18.75" x14ac:dyDescent="0.25">
      <c r="A115" s="25" t="s">
        <v>2005</v>
      </c>
      <c r="B115" s="3"/>
      <c r="C115" s="22"/>
      <c r="D115" s="42">
        <f>'mód 3. ÖNK'!F114</f>
        <v>-2484</v>
      </c>
      <c r="E115" s="44">
        <v>0</v>
      </c>
      <c r="F115" s="44">
        <f t="shared" si="1"/>
        <v>-2484</v>
      </c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8.75" x14ac:dyDescent="0.25">
      <c r="A116" s="24" t="s">
        <v>1776</v>
      </c>
      <c r="B116" s="3"/>
      <c r="C116" s="22" t="s">
        <v>1777</v>
      </c>
      <c r="D116" s="42">
        <f>'mód 3. ÖNK'!F115</f>
        <v>0</v>
      </c>
      <c r="E116" s="44">
        <v>0</v>
      </c>
      <c r="F116" s="44">
        <f t="shared" si="1"/>
        <v>0</v>
      </c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18.75" x14ac:dyDescent="0.25">
      <c r="A117" s="24" t="s">
        <v>1778</v>
      </c>
      <c r="B117" s="3"/>
      <c r="C117" s="22" t="s">
        <v>1779</v>
      </c>
      <c r="D117" s="42">
        <f>'mód 3. ÖNK'!F116</f>
        <v>0</v>
      </c>
      <c r="E117" s="44">
        <v>0</v>
      </c>
      <c r="F117" s="44">
        <f t="shared" si="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18.75" x14ac:dyDescent="0.25">
      <c r="A118" s="23" t="s">
        <v>1780</v>
      </c>
      <c r="B118" s="3" t="s">
        <v>387</v>
      </c>
      <c r="C118" s="22" t="s">
        <v>1781</v>
      </c>
      <c r="D118" s="42">
        <f>'mód 3. ÖNK'!F117</f>
        <v>0</v>
      </c>
      <c r="E118" s="44">
        <v>0</v>
      </c>
      <c r="F118" s="44">
        <f t="shared" si="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8.75" x14ac:dyDescent="0.25">
      <c r="A119" s="23" t="s">
        <v>1782</v>
      </c>
      <c r="B119" s="3" t="s">
        <v>388</v>
      </c>
      <c r="C119" s="22" t="s">
        <v>1783</v>
      </c>
      <c r="D119" s="42">
        <f>'mód 3. ÖNK'!F118</f>
        <v>0</v>
      </c>
      <c r="E119" s="44">
        <v>0</v>
      </c>
      <c r="F119" s="44">
        <f t="shared" si="1"/>
        <v>0</v>
      </c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18.75" x14ac:dyDescent="0.25">
      <c r="A120" s="23" t="s">
        <v>1784</v>
      </c>
      <c r="B120" s="3" t="s">
        <v>389</v>
      </c>
      <c r="C120" s="22" t="s">
        <v>1785</v>
      </c>
      <c r="D120" s="42">
        <f>'mód 3. ÖNK'!F119</f>
        <v>5185</v>
      </c>
      <c r="E120" s="44">
        <v>-139</v>
      </c>
      <c r="F120" s="44">
        <f t="shared" si="1"/>
        <v>5046</v>
      </c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18.75" x14ac:dyDescent="0.25">
      <c r="A121" s="24" t="s">
        <v>1786</v>
      </c>
      <c r="B121" s="3"/>
      <c r="C121" s="22" t="s">
        <v>1787</v>
      </c>
      <c r="D121" s="42">
        <f>'mód 3. ÖNK'!F120</f>
        <v>5185</v>
      </c>
      <c r="E121" s="44">
        <v>-139</v>
      </c>
      <c r="F121" s="44">
        <f t="shared" si="1"/>
        <v>5046</v>
      </c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18.75" x14ac:dyDescent="0.25">
      <c r="A122" s="25" t="s">
        <v>1788</v>
      </c>
      <c r="B122" s="3"/>
      <c r="C122" s="22" t="s">
        <v>1789</v>
      </c>
      <c r="D122" s="42">
        <f>'mód 3. ÖNK'!F121</f>
        <v>5185</v>
      </c>
      <c r="E122" s="44">
        <v>-139</v>
      </c>
      <c r="F122" s="44">
        <f t="shared" si="1"/>
        <v>5046</v>
      </c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18.75" x14ac:dyDescent="0.25">
      <c r="A123" s="25" t="s">
        <v>1790</v>
      </c>
      <c r="B123" s="3"/>
      <c r="C123" s="22" t="s">
        <v>1791</v>
      </c>
      <c r="D123" s="42">
        <f>'mód 3. ÖNK'!F122</f>
        <v>0</v>
      </c>
      <c r="E123" s="44">
        <v>0</v>
      </c>
      <c r="F123" s="44">
        <f t="shared" si="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18.75" x14ac:dyDescent="0.25">
      <c r="A124" s="23" t="s">
        <v>565</v>
      </c>
      <c r="B124" s="3" t="s">
        <v>390</v>
      </c>
      <c r="C124" s="22" t="s">
        <v>1793</v>
      </c>
      <c r="D124" s="42">
        <f>'mód 3. ÖNK'!F123</f>
        <v>1857</v>
      </c>
      <c r="E124" s="44">
        <v>-22</v>
      </c>
      <c r="F124" s="44">
        <f t="shared" si="1"/>
        <v>1835</v>
      </c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18.75" x14ac:dyDescent="0.25">
      <c r="A125" s="3" t="s">
        <v>1794</v>
      </c>
      <c r="B125" s="3" t="s">
        <v>391</v>
      </c>
      <c r="C125" s="22" t="s">
        <v>1795</v>
      </c>
      <c r="D125" s="42">
        <f>'mód 3. ÖNK'!F124</f>
        <v>7076</v>
      </c>
      <c r="E125" s="44">
        <f>E126+E127</f>
        <v>-6070</v>
      </c>
      <c r="F125" s="44">
        <f t="shared" si="1"/>
        <v>1006</v>
      </c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18.75" x14ac:dyDescent="0.25">
      <c r="A126" s="23" t="s">
        <v>1796</v>
      </c>
      <c r="B126" s="3"/>
      <c r="C126" s="22" t="s">
        <v>1797</v>
      </c>
      <c r="D126" s="42">
        <f>'mód 3. ÖNK'!F125</f>
        <v>0</v>
      </c>
      <c r="E126" s="44">
        <v>0</v>
      </c>
      <c r="F126" s="44">
        <f t="shared" si="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18.75" x14ac:dyDescent="0.25">
      <c r="A127" s="23" t="s">
        <v>1798</v>
      </c>
      <c r="B127" s="3"/>
      <c r="C127" s="22" t="s">
        <v>1799</v>
      </c>
      <c r="D127" s="42">
        <f>'mód 3. ÖNK'!F126</f>
        <v>7076</v>
      </c>
      <c r="E127" s="44">
        <f>SUM(E128:E136)</f>
        <v>-6070</v>
      </c>
      <c r="F127" s="44">
        <f t="shared" si="1"/>
        <v>1006</v>
      </c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18.75" x14ac:dyDescent="0.25">
      <c r="A128" s="24" t="s">
        <v>1800</v>
      </c>
      <c r="B128" s="3"/>
      <c r="C128" s="22" t="s">
        <v>1801</v>
      </c>
      <c r="D128" s="42">
        <f>'mód 3. ÖNK'!F127</f>
        <v>0</v>
      </c>
      <c r="E128" s="44">
        <v>0</v>
      </c>
      <c r="F128" s="44">
        <f t="shared" si="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18.75" x14ac:dyDescent="0.25">
      <c r="A129" s="24" t="s">
        <v>1802</v>
      </c>
      <c r="B129" s="3"/>
      <c r="C129" s="22" t="s">
        <v>1803</v>
      </c>
      <c r="D129" s="42">
        <f>'mód 3. ÖNK'!F128</f>
        <v>0</v>
      </c>
      <c r="E129" s="44">
        <v>0</v>
      </c>
      <c r="F129" s="44">
        <f t="shared" si="1"/>
        <v>0</v>
      </c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18.75" x14ac:dyDescent="0.25">
      <c r="A130" s="24" t="s">
        <v>1804</v>
      </c>
      <c r="B130" s="3"/>
      <c r="C130" s="22" t="s">
        <v>1805</v>
      </c>
      <c r="D130" s="42">
        <f>'mód 3. ÖNK'!F129</f>
        <v>0</v>
      </c>
      <c r="E130" s="44">
        <v>0</v>
      </c>
      <c r="F130" s="44">
        <f t="shared" si="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18.75" x14ac:dyDescent="0.25">
      <c r="A131" s="24" t="s">
        <v>1806</v>
      </c>
      <c r="B131" s="3"/>
      <c r="C131" s="22" t="s">
        <v>944</v>
      </c>
      <c r="D131" s="42">
        <f>'mód 3. ÖNK'!F130</f>
        <v>0</v>
      </c>
      <c r="E131" s="44">
        <v>0</v>
      </c>
      <c r="F131" s="44">
        <f t="shared" si="1"/>
        <v>0</v>
      </c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18.75" x14ac:dyDescent="0.25">
      <c r="A132" s="24" t="s">
        <v>945</v>
      </c>
      <c r="B132" s="3"/>
      <c r="C132" s="22" t="s">
        <v>946</v>
      </c>
      <c r="D132" s="42">
        <f>'mód 3. ÖNK'!F131</f>
        <v>0</v>
      </c>
      <c r="E132" s="44">
        <v>0</v>
      </c>
      <c r="F132" s="44">
        <f t="shared" si="1"/>
        <v>0</v>
      </c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18.75" x14ac:dyDescent="0.25">
      <c r="A133" s="24" t="s">
        <v>947</v>
      </c>
      <c r="B133" s="3"/>
      <c r="C133" s="22" t="s">
        <v>948</v>
      </c>
      <c r="D133" s="42">
        <f>'mód 3. ÖNK'!F132</f>
        <v>140</v>
      </c>
      <c r="E133" s="44">
        <v>-15</v>
      </c>
      <c r="F133" s="44">
        <f t="shared" si="1"/>
        <v>125</v>
      </c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8.75" x14ac:dyDescent="0.25">
      <c r="A134" s="24" t="s">
        <v>949</v>
      </c>
      <c r="B134" s="3"/>
      <c r="C134" s="22" t="s">
        <v>950</v>
      </c>
      <c r="D134" s="42">
        <f>'mód 3. ÖNK'!F133</f>
        <v>25</v>
      </c>
      <c r="E134" s="44">
        <v>-25</v>
      </c>
      <c r="F134" s="44">
        <f t="shared" si="1"/>
        <v>0</v>
      </c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18.75" x14ac:dyDescent="0.25">
      <c r="A135" s="24" t="s">
        <v>951</v>
      </c>
      <c r="B135" s="3"/>
      <c r="C135" s="22" t="s">
        <v>952</v>
      </c>
      <c r="D135" s="42">
        <f>'mód 3. ÖNK'!F134</f>
        <v>6889</v>
      </c>
      <c r="E135" s="44">
        <v>-6008</v>
      </c>
      <c r="F135" s="44">
        <f t="shared" si="1"/>
        <v>881</v>
      </c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8.75" x14ac:dyDescent="0.25">
      <c r="A136" s="24" t="s">
        <v>1541</v>
      </c>
      <c r="B136" s="3"/>
      <c r="C136" s="22" t="s">
        <v>954</v>
      </c>
      <c r="D136" s="42">
        <f>'mód 3. ÖNK'!F135</f>
        <v>22</v>
      </c>
      <c r="E136" s="44">
        <v>-22</v>
      </c>
      <c r="F136" s="44">
        <f t="shared" si="1"/>
        <v>0</v>
      </c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18.75" x14ac:dyDescent="0.25">
      <c r="A137" s="21" t="s">
        <v>955</v>
      </c>
      <c r="B137" s="3" t="s">
        <v>1310</v>
      </c>
      <c r="C137" s="22" t="s">
        <v>956</v>
      </c>
      <c r="D137" s="42">
        <f>'mód 3. ÖNK'!F136</f>
        <v>68754.802000000011</v>
      </c>
      <c r="E137" s="44">
        <f>E138+E139+E149+E152+E160+E164+E167+E168+E171+E172</f>
        <v>-28909</v>
      </c>
      <c r="F137" s="43">
        <f t="shared" si="1"/>
        <v>39845.802000000011</v>
      </c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8.75" x14ac:dyDescent="0.25">
      <c r="A138" s="3" t="s">
        <v>957</v>
      </c>
      <c r="B138" s="3" t="s">
        <v>1311</v>
      </c>
      <c r="C138" s="22" t="s">
        <v>958</v>
      </c>
      <c r="D138" s="42">
        <f>'mód 3. ÖNK'!F137</f>
        <v>50</v>
      </c>
      <c r="E138" s="44">
        <v>-50</v>
      </c>
      <c r="F138" s="44">
        <f t="shared" si="1"/>
        <v>0</v>
      </c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8.75" x14ac:dyDescent="0.25">
      <c r="A139" s="3" t="s">
        <v>959</v>
      </c>
      <c r="B139" s="3" t="s">
        <v>1312</v>
      </c>
      <c r="C139" s="22" t="s">
        <v>960</v>
      </c>
      <c r="D139" s="42">
        <f>'mód 3. ÖNK'!F138</f>
        <v>9800</v>
      </c>
      <c r="E139" s="44">
        <f>E140+E141+E144+E145</f>
        <v>-299</v>
      </c>
      <c r="F139" s="44">
        <f t="shared" ref="F139:F202" si="2">D139+E139</f>
        <v>9501</v>
      </c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18.75" x14ac:dyDescent="0.25">
      <c r="A140" s="23" t="s">
        <v>961</v>
      </c>
      <c r="B140" s="3"/>
      <c r="C140" s="22" t="s">
        <v>962</v>
      </c>
      <c r="D140" s="42">
        <f>'mód 3. ÖNK'!F139</f>
        <v>200</v>
      </c>
      <c r="E140" s="44">
        <v>0</v>
      </c>
      <c r="F140" s="44">
        <f t="shared" si="2"/>
        <v>200</v>
      </c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18.75" x14ac:dyDescent="0.25">
      <c r="A141" s="23" t="s">
        <v>963</v>
      </c>
      <c r="B141" s="3"/>
      <c r="C141" s="22" t="s">
        <v>964</v>
      </c>
      <c r="D141" s="42">
        <f>'mód 3. ÖNK'!F140</f>
        <v>0</v>
      </c>
      <c r="E141" s="44">
        <v>0</v>
      </c>
      <c r="F141" s="44">
        <f t="shared" si="2"/>
        <v>0</v>
      </c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18.75" x14ac:dyDescent="0.25">
      <c r="A142" s="24" t="s">
        <v>965</v>
      </c>
      <c r="B142" s="3"/>
      <c r="C142" s="22" t="s">
        <v>966</v>
      </c>
      <c r="D142" s="42">
        <f>'mód 3. ÖNK'!F141</f>
        <v>0</v>
      </c>
      <c r="E142" s="44">
        <v>0</v>
      </c>
      <c r="F142" s="44">
        <f t="shared" si="2"/>
        <v>0</v>
      </c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8.75" x14ac:dyDescent="0.25">
      <c r="A143" s="24" t="s">
        <v>967</v>
      </c>
      <c r="B143" s="3"/>
      <c r="C143" s="22" t="s">
        <v>968</v>
      </c>
      <c r="D143" s="42">
        <f>'mód 3. ÖNK'!F142</f>
        <v>0</v>
      </c>
      <c r="E143" s="44">
        <v>0</v>
      </c>
      <c r="F143" s="44">
        <f t="shared" si="2"/>
        <v>0</v>
      </c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18.75" x14ac:dyDescent="0.25">
      <c r="A144" s="23" t="s">
        <v>1907</v>
      </c>
      <c r="B144" s="3"/>
      <c r="C144" s="22" t="s">
        <v>1908</v>
      </c>
      <c r="D144" s="42">
        <f>'mód 3. ÖNK'!F143</f>
        <v>0</v>
      </c>
      <c r="E144" s="44">
        <v>0</v>
      </c>
      <c r="F144" s="44">
        <f t="shared" si="2"/>
        <v>0</v>
      </c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18.75" x14ac:dyDescent="0.25">
      <c r="A145" s="23" t="s">
        <v>1909</v>
      </c>
      <c r="B145" s="3"/>
      <c r="C145" s="22" t="s">
        <v>1910</v>
      </c>
      <c r="D145" s="42">
        <f>'mód 3. ÖNK'!F144</f>
        <v>9600</v>
      </c>
      <c r="E145" s="44">
        <f>SUM(E146:E148)</f>
        <v>-299</v>
      </c>
      <c r="F145" s="44">
        <f t="shared" si="2"/>
        <v>9301</v>
      </c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18.75" x14ac:dyDescent="0.25">
      <c r="A146" s="24" t="s">
        <v>1911</v>
      </c>
      <c r="B146" s="3"/>
      <c r="C146" s="22"/>
      <c r="D146" s="42">
        <f>'mód 3. ÖNK'!F145</f>
        <v>1200</v>
      </c>
      <c r="E146" s="44">
        <v>0</v>
      </c>
      <c r="F146" s="44">
        <f t="shared" si="2"/>
        <v>1200</v>
      </c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18.75" x14ac:dyDescent="0.25">
      <c r="A147" s="24" t="s">
        <v>1912</v>
      </c>
      <c r="B147" s="3"/>
      <c r="C147" s="22"/>
      <c r="D147" s="42">
        <f>'mód 3. ÖNK'!F146</f>
        <v>8000</v>
      </c>
      <c r="E147" s="44">
        <v>-299</v>
      </c>
      <c r="F147" s="44">
        <f t="shared" si="2"/>
        <v>7701</v>
      </c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18.75" x14ac:dyDescent="0.25">
      <c r="A148" s="24" t="s">
        <v>1913</v>
      </c>
      <c r="B148" s="3"/>
      <c r="C148" s="22"/>
      <c r="D148" s="42">
        <f>'mód 3. ÖNK'!F147</f>
        <v>400</v>
      </c>
      <c r="E148" s="44">
        <v>0</v>
      </c>
      <c r="F148" s="44">
        <f t="shared" si="2"/>
        <v>400</v>
      </c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18.75" x14ac:dyDescent="0.25">
      <c r="A149" s="5" t="s">
        <v>1914</v>
      </c>
      <c r="B149" s="3" t="s">
        <v>1313</v>
      </c>
      <c r="C149" s="22" t="s">
        <v>1915</v>
      </c>
      <c r="D149" s="42">
        <f>'mód 3. ÖNK'!F148</f>
        <v>1900</v>
      </c>
      <c r="E149" s="44">
        <f>SUM(E150:E151)</f>
        <v>-96</v>
      </c>
      <c r="F149" s="44">
        <f t="shared" si="2"/>
        <v>1804</v>
      </c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18.75" x14ac:dyDescent="0.25">
      <c r="A150" s="23" t="s">
        <v>1916</v>
      </c>
      <c r="B150" s="3"/>
      <c r="C150" s="22" t="s">
        <v>1917</v>
      </c>
      <c r="D150" s="42">
        <f>'mód 3. ÖNK'!F149</f>
        <v>1100</v>
      </c>
      <c r="E150" s="44">
        <v>-5</v>
      </c>
      <c r="F150" s="44">
        <f t="shared" si="2"/>
        <v>1095</v>
      </c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18.75" x14ac:dyDescent="0.25">
      <c r="A151" s="23" t="s">
        <v>1918</v>
      </c>
      <c r="B151" s="3"/>
      <c r="C151" s="22" t="s">
        <v>1919</v>
      </c>
      <c r="D151" s="42">
        <f>'mód 3. ÖNK'!F150</f>
        <v>800</v>
      </c>
      <c r="E151" s="44">
        <v>-91</v>
      </c>
      <c r="F151" s="44">
        <f t="shared" si="2"/>
        <v>709</v>
      </c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18.75" x14ac:dyDescent="0.25">
      <c r="A152" s="3" t="s">
        <v>1920</v>
      </c>
      <c r="B152" s="3" t="s">
        <v>1314</v>
      </c>
      <c r="C152" s="22" t="s">
        <v>1921</v>
      </c>
      <c r="D152" s="42">
        <f>'mód 3. ÖNK'!F151</f>
        <v>5318</v>
      </c>
      <c r="E152" s="44">
        <f>SUM(E153:E159)</f>
        <v>334</v>
      </c>
      <c r="F152" s="44">
        <f t="shared" si="2"/>
        <v>5652</v>
      </c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18.75" x14ac:dyDescent="0.25">
      <c r="A153" s="23" t="s">
        <v>1933</v>
      </c>
      <c r="B153" s="3"/>
      <c r="C153" s="22"/>
      <c r="D153" s="42">
        <f>'mód 3. ÖNK'!F152</f>
        <v>0</v>
      </c>
      <c r="E153" s="44">
        <v>0</v>
      </c>
      <c r="F153" s="44">
        <f t="shared" si="2"/>
        <v>0</v>
      </c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18.75" x14ac:dyDescent="0.25">
      <c r="A154" s="23" t="s">
        <v>1934</v>
      </c>
      <c r="B154" s="3"/>
      <c r="C154" s="22"/>
      <c r="D154" s="42">
        <f>'mód 3. ÖNK'!F153</f>
        <v>560</v>
      </c>
      <c r="E154" s="44">
        <v>0</v>
      </c>
      <c r="F154" s="44">
        <f t="shared" si="2"/>
        <v>560</v>
      </c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18.75" x14ac:dyDescent="0.25">
      <c r="A155" s="23" t="s">
        <v>1935</v>
      </c>
      <c r="B155" s="3"/>
      <c r="C155" s="22"/>
      <c r="D155" s="42">
        <f>'mód 3. ÖNK'!F154</f>
        <v>500</v>
      </c>
      <c r="E155" s="44">
        <v>0</v>
      </c>
      <c r="F155" s="44">
        <f t="shared" si="2"/>
        <v>500</v>
      </c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8.75" x14ac:dyDescent="0.25">
      <c r="A156" s="23" t="s">
        <v>1936</v>
      </c>
      <c r="B156" s="3"/>
      <c r="C156" s="22"/>
      <c r="D156" s="42">
        <f>'mód 3. ÖNK'!F155</f>
        <v>85</v>
      </c>
      <c r="E156" s="44">
        <v>0</v>
      </c>
      <c r="F156" s="44">
        <f t="shared" si="2"/>
        <v>85</v>
      </c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18.75" x14ac:dyDescent="0.25">
      <c r="A157" s="23" t="s">
        <v>1937</v>
      </c>
      <c r="B157" s="3"/>
      <c r="C157" s="22"/>
      <c r="D157" s="42">
        <f>'mód 3. ÖNK'!F156</f>
        <v>3700</v>
      </c>
      <c r="E157" s="44">
        <v>334</v>
      </c>
      <c r="F157" s="44">
        <f t="shared" si="2"/>
        <v>4034</v>
      </c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18.75" x14ac:dyDescent="0.25">
      <c r="A158" s="23" t="s">
        <v>1938</v>
      </c>
      <c r="B158" s="3"/>
      <c r="C158" s="22"/>
      <c r="D158" s="42">
        <f>'mód 3. ÖNK'!F157</f>
        <v>73</v>
      </c>
      <c r="E158" s="44">
        <v>0</v>
      </c>
      <c r="F158" s="44">
        <f t="shared" si="2"/>
        <v>73</v>
      </c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18.75" x14ac:dyDescent="0.25">
      <c r="A159" s="23" t="s">
        <v>1939</v>
      </c>
      <c r="B159" s="3"/>
      <c r="C159" s="22"/>
      <c r="D159" s="42">
        <f>'mód 3. ÖNK'!F158</f>
        <v>400</v>
      </c>
      <c r="E159" s="44">
        <v>0</v>
      </c>
      <c r="F159" s="44">
        <f t="shared" si="2"/>
        <v>400</v>
      </c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18.75" x14ac:dyDescent="0.25">
      <c r="A160" s="3" t="s">
        <v>1922</v>
      </c>
      <c r="B160" s="3" t="s">
        <v>1315</v>
      </c>
      <c r="C160" s="22" t="s">
        <v>1923</v>
      </c>
      <c r="D160" s="42">
        <f>'mód 3. ÖNK'!F159</f>
        <v>5799.6</v>
      </c>
      <c r="E160" s="44">
        <f>SUM(E161:E163)</f>
        <v>4236</v>
      </c>
      <c r="F160" s="44">
        <f t="shared" si="2"/>
        <v>10035.6</v>
      </c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18.75" x14ac:dyDescent="0.25">
      <c r="A161" s="23" t="s">
        <v>1924</v>
      </c>
      <c r="B161" s="3"/>
      <c r="C161" s="22" t="s">
        <v>1925</v>
      </c>
      <c r="D161" s="42">
        <f>'mód 3. ÖNK'!F160</f>
        <v>5799.6</v>
      </c>
      <c r="E161" s="44">
        <v>4236</v>
      </c>
      <c r="F161" s="44">
        <f t="shared" si="2"/>
        <v>10035.6</v>
      </c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18.75" x14ac:dyDescent="0.25">
      <c r="A162" s="23" t="s">
        <v>1926</v>
      </c>
      <c r="B162" s="3"/>
      <c r="C162" s="22" t="s">
        <v>1927</v>
      </c>
      <c r="D162" s="42">
        <f>'mód 3. ÖNK'!F161</f>
        <v>0</v>
      </c>
      <c r="E162" s="44">
        <v>0</v>
      </c>
      <c r="F162" s="44">
        <f t="shared" si="2"/>
        <v>0</v>
      </c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18.75" x14ac:dyDescent="0.25">
      <c r="A163" s="23" t="s">
        <v>1928</v>
      </c>
      <c r="B163" s="3"/>
      <c r="C163" s="22" t="s">
        <v>1929</v>
      </c>
      <c r="D163" s="42">
        <f>'mód 3. ÖNK'!F162</f>
        <v>0</v>
      </c>
      <c r="E163" s="44">
        <v>0</v>
      </c>
      <c r="F163" s="44">
        <f t="shared" si="2"/>
        <v>0</v>
      </c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18.75" x14ac:dyDescent="0.25">
      <c r="A164" s="4" t="s">
        <v>1931</v>
      </c>
      <c r="B164" s="3" t="s">
        <v>1316</v>
      </c>
      <c r="C164" s="22" t="s">
        <v>1932</v>
      </c>
      <c r="D164" s="42">
        <f>'mód 3. ÖNK'!F163</f>
        <v>4738.3920000000007</v>
      </c>
      <c r="E164" s="44">
        <f>SUM(E165:E166)</f>
        <v>1022</v>
      </c>
      <c r="F164" s="44">
        <f t="shared" si="2"/>
        <v>5760.3920000000007</v>
      </c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18.75" x14ac:dyDescent="0.25">
      <c r="A165" s="23" t="s">
        <v>1953</v>
      </c>
      <c r="B165" s="3"/>
      <c r="C165" s="22" t="s">
        <v>1954</v>
      </c>
      <c r="D165" s="42">
        <f>'mód 3. ÖNK'!F164</f>
        <v>4738.3920000000007</v>
      </c>
      <c r="E165" s="44">
        <v>1022</v>
      </c>
      <c r="F165" s="44">
        <f t="shared" si="2"/>
        <v>5760.3920000000007</v>
      </c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18.75" x14ac:dyDescent="0.25">
      <c r="A166" s="23" t="s">
        <v>1955</v>
      </c>
      <c r="B166" s="3"/>
      <c r="C166" s="22" t="s">
        <v>1956</v>
      </c>
      <c r="D166" s="42">
        <f>'mód 3. ÖNK'!F165</f>
        <v>0</v>
      </c>
      <c r="E166" s="44">
        <v>0</v>
      </c>
      <c r="F166" s="44">
        <f t="shared" si="2"/>
        <v>0</v>
      </c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18.75" x14ac:dyDescent="0.25">
      <c r="A167" s="3" t="s">
        <v>1957</v>
      </c>
      <c r="B167" s="3" t="s">
        <v>1317</v>
      </c>
      <c r="C167" s="22" t="s">
        <v>1958</v>
      </c>
      <c r="D167" s="42">
        <f>'mód 3. ÖNK'!F166</f>
        <v>40148.810000000005</v>
      </c>
      <c r="E167" s="44">
        <v>-34134</v>
      </c>
      <c r="F167" s="44">
        <f t="shared" si="2"/>
        <v>6014.8100000000049</v>
      </c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18.75" x14ac:dyDescent="0.25">
      <c r="A168" s="3" t="s">
        <v>1959</v>
      </c>
      <c r="B168" s="3" t="s">
        <v>1318</v>
      </c>
      <c r="C168" s="22" t="s">
        <v>1960</v>
      </c>
      <c r="D168" s="42">
        <f>'mód 3. ÖNK'!F167</f>
        <v>100</v>
      </c>
      <c r="E168" s="44">
        <v>-21</v>
      </c>
      <c r="F168" s="44">
        <f t="shared" si="2"/>
        <v>79</v>
      </c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18.75" x14ac:dyDescent="0.25">
      <c r="A169" s="23" t="s">
        <v>1961</v>
      </c>
      <c r="B169" s="3"/>
      <c r="C169" s="22" t="s">
        <v>1962</v>
      </c>
      <c r="D169" s="42">
        <f>'mód 3. ÖNK'!F168</f>
        <v>0</v>
      </c>
      <c r="E169" s="44">
        <v>0</v>
      </c>
      <c r="F169" s="44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18.75" x14ac:dyDescent="0.25">
      <c r="A170" s="23" t="s">
        <v>1963</v>
      </c>
      <c r="B170" s="3"/>
      <c r="C170" s="22" t="s">
        <v>1964</v>
      </c>
      <c r="D170" s="42">
        <f>'mód 3. ÖNK'!F169</f>
        <v>100</v>
      </c>
      <c r="E170" s="44">
        <v>-21</v>
      </c>
      <c r="F170" s="44">
        <f t="shared" si="2"/>
        <v>79</v>
      </c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18.75" x14ac:dyDescent="0.25">
      <c r="A171" s="3" t="s">
        <v>1965</v>
      </c>
      <c r="B171" s="3" t="s">
        <v>1319</v>
      </c>
      <c r="C171" s="22" t="s">
        <v>1966</v>
      </c>
      <c r="D171" s="42">
        <f>'mód 3. ÖNK'!F170</f>
        <v>0</v>
      </c>
      <c r="E171" s="44">
        <v>0</v>
      </c>
      <c r="F171" s="44">
        <f t="shared" si="2"/>
        <v>0</v>
      </c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18.75" x14ac:dyDescent="0.25">
      <c r="A172" s="3" t="s">
        <v>1967</v>
      </c>
      <c r="B172" s="3" t="s">
        <v>1320</v>
      </c>
      <c r="C172" s="22" t="s">
        <v>1969</v>
      </c>
      <c r="D172" s="42">
        <f>'mód 3. ÖNK'!F171</f>
        <v>900</v>
      </c>
      <c r="E172" s="44">
        <v>99</v>
      </c>
      <c r="F172" s="44">
        <f t="shared" si="2"/>
        <v>999</v>
      </c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18.75" x14ac:dyDescent="0.25">
      <c r="A173" s="21" t="s">
        <v>1970</v>
      </c>
      <c r="B173" s="3" t="s">
        <v>1321</v>
      </c>
      <c r="C173" s="22" t="s">
        <v>1971</v>
      </c>
      <c r="D173" s="42">
        <f>'mód 3. ÖNK'!F172</f>
        <v>0</v>
      </c>
      <c r="E173" s="44">
        <v>0</v>
      </c>
      <c r="F173" s="43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18.75" x14ac:dyDescent="0.25">
      <c r="A174" s="3" t="s">
        <v>1976</v>
      </c>
      <c r="B174" s="3" t="s">
        <v>1322</v>
      </c>
      <c r="C174" s="22" t="s">
        <v>1977</v>
      </c>
      <c r="D174" s="42">
        <f>'mód 3. ÖNK'!F173</f>
        <v>0</v>
      </c>
      <c r="E174" s="44">
        <v>0</v>
      </c>
      <c r="F174" s="44">
        <f t="shared" si="2"/>
        <v>0</v>
      </c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18.75" x14ac:dyDescent="0.25">
      <c r="A175" s="3" t="s">
        <v>1978</v>
      </c>
      <c r="B175" s="3" t="s">
        <v>1323</v>
      </c>
      <c r="C175" s="22" t="s">
        <v>1979</v>
      </c>
      <c r="D175" s="42">
        <f>'mód 3. ÖNK'!F174</f>
        <v>0</v>
      </c>
      <c r="E175" s="44">
        <v>0</v>
      </c>
      <c r="F175" s="44">
        <f t="shared" si="2"/>
        <v>0</v>
      </c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18.75" x14ac:dyDescent="0.25">
      <c r="A176" s="3" t="s">
        <v>1980</v>
      </c>
      <c r="B176" s="3" t="s">
        <v>1324</v>
      </c>
      <c r="C176" s="22" t="s">
        <v>1981</v>
      </c>
      <c r="D176" s="42">
        <f>'mód 3. ÖNK'!F175</f>
        <v>0</v>
      </c>
      <c r="E176" s="44">
        <v>0</v>
      </c>
      <c r="F176" s="44">
        <f t="shared" si="2"/>
        <v>0</v>
      </c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18.75" x14ac:dyDescent="0.25">
      <c r="A177" s="3" t="s">
        <v>1982</v>
      </c>
      <c r="B177" s="3" t="s">
        <v>1325</v>
      </c>
      <c r="C177" s="22" t="s">
        <v>1983</v>
      </c>
      <c r="D177" s="42">
        <f>'mód 3. ÖNK'!F176</f>
        <v>0</v>
      </c>
      <c r="E177" s="44">
        <v>0</v>
      </c>
      <c r="F177" s="44">
        <f t="shared" si="2"/>
        <v>0</v>
      </c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18.75" x14ac:dyDescent="0.25">
      <c r="A178" s="3" t="s">
        <v>1984</v>
      </c>
      <c r="B178" s="3" t="s">
        <v>1326</v>
      </c>
      <c r="C178" s="22" t="s">
        <v>1985</v>
      </c>
      <c r="D178" s="42">
        <f>'mód 3. ÖNK'!F177</f>
        <v>0</v>
      </c>
      <c r="E178" s="44">
        <v>0</v>
      </c>
      <c r="F178" s="44">
        <f t="shared" si="2"/>
        <v>0</v>
      </c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18.75" x14ac:dyDescent="0.25">
      <c r="A179" s="21" t="s">
        <v>1986</v>
      </c>
      <c r="B179" s="3" t="s">
        <v>1327</v>
      </c>
      <c r="C179" s="22" t="s">
        <v>1987</v>
      </c>
      <c r="D179" s="42">
        <f>'mód 3. ÖNK'!F178</f>
        <v>6720</v>
      </c>
      <c r="E179" s="44">
        <f>SUM(E180:E182)</f>
        <v>-29</v>
      </c>
      <c r="F179" s="43">
        <f t="shared" si="2"/>
        <v>6691</v>
      </c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18.75" x14ac:dyDescent="0.25">
      <c r="A180" s="3" t="s">
        <v>67</v>
      </c>
      <c r="B180" s="3" t="s">
        <v>1328</v>
      </c>
      <c r="C180" s="22" t="s">
        <v>68</v>
      </c>
      <c r="D180" s="42">
        <f>'mód 3. ÖNK'!F179</f>
        <v>0</v>
      </c>
      <c r="E180" s="44">
        <v>0</v>
      </c>
      <c r="F180" s="44">
        <f t="shared" si="2"/>
        <v>0</v>
      </c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18.75" x14ac:dyDescent="0.25">
      <c r="A181" s="3" t="s">
        <v>1124</v>
      </c>
      <c r="B181" s="3" t="s">
        <v>1329</v>
      </c>
      <c r="C181" s="22" t="s">
        <v>1125</v>
      </c>
      <c r="D181" s="42">
        <f>'mód 3. ÖNK'!F180</f>
        <v>6090</v>
      </c>
      <c r="E181" s="44">
        <v>0</v>
      </c>
      <c r="F181" s="44">
        <f t="shared" si="2"/>
        <v>6090</v>
      </c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18.75" x14ac:dyDescent="0.25">
      <c r="A182" s="3" t="s">
        <v>1126</v>
      </c>
      <c r="B182" s="3" t="s">
        <v>1330</v>
      </c>
      <c r="C182" s="22" t="s">
        <v>1127</v>
      </c>
      <c r="D182" s="42">
        <f>'mód 3. ÖNK'!F181</f>
        <v>630</v>
      </c>
      <c r="E182" s="44">
        <f>SUM(E183:E184)</f>
        <v>-29</v>
      </c>
      <c r="F182" s="44">
        <f t="shared" si="2"/>
        <v>601</v>
      </c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18.75" x14ac:dyDescent="0.25">
      <c r="A183" s="116" t="s">
        <v>566</v>
      </c>
      <c r="B183" s="3"/>
      <c r="C183" s="22"/>
      <c r="D183" s="42">
        <f>'mód 3. ÖNK'!F182</f>
        <v>12</v>
      </c>
      <c r="E183" s="44">
        <v>0</v>
      </c>
      <c r="F183" s="44">
        <f t="shared" si="2"/>
        <v>12</v>
      </c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18.75" x14ac:dyDescent="0.25">
      <c r="A184" s="116" t="s">
        <v>59</v>
      </c>
      <c r="B184" s="3"/>
      <c r="C184" s="22"/>
      <c r="D184" s="42">
        <f>'mód 3. ÖNK'!F183</f>
        <v>618</v>
      </c>
      <c r="E184" s="44">
        <v>-29</v>
      </c>
      <c r="F184" s="44">
        <f t="shared" si="2"/>
        <v>589</v>
      </c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18.75" x14ac:dyDescent="0.25">
      <c r="A185" s="21" t="s">
        <v>1128</v>
      </c>
      <c r="B185" s="3" t="s">
        <v>1331</v>
      </c>
      <c r="C185" s="22" t="s">
        <v>1129</v>
      </c>
      <c r="D185" s="42">
        <f>'mód 3. ÖNK'!F184</f>
        <v>14553</v>
      </c>
      <c r="E185" s="44">
        <f>SUM(E186:E188)</f>
        <v>0</v>
      </c>
      <c r="F185" s="43">
        <f t="shared" si="2"/>
        <v>14553</v>
      </c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18.75" x14ac:dyDescent="0.25">
      <c r="A186" s="3" t="s">
        <v>1130</v>
      </c>
      <c r="B186" s="3" t="s">
        <v>1332</v>
      </c>
      <c r="C186" s="22" t="s">
        <v>1131</v>
      </c>
      <c r="D186" s="42">
        <f>'mód 3. ÖNK'!F185</f>
        <v>0</v>
      </c>
      <c r="E186" s="44">
        <v>0</v>
      </c>
      <c r="F186" s="44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18.75" x14ac:dyDescent="0.25">
      <c r="A187" s="3" t="s">
        <v>1132</v>
      </c>
      <c r="B187" s="3" t="s">
        <v>1333</v>
      </c>
      <c r="C187" s="22" t="s">
        <v>1133</v>
      </c>
      <c r="D187" s="42">
        <f>'mód 3. ÖNK'!F186</f>
        <v>14553</v>
      </c>
      <c r="E187" s="44">
        <v>0</v>
      </c>
      <c r="F187" s="44">
        <f t="shared" si="2"/>
        <v>14553</v>
      </c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18.75" x14ac:dyDescent="0.25">
      <c r="A188" s="3" t="s">
        <v>1134</v>
      </c>
      <c r="B188" s="3" t="s">
        <v>1334</v>
      </c>
      <c r="C188" s="22" t="s">
        <v>1135</v>
      </c>
      <c r="D188" s="42">
        <f>'mód 3. ÖNK'!F187</f>
        <v>0</v>
      </c>
      <c r="E188" s="44">
        <v>0</v>
      </c>
      <c r="F188" s="44">
        <f t="shared" si="2"/>
        <v>0</v>
      </c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30" customHeight="1" x14ac:dyDescent="0.25">
      <c r="A189" s="19" t="s">
        <v>2056</v>
      </c>
      <c r="B189" s="19" t="s">
        <v>467</v>
      </c>
      <c r="C189" s="36" t="s">
        <v>1818</v>
      </c>
      <c r="D189" s="42">
        <f>'mód 3. ÖNK'!F188</f>
        <v>143041</v>
      </c>
      <c r="E189" s="634">
        <f>E190+E208+E213</f>
        <v>6616</v>
      </c>
      <c r="F189" s="634">
        <f>F190+F208+F213</f>
        <v>149657</v>
      </c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18.75" x14ac:dyDescent="0.25">
      <c r="A190" s="3" t="s">
        <v>1137</v>
      </c>
      <c r="B190" s="3" t="s">
        <v>1386</v>
      </c>
      <c r="C190" s="22" t="s">
        <v>1138</v>
      </c>
      <c r="D190" s="42">
        <f>'mód 3. ÖNK'!F189</f>
        <v>143041</v>
      </c>
      <c r="E190" s="44">
        <f>E191+E195+E200+E203+E204+E205+E206+E207</f>
        <v>6616</v>
      </c>
      <c r="F190" s="44">
        <f>F191+F195+F200+F203+F204+F205+F206+F207</f>
        <v>149657</v>
      </c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18.75" x14ac:dyDescent="0.25">
      <c r="A191" s="23" t="s">
        <v>1139</v>
      </c>
      <c r="B191" s="3" t="s">
        <v>1387</v>
      </c>
      <c r="C191" s="22" t="s">
        <v>1140</v>
      </c>
      <c r="D191" s="42">
        <f>'mód 3. ÖNK'!F190</f>
        <v>132214</v>
      </c>
      <c r="E191" s="44">
        <f>SUM(E192:E194)</f>
        <v>3785</v>
      </c>
      <c r="F191" s="44">
        <f>SUM(F192:F194)</f>
        <v>135999</v>
      </c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18.75" x14ac:dyDescent="0.25">
      <c r="A192" s="24" t="s">
        <v>1141</v>
      </c>
      <c r="B192" s="3" t="s">
        <v>1388</v>
      </c>
      <c r="C192" s="22" t="s">
        <v>1142</v>
      </c>
      <c r="D192" s="42">
        <f>'mód 3. ÖNK'!F191</f>
        <v>0</v>
      </c>
      <c r="E192" s="44">
        <v>0</v>
      </c>
      <c r="F192" s="44">
        <f t="shared" si="2"/>
        <v>0</v>
      </c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18.75" x14ac:dyDescent="0.25">
      <c r="A193" s="24" t="s">
        <v>1143</v>
      </c>
      <c r="B193" s="3" t="s">
        <v>1389</v>
      </c>
      <c r="C193" s="22" t="s">
        <v>1144</v>
      </c>
      <c r="D193" s="42">
        <f>'mód 3. ÖNK'!F192</f>
        <v>121169</v>
      </c>
      <c r="E193" s="44">
        <v>3785</v>
      </c>
      <c r="F193" s="44">
        <f t="shared" si="2"/>
        <v>124954</v>
      </c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18.75" x14ac:dyDescent="0.25">
      <c r="A194" s="24" t="s">
        <v>1145</v>
      </c>
      <c r="B194" s="3" t="s">
        <v>1390</v>
      </c>
      <c r="C194" s="22" t="s">
        <v>1146</v>
      </c>
      <c r="D194" s="42">
        <f>'mód 3. ÖNK'!F193</f>
        <v>11045</v>
      </c>
      <c r="E194" s="44">
        <v>0</v>
      </c>
      <c r="F194" s="44">
        <f t="shared" si="2"/>
        <v>11045</v>
      </c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18.75" x14ac:dyDescent="0.25">
      <c r="A195" s="29" t="s">
        <v>1147</v>
      </c>
      <c r="B195" s="3" t="s">
        <v>1391</v>
      </c>
      <c r="C195" s="22" t="s">
        <v>1148</v>
      </c>
      <c r="D195" s="42">
        <f>'mód 3. ÖNK'!F194</f>
        <v>0</v>
      </c>
      <c r="E195" s="44">
        <v>0</v>
      </c>
      <c r="F195" s="44">
        <f t="shared" si="2"/>
        <v>0</v>
      </c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18.75" x14ac:dyDescent="0.25">
      <c r="A196" s="24" t="s">
        <v>1149</v>
      </c>
      <c r="B196" s="3" t="s">
        <v>1392</v>
      </c>
      <c r="C196" s="22" t="s">
        <v>1150</v>
      </c>
      <c r="D196" s="42">
        <f>'mód 3. ÖNK'!F195</f>
        <v>0</v>
      </c>
      <c r="E196" s="44">
        <v>0</v>
      </c>
      <c r="F196" s="44">
        <f t="shared" si="2"/>
        <v>0</v>
      </c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18.75" x14ac:dyDescent="0.25">
      <c r="A197" s="24" t="s">
        <v>1151</v>
      </c>
      <c r="B197" s="3" t="s">
        <v>1393</v>
      </c>
      <c r="C197" s="22" t="s">
        <v>1152</v>
      </c>
      <c r="D197" s="42">
        <f>'mód 3. ÖNK'!F196</f>
        <v>0</v>
      </c>
      <c r="E197" s="44">
        <v>0</v>
      </c>
      <c r="F197" s="44">
        <f t="shared" si="2"/>
        <v>0</v>
      </c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18.75" x14ac:dyDescent="0.25">
      <c r="A198" s="24" t="s">
        <v>1153</v>
      </c>
      <c r="B198" s="3" t="s">
        <v>1394</v>
      </c>
      <c r="C198" s="22" t="s">
        <v>1154</v>
      </c>
      <c r="D198" s="42">
        <f>'mód 3. ÖNK'!F197</f>
        <v>0</v>
      </c>
      <c r="E198" s="44">
        <v>0</v>
      </c>
      <c r="F198" s="44">
        <f t="shared" si="2"/>
        <v>0</v>
      </c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18.75" x14ac:dyDescent="0.25">
      <c r="A199" s="24" t="s">
        <v>1155</v>
      </c>
      <c r="B199" s="3" t="s">
        <v>1395</v>
      </c>
      <c r="C199" s="22" t="s">
        <v>1156</v>
      </c>
      <c r="D199" s="42">
        <f>'mód 3. ÖNK'!F198</f>
        <v>0</v>
      </c>
      <c r="E199" s="44">
        <v>0</v>
      </c>
      <c r="F199" s="44">
        <f t="shared" si="2"/>
        <v>0</v>
      </c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18.75" x14ac:dyDescent="0.25">
      <c r="A200" s="23" t="s">
        <v>1157</v>
      </c>
      <c r="B200" s="3" t="s">
        <v>1396</v>
      </c>
      <c r="C200" s="22" t="s">
        <v>1158</v>
      </c>
      <c r="D200" s="42">
        <f>'mód 3. ÖNK'!F199</f>
        <v>10827</v>
      </c>
      <c r="E200" s="44">
        <v>0</v>
      </c>
      <c r="F200" s="44">
        <f>F201+F202</f>
        <v>10827</v>
      </c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18.75" x14ac:dyDescent="0.25">
      <c r="A201" s="24" t="s">
        <v>1159</v>
      </c>
      <c r="B201" s="3" t="s">
        <v>1397</v>
      </c>
      <c r="C201" s="22" t="s">
        <v>1160</v>
      </c>
      <c r="D201" s="42">
        <f>'mód 3. ÖNK'!F200</f>
        <v>10827</v>
      </c>
      <c r="E201" s="44">
        <v>0</v>
      </c>
      <c r="F201" s="44">
        <f t="shared" si="2"/>
        <v>10827</v>
      </c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18.75" x14ac:dyDescent="0.25">
      <c r="A202" s="24" t="s">
        <v>1161</v>
      </c>
      <c r="B202" s="3" t="s">
        <v>1398</v>
      </c>
      <c r="C202" s="22" t="s">
        <v>1162</v>
      </c>
      <c r="D202" s="42">
        <f>'mód 3. ÖNK'!F201</f>
        <v>0</v>
      </c>
      <c r="E202" s="44">
        <v>0</v>
      </c>
      <c r="F202" s="44">
        <f t="shared" si="2"/>
        <v>0</v>
      </c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18.75" x14ac:dyDescent="0.25">
      <c r="A203" s="23" t="s">
        <v>1163</v>
      </c>
      <c r="B203" s="3" t="s">
        <v>1399</v>
      </c>
      <c r="C203" s="22" t="s">
        <v>1164</v>
      </c>
      <c r="D203" s="42">
        <f>'mód 3. ÖNK'!F202</f>
        <v>0</v>
      </c>
      <c r="E203" s="44">
        <v>2831</v>
      </c>
      <c r="F203" s="44">
        <f t="shared" ref="F203:F213" si="3">D203+E203</f>
        <v>2831</v>
      </c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18.75" x14ac:dyDescent="0.25">
      <c r="A204" s="23" t="s">
        <v>1165</v>
      </c>
      <c r="B204" s="3" t="s">
        <v>1400</v>
      </c>
      <c r="C204" s="22" t="s">
        <v>1166</v>
      </c>
      <c r="D204" s="42">
        <f>'mód 3. ÖNK'!F203</f>
        <v>0</v>
      </c>
      <c r="E204" s="44">
        <v>0</v>
      </c>
      <c r="F204" s="44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18.75" x14ac:dyDescent="0.25">
      <c r="A205" s="23" t="s">
        <v>1167</v>
      </c>
      <c r="B205" s="3" t="s">
        <v>1401</v>
      </c>
      <c r="C205" s="22" t="s">
        <v>1168</v>
      </c>
      <c r="D205" s="42">
        <f>'mód 3. ÖNK'!F204</f>
        <v>0</v>
      </c>
      <c r="E205" s="44">
        <v>0</v>
      </c>
      <c r="F205" s="44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18.75" x14ac:dyDescent="0.25">
      <c r="A206" s="23" t="s">
        <v>1169</v>
      </c>
      <c r="B206" s="3" t="s">
        <v>1402</v>
      </c>
      <c r="C206" s="22" t="s">
        <v>1170</v>
      </c>
      <c r="D206" s="42">
        <f>'mód 3. ÖNK'!F205</f>
        <v>0</v>
      </c>
      <c r="E206" s="44">
        <v>0</v>
      </c>
      <c r="F206" s="44">
        <f t="shared" si="3"/>
        <v>0</v>
      </c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18.75" x14ac:dyDescent="0.25">
      <c r="A207" s="23" t="s">
        <v>1171</v>
      </c>
      <c r="B207" s="3" t="s">
        <v>1403</v>
      </c>
      <c r="C207" s="22" t="s">
        <v>1172</v>
      </c>
      <c r="D207" s="42">
        <f>'mód 3. ÖNK'!F206</f>
        <v>0</v>
      </c>
      <c r="E207" s="44">
        <v>0</v>
      </c>
      <c r="F207" s="44">
        <f t="shared" si="3"/>
        <v>0</v>
      </c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18.75" x14ac:dyDescent="0.25">
      <c r="A208" s="3" t="s">
        <v>1173</v>
      </c>
      <c r="B208" s="3" t="s">
        <v>1404</v>
      </c>
      <c r="C208" s="22" t="s">
        <v>1174</v>
      </c>
      <c r="D208" s="42">
        <f>'mód 3. ÖNK'!F207</f>
        <v>0</v>
      </c>
      <c r="E208" s="44">
        <v>0</v>
      </c>
      <c r="F208" s="44">
        <f t="shared" si="3"/>
        <v>0</v>
      </c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18.75" x14ac:dyDescent="0.25">
      <c r="A209" s="23" t="s">
        <v>1175</v>
      </c>
      <c r="B209" s="3" t="s">
        <v>1405</v>
      </c>
      <c r="C209" s="22" t="s">
        <v>1176</v>
      </c>
      <c r="D209" s="42">
        <f>'mód 3. ÖNK'!F208</f>
        <v>0</v>
      </c>
      <c r="E209" s="44">
        <v>0</v>
      </c>
      <c r="F209" s="44">
        <f t="shared" si="3"/>
        <v>0</v>
      </c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18.75" x14ac:dyDescent="0.25">
      <c r="A210" s="23" t="s">
        <v>1177</v>
      </c>
      <c r="B210" s="3" t="s">
        <v>1406</v>
      </c>
      <c r="C210" s="22" t="s">
        <v>1178</v>
      </c>
      <c r="D210" s="42">
        <f>'mód 3. ÖNK'!F209</f>
        <v>0</v>
      </c>
      <c r="E210" s="44">
        <v>0</v>
      </c>
      <c r="F210" s="44">
        <f t="shared" si="3"/>
        <v>0</v>
      </c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18.75" x14ac:dyDescent="0.25">
      <c r="A211" s="23" t="s">
        <v>1179</v>
      </c>
      <c r="B211" s="3" t="s">
        <v>1407</v>
      </c>
      <c r="C211" s="22" t="s">
        <v>1180</v>
      </c>
      <c r="D211" s="42">
        <f>'mód 3. ÖNK'!F210</f>
        <v>0</v>
      </c>
      <c r="E211" s="44">
        <v>0</v>
      </c>
      <c r="F211" s="44">
        <f t="shared" si="3"/>
        <v>0</v>
      </c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18.75" x14ac:dyDescent="0.25">
      <c r="A212" s="23" t="s">
        <v>1181</v>
      </c>
      <c r="B212" s="3" t="s">
        <v>1408</v>
      </c>
      <c r="C212" s="22" t="s">
        <v>1182</v>
      </c>
      <c r="D212" s="42">
        <f>'mód 3. ÖNK'!F211</f>
        <v>0</v>
      </c>
      <c r="E212" s="44">
        <v>0</v>
      </c>
      <c r="F212" s="44">
        <f t="shared" si="3"/>
        <v>0</v>
      </c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18.75" x14ac:dyDescent="0.25">
      <c r="A213" s="3" t="s">
        <v>1183</v>
      </c>
      <c r="B213" s="3" t="s">
        <v>1409</v>
      </c>
      <c r="C213" s="22" t="s">
        <v>1184</v>
      </c>
      <c r="D213" s="42">
        <f>'mód 3. ÖNK'!F212</f>
        <v>0</v>
      </c>
      <c r="E213" s="44">
        <v>0</v>
      </c>
      <c r="F213" s="44">
        <f t="shared" si="3"/>
        <v>0</v>
      </c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30" customHeight="1" x14ac:dyDescent="0.25">
      <c r="A214" s="19" t="s">
        <v>2057</v>
      </c>
      <c r="B214" s="19"/>
      <c r="C214" s="19"/>
      <c r="D214" s="42">
        <f>'mód 3. ÖNK'!F213</f>
        <v>694043.80200000003</v>
      </c>
      <c r="E214" s="42">
        <f>E189+E8</f>
        <v>-13131</v>
      </c>
      <c r="F214" s="42">
        <f>SUM(F189,F8)</f>
        <v>680912.80200000003</v>
      </c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s="31" customFormat="1" ht="30" customHeight="1" x14ac:dyDescent="0.25">
      <c r="A215" s="19" t="s">
        <v>2058</v>
      </c>
      <c r="B215" s="19" t="s">
        <v>768</v>
      </c>
      <c r="C215" s="20"/>
      <c r="D215" s="42">
        <f>'mód 3. ÖNK'!F214</f>
        <v>529360.82999999996</v>
      </c>
      <c r="E215" s="634">
        <f>E216+E273+E282+E357+E392+E431+E446+E451</f>
        <v>-18850.400000000001</v>
      </c>
      <c r="F215" s="634">
        <f>D215+E215</f>
        <v>510510.42999999993</v>
      </c>
      <c r="G215" s="30"/>
      <c r="H215" s="30"/>
      <c r="I215" s="30"/>
      <c r="J215" s="30"/>
      <c r="K215" s="30"/>
      <c r="L215" s="30"/>
      <c r="M215" s="30"/>
      <c r="N215" s="30"/>
      <c r="O215" s="30"/>
    </row>
    <row r="216" spans="1:15" ht="18.75" x14ac:dyDescent="0.25">
      <c r="A216" s="21" t="s">
        <v>141</v>
      </c>
      <c r="B216" s="21" t="s">
        <v>470</v>
      </c>
      <c r="C216" s="32" t="s">
        <v>142</v>
      </c>
      <c r="D216" s="42">
        <f>'mód 3. ÖNK'!F215</f>
        <v>46202.400000000001</v>
      </c>
      <c r="E216" s="44">
        <f>E217+E266</f>
        <v>-2046</v>
      </c>
      <c r="F216" s="43">
        <f t="shared" ref="F216:F274" si="4">D216+E216</f>
        <v>44156.4</v>
      </c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18.75" x14ac:dyDescent="0.25">
      <c r="A217" s="3" t="s">
        <v>143</v>
      </c>
      <c r="B217" s="3" t="s">
        <v>471</v>
      </c>
      <c r="C217" s="33" t="s">
        <v>144</v>
      </c>
      <c r="D217" s="42">
        <f>'mód 3. ÖNK'!F216</f>
        <v>39222.400000000001</v>
      </c>
      <c r="E217" s="44">
        <f>E218+E235+E236+E237+E238+E239+E240+E254+E255+E259+E263+E264+E265</f>
        <v>-663</v>
      </c>
      <c r="F217" s="44">
        <f t="shared" si="4"/>
        <v>38559.4</v>
      </c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18.75" x14ac:dyDescent="0.25">
      <c r="A218" s="23" t="s">
        <v>145</v>
      </c>
      <c r="B218" s="3" t="s">
        <v>472</v>
      </c>
      <c r="C218" s="22" t="s">
        <v>146</v>
      </c>
      <c r="D218" s="42">
        <f>'mód 3. ÖNK'!F217</f>
        <v>37219.4</v>
      </c>
      <c r="E218" s="44">
        <f>E219+E223+E226+E228+E232+E234</f>
        <v>-810</v>
      </c>
      <c r="F218" s="44">
        <f t="shared" si="4"/>
        <v>36409.4</v>
      </c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18.75" x14ac:dyDescent="0.25">
      <c r="A219" s="24" t="s">
        <v>147</v>
      </c>
      <c r="B219" s="3"/>
      <c r="C219" s="33" t="s">
        <v>148</v>
      </c>
      <c r="D219" s="42">
        <f>'mód 3. ÖNK'!F218</f>
        <v>36921.4</v>
      </c>
      <c r="E219" s="44">
        <f>SUM(E220:E222)</f>
        <v>-810</v>
      </c>
      <c r="F219" s="44">
        <f t="shared" si="4"/>
        <v>36111.4</v>
      </c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18.75" x14ac:dyDescent="0.25">
      <c r="A220" s="25" t="s">
        <v>149</v>
      </c>
      <c r="B220" s="3"/>
      <c r="C220" s="33" t="s">
        <v>150</v>
      </c>
      <c r="D220" s="42">
        <f>'mód 3. ÖNK'!F219</f>
        <v>5100</v>
      </c>
      <c r="E220" s="44">
        <v>0</v>
      </c>
      <c r="F220" s="44">
        <f t="shared" si="4"/>
        <v>5100</v>
      </c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18.75" x14ac:dyDescent="0.25">
      <c r="A221" s="25" t="s">
        <v>151</v>
      </c>
      <c r="B221" s="3"/>
      <c r="C221" s="33" t="s">
        <v>152</v>
      </c>
      <c r="D221" s="42">
        <f>'mód 3. ÖNK'!F220</f>
        <v>12915.4</v>
      </c>
      <c r="E221" s="44">
        <v>0</v>
      </c>
      <c r="F221" s="44">
        <f t="shared" si="4"/>
        <v>12915.4</v>
      </c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18.75" x14ac:dyDescent="0.25">
      <c r="A222" s="25" t="s">
        <v>153</v>
      </c>
      <c r="B222" s="3"/>
      <c r="C222" s="33" t="s">
        <v>154</v>
      </c>
      <c r="D222" s="42">
        <f>'mód 3. ÖNK'!F221</f>
        <v>18906</v>
      </c>
      <c r="E222" s="44">
        <v>-810</v>
      </c>
      <c r="F222" s="44">
        <f t="shared" si="4"/>
        <v>18096</v>
      </c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18.75" x14ac:dyDescent="0.25">
      <c r="A223" s="24" t="s">
        <v>155</v>
      </c>
      <c r="B223" s="3"/>
      <c r="C223" s="22" t="s">
        <v>156</v>
      </c>
      <c r="D223" s="42">
        <f>'mód 3. ÖNK'!F222</f>
        <v>0</v>
      </c>
      <c r="E223" s="44">
        <v>0</v>
      </c>
      <c r="F223" s="44">
        <f t="shared" si="4"/>
        <v>0</v>
      </c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18.75" x14ac:dyDescent="0.25">
      <c r="A224" s="25" t="s">
        <v>157</v>
      </c>
      <c r="B224" s="3"/>
      <c r="C224" s="22" t="s">
        <v>158</v>
      </c>
      <c r="D224" s="42">
        <f>'mód 3. ÖNK'!F223</f>
        <v>0</v>
      </c>
      <c r="E224" s="44">
        <v>0</v>
      </c>
      <c r="F224" s="44">
        <f t="shared" si="4"/>
        <v>0</v>
      </c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18.75" x14ac:dyDescent="0.25">
      <c r="A225" s="25" t="s">
        <v>159</v>
      </c>
      <c r="B225" s="3"/>
      <c r="C225" s="22" t="s">
        <v>160</v>
      </c>
      <c r="D225" s="42">
        <f>'mód 3. ÖNK'!F224</f>
        <v>0</v>
      </c>
      <c r="E225" s="44">
        <v>0</v>
      </c>
      <c r="F225" s="44">
        <f t="shared" si="4"/>
        <v>0</v>
      </c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18.75" x14ac:dyDescent="0.25">
      <c r="A226" s="24" t="s">
        <v>161</v>
      </c>
      <c r="B226" s="3"/>
      <c r="C226" s="22" t="s">
        <v>162</v>
      </c>
      <c r="D226" s="42">
        <f>'mód 3. ÖNK'!F225</f>
        <v>0</v>
      </c>
      <c r="E226" s="44">
        <v>0</v>
      </c>
      <c r="F226" s="44">
        <f t="shared" si="4"/>
        <v>0</v>
      </c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18.75" x14ac:dyDescent="0.25">
      <c r="A227" s="25" t="s">
        <v>163</v>
      </c>
      <c r="B227" s="3"/>
      <c r="C227" s="22" t="s">
        <v>164</v>
      </c>
      <c r="D227" s="42">
        <f>'mód 3. ÖNK'!F226</f>
        <v>0</v>
      </c>
      <c r="E227" s="44">
        <v>0</v>
      </c>
      <c r="F227" s="44">
        <f t="shared" si="4"/>
        <v>0</v>
      </c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18.75" x14ac:dyDescent="0.25">
      <c r="A228" s="24" t="s">
        <v>165</v>
      </c>
      <c r="B228" s="3"/>
      <c r="C228" s="22" t="s">
        <v>166</v>
      </c>
      <c r="D228" s="42">
        <f>'mód 3. ÖNK'!F227</f>
        <v>298</v>
      </c>
      <c r="E228" s="44">
        <v>0</v>
      </c>
      <c r="F228" s="44">
        <f t="shared" si="4"/>
        <v>298</v>
      </c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18.75" x14ac:dyDescent="0.25">
      <c r="A229" s="25" t="s">
        <v>167</v>
      </c>
      <c r="B229" s="3"/>
      <c r="C229" s="22" t="s">
        <v>168</v>
      </c>
      <c r="D229" s="42">
        <f>'mód 3. ÖNK'!F228</f>
        <v>0</v>
      </c>
      <c r="E229" s="44">
        <v>0</v>
      </c>
      <c r="F229" s="44">
        <f t="shared" si="4"/>
        <v>0</v>
      </c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18.75" x14ac:dyDescent="0.25">
      <c r="A230" s="25" t="s">
        <v>169</v>
      </c>
      <c r="B230" s="3"/>
      <c r="C230" s="22" t="s">
        <v>170</v>
      </c>
      <c r="D230" s="42">
        <f>'mód 3. ÖNK'!F229</f>
        <v>298</v>
      </c>
      <c r="E230" s="44">
        <v>0</v>
      </c>
      <c r="F230" s="44">
        <f t="shared" si="4"/>
        <v>298</v>
      </c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8.75" x14ac:dyDescent="0.25">
      <c r="A231" s="25" t="s">
        <v>171</v>
      </c>
      <c r="B231" s="3"/>
      <c r="C231" s="22" t="s">
        <v>172</v>
      </c>
      <c r="D231" s="42">
        <f>'mód 3. ÖNK'!F230</f>
        <v>0</v>
      </c>
      <c r="E231" s="44">
        <v>0</v>
      </c>
      <c r="F231" s="44">
        <f t="shared" si="4"/>
        <v>0</v>
      </c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18.75" x14ac:dyDescent="0.25">
      <c r="A232" s="24" t="s">
        <v>173</v>
      </c>
      <c r="B232" s="3"/>
      <c r="C232" s="22" t="s">
        <v>174</v>
      </c>
      <c r="D232" s="42">
        <f>'mód 3. ÖNK'!F231</f>
        <v>0</v>
      </c>
      <c r="E232" s="44">
        <v>0</v>
      </c>
      <c r="F232" s="44">
        <f t="shared" si="4"/>
        <v>0</v>
      </c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18.75" x14ac:dyDescent="0.25">
      <c r="A233" s="25" t="s">
        <v>175</v>
      </c>
      <c r="B233" s="3"/>
      <c r="C233" s="22" t="s">
        <v>176</v>
      </c>
      <c r="D233" s="42">
        <f>'mód 3. ÖNK'!F232</f>
        <v>0</v>
      </c>
      <c r="E233" s="44">
        <v>0</v>
      </c>
      <c r="F233" s="44">
        <f t="shared" si="4"/>
        <v>0</v>
      </c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18.75" x14ac:dyDescent="0.25">
      <c r="A234" s="24" t="s">
        <v>177</v>
      </c>
      <c r="B234" s="3"/>
      <c r="C234" s="22" t="s">
        <v>178</v>
      </c>
      <c r="D234" s="42">
        <f>'mód 3. ÖNK'!F233</f>
        <v>0</v>
      </c>
      <c r="E234" s="44">
        <v>0</v>
      </c>
      <c r="F234" s="44">
        <f t="shared" si="4"/>
        <v>0</v>
      </c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18.75" x14ac:dyDescent="0.25">
      <c r="A235" s="23" t="s">
        <v>179</v>
      </c>
      <c r="B235" s="3" t="s">
        <v>473</v>
      </c>
      <c r="C235" s="22" t="s">
        <v>180</v>
      </c>
      <c r="D235" s="42">
        <f>'mód 3. ÖNK'!F234</f>
        <v>0</v>
      </c>
      <c r="E235" s="44">
        <v>0</v>
      </c>
      <c r="F235" s="44">
        <f t="shared" si="4"/>
        <v>0</v>
      </c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18.75" x14ac:dyDescent="0.25">
      <c r="A236" s="23" t="s">
        <v>181</v>
      </c>
      <c r="B236" s="3" t="s">
        <v>474</v>
      </c>
      <c r="C236" s="22" t="s">
        <v>182</v>
      </c>
      <c r="D236" s="42">
        <f>'mód 3. ÖNK'!F235</f>
        <v>180</v>
      </c>
      <c r="E236" s="44">
        <v>-74</v>
      </c>
      <c r="F236" s="44">
        <f t="shared" si="4"/>
        <v>106</v>
      </c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18.75" x14ac:dyDescent="0.25">
      <c r="A237" s="23" t="s">
        <v>183</v>
      </c>
      <c r="B237" s="3" t="s">
        <v>475</v>
      </c>
      <c r="C237" s="22" t="s">
        <v>184</v>
      </c>
      <c r="D237" s="42">
        <f>'mód 3. ÖNK'!F236</f>
        <v>0</v>
      </c>
      <c r="E237" s="44">
        <v>0</v>
      </c>
      <c r="F237" s="44">
        <f t="shared" si="4"/>
        <v>0</v>
      </c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18.75" x14ac:dyDescent="0.25">
      <c r="A238" s="23" t="s">
        <v>185</v>
      </c>
      <c r="B238" s="3" t="s">
        <v>476</v>
      </c>
      <c r="C238" s="22" t="s">
        <v>186</v>
      </c>
      <c r="D238" s="42">
        <f>'mód 3. ÖNK'!F237</f>
        <v>0</v>
      </c>
      <c r="E238" s="44">
        <v>0</v>
      </c>
      <c r="F238" s="44">
        <f t="shared" si="4"/>
        <v>0</v>
      </c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18.75" x14ac:dyDescent="0.25">
      <c r="A239" s="23" t="s">
        <v>187</v>
      </c>
      <c r="B239" s="3" t="s">
        <v>477</v>
      </c>
      <c r="C239" s="22" t="s">
        <v>188</v>
      </c>
      <c r="D239" s="42">
        <f>'mód 3. ÖNK'!F238</f>
        <v>0</v>
      </c>
      <c r="E239" s="44">
        <v>0</v>
      </c>
      <c r="F239" s="44">
        <f t="shared" si="4"/>
        <v>0</v>
      </c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18.75" x14ac:dyDescent="0.25">
      <c r="A240" s="23" t="s">
        <v>189</v>
      </c>
      <c r="B240" s="3" t="s">
        <v>478</v>
      </c>
      <c r="C240" s="22" t="s">
        <v>190</v>
      </c>
      <c r="D240" s="42">
        <f>'mód 3. ÖNK'!F239</f>
        <v>1320</v>
      </c>
      <c r="E240" s="44">
        <f>E241+E245+E249+E250+E251+E252+E253</f>
        <v>-97</v>
      </c>
      <c r="F240" s="44">
        <f t="shared" si="4"/>
        <v>1223</v>
      </c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8.75" x14ac:dyDescent="0.25">
      <c r="A241" s="24" t="s">
        <v>191</v>
      </c>
      <c r="B241" s="3"/>
      <c r="C241" s="22" t="s">
        <v>192</v>
      </c>
      <c r="D241" s="42">
        <f>'mód 3. ÖNK'!F240</f>
        <v>0</v>
      </c>
      <c r="E241" s="44">
        <v>0</v>
      </c>
      <c r="F241" s="44">
        <f t="shared" si="4"/>
        <v>0</v>
      </c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18.75" x14ac:dyDescent="0.25">
      <c r="A242" s="25" t="s">
        <v>193</v>
      </c>
      <c r="B242" s="3"/>
      <c r="C242" s="22" t="s">
        <v>194</v>
      </c>
      <c r="D242" s="42">
        <f>'mód 3. ÖNK'!F241</f>
        <v>0</v>
      </c>
      <c r="E242" s="44">
        <v>0</v>
      </c>
      <c r="F242" s="44">
        <f t="shared" si="4"/>
        <v>0</v>
      </c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18.75" x14ac:dyDescent="0.25">
      <c r="A243" s="25" t="s">
        <v>195</v>
      </c>
      <c r="B243" s="3"/>
      <c r="C243" s="22" t="s">
        <v>196</v>
      </c>
      <c r="D243" s="42">
        <f>'mód 3. ÖNK'!F242</f>
        <v>0</v>
      </c>
      <c r="E243" s="44">
        <v>0</v>
      </c>
      <c r="F243" s="44">
        <f t="shared" si="4"/>
        <v>0</v>
      </c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18.75" x14ac:dyDescent="0.25">
      <c r="A244" s="25" t="s">
        <v>197</v>
      </c>
      <c r="B244" s="3"/>
      <c r="C244" s="22" t="s">
        <v>198</v>
      </c>
      <c r="D244" s="42">
        <f>'mód 3. ÖNK'!F243</f>
        <v>0</v>
      </c>
      <c r="E244" s="44">
        <v>0</v>
      </c>
      <c r="F244" s="44">
        <f t="shared" si="4"/>
        <v>0</v>
      </c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18.75" x14ac:dyDescent="0.25">
      <c r="A245" s="24" t="s">
        <v>199</v>
      </c>
      <c r="B245" s="3"/>
      <c r="C245" s="22" t="s">
        <v>200</v>
      </c>
      <c r="D245" s="42">
        <f>'mód 3. ÖNK'!F244</f>
        <v>0</v>
      </c>
      <c r="E245" s="44">
        <v>0</v>
      </c>
      <c r="F245" s="44">
        <f t="shared" si="4"/>
        <v>0</v>
      </c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18.75" x14ac:dyDescent="0.25">
      <c r="A246" s="25" t="s">
        <v>1244</v>
      </c>
      <c r="B246" s="3"/>
      <c r="C246" s="22" t="s">
        <v>1245</v>
      </c>
      <c r="D246" s="42">
        <f>'mód 3. ÖNK'!F245</f>
        <v>0</v>
      </c>
      <c r="E246" s="44">
        <v>0</v>
      </c>
      <c r="F246" s="44">
        <f t="shared" si="4"/>
        <v>0</v>
      </c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18.75" x14ac:dyDescent="0.25">
      <c r="A247" s="25" t="s">
        <v>1246</v>
      </c>
      <c r="B247" s="3"/>
      <c r="C247" s="22" t="s">
        <v>1247</v>
      </c>
      <c r="D247" s="42">
        <f>'mód 3. ÖNK'!F246</f>
        <v>0</v>
      </c>
      <c r="E247" s="44">
        <v>0</v>
      </c>
      <c r="F247" s="44">
        <f t="shared" si="4"/>
        <v>0</v>
      </c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18.75" x14ac:dyDescent="0.25">
      <c r="A248" s="25" t="s">
        <v>1248</v>
      </c>
      <c r="B248" s="3"/>
      <c r="C248" s="22" t="s">
        <v>1249</v>
      </c>
      <c r="D248" s="42">
        <f>'mód 3. ÖNK'!F247</f>
        <v>0</v>
      </c>
      <c r="E248" s="44">
        <v>0</v>
      </c>
      <c r="F248" s="44">
        <f t="shared" si="4"/>
        <v>0</v>
      </c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18.75" x14ac:dyDescent="0.25">
      <c r="A249" s="24" t="s">
        <v>1250</v>
      </c>
      <c r="B249" s="3"/>
      <c r="C249" s="22" t="s">
        <v>1251</v>
      </c>
      <c r="D249" s="42">
        <f>'mód 3. ÖNK'!F248</f>
        <v>1248</v>
      </c>
      <c r="E249" s="44">
        <v>-97</v>
      </c>
      <c r="F249" s="44">
        <f t="shared" si="4"/>
        <v>1151</v>
      </c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18.75" x14ac:dyDescent="0.25">
      <c r="A250" s="24" t="s">
        <v>1252</v>
      </c>
      <c r="B250" s="3"/>
      <c r="C250" s="22" t="s">
        <v>1253</v>
      </c>
      <c r="D250" s="42">
        <f>'mód 3. ÖNK'!F249</f>
        <v>52</v>
      </c>
      <c r="E250" s="44">
        <v>0</v>
      </c>
      <c r="F250" s="44">
        <f t="shared" si="4"/>
        <v>52</v>
      </c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18.75" x14ac:dyDescent="0.25">
      <c r="A251" s="24" t="s">
        <v>1254</v>
      </c>
      <c r="B251" s="3"/>
      <c r="C251" s="22" t="s">
        <v>1255</v>
      </c>
      <c r="D251" s="42">
        <f>'mód 3. ÖNK'!F250</f>
        <v>0</v>
      </c>
      <c r="E251" s="44">
        <v>0</v>
      </c>
      <c r="F251" s="44">
        <f t="shared" si="4"/>
        <v>0</v>
      </c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18.75" x14ac:dyDescent="0.25">
      <c r="A252" s="24" t="s">
        <v>1256</v>
      </c>
      <c r="B252" s="3"/>
      <c r="C252" s="22" t="s">
        <v>1257</v>
      </c>
      <c r="D252" s="42">
        <f>'mód 3. ÖNK'!F251</f>
        <v>0</v>
      </c>
      <c r="E252" s="44">
        <v>0</v>
      </c>
      <c r="F252" s="44">
        <f t="shared" si="4"/>
        <v>0</v>
      </c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18.75" x14ac:dyDescent="0.25">
      <c r="A253" s="24" t="s">
        <v>1258</v>
      </c>
      <c r="B253" s="3"/>
      <c r="C253" s="22" t="s">
        <v>1259</v>
      </c>
      <c r="D253" s="42">
        <f>'mód 3. ÖNK'!F252</f>
        <v>20</v>
      </c>
      <c r="E253" s="44">
        <v>0</v>
      </c>
      <c r="F253" s="44">
        <f t="shared" si="4"/>
        <v>20</v>
      </c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18.75" x14ac:dyDescent="0.25">
      <c r="A254" s="23" t="s">
        <v>1260</v>
      </c>
      <c r="B254" s="3" t="s">
        <v>479</v>
      </c>
      <c r="C254" s="22" t="s">
        <v>1261</v>
      </c>
      <c r="D254" s="42">
        <f>'mód 3. ÖNK'!F253</f>
        <v>0</v>
      </c>
      <c r="E254" s="44">
        <v>0</v>
      </c>
      <c r="F254" s="44">
        <f t="shared" si="4"/>
        <v>0</v>
      </c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18.75" x14ac:dyDescent="0.25">
      <c r="A255" s="23" t="s">
        <v>1262</v>
      </c>
      <c r="B255" s="3" t="s">
        <v>480</v>
      </c>
      <c r="C255" s="22" t="s">
        <v>1263</v>
      </c>
      <c r="D255" s="42">
        <f>'mód 3. ÖNK'!F254</f>
        <v>168</v>
      </c>
      <c r="E255" s="44">
        <v>-5</v>
      </c>
      <c r="F255" s="44">
        <f t="shared" si="4"/>
        <v>163</v>
      </c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18.75" x14ac:dyDescent="0.25">
      <c r="A256" s="24" t="s">
        <v>1264</v>
      </c>
      <c r="B256" s="3"/>
      <c r="C256" s="22" t="s">
        <v>1265</v>
      </c>
      <c r="D256" s="42">
        <f>'mód 3. ÖNK'!F255</f>
        <v>0</v>
      </c>
      <c r="E256" s="44">
        <v>0</v>
      </c>
      <c r="F256" s="44">
        <f t="shared" si="4"/>
        <v>0</v>
      </c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18.75" x14ac:dyDescent="0.25">
      <c r="A257" s="24" t="s">
        <v>1266</v>
      </c>
      <c r="B257" s="3"/>
      <c r="C257" s="22" t="s">
        <v>1267</v>
      </c>
      <c r="D257" s="42">
        <f>'mód 3. ÖNK'!F256</f>
        <v>168</v>
      </c>
      <c r="E257" s="44">
        <v>-5</v>
      </c>
      <c r="F257" s="44">
        <f t="shared" si="4"/>
        <v>163</v>
      </c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18.75" x14ac:dyDescent="0.25">
      <c r="A258" s="24" t="s">
        <v>585</v>
      </c>
      <c r="B258" s="3"/>
      <c r="C258" s="22" t="s">
        <v>586</v>
      </c>
      <c r="D258" s="42">
        <f>'mód 3. ÖNK'!F257</f>
        <v>0</v>
      </c>
      <c r="E258" s="44">
        <v>0</v>
      </c>
      <c r="F258" s="44">
        <f t="shared" si="4"/>
        <v>0</v>
      </c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18.75" x14ac:dyDescent="0.25">
      <c r="A259" s="23" t="s">
        <v>587</v>
      </c>
      <c r="B259" s="3" t="s">
        <v>481</v>
      </c>
      <c r="C259" s="22" t="s">
        <v>588</v>
      </c>
      <c r="D259" s="42">
        <f>'mód 3. ÖNK'!F258</f>
        <v>0</v>
      </c>
      <c r="E259" s="44">
        <v>0</v>
      </c>
      <c r="F259" s="44">
        <f t="shared" si="4"/>
        <v>0</v>
      </c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18.75" x14ac:dyDescent="0.25">
      <c r="A260" s="24" t="s">
        <v>589</v>
      </c>
      <c r="B260" s="3"/>
      <c r="C260" s="22" t="s">
        <v>590</v>
      </c>
      <c r="D260" s="42">
        <f>'mód 3. ÖNK'!F259</f>
        <v>0</v>
      </c>
      <c r="E260" s="44">
        <v>0</v>
      </c>
      <c r="F260" s="44">
        <f t="shared" si="4"/>
        <v>0</v>
      </c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18.75" x14ac:dyDescent="0.25">
      <c r="A261" s="24" t="s">
        <v>591</v>
      </c>
      <c r="B261" s="3"/>
      <c r="C261" s="22" t="s">
        <v>592</v>
      </c>
      <c r="D261" s="42">
        <f>'mód 3. ÖNK'!F260</f>
        <v>0</v>
      </c>
      <c r="E261" s="44">
        <v>0</v>
      </c>
      <c r="F261" s="44">
        <f t="shared" si="4"/>
        <v>0</v>
      </c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18.75" x14ac:dyDescent="0.25">
      <c r="A262" s="24" t="s">
        <v>593</v>
      </c>
      <c r="B262" s="3"/>
      <c r="C262" s="22" t="s">
        <v>594</v>
      </c>
      <c r="D262" s="42">
        <f>'mód 3. ÖNK'!F261</f>
        <v>0</v>
      </c>
      <c r="E262" s="44">
        <v>0</v>
      </c>
      <c r="F262" s="44">
        <f t="shared" si="4"/>
        <v>0</v>
      </c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18.75" x14ac:dyDescent="0.25">
      <c r="A263" s="23" t="s">
        <v>595</v>
      </c>
      <c r="B263" s="3" t="s">
        <v>482</v>
      </c>
      <c r="C263" s="22" t="s">
        <v>596</v>
      </c>
      <c r="D263" s="42">
        <f>'mód 3. ÖNK'!F262</f>
        <v>0</v>
      </c>
      <c r="E263" s="44">
        <v>0</v>
      </c>
      <c r="F263" s="44">
        <f t="shared" si="4"/>
        <v>0</v>
      </c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18.75" x14ac:dyDescent="0.25">
      <c r="A264" s="23" t="s">
        <v>1644</v>
      </c>
      <c r="B264" s="3" t="s">
        <v>483</v>
      </c>
      <c r="C264" s="22" t="s">
        <v>1645</v>
      </c>
      <c r="D264" s="42">
        <f>'mód 3. ÖNK'!F263</f>
        <v>0</v>
      </c>
      <c r="E264" s="44">
        <v>0</v>
      </c>
      <c r="F264" s="44">
        <f t="shared" si="4"/>
        <v>0</v>
      </c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18.75" x14ac:dyDescent="0.25">
      <c r="A265" s="23" t="s">
        <v>1646</v>
      </c>
      <c r="B265" s="3" t="s">
        <v>484</v>
      </c>
      <c r="C265" s="22" t="s">
        <v>1647</v>
      </c>
      <c r="D265" s="42">
        <f>'mód 3. ÖNK'!F264</f>
        <v>335</v>
      </c>
      <c r="E265" s="44">
        <v>323</v>
      </c>
      <c r="F265" s="44">
        <f t="shared" si="4"/>
        <v>658</v>
      </c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18.75" x14ac:dyDescent="0.25">
      <c r="A266" s="3" t="s">
        <v>1648</v>
      </c>
      <c r="B266" s="3" t="s">
        <v>485</v>
      </c>
      <c r="C266" s="22" t="s">
        <v>1649</v>
      </c>
      <c r="D266" s="42">
        <f>'mód 3. ÖNK'!F265</f>
        <v>6980</v>
      </c>
      <c r="E266" s="44">
        <f>E267+E271+E272</f>
        <v>-1383</v>
      </c>
      <c r="F266" s="44">
        <f t="shared" si="4"/>
        <v>5597</v>
      </c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18.75" x14ac:dyDescent="0.25">
      <c r="A267" s="23" t="s">
        <v>1650</v>
      </c>
      <c r="B267" s="3" t="s">
        <v>486</v>
      </c>
      <c r="C267" s="22" t="s">
        <v>1651</v>
      </c>
      <c r="D267" s="42">
        <f>'mód 3. ÖNK'!F266</f>
        <v>4134</v>
      </c>
      <c r="E267" s="44">
        <f>SUM(E268:E270)</f>
        <v>-344</v>
      </c>
      <c r="F267" s="44">
        <f t="shared" si="4"/>
        <v>3790</v>
      </c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18.75" x14ac:dyDescent="0.25">
      <c r="A268" s="24" t="s">
        <v>567</v>
      </c>
      <c r="B268" s="3"/>
      <c r="C268" s="22"/>
      <c r="D268" s="42">
        <f>'mód 3. ÖNK'!F267</f>
        <v>0</v>
      </c>
      <c r="E268" s="44">
        <v>0</v>
      </c>
      <c r="F268" s="44">
        <f t="shared" si="4"/>
        <v>0</v>
      </c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18.75" x14ac:dyDescent="0.25">
      <c r="A269" s="24" t="s">
        <v>568</v>
      </c>
      <c r="B269" s="3"/>
      <c r="C269" s="22"/>
      <c r="D269" s="42">
        <f>'mód 3. ÖNK'!F268</f>
        <v>1530</v>
      </c>
      <c r="E269" s="44">
        <v>-157</v>
      </c>
      <c r="F269" s="44">
        <f t="shared" si="4"/>
        <v>1373</v>
      </c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18.75" x14ac:dyDescent="0.25">
      <c r="A270" s="24" t="s">
        <v>569</v>
      </c>
      <c r="B270" s="3"/>
      <c r="C270" s="22"/>
      <c r="D270" s="42">
        <f>'mód 3. ÖNK'!F269</f>
        <v>2604</v>
      </c>
      <c r="E270" s="44">
        <v>-187</v>
      </c>
      <c r="F270" s="44">
        <f t="shared" si="4"/>
        <v>2417</v>
      </c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18.75" x14ac:dyDescent="0.25">
      <c r="A271" s="23" t="s">
        <v>1652</v>
      </c>
      <c r="B271" s="3" t="s">
        <v>487</v>
      </c>
      <c r="C271" s="22" t="s">
        <v>1653</v>
      </c>
      <c r="D271" s="42">
        <f>'mód 3. ÖNK'!F270</f>
        <v>1272</v>
      </c>
      <c r="E271" s="44">
        <v>-597</v>
      </c>
      <c r="F271" s="44">
        <f t="shared" si="4"/>
        <v>675</v>
      </c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18.75" x14ac:dyDescent="0.25">
      <c r="A272" s="23" t="s">
        <v>1654</v>
      </c>
      <c r="B272" s="3" t="s">
        <v>488</v>
      </c>
      <c r="C272" s="22" t="s">
        <v>1655</v>
      </c>
      <c r="D272" s="42">
        <f>'mód 3. ÖNK'!F271</f>
        <v>1574</v>
      </c>
      <c r="E272" s="44">
        <v>-442</v>
      </c>
      <c r="F272" s="44">
        <f t="shared" si="4"/>
        <v>1132</v>
      </c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18.75" x14ac:dyDescent="0.25">
      <c r="A273" s="21" t="s">
        <v>1656</v>
      </c>
      <c r="B273" s="21" t="s">
        <v>489</v>
      </c>
      <c r="C273" s="32" t="s">
        <v>1657</v>
      </c>
      <c r="D273" s="42">
        <f>'mód 3. ÖNK'!F272</f>
        <v>9824.3380000000016</v>
      </c>
      <c r="E273" s="44">
        <f>SUM(E274:E281)</f>
        <v>-52</v>
      </c>
      <c r="F273" s="43">
        <f t="shared" si="4"/>
        <v>9772.3380000000016</v>
      </c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18.75" x14ac:dyDescent="0.25">
      <c r="A274" s="3" t="s">
        <v>1658</v>
      </c>
      <c r="B274" s="3" t="s">
        <v>1659</v>
      </c>
      <c r="C274" s="22" t="s">
        <v>1660</v>
      </c>
      <c r="D274" s="42">
        <f>'mód 3. ÖNK'!F273</f>
        <v>8504.2180000000008</v>
      </c>
      <c r="E274" s="44">
        <v>239</v>
      </c>
      <c r="F274" s="44">
        <f t="shared" si="4"/>
        <v>8743.2180000000008</v>
      </c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18.75" x14ac:dyDescent="0.25">
      <c r="A275" s="3" t="s">
        <v>1661</v>
      </c>
      <c r="B275" s="3" t="s">
        <v>1662</v>
      </c>
      <c r="C275" s="22" t="s">
        <v>1663</v>
      </c>
      <c r="D275" s="42">
        <f>'mód 3. ÖNK'!F274</f>
        <v>0</v>
      </c>
      <c r="E275" s="44">
        <v>0</v>
      </c>
      <c r="F275" s="44">
        <v>0</v>
      </c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18.75" x14ac:dyDescent="0.25">
      <c r="A276" s="3" t="s">
        <v>1664</v>
      </c>
      <c r="B276" s="3" t="s">
        <v>1665</v>
      </c>
      <c r="C276" s="22" t="s">
        <v>1666</v>
      </c>
      <c r="D276" s="42">
        <f>'mód 3. ÖNK'!F275</f>
        <v>680.12</v>
      </c>
      <c r="E276" s="44">
        <v>-135</v>
      </c>
      <c r="F276" s="44">
        <f t="shared" ref="F276:F339" si="5">D276+E276</f>
        <v>545.12</v>
      </c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18.75" x14ac:dyDescent="0.25">
      <c r="A277" s="3" t="s">
        <v>1667</v>
      </c>
      <c r="B277" s="3" t="s">
        <v>1668</v>
      </c>
      <c r="C277" s="22" t="s">
        <v>1669</v>
      </c>
      <c r="D277" s="42">
        <f>'mód 3. ÖNK'!F276</f>
        <v>100</v>
      </c>
      <c r="E277" s="44">
        <v>-50</v>
      </c>
      <c r="F277" s="44">
        <f t="shared" si="5"/>
        <v>50</v>
      </c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18.75" x14ac:dyDescent="0.25">
      <c r="A278" s="3" t="s">
        <v>1670</v>
      </c>
      <c r="B278" s="3" t="s">
        <v>1671</v>
      </c>
      <c r="C278" s="22" t="s">
        <v>1672</v>
      </c>
      <c r="D278" s="42">
        <f>'mód 3. ÖNK'!F277</f>
        <v>0</v>
      </c>
      <c r="E278" s="44">
        <v>0</v>
      </c>
      <c r="F278" s="44">
        <f t="shared" si="5"/>
        <v>0</v>
      </c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18.75" x14ac:dyDescent="0.25">
      <c r="A279" s="3" t="s">
        <v>1673</v>
      </c>
      <c r="B279" s="3" t="s">
        <v>1674</v>
      </c>
      <c r="C279" s="22" t="s">
        <v>1675</v>
      </c>
      <c r="D279" s="42">
        <f>'mód 3. ÖNK'!F278</f>
        <v>0</v>
      </c>
      <c r="E279" s="44">
        <v>0</v>
      </c>
      <c r="F279" s="44">
        <f t="shared" si="5"/>
        <v>0</v>
      </c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18.75" x14ac:dyDescent="0.25">
      <c r="A280" s="3" t="s">
        <v>1676</v>
      </c>
      <c r="B280" s="3" t="s">
        <v>1677</v>
      </c>
      <c r="C280" s="22" t="s">
        <v>1678</v>
      </c>
      <c r="D280" s="42">
        <f>'mód 3. ÖNK'!F279</f>
        <v>540</v>
      </c>
      <c r="E280" s="44">
        <v>-106</v>
      </c>
      <c r="F280" s="44">
        <f t="shared" si="5"/>
        <v>434</v>
      </c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18.75" x14ac:dyDescent="0.25">
      <c r="A281" s="3" t="s">
        <v>1679</v>
      </c>
      <c r="B281" s="3" t="s">
        <v>1680</v>
      </c>
      <c r="C281" s="22" t="s">
        <v>1681</v>
      </c>
      <c r="D281" s="42">
        <f>'mód 3. ÖNK'!F280</f>
        <v>0</v>
      </c>
      <c r="E281" s="44">
        <v>0</v>
      </c>
      <c r="F281" s="44">
        <f t="shared" si="5"/>
        <v>0</v>
      </c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18.75" x14ac:dyDescent="0.25">
      <c r="A282" s="21" t="s">
        <v>1682</v>
      </c>
      <c r="B282" s="21" t="s">
        <v>490</v>
      </c>
      <c r="C282" s="32" t="s">
        <v>1683</v>
      </c>
      <c r="D282" s="42">
        <f>'mód 3. ÖNK'!F281</f>
        <v>85642.512000000002</v>
      </c>
      <c r="E282" s="44">
        <f>E283+E299+E310+E331+E336</f>
        <v>-38370.400000000001</v>
      </c>
      <c r="F282" s="43">
        <f t="shared" si="5"/>
        <v>47272.112000000001</v>
      </c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18.75" x14ac:dyDescent="0.25">
      <c r="A283" s="3" t="s">
        <v>1684</v>
      </c>
      <c r="B283" s="3" t="s">
        <v>491</v>
      </c>
      <c r="C283" s="22" t="s">
        <v>1685</v>
      </c>
      <c r="D283" s="42">
        <f>'mód 3. ÖNK'!F282</f>
        <v>19665</v>
      </c>
      <c r="E283" s="44">
        <f>E284+E291+E298</f>
        <v>591</v>
      </c>
      <c r="F283" s="44">
        <f t="shared" si="5"/>
        <v>20256</v>
      </c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18.75" x14ac:dyDescent="0.25">
      <c r="A284" s="23" t="s">
        <v>1686</v>
      </c>
      <c r="B284" s="3" t="s">
        <v>492</v>
      </c>
      <c r="C284" s="22" t="s">
        <v>1687</v>
      </c>
      <c r="D284" s="42">
        <f>'mód 3. ÖNK'!F283</f>
        <v>1145</v>
      </c>
      <c r="E284" s="44">
        <f>SUM(E285:E290)</f>
        <v>-719</v>
      </c>
      <c r="F284" s="44">
        <f t="shared" si="5"/>
        <v>426</v>
      </c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18.75" x14ac:dyDescent="0.25">
      <c r="A285" s="24" t="s">
        <v>1688</v>
      </c>
      <c r="B285" s="3"/>
      <c r="C285" s="22" t="s">
        <v>1689</v>
      </c>
      <c r="D285" s="42">
        <f>'mód 3. ÖNK'!F284</f>
        <v>30</v>
      </c>
      <c r="E285" s="44">
        <v>-8</v>
      </c>
      <c r="F285" s="44">
        <f t="shared" si="5"/>
        <v>22</v>
      </c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18.75" x14ac:dyDescent="0.25">
      <c r="A286" s="24" t="s">
        <v>1690</v>
      </c>
      <c r="B286" s="3"/>
      <c r="C286" s="22" t="s">
        <v>1691</v>
      </c>
      <c r="D286" s="42">
        <f>'mód 3. ÖNK'!F285</f>
        <v>120</v>
      </c>
      <c r="E286" s="44">
        <v>-120</v>
      </c>
      <c r="F286" s="44">
        <f t="shared" si="5"/>
        <v>0</v>
      </c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18.75" x14ac:dyDescent="0.25">
      <c r="A287" s="24" t="s">
        <v>1692</v>
      </c>
      <c r="B287" s="3"/>
      <c r="C287" s="22" t="s">
        <v>1693</v>
      </c>
      <c r="D287" s="42">
        <f>'mód 3. ÖNK'!F286</f>
        <v>103</v>
      </c>
      <c r="E287" s="44">
        <v>-56</v>
      </c>
      <c r="F287" s="44">
        <f t="shared" si="5"/>
        <v>47</v>
      </c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18.75" x14ac:dyDescent="0.25">
      <c r="A288" s="24" t="s">
        <v>1694</v>
      </c>
      <c r="B288" s="3"/>
      <c r="C288" s="22" t="s">
        <v>1695</v>
      </c>
      <c r="D288" s="42">
        <f>'mód 3. ÖNK'!F287</f>
        <v>232</v>
      </c>
      <c r="E288" s="44">
        <v>-156</v>
      </c>
      <c r="F288" s="44">
        <f t="shared" si="5"/>
        <v>76</v>
      </c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18.75" x14ac:dyDescent="0.25">
      <c r="A289" s="24" t="s">
        <v>1696</v>
      </c>
      <c r="B289" s="3"/>
      <c r="C289" s="22" t="s">
        <v>1697</v>
      </c>
      <c r="D289" s="42">
        <f>'mód 3. ÖNK'!F288</f>
        <v>305</v>
      </c>
      <c r="E289" s="44">
        <v>-72</v>
      </c>
      <c r="F289" s="44">
        <f t="shared" si="5"/>
        <v>233</v>
      </c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18.75" x14ac:dyDescent="0.25">
      <c r="A290" s="24" t="s">
        <v>1698</v>
      </c>
      <c r="B290" s="3"/>
      <c r="C290" s="22" t="s">
        <v>1699</v>
      </c>
      <c r="D290" s="42">
        <f>'mód 3. ÖNK'!F289</f>
        <v>355</v>
      </c>
      <c r="E290" s="44">
        <v>-307</v>
      </c>
      <c r="F290" s="44">
        <f t="shared" si="5"/>
        <v>48</v>
      </c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18.75" x14ac:dyDescent="0.25">
      <c r="A291" s="23" t="s">
        <v>1700</v>
      </c>
      <c r="B291" s="3" t="s">
        <v>493</v>
      </c>
      <c r="C291" s="22" t="s">
        <v>1701</v>
      </c>
      <c r="D291" s="42">
        <f>'mód 3. ÖNK'!F290</f>
        <v>18520</v>
      </c>
      <c r="E291" s="44">
        <f>SUM(E292:E297)</f>
        <v>1310</v>
      </c>
      <c r="F291" s="44">
        <f t="shared" si="5"/>
        <v>19830</v>
      </c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18.75" x14ac:dyDescent="0.25">
      <c r="A292" s="24" t="s">
        <v>1702</v>
      </c>
      <c r="B292" s="3"/>
      <c r="C292" s="22" t="s">
        <v>1703</v>
      </c>
      <c r="D292" s="42">
        <f>'mód 3. ÖNK'!F291</f>
        <v>13980</v>
      </c>
      <c r="E292" s="44">
        <v>1661</v>
      </c>
      <c r="F292" s="44">
        <f t="shared" si="5"/>
        <v>15641</v>
      </c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18.75" x14ac:dyDescent="0.25">
      <c r="A293" s="24" t="s">
        <v>1704</v>
      </c>
      <c r="B293" s="3"/>
      <c r="C293" s="22" t="s">
        <v>1705</v>
      </c>
      <c r="D293" s="42">
        <f>'mód 3. ÖNK'!F292</f>
        <v>350</v>
      </c>
      <c r="E293" s="44">
        <v>51</v>
      </c>
      <c r="F293" s="44">
        <f t="shared" si="5"/>
        <v>401</v>
      </c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18.75" x14ac:dyDescent="0.25">
      <c r="A294" s="24" t="s">
        <v>1706</v>
      </c>
      <c r="B294" s="3"/>
      <c r="C294" s="22" t="s">
        <v>1707</v>
      </c>
      <c r="D294" s="42">
        <f>'mód 3. ÖNK'!F293</f>
        <v>0</v>
      </c>
      <c r="E294" s="44">
        <v>0</v>
      </c>
      <c r="F294" s="44">
        <f t="shared" si="5"/>
        <v>0</v>
      </c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18.75" x14ac:dyDescent="0.25">
      <c r="A295" s="24" t="s">
        <v>1708</v>
      </c>
      <c r="B295" s="3"/>
      <c r="C295" s="22" t="s">
        <v>1709</v>
      </c>
      <c r="D295" s="42">
        <f>'mód 3. ÖNK'!F294</f>
        <v>2000</v>
      </c>
      <c r="E295" s="44">
        <v>-445</v>
      </c>
      <c r="F295" s="44">
        <f t="shared" si="5"/>
        <v>1555</v>
      </c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18.75" x14ac:dyDescent="0.25">
      <c r="A296" s="24" t="s">
        <v>1710</v>
      </c>
      <c r="B296" s="3"/>
      <c r="C296" s="22" t="s">
        <v>1711</v>
      </c>
      <c r="D296" s="42">
        <f>'mód 3. ÖNK'!F295</f>
        <v>190</v>
      </c>
      <c r="E296" s="44">
        <v>-82</v>
      </c>
      <c r="F296" s="44">
        <f t="shared" si="5"/>
        <v>108</v>
      </c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18.75" x14ac:dyDescent="0.25">
      <c r="A297" s="24" t="s">
        <v>654</v>
      </c>
      <c r="B297" s="3"/>
      <c r="C297" s="22" t="s">
        <v>655</v>
      </c>
      <c r="D297" s="42">
        <f>'mód 3. ÖNK'!F296</f>
        <v>2000</v>
      </c>
      <c r="E297" s="44">
        <v>125</v>
      </c>
      <c r="F297" s="44">
        <f t="shared" si="5"/>
        <v>2125</v>
      </c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18.75" x14ac:dyDescent="0.25">
      <c r="A298" s="23" t="s">
        <v>656</v>
      </c>
      <c r="B298" s="3" t="s">
        <v>494</v>
      </c>
      <c r="C298" s="22" t="s">
        <v>657</v>
      </c>
      <c r="D298" s="42">
        <f>'mód 3. ÖNK'!F297</f>
        <v>0</v>
      </c>
      <c r="E298" s="44">
        <v>0</v>
      </c>
      <c r="F298" s="44">
        <f t="shared" si="5"/>
        <v>0</v>
      </c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18.75" x14ac:dyDescent="0.25">
      <c r="A299" s="3" t="s">
        <v>658</v>
      </c>
      <c r="B299" s="3" t="s">
        <v>495</v>
      </c>
      <c r="C299" s="22" t="s">
        <v>659</v>
      </c>
      <c r="D299" s="42">
        <f>'mód 3. ÖNK'!F298</f>
        <v>1440</v>
      </c>
      <c r="E299" s="44">
        <f>E300+E307</f>
        <v>-150</v>
      </c>
      <c r="F299" s="44">
        <f t="shared" si="5"/>
        <v>1290</v>
      </c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18.75" x14ac:dyDescent="0.25">
      <c r="A300" s="23" t="s">
        <v>660</v>
      </c>
      <c r="B300" s="3" t="s">
        <v>496</v>
      </c>
      <c r="C300" s="22" t="s">
        <v>661</v>
      </c>
      <c r="D300" s="42">
        <f>'mód 3. ÖNK'!F299</f>
        <v>1140</v>
      </c>
      <c r="E300" s="44">
        <f>SUM(E301:E306)</f>
        <v>-69</v>
      </c>
      <c r="F300" s="44">
        <f t="shared" si="5"/>
        <v>1071</v>
      </c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18.75" x14ac:dyDescent="0.25">
      <c r="A301" s="24" t="s">
        <v>662</v>
      </c>
      <c r="B301" s="3"/>
      <c r="C301" s="22" t="s">
        <v>663</v>
      </c>
      <c r="D301" s="42">
        <f>'mód 3. ÖNK'!F300</f>
        <v>0</v>
      </c>
      <c r="E301" s="44">
        <v>0</v>
      </c>
      <c r="F301" s="44">
        <f t="shared" si="5"/>
        <v>0</v>
      </c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18.75" x14ac:dyDescent="0.25">
      <c r="A302" s="24" t="s">
        <v>664</v>
      </c>
      <c r="B302" s="3"/>
      <c r="C302" s="22" t="s">
        <v>665</v>
      </c>
      <c r="D302" s="42">
        <f>'mód 3. ÖNK'!F301</f>
        <v>715</v>
      </c>
      <c r="E302" s="44">
        <v>-55</v>
      </c>
      <c r="F302" s="44">
        <f t="shared" si="5"/>
        <v>660</v>
      </c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18.75" x14ac:dyDescent="0.25">
      <c r="A303" s="24" t="s">
        <v>666</v>
      </c>
      <c r="B303" s="3"/>
      <c r="C303" s="22" t="s">
        <v>667</v>
      </c>
      <c r="D303" s="42">
        <f>'mód 3. ÖNK'!F302</f>
        <v>0</v>
      </c>
      <c r="E303" s="44">
        <v>0</v>
      </c>
      <c r="F303" s="44">
        <f t="shared" si="5"/>
        <v>0</v>
      </c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18.75" x14ac:dyDescent="0.25">
      <c r="A304" s="24" t="s">
        <v>668</v>
      </c>
      <c r="B304" s="3"/>
      <c r="C304" s="22" t="s">
        <v>669</v>
      </c>
      <c r="D304" s="42">
        <f>'mód 3. ÖNK'!F303</f>
        <v>10</v>
      </c>
      <c r="E304" s="44">
        <v>-4</v>
      </c>
      <c r="F304" s="44">
        <f t="shared" si="5"/>
        <v>6</v>
      </c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18.75" x14ac:dyDescent="0.25">
      <c r="A305" s="24" t="s">
        <v>570</v>
      </c>
      <c r="B305" s="3"/>
      <c r="C305" s="22" t="s">
        <v>671</v>
      </c>
      <c r="D305" s="42">
        <f>'mód 3. ÖNK'!F304</f>
        <v>205</v>
      </c>
      <c r="E305" s="44">
        <v>-5</v>
      </c>
      <c r="F305" s="44">
        <f t="shared" si="5"/>
        <v>200</v>
      </c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18.75" x14ac:dyDescent="0.25">
      <c r="A306" s="24" t="s">
        <v>672</v>
      </c>
      <c r="B306" s="3"/>
      <c r="C306" s="22" t="s">
        <v>673</v>
      </c>
      <c r="D306" s="42">
        <f>'mód 3. ÖNK'!F305</f>
        <v>210</v>
      </c>
      <c r="E306" s="44">
        <v>-5</v>
      </c>
      <c r="F306" s="44">
        <f t="shared" si="5"/>
        <v>205</v>
      </c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18.75" x14ac:dyDescent="0.25">
      <c r="A307" s="23" t="s">
        <v>674</v>
      </c>
      <c r="B307" s="3" t="s">
        <v>497</v>
      </c>
      <c r="C307" s="22" t="s">
        <v>675</v>
      </c>
      <c r="D307" s="42">
        <f>'mód 3. ÖNK'!F306</f>
        <v>300</v>
      </c>
      <c r="E307" s="44">
        <f>SUM(E308:E309)</f>
        <v>-81</v>
      </c>
      <c r="F307" s="44">
        <f t="shared" si="5"/>
        <v>219</v>
      </c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18.75" x14ac:dyDescent="0.25">
      <c r="A308" s="24" t="s">
        <v>571</v>
      </c>
      <c r="B308" s="3"/>
      <c r="C308" s="22" t="s">
        <v>677</v>
      </c>
      <c r="D308" s="42">
        <f>'mód 3. ÖNK'!F307</f>
        <v>250</v>
      </c>
      <c r="E308" s="44">
        <v>-31</v>
      </c>
      <c r="F308" s="44">
        <f t="shared" si="5"/>
        <v>219</v>
      </c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18.75" x14ac:dyDescent="0.25">
      <c r="A309" s="24" t="s">
        <v>678</v>
      </c>
      <c r="B309" s="3"/>
      <c r="C309" s="22" t="s">
        <v>679</v>
      </c>
      <c r="D309" s="42">
        <f>'mód 3. ÖNK'!F308</f>
        <v>50</v>
      </c>
      <c r="E309" s="44">
        <v>-50</v>
      </c>
      <c r="F309" s="44">
        <f t="shared" si="5"/>
        <v>0</v>
      </c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18.75" x14ac:dyDescent="0.25">
      <c r="A310" s="3" t="s">
        <v>680</v>
      </c>
      <c r="B310" s="3" t="s">
        <v>498</v>
      </c>
      <c r="C310" s="22" t="s">
        <v>681</v>
      </c>
      <c r="D310" s="42">
        <f>'mód 3. ÖNK'!F309</f>
        <v>15522</v>
      </c>
      <c r="E310" s="44">
        <f>E311+E316+E317+E318+E319+E322+E326</f>
        <v>407</v>
      </c>
      <c r="F310" s="44">
        <f t="shared" si="5"/>
        <v>15929</v>
      </c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18.75" x14ac:dyDescent="0.25">
      <c r="A311" s="23" t="s">
        <v>682</v>
      </c>
      <c r="B311" s="3" t="s">
        <v>499</v>
      </c>
      <c r="C311" s="22" t="s">
        <v>683</v>
      </c>
      <c r="D311" s="42">
        <f>'mód 3. ÖNK'!F310</f>
        <v>3180</v>
      </c>
      <c r="E311" s="44">
        <f>SUM(E312:E315)</f>
        <v>965</v>
      </c>
      <c r="F311" s="44">
        <f t="shared" si="5"/>
        <v>4145</v>
      </c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18.75" x14ac:dyDescent="0.25">
      <c r="A312" s="24" t="s">
        <v>684</v>
      </c>
      <c r="B312" s="3"/>
      <c r="C312" s="22" t="s">
        <v>685</v>
      </c>
      <c r="D312" s="42">
        <f>'mód 3. ÖNK'!F311</f>
        <v>2000</v>
      </c>
      <c r="E312" s="44">
        <v>120</v>
      </c>
      <c r="F312" s="44">
        <f t="shared" si="5"/>
        <v>2120</v>
      </c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18.75" x14ac:dyDescent="0.25">
      <c r="A313" s="24" t="s">
        <v>686</v>
      </c>
      <c r="B313" s="3"/>
      <c r="C313" s="22" t="s">
        <v>687</v>
      </c>
      <c r="D313" s="42">
        <f>'mód 3. ÖNK'!F312</f>
        <v>1000</v>
      </c>
      <c r="E313" s="44">
        <v>923</v>
      </c>
      <c r="F313" s="44">
        <f t="shared" si="5"/>
        <v>1923</v>
      </c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18.75" x14ac:dyDescent="0.25">
      <c r="A314" s="24" t="s">
        <v>688</v>
      </c>
      <c r="B314" s="3"/>
      <c r="C314" s="22" t="s">
        <v>689</v>
      </c>
      <c r="D314" s="42">
        <f>'mód 3. ÖNK'!F313</f>
        <v>0</v>
      </c>
      <c r="E314" s="44">
        <v>0</v>
      </c>
      <c r="F314" s="44">
        <f t="shared" si="5"/>
        <v>0</v>
      </c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18.75" x14ac:dyDescent="0.25">
      <c r="A315" s="24" t="s">
        <v>690</v>
      </c>
      <c r="B315" s="3"/>
      <c r="C315" s="22" t="s">
        <v>691</v>
      </c>
      <c r="D315" s="42">
        <f>'mód 3. ÖNK'!F314</f>
        <v>180</v>
      </c>
      <c r="E315" s="44">
        <v>-78</v>
      </c>
      <c r="F315" s="44">
        <f t="shared" si="5"/>
        <v>102</v>
      </c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18.75" x14ac:dyDescent="0.25">
      <c r="A316" s="23" t="s">
        <v>692</v>
      </c>
      <c r="B316" s="3" t="s">
        <v>500</v>
      </c>
      <c r="C316" s="22" t="s">
        <v>693</v>
      </c>
      <c r="D316" s="42">
        <f>'mód 3. ÖNK'!F315</f>
        <v>0</v>
      </c>
      <c r="E316" s="44">
        <v>0</v>
      </c>
      <c r="F316" s="44">
        <f t="shared" si="5"/>
        <v>0</v>
      </c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18.75" x14ac:dyDescent="0.25">
      <c r="A317" s="23" t="s">
        <v>694</v>
      </c>
      <c r="B317" s="3" t="s">
        <v>501</v>
      </c>
      <c r="C317" s="22" t="s">
        <v>695</v>
      </c>
      <c r="D317" s="42">
        <f>'mód 3. ÖNK'!F316</f>
        <v>1429</v>
      </c>
      <c r="E317" s="44">
        <v>-22</v>
      </c>
      <c r="F317" s="44">
        <f t="shared" si="5"/>
        <v>1407</v>
      </c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18.75" x14ac:dyDescent="0.25">
      <c r="A318" s="23" t="s">
        <v>696</v>
      </c>
      <c r="B318" s="3" t="s">
        <v>502</v>
      </c>
      <c r="C318" s="22" t="s">
        <v>697</v>
      </c>
      <c r="D318" s="42">
        <f>'mód 3. ÖNK'!F317</f>
        <v>2000</v>
      </c>
      <c r="E318" s="44">
        <v>-609</v>
      </c>
      <c r="F318" s="44">
        <f t="shared" si="5"/>
        <v>1391</v>
      </c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18.75" x14ac:dyDescent="0.25">
      <c r="A319" s="23" t="s">
        <v>698</v>
      </c>
      <c r="B319" s="3" t="s">
        <v>503</v>
      </c>
      <c r="C319" s="22" t="s">
        <v>699</v>
      </c>
      <c r="D319" s="42">
        <f>'mód 3. ÖNK'!F318</f>
        <v>1900</v>
      </c>
      <c r="E319" s="44">
        <f>SUM(E320:E321)</f>
        <v>-98</v>
      </c>
      <c r="F319" s="44">
        <f t="shared" si="5"/>
        <v>1802</v>
      </c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18.75" x14ac:dyDescent="0.25">
      <c r="A320" s="24" t="s">
        <v>700</v>
      </c>
      <c r="B320" s="3"/>
      <c r="C320" s="22" t="s">
        <v>701</v>
      </c>
      <c r="D320" s="42">
        <f>'mód 3. ÖNK'!F319</f>
        <v>1100</v>
      </c>
      <c r="E320" s="44">
        <v>39</v>
      </c>
      <c r="F320" s="44">
        <f t="shared" si="5"/>
        <v>1139</v>
      </c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18.75" x14ac:dyDescent="0.25">
      <c r="A321" s="24" t="s">
        <v>702</v>
      </c>
      <c r="B321" s="3"/>
      <c r="C321" s="22" t="s">
        <v>703</v>
      </c>
      <c r="D321" s="42">
        <f>'mód 3. ÖNK'!F320</f>
        <v>800</v>
      </c>
      <c r="E321" s="44">
        <v>-137</v>
      </c>
      <c r="F321" s="44">
        <f t="shared" si="5"/>
        <v>663</v>
      </c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18.75" x14ac:dyDescent="0.25">
      <c r="A322" s="23" t="s">
        <v>704</v>
      </c>
      <c r="B322" s="3" t="s">
        <v>504</v>
      </c>
      <c r="C322" s="22" t="s">
        <v>705</v>
      </c>
      <c r="D322" s="42">
        <f>'mód 3. ÖNK'!F321</f>
        <v>600</v>
      </c>
      <c r="E322" s="44">
        <f>SUM(E323:E325)</f>
        <v>15</v>
      </c>
      <c r="F322" s="44">
        <f t="shared" si="5"/>
        <v>615</v>
      </c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18.75" x14ac:dyDescent="0.25">
      <c r="A323" s="24" t="s">
        <v>706</v>
      </c>
      <c r="B323" s="3"/>
      <c r="C323" s="22" t="s">
        <v>707</v>
      </c>
      <c r="D323" s="42">
        <f>'mód 3. ÖNK'!F322</f>
        <v>0</v>
      </c>
      <c r="E323" s="44">
        <v>0</v>
      </c>
      <c r="F323" s="44">
        <f t="shared" si="5"/>
        <v>0</v>
      </c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18.75" x14ac:dyDescent="0.25">
      <c r="A324" s="24" t="s">
        <v>708</v>
      </c>
      <c r="B324" s="3"/>
      <c r="C324" s="22" t="s">
        <v>709</v>
      </c>
      <c r="D324" s="42">
        <f>'mód 3. ÖNK'!F323</f>
        <v>300</v>
      </c>
      <c r="E324" s="44">
        <v>55</v>
      </c>
      <c r="F324" s="44">
        <f t="shared" si="5"/>
        <v>355</v>
      </c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18.75" x14ac:dyDescent="0.25">
      <c r="A325" s="24" t="s">
        <v>710</v>
      </c>
      <c r="B325" s="3"/>
      <c r="C325" s="22" t="s">
        <v>711</v>
      </c>
      <c r="D325" s="42">
        <f>'mód 3. ÖNK'!F324</f>
        <v>300</v>
      </c>
      <c r="E325" s="44">
        <v>-40</v>
      </c>
      <c r="F325" s="44">
        <f t="shared" si="5"/>
        <v>260</v>
      </c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18.75" x14ac:dyDescent="0.25">
      <c r="A326" s="23" t="s">
        <v>712</v>
      </c>
      <c r="B326" s="3" t="s">
        <v>505</v>
      </c>
      <c r="C326" s="22" t="s">
        <v>713</v>
      </c>
      <c r="D326" s="42">
        <f>'mód 3. ÖNK'!F325</f>
        <v>6413</v>
      </c>
      <c r="E326" s="44">
        <f>SUM(E327:E330)</f>
        <v>156</v>
      </c>
      <c r="F326" s="44">
        <f t="shared" si="5"/>
        <v>6569</v>
      </c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18.75" x14ac:dyDescent="0.25">
      <c r="A327" s="24" t="s">
        <v>714</v>
      </c>
      <c r="B327" s="3"/>
      <c r="C327" s="22" t="s">
        <v>715</v>
      </c>
      <c r="D327" s="42">
        <f>'mód 3. ÖNK'!F326</f>
        <v>500</v>
      </c>
      <c r="E327" s="44">
        <v>-73</v>
      </c>
      <c r="F327" s="44">
        <f t="shared" si="5"/>
        <v>427</v>
      </c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18.75" x14ac:dyDescent="0.25">
      <c r="A328" s="24" t="s">
        <v>716</v>
      </c>
      <c r="B328" s="3"/>
      <c r="C328" s="22" t="s">
        <v>717</v>
      </c>
      <c r="D328" s="42">
        <f>'mód 3. ÖNK'!F327</f>
        <v>1300</v>
      </c>
      <c r="E328" s="44">
        <v>254</v>
      </c>
      <c r="F328" s="44">
        <f t="shared" si="5"/>
        <v>1554</v>
      </c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18.75" x14ac:dyDescent="0.25">
      <c r="A329" s="24" t="s">
        <v>718</v>
      </c>
      <c r="B329" s="3"/>
      <c r="C329" s="22" t="s">
        <v>719</v>
      </c>
      <c r="D329" s="42">
        <f>'mód 3. ÖNK'!F328</f>
        <v>200</v>
      </c>
      <c r="E329" s="44">
        <v>92</v>
      </c>
      <c r="F329" s="44">
        <f t="shared" si="5"/>
        <v>292</v>
      </c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18.75" x14ac:dyDescent="0.25">
      <c r="A330" s="24" t="s">
        <v>720</v>
      </c>
      <c r="B330" s="3"/>
      <c r="C330" s="22" t="s">
        <v>721</v>
      </c>
      <c r="D330" s="42">
        <f>'mód 3. ÖNK'!F329</f>
        <v>4413</v>
      </c>
      <c r="E330" s="44">
        <v>-117</v>
      </c>
      <c r="F330" s="44">
        <f t="shared" si="5"/>
        <v>4296</v>
      </c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18.75" x14ac:dyDescent="0.25">
      <c r="A331" s="3" t="s">
        <v>722</v>
      </c>
      <c r="B331" s="3" t="s">
        <v>506</v>
      </c>
      <c r="C331" s="22" t="s">
        <v>723</v>
      </c>
      <c r="D331" s="42">
        <f>'mód 3. ÖNK'!F330</f>
        <v>630</v>
      </c>
      <c r="E331" s="44">
        <f>E332+E335</f>
        <v>-440</v>
      </c>
      <c r="F331" s="44">
        <f t="shared" si="5"/>
        <v>190</v>
      </c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18.75" x14ac:dyDescent="0.25">
      <c r="A332" s="23" t="s">
        <v>724</v>
      </c>
      <c r="B332" s="3" t="s">
        <v>507</v>
      </c>
      <c r="C332" s="22" t="s">
        <v>725</v>
      </c>
      <c r="D332" s="42">
        <f>'mód 3. ÖNK'!F331</f>
        <v>410</v>
      </c>
      <c r="E332" s="44">
        <f>SUM(E333:E334)</f>
        <v>-340</v>
      </c>
      <c r="F332" s="44">
        <f t="shared" si="5"/>
        <v>70</v>
      </c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18.75" x14ac:dyDescent="0.25">
      <c r="A333" s="24" t="s">
        <v>726</v>
      </c>
      <c r="B333" s="3"/>
      <c r="C333" s="22" t="s">
        <v>727</v>
      </c>
      <c r="D333" s="42">
        <f>'mód 3. ÖNK'!F332</f>
        <v>410</v>
      </c>
      <c r="E333" s="44">
        <v>-340</v>
      </c>
      <c r="F333" s="44">
        <f t="shared" si="5"/>
        <v>70</v>
      </c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18.75" x14ac:dyDescent="0.25">
      <c r="A334" s="24" t="s">
        <v>728</v>
      </c>
      <c r="B334" s="3"/>
      <c r="C334" s="22" t="s">
        <v>729</v>
      </c>
      <c r="D334" s="42">
        <f>'mód 3. ÖNK'!F333</f>
        <v>0</v>
      </c>
      <c r="E334" s="44">
        <v>0</v>
      </c>
      <c r="F334" s="44">
        <f t="shared" si="5"/>
        <v>0</v>
      </c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18.75" x14ac:dyDescent="0.25">
      <c r="A335" s="23" t="s">
        <v>730</v>
      </c>
      <c r="B335" s="3" t="s">
        <v>508</v>
      </c>
      <c r="C335" s="22" t="s">
        <v>731</v>
      </c>
      <c r="D335" s="42">
        <f>'mód 3. ÖNK'!F334</f>
        <v>220</v>
      </c>
      <c r="E335" s="44">
        <v>-100</v>
      </c>
      <c r="F335" s="44">
        <f t="shared" si="5"/>
        <v>120</v>
      </c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18.75" x14ac:dyDescent="0.25">
      <c r="A336" s="3" t="s">
        <v>732</v>
      </c>
      <c r="B336" s="3" t="s">
        <v>509</v>
      </c>
      <c r="C336" s="22" t="s">
        <v>733</v>
      </c>
      <c r="D336" s="42">
        <f>'mód 3. ÖNK'!F335</f>
        <v>48385.51200000001</v>
      </c>
      <c r="E336" s="44">
        <f>E337+E340+E344+E347+E348</f>
        <v>-38778.400000000001</v>
      </c>
      <c r="F336" s="44">
        <f t="shared" si="5"/>
        <v>9607.1120000000083</v>
      </c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18.75" x14ac:dyDescent="0.25">
      <c r="A337" s="34" t="s">
        <v>734</v>
      </c>
      <c r="B337" s="3" t="s">
        <v>510</v>
      </c>
      <c r="C337" s="22" t="s">
        <v>735</v>
      </c>
      <c r="D337" s="42">
        <f>'mód 3. ÖNK'!F336</f>
        <v>9889.31</v>
      </c>
      <c r="E337" s="44">
        <f>SUM(E338:E339)</f>
        <v>-617.4</v>
      </c>
      <c r="F337" s="44">
        <f t="shared" si="5"/>
        <v>9271.91</v>
      </c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18.75" x14ac:dyDescent="0.25">
      <c r="A338" s="24" t="s">
        <v>736</v>
      </c>
      <c r="B338" s="3"/>
      <c r="C338" s="22" t="s">
        <v>737</v>
      </c>
      <c r="D338" s="42">
        <f>'mód 3. ÖNK'!F337</f>
        <v>4400</v>
      </c>
      <c r="E338" s="44">
        <v>-188</v>
      </c>
      <c r="F338" s="44">
        <f t="shared" si="5"/>
        <v>4212</v>
      </c>
      <c r="G338" s="2"/>
      <c r="H338" s="2"/>
      <c r="I338" s="2"/>
    </row>
    <row r="339" spans="1:15" ht="18.75" x14ac:dyDescent="0.25">
      <c r="A339" s="24" t="s">
        <v>738</v>
      </c>
      <c r="B339" s="3"/>
      <c r="C339" s="22" t="s">
        <v>739</v>
      </c>
      <c r="D339" s="42">
        <f>'mód 3. ÖNK'!F338</f>
        <v>5489.3099999999995</v>
      </c>
      <c r="E339" s="44">
        <v>-429.4</v>
      </c>
      <c r="F339" s="44">
        <f t="shared" si="5"/>
        <v>5059.91</v>
      </c>
      <c r="G339" s="2"/>
      <c r="H339" s="2"/>
      <c r="I339" s="2"/>
    </row>
    <row r="340" spans="1:15" ht="18.75" x14ac:dyDescent="0.25">
      <c r="A340" s="23" t="s">
        <v>740</v>
      </c>
      <c r="B340" s="3" t="s">
        <v>511</v>
      </c>
      <c r="C340" s="22" t="s">
        <v>741</v>
      </c>
      <c r="D340" s="42">
        <f>'mód 3. ÖNK'!F339</f>
        <v>35271.202000000005</v>
      </c>
      <c r="E340" s="44">
        <f>SUM(E341:E343)</f>
        <v>-35109</v>
      </c>
      <c r="F340" s="44">
        <f t="shared" ref="F340:F403" si="6">D340+E340</f>
        <v>162.20200000000477</v>
      </c>
      <c r="G340" s="2"/>
      <c r="H340" s="2"/>
      <c r="I340" s="2"/>
    </row>
    <row r="341" spans="1:15" ht="18.75" x14ac:dyDescent="0.25">
      <c r="A341" s="24" t="s">
        <v>742</v>
      </c>
      <c r="B341" s="3"/>
      <c r="C341" s="22" t="s">
        <v>743</v>
      </c>
      <c r="D341" s="42">
        <f>'mód 3. ÖNK'!F340</f>
        <v>4738.3919999999998</v>
      </c>
      <c r="E341" s="44">
        <v>-4576</v>
      </c>
      <c r="F341" s="44">
        <f t="shared" si="6"/>
        <v>162.39199999999983</v>
      </c>
      <c r="G341" s="2"/>
      <c r="H341" s="2"/>
      <c r="I341" s="2"/>
    </row>
    <row r="342" spans="1:15" ht="18.75" x14ac:dyDescent="0.25">
      <c r="A342" s="24" t="s">
        <v>744</v>
      </c>
      <c r="B342" s="3"/>
      <c r="C342" s="22" t="s">
        <v>745</v>
      </c>
      <c r="D342" s="42">
        <f>'mód 3. ÖNK'!F341</f>
        <v>0</v>
      </c>
      <c r="E342" s="44">
        <v>0</v>
      </c>
      <c r="F342" s="44">
        <f t="shared" si="6"/>
        <v>0</v>
      </c>
      <c r="G342" s="2"/>
      <c r="H342" s="2"/>
      <c r="I342" s="2"/>
    </row>
    <row r="343" spans="1:15" ht="18.75" x14ac:dyDescent="0.25">
      <c r="A343" s="24" t="s">
        <v>746</v>
      </c>
      <c r="B343" s="3"/>
      <c r="C343" s="22" t="s">
        <v>747</v>
      </c>
      <c r="D343" s="42">
        <f>'mód 3. ÖNK'!F342</f>
        <v>30532.810000000005</v>
      </c>
      <c r="E343" s="44">
        <v>-30533</v>
      </c>
      <c r="F343" s="44">
        <f t="shared" si="6"/>
        <v>-0.18999999999505235</v>
      </c>
      <c r="G343" s="2"/>
      <c r="H343" s="2"/>
      <c r="I343" s="2"/>
    </row>
    <row r="344" spans="1:15" ht="18.75" x14ac:dyDescent="0.25">
      <c r="A344" s="23" t="s">
        <v>748</v>
      </c>
      <c r="B344" s="3" t="s">
        <v>512</v>
      </c>
      <c r="C344" s="22" t="s">
        <v>749</v>
      </c>
      <c r="D344" s="42">
        <f>'mód 3. ÖNK'!F343</f>
        <v>50</v>
      </c>
      <c r="E344" s="44">
        <v>-48</v>
      </c>
      <c r="F344" s="44">
        <f t="shared" si="6"/>
        <v>2</v>
      </c>
      <c r="G344" s="2"/>
      <c r="H344" s="2"/>
      <c r="I344" s="2"/>
    </row>
    <row r="345" spans="1:15" ht="18.75" x14ac:dyDescent="0.25">
      <c r="A345" s="24" t="s">
        <v>750</v>
      </c>
      <c r="B345" s="3"/>
      <c r="C345" s="22" t="s">
        <v>751</v>
      </c>
      <c r="D345" s="42">
        <f>'mód 3. ÖNK'!F344</f>
        <v>0</v>
      </c>
      <c r="E345" s="44">
        <v>0</v>
      </c>
      <c r="F345" s="44">
        <f t="shared" si="6"/>
        <v>0</v>
      </c>
      <c r="G345" s="2"/>
      <c r="H345" s="2"/>
      <c r="I345" s="2"/>
    </row>
    <row r="346" spans="1:15" ht="18.75" x14ac:dyDescent="0.25">
      <c r="A346" s="24" t="s">
        <v>752</v>
      </c>
      <c r="B346" s="3"/>
      <c r="C346" s="22" t="s">
        <v>753</v>
      </c>
      <c r="D346" s="42">
        <f>'mód 3. ÖNK'!F345</f>
        <v>50</v>
      </c>
      <c r="E346" s="44">
        <v>-48</v>
      </c>
      <c r="F346" s="44">
        <f t="shared" si="6"/>
        <v>2</v>
      </c>
      <c r="G346" s="2"/>
      <c r="H346" s="2"/>
      <c r="I346" s="2"/>
    </row>
    <row r="347" spans="1:15" ht="18.75" x14ac:dyDescent="0.25">
      <c r="A347" s="23" t="s">
        <v>754</v>
      </c>
      <c r="B347" s="3" t="s">
        <v>513</v>
      </c>
      <c r="C347" s="22" t="s">
        <v>755</v>
      </c>
      <c r="D347" s="42">
        <f>'mód 3. ÖNK'!F346</f>
        <v>0</v>
      </c>
      <c r="E347" s="44">
        <v>0</v>
      </c>
      <c r="F347" s="44">
        <f t="shared" si="6"/>
        <v>0</v>
      </c>
      <c r="G347" s="2"/>
      <c r="H347" s="2"/>
      <c r="I347" s="2"/>
    </row>
    <row r="348" spans="1:15" ht="18.75" x14ac:dyDescent="0.25">
      <c r="A348" s="23" t="s">
        <v>756</v>
      </c>
      <c r="B348" s="3" t="s">
        <v>514</v>
      </c>
      <c r="C348" s="22" t="s">
        <v>757</v>
      </c>
      <c r="D348" s="42">
        <f>'mód 3. ÖNK'!F347</f>
        <v>3175</v>
      </c>
      <c r="E348" s="44">
        <f>SUM(E349:E356)</f>
        <v>-3004</v>
      </c>
      <c r="F348" s="44">
        <f t="shared" si="6"/>
        <v>171</v>
      </c>
      <c r="G348" s="2"/>
      <c r="H348" s="2"/>
      <c r="I348" s="2"/>
    </row>
    <row r="349" spans="1:15" ht="18.75" x14ac:dyDescent="0.25">
      <c r="A349" s="24" t="s">
        <v>758</v>
      </c>
      <c r="B349" s="3"/>
      <c r="C349" s="22" t="s">
        <v>759</v>
      </c>
      <c r="D349" s="42">
        <f>'mód 3. ÖNK'!F348</f>
        <v>100</v>
      </c>
      <c r="E349" s="44">
        <v>-100</v>
      </c>
      <c r="F349" s="44">
        <f t="shared" si="6"/>
        <v>0</v>
      </c>
      <c r="G349" s="2"/>
      <c r="H349" s="2"/>
      <c r="I349" s="2"/>
    </row>
    <row r="350" spans="1:15" ht="18.75" x14ac:dyDescent="0.25">
      <c r="A350" s="24" t="s">
        <v>760</v>
      </c>
      <c r="B350" s="3"/>
      <c r="C350" s="22" t="s">
        <v>761</v>
      </c>
      <c r="D350" s="42">
        <f>'mód 3. ÖNK'!F349</f>
        <v>100</v>
      </c>
      <c r="E350" s="44">
        <v>-70</v>
      </c>
      <c r="F350" s="44">
        <f t="shared" si="6"/>
        <v>30</v>
      </c>
      <c r="G350" s="2"/>
      <c r="H350" s="2"/>
      <c r="I350" s="2"/>
    </row>
    <row r="351" spans="1:15" ht="18.75" x14ac:dyDescent="0.25">
      <c r="A351" s="24" t="s">
        <v>1812</v>
      </c>
      <c r="B351" s="3"/>
      <c r="C351" s="22" t="s">
        <v>1813</v>
      </c>
      <c r="D351" s="42">
        <f>'mód 3. ÖNK'!F350</f>
        <v>78</v>
      </c>
      <c r="E351" s="44">
        <v>63</v>
      </c>
      <c r="F351" s="44">
        <f t="shared" si="6"/>
        <v>141</v>
      </c>
      <c r="G351" s="2"/>
      <c r="H351" s="2"/>
      <c r="I351" s="2"/>
    </row>
    <row r="352" spans="1:15" ht="18.75" x14ac:dyDescent="0.25">
      <c r="A352" s="24" t="s">
        <v>1814</v>
      </c>
      <c r="B352" s="3"/>
      <c r="C352" s="22" t="s">
        <v>1815</v>
      </c>
      <c r="D352" s="42">
        <f>'mód 3. ÖNK'!F351</f>
        <v>0</v>
      </c>
      <c r="E352" s="44">
        <v>0</v>
      </c>
      <c r="F352" s="44">
        <f t="shared" si="6"/>
        <v>0</v>
      </c>
      <c r="G352" s="2"/>
      <c r="H352" s="2"/>
      <c r="I352" s="2"/>
    </row>
    <row r="353" spans="1:9" ht="18.75" x14ac:dyDescent="0.25">
      <c r="A353" s="24" t="s">
        <v>1816</v>
      </c>
      <c r="B353" s="3"/>
      <c r="C353" s="22" t="s">
        <v>1817</v>
      </c>
      <c r="D353" s="42">
        <f>'mód 3. ÖNK'!F352</f>
        <v>0</v>
      </c>
      <c r="E353" s="44">
        <v>0</v>
      </c>
      <c r="F353" s="44">
        <f t="shared" si="6"/>
        <v>0</v>
      </c>
      <c r="G353" s="2"/>
      <c r="H353" s="2"/>
      <c r="I353" s="2"/>
    </row>
    <row r="354" spans="1:9" ht="18.75" x14ac:dyDescent="0.25">
      <c r="A354" s="24" t="s">
        <v>105</v>
      </c>
      <c r="B354" s="3"/>
      <c r="C354" s="22" t="s">
        <v>106</v>
      </c>
      <c r="D354" s="42">
        <f>'mód 3. ÖNK'!F353</f>
        <v>0</v>
      </c>
      <c r="E354" s="44">
        <v>0</v>
      </c>
      <c r="F354" s="44">
        <f t="shared" si="6"/>
        <v>0</v>
      </c>
      <c r="G354" s="2"/>
      <c r="H354" s="2"/>
      <c r="I354" s="2"/>
    </row>
    <row r="355" spans="1:9" ht="18.75" x14ac:dyDescent="0.25">
      <c r="A355" s="24" t="s">
        <v>107</v>
      </c>
      <c r="B355" s="3"/>
      <c r="C355" s="22" t="s">
        <v>108</v>
      </c>
      <c r="D355" s="42">
        <f>'mód 3. ÖNK'!F354</f>
        <v>0</v>
      </c>
      <c r="E355" s="44">
        <v>0</v>
      </c>
      <c r="F355" s="44">
        <f t="shared" si="6"/>
        <v>0</v>
      </c>
      <c r="G355" s="2"/>
      <c r="H355" s="2"/>
      <c r="I355" s="2"/>
    </row>
    <row r="356" spans="1:9" ht="18.75" x14ac:dyDescent="0.25">
      <c r="A356" s="24" t="s">
        <v>109</v>
      </c>
      <c r="B356" s="3"/>
      <c r="C356" s="22" t="s">
        <v>110</v>
      </c>
      <c r="D356" s="42">
        <f>'mód 3. ÖNK'!F355</f>
        <v>2897</v>
      </c>
      <c r="E356" s="44">
        <v>-2897</v>
      </c>
      <c r="F356" s="44">
        <f t="shared" si="6"/>
        <v>0</v>
      </c>
      <c r="G356" s="2"/>
      <c r="H356" s="2"/>
      <c r="I356" s="2"/>
    </row>
    <row r="357" spans="1:9" ht="18.75" x14ac:dyDescent="0.25">
      <c r="A357" s="21" t="s">
        <v>111</v>
      </c>
      <c r="B357" s="21" t="s">
        <v>515</v>
      </c>
      <c r="C357" s="32" t="s">
        <v>112</v>
      </c>
      <c r="D357" s="42">
        <f>'mód 3. ÖNK'!F356</f>
        <v>32072</v>
      </c>
      <c r="E357" s="44">
        <f>E358+E359+E360+E361+E365+E370+E376+E377</f>
        <v>-2134</v>
      </c>
      <c r="F357" s="43">
        <f t="shared" si="6"/>
        <v>29938</v>
      </c>
      <c r="G357" s="2"/>
      <c r="H357" s="2"/>
      <c r="I357" s="2"/>
    </row>
    <row r="358" spans="1:9" ht="18.75" x14ac:dyDescent="0.25">
      <c r="A358" s="3" t="s">
        <v>113</v>
      </c>
      <c r="B358" s="3" t="s">
        <v>516</v>
      </c>
      <c r="C358" s="22" t="s">
        <v>114</v>
      </c>
      <c r="D358" s="42">
        <f>'mód 3. ÖNK'!F357</f>
        <v>0</v>
      </c>
      <c r="E358" s="44">
        <v>0</v>
      </c>
      <c r="F358" s="44">
        <f t="shared" si="6"/>
        <v>0</v>
      </c>
      <c r="G358" s="2"/>
      <c r="H358" s="2"/>
      <c r="I358" s="2"/>
    </row>
    <row r="359" spans="1:9" ht="18.75" x14ac:dyDescent="0.25">
      <c r="A359" s="3" t="s">
        <v>115</v>
      </c>
      <c r="B359" s="3" t="s">
        <v>517</v>
      </c>
      <c r="C359" s="22" t="s">
        <v>116</v>
      </c>
      <c r="D359" s="42">
        <f>'mód 3. ÖNK'!F358</f>
        <v>226</v>
      </c>
      <c r="E359" s="44">
        <v>956</v>
      </c>
      <c r="F359" s="44">
        <f t="shared" si="6"/>
        <v>1182</v>
      </c>
      <c r="G359" s="2"/>
      <c r="H359" s="2"/>
      <c r="I359" s="2"/>
    </row>
    <row r="360" spans="1:9" ht="18.75" x14ac:dyDescent="0.25">
      <c r="A360" s="3" t="s">
        <v>117</v>
      </c>
      <c r="B360" s="3" t="s">
        <v>518</v>
      </c>
      <c r="C360" s="22" t="s">
        <v>118</v>
      </c>
      <c r="D360" s="42">
        <f>'mód 3. ÖNK'!F359</f>
        <v>0</v>
      </c>
      <c r="E360" s="44">
        <v>0</v>
      </c>
      <c r="F360" s="44">
        <f t="shared" si="6"/>
        <v>0</v>
      </c>
      <c r="G360" s="2"/>
      <c r="H360" s="2"/>
      <c r="I360" s="2"/>
    </row>
    <row r="361" spans="1:9" ht="18.75" x14ac:dyDescent="0.25">
      <c r="A361" s="3" t="s">
        <v>119</v>
      </c>
      <c r="B361" s="3" t="s">
        <v>519</v>
      </c>
      <c r="C361" s="22" t="s">
        <v>120</v>
      </c>
      <c r="D361" s="42">
        <f>'mód 3. ÖNK'!F360</f>
        <v>0</v>
      </c>
      <c r="E361" s="44">
        <v>21</v>
      </c>
      <c r="F361" s="44">
        <f t="shared" si="6"/>
        <v>21</v>
      </c>
      <c r="G361" s="2"/>
      <c r="H361" s="2"/>
      <c r="I361" s="2"/>
    </row>
    <row r="362" spans="1:9" ht="18.75" x14ac:dyDescent="0.25">
      <c r="A362" s="23" t="s">
        <v>121</v>
      </c>
      <c r="B362" s="3"/>
      <c r="C362" s="22" t="s">
        <v>122</v>
      </c>
      <c r="D362" s="42">
        <f>'mód 3. ÖNK'!F361</f>
        <v>0</v>
      </c>
      <c r="E362" s="44">
        <v>0</v>
      </c>
      <c r="F362" s="44">
        <f t="shared" si="6"/>
        <v>0</v>
      </c>
      <c r="G362" s="2"/>
      <c r="H362" s="2"/>
      <c r="I362" s="2"/>
    </row>
    <row r="363" spans="1:9" ht="18.75" x14ac:dyDescent="0.25">
      <c r="A363" s="23" t="s">
        <v>123</v>
      </c>
      <c r="B363" s="3"/>
      <c r="C363" s="22" t="s">
        <v>124</v>
      </c>
      <c r="D363" s="42">
        <f>'mód 3. ÖNK'!F362</f>
        <v>0</v>
      </c>
      <c r="E363" s="44">
        <v>21</v>
      </c>
      <c r="F363" s="44">
        <f t="shared" si="6"/>
        <v>21</v>
      </c>
      <c r="G363" s="2"/>
      <c r="H363" s="2"/>
      <c r="I363" s="2"/>
    </row>
    <row r="364" spans="1:9" ht="18.75" x14ac:dyDescent="0.25">
      <c r="A364" s="24" t="s">
        <v>125</v>
      </c>
      <c r="B364" s="3"/>
      <c r="C364" s="22" t="s">
        <v>126</v>
      </c>
      <c r="D364" s="42">
        <f>'mód 3. ÖNK'!F363</f>
        <v>0</v>
      </c>
      <c r="E364" s="44">
        <v>21</v>
      </c>
      <c r="F364" s="44">
        <f t="shared" si="6"/>
        <v>21</v>
      </c>
      <c r="G364" s="2"/>
      <c r="H364" s="2"/>
      <c r="I364" s="2"/>
    </row>
    <row r="365" spans="1:9" ht="18.75" x14ac:dyDescent="0.25">
      <c r="A365" s="3" t="s">
        <v>127</v>
      </c>
      <c r="B365" s="3" t="s">
        <v>520</v>
      </c>
      <c r="C365" s="22" t="s">
        <v>128</v>
      </c>
      <c r="D365" s="42">
        <f>'mód 3. ÖNK'!F364</f>
        <v>19152</v>
      </c>
      <c r="E365" s="44">
        <v>-6971</v>
      </c>
      <c r="F365" s="44">
        <f t="shared" si="6"/>
        <v>12181</v>
      </c>
      <c r="G365" s="2"/>
      <c r="H365" s="2"/>
      <c r="I365" s="2"/>
    </row>
    <row r="366" spans="1:9" ht="18.75" x14ac:dyDescent="0.25">
      <c r="A366" s="23" t="s">
        <v>129</v>
      </c>
      <c r="B366" s="3"/>
      <c r="C366" s="22" t="s">
        <v>130</v>
      </c>
      <c r="D366" s="42">
        <f>'mód 3. ÖNK'!F365</f>
        <v>0</v>
      </c>
      <c r="E366" s="44">
        <v>0</v>
      </c>
      <c r="F366" s="44">
        <f t="shared" si="6"/>
        <v>0</v>
      </c>
      <c r="G366" s="2"/>
      <c r="H366" s="2"/>
      <c r="I366" s="2"/>
    </row>
    <row r="367" spans="1:9" ht="18.75" x14ac:dyDescent="0.25">
      <c r="A367" s="23" t="s">
        <v>131</v>
      </c>
      <c r="B367" s="3"/>
      <c r="C367" s="22" t="s">
        <v>132</v>
      </c>
      <c r="D367" s="42">
        <f>'mód 3. ÖNK'!F366</f>
        <v>19152</v>
      </c>
      <c r="E367" s="44">
        <v>-6971</v>
      </c>
      <c r="F367" s="44">
        <f t="shared" si="6"/>
        <v>12181</v>
      </c>
      <c r="G367" s="2"/>
      <c r="H367" s="2"/>
      <c r="I367" s="2"/>
    </row>
    <row r="368" spans="1:9" ht="18.75" x14ac:dyDescent="0.25">
      <c r="A368" s="24" t="s">
        <v>133</v>
      </c>
      <c r="B368" s="3"/>
      <c r="C368" s="22" t="s">
        <v>134</v>
      </c>
      <c r="D368" s="42">
        <f>'mód 3. ÖNK'!F367</f>
        <v>19152</v>
      </c>
      <c r="E368" s="44">
        <v>-6971</v>
      </c>
      <c r="F368" s="44">
        <f t="shared" si="6"/>
        <v>12181</v>
      </c>
      <c r="G368" s="2"/>
      <c r="H368" s="2"/>
      <c r="I368" s="2"/>
    </row>
    <row r="369" spans="1:9" ht="18.75" x14ac:dyDescent="0.25">
      <c r="A369" s="24" t="s">
        <v>135</v>
      </c>
      <c r="B369" s="3"/>
      <c r="C369" s="22" t="s">
        <v>136</v>
      </c>
      <c r="D369" s="42">
        <f>'mód 3. ÖNK'!F368</f>
        <v>0</v>
      </c>
      <c r="E369" s="44">
        <v>0</v>
      </c>
      <c r="F369" s="44">
        <f t="shared" si="6"/>
        <v>0</v>
      </c>
      <c r="G369" s="2"/>
      <c r="H369" s="2"/>
      <c r="I369" s="2"/>
    </row>
    <row r="370" spans="1:9" ht="18.75" x14ac:dyDescent="0.25">
      <c r="A370" s="3" t="s">
        <v>137</v>
      </c>
      <c r="B370" s="3" t="s">
        <v>521</v>
      </c>
      <c r="C370" s="22" t="s">
        <v>138</v>
      </c>
      <c r="D370" s="42">
        <f>'mód 3. ÖNK'!F369</f>
        <v>8290</v>
      </c>
      <c r="E370" s="44">
        <f>E371+E372+E375</f>
        <v>-703</v>
      </c>
      <c r="F370" s="44">
        <f t="shared" si="6"/>
        <v>7587</v>
      </c>
      <c r="G370" s="2"/>
      <c r="H370" s="2"/>
      <c r="I370" s="2"/>
    </row>
    <row r="371" spans="1:9" ht="18.75" x14ac:dyDescent="0.25">
      <c r="A371" s="23" t="s">
        <v>139</v>
      </c>
      <c r="B371" s="3"/>
      <c r="C371" s="22" t="s">
        <v>140</v>
      </c>
      <c r="D371" s="42">
        <f>'mód 3. ÖNK'!F370</f>
        <v>0</v>
      </c>
      <c r="E371" s="44">
        <v>0</v>
      </c>
      <c r="F371" s="44">
        <f t="shared" si="6"/>
        <v>0</v>
      </c>
      <c r="G371" s="2"/>
      <c r="H371" s="2"/>
      <c r="I371" s="2"/>
    </row>
    <row r="372" spans="1:9" ht="18.75" x14ac:dyDescent="0.25">
      <c r="A372" s="23" t="s">
        <v>1066</v>
      </c>
      <c r="B372" s="3"/>
      <c r="C372" s="22" t="s">
        <v>1067</v>
      </c>
      <c r="D372" s="42">
        <f>'mód 3. ÖNK'!F371</f>
        <v>6480</v>
      </c>
      <c r="E372" s="44">
        <v>-318</v>
      </c>
      <c r="F372" s="44">
        <f t="shared" si="6"/>
        <v>6162</v>
      </c>
      <c r="G372" s="2"/>
      <c r="H372" s="2"/>
      <c r="I372" s="2"/>
    </row>
    <row r="373" spans="1:9" ht="18.75" x14ac:dyDescent="0.25">
      <c r="A373" s="24" t="s">
        <v>1068</v>
      </c>
      <c r="B373" s="3"/>
      <c r="C373" s="22" t="s">
        <v>1069</v>
      </c>
      <c r="D373" s="42">
        <f>'mód 3. ÖNK'!F372</f>
        <v>6480</v>
      </c>
      <c r="E373" s="44">
        <v>-318</v>
      </c>
      <c r="F373" s="44">
        <f t="shared" si="6"/>
        <v>6162</v>
      </c>
      <c r="G373" s="2"/>
      <c r="H373" s="2"/>
      <c r="I373" s="2"/>
    </row>
    <row r="374" spans="1:9" ht="18.75" x14ac:dyDescent="0.25">
      <c r="A374" s="24" t="s">
        <v>1070</v>
      </c>
      <c r="B374" s="3"/>
      <c r="C374" s="22" t="s">
        <v>1071</v>
      </c>
      <c r="D374" s="42">
        <f>'mód 3. ÖNK'!F373</f>
        <v>0</v>
      </c>
      <c r="E374" s="44">
        <v>0</v>
      </c>
      <c r="F374" s="44">
        <f t="shared" si="6"/>
        <v>0</v>
      </c>
      <c r="G374" s="2"/>
      <c r="H374" s="2"/>
      <c r="I374" s="2"/>
    </row>
    <row r="375" spans="1:9" ht="18.75" x14ac:dyDescent="0.25">
      <c r="A375" s="23" t="s">
        <v>1072</v>
      </c>
      <c r="B375" s="3"/>
      <c r="C375" s="22" t="s">
        <v>1073</v>
      </c>
      <c r="D375" s="42">
        <f>'mód 3. ÖNK'!F374</f>
        <v>1810</v>
      </c>
      <c r="E375" s="44">
        <v>-385</v>
      </c>
      <c r="F375" s="44">
        <f t="shared" si="6"/>
        <v>1425</v>
      </c>
      <c r="G375" s="2"/>
      <c r="H375" s="2"/>
      <c r="I375" s="2"/>
    </row>
    <row r="376" spans="1:9" ht="18.75" x14ac:dyDescent="0.25">
      <c r="A376" s="3" t="s">
        <v>1074</v>
      </c>
      <c r="B376" s="3" t="s">
        <v>522</v>
      </c>
      <c r="C376" s="22" t="s">
        <v>1075</v>
      </c>
      <c r="D376" s="42">
        <f>'mód 3. ÖNK'!F375</f>
        <v>0</v>
      </c>
      <c r="E376" s="44">
        <v>0</v>
      </c>
      <c r="F376" s="44">
        <f t="shared" si="6"/>
        <v>0</v>
      </c>
      <c r="G376" s="2"/>
      <c r="H376" s="2"/>
      <c r="I376" s="2"/>
    </row>
    <row r="377" spans="1:9" ht="18.75" x14ac:dyDescent="0.25">
      <c r="A377" s="3" t="s">
        <v>1076</v>
      </c>
      <c r="B377" s="3" t="s">
        <v>523</v>
      </c>
      <c r="C377" s="22" t="s">
        <v>1077</v>
      </c>
      <c r="D377" s="42">
        <f>'mód 3. ÖNK'!F376</f>
        <v>4404</v>
      </c>
      <c r="E377" s="44">
        <f>E378+E379+E385</f>
        <v>4563</v>
      </c>
      <c r="F377" s="44">
        <f t="shared" si="6"/>
        <v>8967</v>
      </c>
      <c r="G377" s="2"/>
      <c r="H377" s="2"/>
      <c r="I377" s="2"/>
    </row>
    <row r="378" spans="1:9" ht="18.75" x14ac:dyDescent="0.25">
      <c r="A378" s="23" t="s">
        <v>1078</v>
      </c>
      <c r="B378" s="3"/>
      <c r="C378" s="22" t="s">
        <v>1079</v>
      </c>
      <c r="D378" s="42">
        <f>'mód 3. ÖNK'!F377</f>
        <v>0</v>
      </c>
      <c r="E378" s="44">
        <v>0</v>
      </c>
      <c r="F378" s="44">
        <f t="shared" si="6"/>
        <v>0</v>
      </c>
      <c r="G378" s="2"/>
      <c r="H378" s="2"/>
      <c r="I378" s="2"/>
    </row>
    <row r="379" spans="1:9" ht="18.75" x14ac:dyDescent="0.25">
      <c r="A379" s="23" t="s">
        <v>1080</v>
      </c>
      <c r="B379" s="3"/>
      <c r="C379" s="22" t="s">
        <v>1081</v>
      </c>
      <c r="D379" s="42">
        <f>'mód 3. ÖNK'!F378</f>
        <v>4250</v>
      </c>
      <c r="E379" s="44">
        <f>SUM(E380:E384)</f>
        <v>-1254</v>
      </c>
      <c r="F379" s="44">
        <f t="shared" si="6"/>
        <v>2996</v>
      </c>
      <c r="G379" s="2"/>
      <c r="H379" s="2"/>
      <c r="I379" s="2"/>
    </row>
    <row r="380" spans="1:9" ht="18.75" x14ac:dyDescent="0.25">
      <c r="A380" s="24" t="s">
        <v>1082</v>
      </c>
      <c r="B380" s="3"/>
      <c r="C380" s="22" t="s">
        <v>1083</v>
      </c>
      <c r="D380" s="42">
        <f>'mód 3. ÖNK'!F379</f>
        <v>2000</v>
      </c>
      <c r="E380" s="44">
        <v>-194</v>
      </c>
      <c r="F380" s="44">
        <f t="shared" si="6"/>
        <v>1806</v>
      </c>
      <c r="G380" s="2"/>
      <c r="H380" s="2"/>
      <c r="I380" s="2"/>
    </row>
    <row r="381" spans="1:9" ht="18.75" x14ac:dyDescent="0.25">
      <c r="A381" s="24" t="s">
        <v>1084</v>
      </c>
      <c r="B381" s="3"/>
      <c r="C381" s="22" t="s">
        <v>1085</v>
      </c>
      <c r="D381" s="42">
        <f>'mód 3. ÖNK'!F380</f>
        <v>1729</v>
      </c>
      <c r="E381" s="44">
        <v>-1031</v>
      </c>
      <c r="F381" s="44">
        <f t="shared" si="6"/>
        <v>698</v>
      </c>
      <c r="G381" s="2"/>
      <c r="H381" s="2"/>
      <c r="I381" s="2"/>
    </row>
    <row r="382" spans="1:9" ht="18.75" x14ac:dyDescent="0.25">
      <c r="A382" s="24" t="s">
        <v>1086</v>
      </c>
      <c r="B382" s="3"/>
      <c r="C382" s="22" t="s">
        <v>1087</v>
      </c>
      <c r="D382" s="42">
        <f>'mód 3. ÖNK'!F381</f>
        <v>400</v>
      </c>
      <c r="E382" s="44">
        <v>-88</v>
      </c>
      <c r="F382" s="44">
        <f t="shared" si="6"/>
        <v>312</v>
      </c>
      <c r="G382" s="2"/>
      <c r="H382" s="2"/>
      <c r="I382" s="2"/>
    </row>
    <row r="383" spans="1:9" ht="18.75" x14ac:dyDescent="0.25">
      <c r="A383" s="24" t="s">
        <v>1088</v>
      </c>
      <c r="B383" s="3"/>
      <c r="C383" s="22" t="s">
        <v>1089</v>
      </c>
      <c r="D383" s="42">
        <f>'mód 3. ÖNK'!F382</f>
        <v>0</v>
      </c>
      <c r="E383" s="44">
        <v>0</v>
      </c>
      <c r="F383" s="44">
        <f t="shared" si="6"/>
        <v>0</v>
      </c>
      <c r="G383" s="2"/>
      <c r="H383" s="2"/>
      <c r="I383" s="2"/>
    </row>
    <row r="384" spans="1:9" ht="18.75" x14ac:dyDescent="0.25">
      <c r="A384" s="24" t="s">
        <v>1090</v>
      </c>
      <c r="B384" s="3"/>
      <c r="C384" s="22" t="s">
        <v>1091</v>
      </c>
      <c r="D384" s="42">
        <f>'mód 3. ÖNK'!F383</f>
        <v>0</v>
      </c>
      <c r="E384" s="44">
        <v>59</v>
      </c>
      <c r="F384" s="44">
        <f t="shared" si="6"/>
        <v>59</v>
      </c>
      <c r="G384" s="2"/>
      <c r="H384" s="2"/>
      <c r="I384" s="2"/>
    </row>
    <row r="385" spans="1:9" ht="18.75" x14ac:dyDescent="0.25">
      <c r="A385" s="34" t="s">
        <v>1092</v>
      </c>
      <c r="B385" s="3"/>
      <c r="C385" s="22" t="s">
        <v>1093</v>
      </c>
      <c r="D385" s="42">
        <f>'mód 3. ÖNK'!F384</f>
        <v>275</v>
      </c>
      <c r="E385" s="44">
        <f>SUM(E386:E391)</f>
        <v>5817</v>
      </c>
      <c r="F385" s="44">
        <f t="shared" si="6"/>
        <v>6092</v>
      </c>
      <c r="G385" s="2"/>
      <c r="H385" s="2"/>
      <c r="I385" s="2"/>
    </row>
    <row r="386" spans="1:9" ht="18.75" x14ac:dyDescent="0.25">
      <c r="A386" s="24" t="s">
        <v>1094</v>
      </c>
      <c r="B386" s="3"/>
      <c r="C386" s="22" t="s">
        <v>1095</v>
      </c>
      <c r="D386" s="42">
        <f>'mód 3. ÖNK'!F385</f>
        <v>0</v>
      </c>
      <c r="E386" s="44">
        <v>0</v>
      </c>
      <c r="F386" s="44">
        <f t="shared" si="6"/>
        <v>0</v>
      </c>
      <c r="G386" s="2"/>
      <c r="H386" s="2"/>
      <c r="I386" s="2"/>
    </row>
    <row r="387" spans="1:9" ht="18.75" x14ac:dyDescent="0.25">
      <c r="A387" s="24" t="s">
        <v>1096</v>
      </c>
      <c r="B387" s="3"/>
      <c r="C387" s="22" t="s">
        <v>1097</v>
      </c>
      <c r="D387" s="42">
        <f>'mód 3. ÖNK'!F386</f>
        <v>0</v>
      </c>
      <c r="E387" s="44">
        <v>402</v>
      </c>
      <c r="F387" s="44">
        <f t="shared" si="6"/>
        <v>402</v>
      </c>
      <c r="G387" s="2"/>
      <c r="H387" s="2"/>
      <c r="I387" s="2"/>
    </row>
    <row r="388" spans="1:9" ht="18.75" x14ac:dyDescent="0.25">
      <c r="A388" s="24" t="s">
        <v>1098</v>
      </c>
      <c r="B388" s="3"/>
      <c r="C388" s="22" t="s">
        <v>1099</v>
      </c>
      <c r="D388" s="42">
        <f>'mód 3. ÖNK'!F387</f>
        <v>0</v>
      </c>
      <c r="E388" s="44">
        <v>0</v>
      </c>
      <c r="F388" s="44">
        <f t="shared" si="6"/>
        <v>0</v>
      </c>
      <c r="G388" s="2"/>
      <c r="H388" s="2"/>
      <c r="I388" s="2"/>
    </row>
    <row r="389" spans="1:9" ht="18.75" x14ac:dyDescent="0.25">
      <c r="A389" s="24" t="s">
        <v>1100</v>
      </c>
      <c r="B389" s="3"/>
      <c r="C389" s="22" t="s">
        <v>1101</v>
      </c>
      <c r="D389" s="42">
        <f>'mód 3. ÖNK'!F388</f>
        <v>275</v>
      </c>
      <c r="E389" s="44">
        <v>-233</v>
      </c>
      <c r="F389" s="44">
        <f t="shared" si="6"/>
        <v>42</v>
      </c>
      <c r="G389" s="2"/>
      <c r="H389" s="2"/>
      <c r="I389" s="2"/>
    </row>
    <row r="390" spans="1:9" ht="18.75" x14ac:dyDescent="0.25">
      <c r="A390" s="24" t="s">
        <v>1102</v>
      </c>
      <c r="B390" s="3"/>
      <c r="C390" s="22" t="s">
        <v>1103</v>
      </c>
      <c r="D390" s="42">
        <f>'mód 3. ÖNK'!F389</f>
        <v>0</v>
      </c>
      <c r="E390" s="44">
        <v>5633</v>
      </c>
      <c r="F390" s="44">
        <f t="shared" si="6"/>
        <v>5633</v>
      </c>
      <c r="G390" s="2"/>
      <c r="H390" s="2"/>
      <c r="I390" s="2"/>
    </row>
    <row r="391" spans="1:9" ht="18.75" x14ac:dyDescent="0.25">
      <c r="A391" s="24" t="s">
        <v>1104</v>
      </c>
      <c r="B391" s="3"/>
      <c r="C391" s="22" t="s">
        <v>1105</v>
      </c>
      <c r="D391" s="42">
        <f>'mód 3. ÖNK'!F390</f>
        <v>0</v>
      </c>
      <c r="E391" s="44">
        <v>15</v>
      </c>
      <c r="F391" s="44">
        <f t="shared" si="6"/>
        <v>15</v>
      </c>
      <c r="G391" s="2"/>
      <c r="H391" s="2"/>
      <c r="I391" s="2"/>
    </row>
    <row r="392" spans="1:9" ht="18.75" x14ac:dyDescent="0.25">
      <c r="A392" s="21" t="s">
        <v>1106</v>
      </c>
      <c r="B392" s="21" t="s">
        <v>524</v>
      </c>
      <c r="C392" s="32" t="s">
        <v>1107</v>
      </c>
      <c r="D392" s="42">
        <f>'mód 3. ÖNK'!F391</f>
        <v>21559</v>
      </c>
      <c r="E392" s="44">
        <f>E393+E394+E395+E396+E397+E398+E407+E408+E409+E410+E411+E428</f>
        <v>-125</v>
      </c>
      <c r="F392" s="43">
        <f t="shared" si="6"/>
        <v>21434</v>
      </c>
      <c r="G392" s="2"/>
      <c r="H392" s="2"/>
      <c r="I392" s="2"/>
    </row>
    <row r="393" spans="1:9" ht="18.75" x14ac:dyDescent="0.25">
      <c r="A393" s="3" t="s">
        <v>1108</v>
      </c>
      <c r="B393" s="3" t="s">
        <v>525</v>
      </c>
      <c r="C393" s="22" t="s">
        <v>1109</v>
      </c>
      <c r="D393" s="42">
        <f>'mód 3. ÖNK'!F392</f>
        <v>0</v>
      </c>
      <c r="E393" s="44">
        <v>0</v>
      </c>
      <c r="F393" s="44">
        <f t="shared" si="6"/>
        <v>0</v>
      </c>
      <c r="G393" s="2"/>
      <c r="H393" s="2"/>
      <c r="I393" s="2"/>
    </row>
    <row r="394" spans="1:9" ht="18.75" x14ac:dyDescent="0.25">
      <c r="A394" s="3" t="s">
        <v>1110</v>
      </c>
      <c r="B394" s="3" t="s">
        <v>526</v>
      </c>
      <c r="C394" s="22" t="s">
        <v>1111</v>
      </c>
      <c r="D394" s="42">
        <f>'mód 3. ÖNK'!F393</f>
        <v>1359</v>
      </c>
      <c r="E394" s="44">
        <v>-105</v>
      </c>
      <c r="F394" s="44">
        <f t="shared" si="6"/>
        <v>1254</v>
      </c>
      <c r="G394" s="2"/>
      <c r="H394" s="2"/>
      <c r="I394" s="2"/>
    </row>
    <row r="395" spans="1:9" ht="18.75" x14ac:dyDescent="0.25">
      <c r="A395" s="3" t="s">
        <v>1112</v>
      </c>
      <c r="B395" s="3" t="s">
        <v>527</v>
      </c>
      <c r="C395" s="22" t="s">
        <v>1113</v>
      </c>
      <c r="D395" s="42">
        <f>'mód 3. ÖNK'!F394</f>
        <v>0</v>
      </c>
      <c r="E395" s="44">
        <v>0</v>
      </c>
      <c r="F395" s="44">
        <f t="shared" si="6"/>
        <v>0</v>
      </c>
      <c r="G395" s="2"/>
      <c r="H395" s="2"/>
      <c r="I395" s="2"/>
    </row>
    <row r="396" spans="1:9" ht="18.75" x14ac:dyDescent="0.25">
      <c r="A396" s="3" t="s">
        <v>1114</v>
      </c>
      <c r="B396" s="3" t="s">
        <v>528</v>
      </c>
      <c r="C396" s="22" t="s">
        <v>1115</v>
      </c>
      <c r="D396" s="42">
        <f>'mód 3. ÖNK'!F395</f>
        <v>0</v>
      </c>
      <c r="E396" s="44">
        <v>0</v>
      </c>
      <c r="F396" s="44">
        <f t="shared" si="6"/>
        <v>0</v>
      </c>
      <c r="G396" s="2"/>
      <c r="H396" s="2"/>
      <c r="I396" s="2"/>
    </row>
    <row r="397" spans="1:9" ht="18.75" x14ac:dyDescent="0.25">
      <c r="A397" s="3" t="s">
        <v>1116</v>
      </c>
      <c r="B397" s="3" t="s">
        <v>529</v>
      </c>
      <c r="C397" s="22" t="s">
        <v>1117</v>
      </c>
      <c r="D397" s="42">
        <f>'mód 3. ÖNK'!F396</f>
        <v>0</v>
      </c>
      <c r="E397" s="44">
        <v>0</v>
      </c>
      <c r="F397" s="44">
        <f t="shared" si="6"/>
        <v>0</v>
      </c>
      <c r="G397" s="2"/>
      <c r="H397" s="2"/>
      <c r="I397" s="2"/>
    </row>
    <row r="398" spans="1:9" ht="18.75" x14ac:dyDescent="0.25">
      <c r="A398" s="3" t="s">
        <v>1118</v>
      </c>
      <c r="B398" s="3" t="s">
        <v>530</v>
      </c>
      <c r="C398" s="22" t="s">
        <v>1119</v>
      </c>
      <c r="D398" s="42">
        <f>'mód 3. ÖNK'!F397</f>
        <v>11184</v>
      </c>
      <c r="E398" s="234">
        <f>SUM(E399:E406)</f>
        <v>158</v>
      </c>
      <c r="F398" s="44">
        <f t="shared" si="6"/>
        <v>11342</v>
      </c>
      <c r="G398" s="2"/>
      <c r="H398" s="2"/>
      <c r="I398" s="2"/>
    </row>
    <row r="399" spans="1:9" ht="18.75" x14ac:dyDescent="0.25">
      <c r="A399" s="116" t="s">
        <v>1619</v>
      </c>
      <c r="B399" s="3"/>
      <c r="C399" s="22"/>
      <c r="D399" s="42">
        <f>'mód 3. ÖNK'!F398</f>
        <v>4417</v>
      </c>
      <c r="E399" s="44">
        <v>0</v>
      </c>
      <c r="F399" s="44">
        <f t="shared" si="6"/>
        <v>4417</v>
      </c>
      <c r="G399" s="2"/>
      <c r="H399" s="2"/>
      <c r="I399" s="2"/>
    </row>
    <row r="400" spans="1:9" ht="18.75" x14ac:dyDescent="0.25">
      <c r="A400" s="116" t="s">
        <v>572</v>
      </c>
      <c r="B400" s="3"/>
      <c r="C400" s="22"/>
      <c r="D400" s="42">
        <f>'mód 3. ÖNK'!F399</f>
        <v>5102</v>
      </c>
      <c r="E400" s="44">
        <v>0</v>
      </c>
      <c r="F400" s="44">
        <f t="shared" si="6"/>
        <v>5102</v>
      </c>
      <c r="G400" s="2"/>
      <c r="H400" s="2"/>
      <c r="I400" s="2"/>
    </row>
    <row r="401" spans="1:9" ht="18.75" x14ac:dyDescent="0.25">
      <c r="A401" s="116" t="s">
        <v>1620</v>
      </c>
      <c r="B401" s="3"/>
      <c r="C401" s="22"/>
      <c r="D401" s="42">
        <f>'mód 3. ÖNK'!F400</f>
        <v>855</v>
      </c>
      <c r="E401" s="44">
        <v>-187</v>
      </c>
      <c r="F401" s="44">
        <f t="shared" si="6"/>
        <v>668</v>
      </c>
      <c r="G401" s="2"/>
      <c r="H401" s="2"/>
      <c r="I401" s="2"/>
    </row>
    <row r="402" spans="1:9" ht="18.75" x14ac:dyDescent="0.25">
      <c r="A402" s="116" t="s">
        <v>1622</v>
      </c>
      <c r="B402" s="3"/>
      <c r="C402" s="22"/>
      <c r="D402" s="42">
        <f>'mód 3. ÖNK'!F401</f>
        <v>100</v>
      </c>
      <c r="E402" s="44">
        <v>178</v>
      </c>
      <c r="F402" s="44">
        <f t="shared" si="6"/>
        <v>278</v>
      </c>
      <c r="G402" s="2"/>
      <c r="H402" s="2"/>
      <c r="I402" s="2"/>
    </row>
    <row r="403" spans="1:9" ht="18.75" x14ac:dyDescent="0.25">
      <c r="A403" s="116" t="s">
        <v>1621</v>
      </c>
      <c r="B403" s="3"/>
      <c r="C403" s="22"/>
      <c r="D403" s="42">
        <f>'mód 3. ÖNK'!F402</f>
        <v>388</v>
      </c>
      <c r="E403" s="44">
        <v>0</v>
      </c>
      <c r="F403" s="44">
        <f t="shared" si="6"/>
        <v>388</v>
      </c>
      <c r="G403" s="2"/>
      <c r="H403" s="2"/>
      <c r="I403" s="2"/>
    </row>
    <row r="404" spans="1:9" ht="18.75" x14ac:dyDescent="0.25">
      <c r="A404" s="116" t="s">
        <v>52</v>
      </c>
      <c r="B404" s="3"/>
      <c r="C404" s="22"/>
      <c r="D404" s="42">
        <f>'mód 3. ÖNK'!F403</f>
        <v>172</v>
      </c>
      <c r="E404" s="44">
        <v>-30</v>
      </c>
      <c r="F404" s="44">
        <f t="shared" ref="F404:F471" si="7">D404+E404</f>
        <v>142</v>
      </c>
      <c r="G404" s="2"/>
      <c r="H404" s="2"/>
      <c r="I404" s="2"/>
    </row>
    <row r="405" spans="1:9" ht="18.75" x14ac:dyDescent="0.25">
      <c r="A405" s="116" t="s">
        <v>53</v>
      </c>
      <c r="B405" s="3"/>
      <c r="C405" s="22"/>
      <c r="D405" s="42">
        <f>'mód 3. ÖNK'!F404</f>
        <v>150</v>
      </c>
      <c r="E405" s="44">
        <v>150</v>
      </c>
      <c r="F405" s="44">
        <f t="shared" si="7"/>
        <v>300</v>
      </c>
      <c r="G405" s="2"/>
      <c r="H405" s="2"/>
      <c r="I405" s="2"/>
    </row>
    <row r="406" spans="1:9" ht="18.75" x14ac:dyDescent="0.25">
      <c r="A406" s="116" t="s">
        <v>202</v>
      </c>
      <c r="B406" s="3"/>
      <c r="C406" s="22"/>
      <c r="D406" s="42">
        <v>0</v>
      </c>
      <c r="E406" s="44">
        <v>47</v>
      </c>
      <c r="F406" s="44">
        <f t="shared" si="7"/>
        <v>47</v>
      </c>
      <c r="G406" s="2"/>
      <c r="H406" s="2"/>
      <c r="I406" s="2"/>
    </row>
    <row r="407" spans="1:9" ht="18.75" x14ac:dyDescent="0.25">
      <c r="A407" s="3" t="s">
        <v>1120</v>
      </c>
      <c r="B407" s="3" t="s">
        <v>531</v>
      </c>
      <c r="C407" s="22" t="s">
        <v>1121</v>
      </c>
      <c r="D407" s="42">
        <f>'mód 3. ÖNK'!F405</f>
        <v>0</v>
      </c>
      <c r="E407" s="44">
        <v>0</v>
      </c>
      <c r="F407" s="44">
        <f t="shared" si="7"/>
        <v>0</v>
      </c>
      <c r="G407" s="2"/>
      <c r="H407" s="2"/>
      <c r="I407" s="2"/>
    </row>
    <row r="408" spans="1:9" ht="18.75" x14ac:dyDescent="0.25">
      <c r="A408" s="3" t="s">
        <v>1122</v>
      </c>
      <c r="B408" s="3" t="s">
        <v>532</v>
      </c>
      <c r="C408" s="22" t="s">
        <v>1123</v>
      </c>
      <c r="D408" s="42">
        <f>'mód 3. ÖNK'!F406</f>
        <v>5150</v>
      </c>
      <c r="E408" s="44">
        <v>0</v>
      </c>
      <c r="F408" s="44">
        <f t="shared" si="7"/>
        <v>5150</v>
      </c>
      <c r="G408" s="2"/>
      <c r="H408" s="2"/>
      <c r="I408" s="2"/>
    </row>
    <row r="409" spans="1:9" ht="18.75" x14ac:dyDescent="0.25">
      <c r="A409" s="3" t="s">
        <v>215</v>
      </c>
      <c r="B409" s="3" t="s">
        <v>533</v>
      </c>
      <c r="C409" s="22" t="s">
        <v>216</v>
      </c>
      <c r="D409" s="42">
        <f>'mód 3. ÖNK'!F407</f>
        <v>0</v>
      </c>
      <c r="E409" s="44">
        <v>0</v>
      </c>
      <c r="F409" s="44">
        <f t="shared" si="7"/>
        <v>0</v>
      </c>
      <c r="G409" s="2"/>
      <c r="H409" s="2"/>
      <c r="I409" s="2"/>
    </row>
    <row r="410" spans="1:9" ht="18.75" x14ac:dyDescent="0.25">
      <c r="A410" s="5" t="s">
        <v>217</v>
      </c>
      <c r="B410" s="3" t="s">
        <v>534</v>
      </c>
      <c r="C410" s="22" t="s">
        <v>218</v>
      </c>
      <c r="D410" s="42">
        <f>'mód 3. ÖNK'!F408</f>
        <v>0</v>
      </c>
      <c r="E410" s="44">
        <v>0</v>
      </c>
      <c r="F410" s="44">
        <f t="shared" si="7"/>
        <v>0</v>
      </c>
      <c r="G410" s="2"/>
      <c r="H410" s="2"/>
      <c r="I410" s="2"/>
    </row>
    <row r="411" spans="1:9" ht="18.75" x14ac:dyDescent="0.25">
      <c r="A411" s="3" t="s">
        <v>219</v>
      </c>
      <c r="B411" s="3" t="s">
        <v>535</v>
      </c>
      <c r="C411" s="22" t="s">
        <v>220</v>
      </c>
      <c r="D411" s="42">
        <f>'mód 3. ÖNK'!F409</f>
        <v>3865</v>
      </c>
      <c r="E411" s="44">
        <f>E412+E423+E426+E427</f>
        <v>-178</v>
      </c>
      <c r="F411" s="44">
        <f t="shared" si="7"/>
        <v>3687</v>
      </c>
      <c r="G411" s="2"/>
      <c r="H411" s="2"/>
      <c r="I411" s="2"/>
    </row>
    <row r="412" spans="1:9" ht="18.75" x14ac:dyDescent="0.25">
      <c r="A412" s="23" t="s">
        <v>573</v>
      </c>
      <c r="B412" s="3"/>
      <c r="C412" s="22"/>
      <c r="D412" s="42">
        <f>'mód 3. ÖNK'!F410</f>
        <v>3137</v>
      </c>
      <c r="E412" s="44">
        <f>SUM(E413:E422)</f>
        <v>-214</v>
      </c>
      <c r="F412" s="44">
        <f t="shared" si="7"/>
        <v>2923</v>
      </c>
      <c r="G412" s="2"/>
      <c r="H412" s="2"/>
      <c r="I412" s="2"/>
    </row>
    <row r="413" spans="1:9" ht="18.75" x14ac:dyDescent="0.25">
      <c r="A413" s="24" t="s">
        <v>1623</v>
      </c>
      <c r="B413" s="3"/>
      <c r="C413" s="22"/>
      <c r="D413" s="42">
        <f>'mód 3. ÖNK'!F411</f>
        <v>1700</v>
      </c>
      <c r="E413" s="44">
        <v>18</v>
      </c>
      <c r="F413" s="44">
        <f t="shared" si="7"/>
        <v>1718</v>
      </c>
      <c r="G413" s="2"/>
      <c r="H413" s="2"/>
      <c r="I413" s="2"/>
    </row>
    <row r="414" spans="1:9" ht="18.75" x14ac:dyDescent="0.25">
      <c r="A414" s="24" t="s">
        <v>1624</v>
      </c>
      <c r="B414" s="3"/>
      <c r="C414" s="22"/>
      <c r="D414" s="42">
        <f>'mód 3. ÖNK'!F412</f>
        <v>200</v>
      </c>
      <c r="E414" s="44">
        <v>0</v>
      </c>
      <c r="F414" s="44">
        <f t="shared" si="7"/>
        <v>200</v>
      </c>
      <c r="G414" s="2"/>
      <c r="H414" s="2"/>
      <c r="I414" s="2"/>
    </row>
    <row r="415" spans="1:9" ht="18.75" x14ac:dyDescent="0.25">
      <c r="A415" s="24" t="s">
        <v>574</v>
      </c>
      <c r="B415" s="3"/>
      <c r="C415" s="22"/>
      <c r="D415" s="42">
        <f>'mód 3. ÖNK'!F413</f>
        <v>100</v>
      </c>
      <c r="E415" s="44">
        <v>0</v>
      </c>
      <c r="F415" s="44">
        <f t="shared" si="7"/>
        <v>100</v>
      </c>
      <c r="G415" s="2"/>
      <c r="H415" s="2"/>
      <c r="I415" s="2"/>
    </row>
    <row r="416" spans="1:9" ht="18.75" x14ac:dyDescent="0.25">
      <c r="A416" s="24" t="s">
        <v>575</v>
      </c>
      <c r="B416" s="3"/>
      <c r="C416" s="22"/>
      <c r="D416" s="42">
        <f>'mód 3. ÖNK'!F414</f>
        <v>100</v>
      </c>
      <c r="E416" s="44">
        <v>0</v>
      </c>
      <c r="F416" s="44">
        <f t="shared" si="7"/>
        <v>100</v>
      </c>
      <c r="G416" s="2"/>
      <c r="H416" s="2"/>
      <c r="I416" s="2"/>
    </row>
    <row r="417" spans="1:9" ht="18.75" x14ac:dyDescent="0.25">
      <c r="A417" s="24" t="s">
        <v>576</v>
      </c>
      <c r="B417" s="3"/>
      <c r="C417" s="22"/>
      <c r="D417" s="42">
        <f>'mód 3. ÖNK'!F415</f>
        <v>90</v>
      </c>
      <c r="E417" s="44">
        <v>0</v>
      </c>
      <c r="F417" s="44">
        <f t="shared" si="7"/>
        <v>90</v>
      </c>
      <c r="G417" s="2"/>
      <c r="H417" s="2"/>
      <c r="I417" s="2"/>
    </row>
    <row r="418" spans="1:9" ht="18.75" x14ac:dyDescent="0.25">
      <c r="A418" s="24" t="s">
        <v>1625</v>
      </c>
      <c r="B418" s="3"/>
      <c r="C418" s="22"/>
      <c r="D418" s="42">
        <f>'mód 3. ÖNK'!F416</f>
        <v>470</v>
      </c>
      <c r="E418" s="44">
        <v>-131</v>
      </c>
      <c r="F418" s="44">
        <f t="shared" si="7"/>
        <v>339</v>
      </c>
      <c r="G418" s="2"/>
      <c r="H418" s="2"/>
      <c r="I418" s="2"/>
    </row>
    <row r="419" spans="1:9" ht="18.75" x14ac:dyDescent="0.25">
      <c r="A419" s="24" t="s">
        <v>577</v>
      </c>
      <c r="B419" s="3"/>
      <c r="C419" s="22"/>
      <c r="D419" s="42">
        <f>'mód 3. ÖNK'!F417</f>
        <v>40</v>
      </c>
      <c r="E419" s="44">
        <v>0</v>
      </c>
      <c r="F419" s="44">
        <f t="shared" si="7"/>
        <v>40</v>
      </c>
      <c r="G419" s="2"/>
      <c r="H419" s="2"/>
      <c r="I419" s="2"/>
    </row>
    <row r="420" spans="1:9" ht="18.75" x14ac:dyDescent="0.25">
      <c r="A420" s="24" t="s">
        <v>580</v>
      </c>
      <c r="B420" s="3"/>
      <c r="C420" s="22"/>
      <c r="D420" s="42">
        <f>'mód 3. ÖNK'!F418</f>
        <v>100</v>
      </c>
      <c r="E420" s="44">
        <v>-100</v>
      </c>
      <c r="F420" s="44">
        <f t="shared" si="7"/>
        <v>0</v>
      </c>
      <c r="G420" s="2"/>
      <c r="H420" s="2"/>
      <c r="I420" s="2"/>
    </row>
    <row r="421" spans="1:9" ht="18.75" x14ac:dyDescent="0.25">
      <c r="A421" s="24" t="s">
        <v>49</v>
      </c>
      <c r="B421" s="3"/>
      <c r="C421" s="22"/>
      <c r="D421" s="42">
        <f>'mód 3. ÖNK'!F419</f>
        <v>297</v>
      </c>
      <c r="E421" s="44">
        <v>-1</v>
      </c>
      <c r="F421" s="44">
        <f t="shared" si="7"/>
        <v>296</v>
      </c>
      <c r="G421" s="2"/>
      <c r="H421" s="2"/>
      <c r="I421" s="2"/>
    </row>
    <row r="422" spans="1:9" ht="18.75" x14ac:dyDescent="0.25">
      <c r="A422" s="24" t="s">
        <v>50</v>
      </c>
      <c r="B422" s="3"/>
      <c r="C422" s="22"/>
      <c r="D422" s="42">
        <f>'mód 3. ÖNK'!F420</f>
        <v>40</v>
      </c>
      <c r="E422" s="44">
        <v>0</v>
      </c>
      <c r="F422" s="44">
        <f t="shared" si="7"/>
        <v>40</v>
      </c>
      <c r="G422" s="2"/>
      <c r="H422" s="2"/>
      <c r="I422" s="2"/>
    </row>
    <row r="423" spans="1:9" ht="18.75" x14ac:dyDescent="0.25">
      <c r="A423" s="116" t="s">
        <v>578</v>
      </c>
      <c r="B423" s="3"/>
      <c r="C423" s="22"/>
      <c r="D423" s="42">
        <f>'mód 3. ÖNK'!F421</f>
        <v>400</v>
      </c>
      <c r="E423" s="44">
        <f>SUM(E424:E425)</f>
        <v>25</v>
      </c>
      <c r="F423" s="44">
        <f t="shared" si="7"/>
        <v>425</v>
      </c>
      <c r="G423" s="2"/>
      <c r="H423" s="2"/>
      <c r="I423" s="2"/>
    </row>
    <row r="424" spans="1:9" ht="18.75" x14ac:dyDescent="0.25">
      <c r="A424" s="28" t="s">
        <v>1626</v>
      </c>
      <c r="B424" s="3"/>
      <c r="C424" s="22"/>
      <c r="D424" s="42">
        <f>'mód 3. ÖNK'!F422</f>
        <v>200</v>
      </c>
      <c r="E424" s="44">
        <v>25</v>
      </c>
      <c r="F424" s="44">
        <f t="shared" si="7"/>
        <v>225</v>
      </c>
      <c r="G424" s="2"/>
      <c r="H424" s="2"/>
      <c r="I424" s="2"/>
    </row>
    <row r="425" spans="1:9" ht="18.75" x14ac:dyDescent="0.25">
      <c r="A425" s="28" t="s">
        <v>579</v>
      </c>
      <c r="B425" s="3"/>
      <c r="C425" s="22"/>
      <c r="D425" s="42">
        <f>'mód 3. ÖNK'!F423</f>
        <v>200</v>
      </c>
      <c r="E425" s="44">
        <v>0</v>
      </c>
      <c r="F425" s="44">
        <f t="shared" si="7"/>
        <v>200</v>
      </c>
      <c r="G425" s="2"/>
      <c r="H425" s="2"/>
      <c r="I425" s="2"/>
    </row>
    <row r="426" spans="1:9" ht="18.75" x14ac:dyDescent="0.25">
      <c r="A426" s="116" t="s">
        <v>51</v>
      </c>
      <c r="B426" s="3"/>
      <c r="C426" s="22"/>
      <c r="D426" s="42">
        <f>'mód 3. ÖNK'!F424</f>
        <v>328</v>
      </c>
      <c r="E426" s="44">
        <v>0</v>
      </c>
      <c r="F426" s="44">
        <f t="shared" si="7"/>
        <v>328</v>
      </c>
      <c r="G426" s="2"/>
      <c r="H426" s="2"/>
      <c r="I426" s="2"/>
    </row>
    <row r="427" spans="1:9" ht="18.75" x14ac:dyDescent="0.25">
      <c r="A427" s="116" t="s">
        <v>203</v>
      </c>
      <c r="B427" s="3"/>
      <c r="C427" s="22"/>
      <c r="D427" s="42">
        <v>0</v>
      </c>
      <c r="E427" s="44">
        <v>11</v>
      </c>
      <c r="F427" s="44">
        <f t="shared" si="7"/>
        <v>11</v>
      </c>
      <c r="G427" s="2"/>
      <c r="H427" s="2"/>
      <c r="I427" s="2"/>
    </row>
    <row r="428" spans="1:9" ht="18.75" x14ac:dyDescent="0.25">
      <c r="A428" s="3" t="s">
        <v>221</v>
      </c>
      <c r="B428" s="3" t="s">
        <v>536</v>
      </c>
      <c r="C428" s="22" t="s">
        <v>222</v>
      </c>
      <c r="D428" s="42">
        <f>'mód 3. ÖNK'!F425</f>
        <v>1</v>
      </c>
      <c r="E428" s="44">
        <v>0</v>
      </c>
      <c r="F428" s="44">
        <f t="shared" si="7"/>
        <v>1</v>
      </c>
      <c r="G428" s="2"/>
      <c r="H428" s="2"/>
      <c r="I428" s="2"/>
    </row>
    <row r="429" spans="1:9" ht="18.75" x14ac:dyDescent="0.25">
      <c r="A429" s="116" t="s">
        <v>581</v>
      </c>
      <c r="B429" s="3"/>
      <c r="C429" s="22"/>
      <c r="D429" s="42">
        <f>'mód 3. ÖNK'!F426</f>
        <v>1</v>
      </c>
      <c r="E429" s="44">
        <v>0</v>
      </c>
      <c r="F429" s="44">
        <f t="shared" si="7"/>
        <v>1</v>
      </c>
      <c r="G429" s="2"/>
      <c r="H429" s="2"/>
      <c r="I429" s="2"/>
    </row>
    <row r="430" spans="1:9" ht="18.75" x14ac:dyDescent="0.25">
      <c r="A430" s="116" t="s">
        <v>582</v>
      </c>
      <c r="B430" s="3"/>
      <c r="C430" s="22"/>
      <c r="D430" s="42">
        <f>'mód 3. ÖNK'!F427</f>
        <v>0</v>
      </c>
      <c r="E430" s="44">
        <v>0</v>
      </c>
      <c r="F430" s="44">
        <f t="shared" si="7"/>
        <v>0</v>
      </c>
      <c r="G430" s="2"/>
      <c r="H430" s="2"/>
      <c r="I430" s="2"/>
    </row>
    <row r="431" spans="1:9" ht="18.75" x14ac:dyDescent="0.25">
      <c r="A431" s="21" t="s">
        <v>223</v>
      </c>
      <c r="B431" s="21" t="s">
        <v>537</v>
      </c>
      <c r="C431" s="32" t="s">
        <v>224</v>
      </c>
      <c r="D431" s="42">
        <f>'mód 3. ÖNK'!F428</f>
        <v>163545.57999999999</v>
      </c>
      <c r="E431" s="44">
        <f>E432+E435+E441+E442+E443+E444+E445</f>
        <v>24037</v>
      </c>
      <c r="F431" s="43">
        <f t="shared" si="7"/>
        <v>187582.58</v>
      </c>
      <c r="G431" s="2"/>
      <c r="H431" s="2"/>
      <c r="I431" s="2"/>
    </row>
    <row r="432" spans="1:9" ht="18.75" x14ac:dyDescent="0.25">
      <c r="A432" s="3" t="s">
        <v>225</v>
      </c>
      <c r="B432" s="3" t="s">
        <v>538</v>
      </c>
      <c r="C432" s="22" t="s">
        <v>226</v>
      </c>
      <c r="D432" s="42">
        <f>'mód 3. ÖNK'!F429</f>
        <v>354</v>
      </c>
      <c r="E432" s="44">
        <v>0</v>
      </c>
      <c r="F432" s="44">
        <f t="shared" si="7"/>
        <v>354</v>
      </c>
      <c r="G432" s="2"/>
      <c r="H432" s="2"/>
      <c r="I432" s="2"/>
    </row>
    <row r="433" spans="1:9" ht="18.75" x14ac:dyDescent="0.25">
      <c r="A433" s="23" t="s">
        <v>1627</v>
      </c>
      <c r="B433" s="3"/>
      <c r="C433" s="22" t="s">
        <v>228</v>
      </c>
      <c r="D433" s="42">
        <f>'mód 3. ÖNK'!F430</f>
        <v>0</v>
      </c>
      <c r="E433" s="44">
        <v>0</v>
      </c>
      <c r="F433" s="44">
        <f t="shared" si="7"/>
        <v>0</v>
      </c>
      <c r="G433" s="2"/>
      <c r="H433" s="2"/>
      <c r="I433" s="2"/>
    </row>
    <row r="434" spans="1:9" ht="18.75" x14ac:dyDescent="0.25">
      <c r="A434" s="23" t="s">
        <v>229</v>
      </c>
      <c r="B434" s="3"/>
      <c r="C434" s="22" t="s">
        <v>230</v>
      </c>
      <c r="D434" s="42">
        <f>'mód 3. ÖNK'!F431</f>
        <v>354</v>
      </c>
      <c r="E434" s="44">
        <v>0</v>
      </c>
      <c r="F434" s="44">
        <f t="shared" si="7"/>
        <v>354</v>
      </c>
      <c r="G434" s="2"/>
      <c r="H434" s="2"/>
      <c r="I434" s="2"/>
    </row>
    <row r="435" spans="1:9" ht="18.75" x14ac:dyDescent="0.25">
      <c r="A435" s="3" t="s">
        <v>231</v>
      </c>
      <c r="B435" s="3" t="s">
        <v>539</v>
      </c>
      <c r="C435" s="22" t="s">
        <v>232</v>
      </c>
      <c r="D435" s="42">
        <f>'mód 3. ÖNK'!F432</f>
        <v>151573</v>
      </c>
      <c r="E435" s="44">
        <f>SUM(E436:E440)</f>
        <v>30012</v>
      </c>
      <c r="F435" s="44">
        <f t="shared" si="7"/>
        <v>181585</v>
      </c>
      <c r="G435" s="2"/>
      <c r="H435" s="2"/>
      <c r="I435" s="2"/>
    </row>
    <row r="436" spans="1:9" ht="18.75" x14ac:dyDescent="0.25">
      <c r="A436" s="116" t="s">
        <v>1713</v>
      </c>
      <c r="B436" s="3"/>
      <c r="C436" s="22"/>
      <c r="D436" s="42">
        <f>'mód 3. ÖNK'!F433</f>
        <v>132403</v>
      </c>
      <c r="E436" s="44">
        <v>16623</v>
      </c>
      <c r="F436" s="44">
        <f t="shared" si="7"/>
        <v>149026</v>
      </c>
      <c r="G436" s="2"/>
      <c r="H436" s="2"/>
      <c r="I436" s="2"/>
    </row>
    <row r="437" spans="1:9" ht="18.75" x14ac:dyDescent="0.25">
      <c r="A437" s="116" t="s">
        <v>1029</v>
      </c>
      <c r="B437" s="3"/>
      <c r="C437" s="22"/>
      <c r="D437" s="42">
        <f>'mód 3. ÖNK'!F434</f>
        <v>19052</v>
      </c>
      <c r="E437" s="44">
        <v>11129</v>
      </c>
      <c r="F437" s="44">
        <f t="shared" si="7"/>
        <v>30181</v>
      </c>
      <c r="G437" s="2"/>
      <c r="H437" s="2"/>
      <c r="I437" s="2"/>
    </row>
    <row r="438" spans="1:9" ht="18.75" x14ac:dyDescent="0.25">
      <c r="A438" s="116" t="s">
        <v>1714</v>
      </c>
      <c r="B438" s="3"/>
      <c r="C438" s="22"/>
      <c r="D438" s="42">
        <f>'mód 3. ÖNK'!F435</f>
        <v>118</v>
      </c>
      <c r="E438" s="44">
        <v>0</v>
      </c>
      <c r="F438" s="44">
        <f t="shared" si="7"/>
        <v>118</v>
      </c>
      <c r="G438" s="2"/>
      <c r="H438" s="2"/>
      <c r="I438" s="2"/>
    </row>
    <row r="439" spans="1:9" ht="18.75" x14ac:dyDescent="0.25">
      <c r="A439" s="116" t="s">
        <v>204</v>
      </c>
      <c r="B439" s="3"/>
      <c r="C439" s="22"/>
      <c r="D439" s="42">
        <v>0</v>
      </c>
      <c r="E439" s="44">
        <v>160</v>
      </c>
      <c r="F439" s="44">
        <f t="shared" si="7"/>
        <v>160</v>
      </c>
      <c r="G439" s="2"/>
      <c r="H439" s="2"/>
      <c r="I439" s="2"/>
    </row>
    <row r="440" spans="1:9" ht="18.75" x14ac:dyDescent="0.25">
      <c r="A440" s="116" t="s">
        <v>205</v>
      </c>
      <c r="B440" s="3"/>
      <c r="C440" s="22"/>
      <c r="D440" s="42">
        <v>0</v>
      </c>
      <c r="E440" s="44">
        <v>2100</v>
      </c>
      <c r="F440" s="44">
        <f t="shared" si="7"/>
        <v>2100</v>
      </c>
      <c r="G440" s="2"/>
      <c r="H440" s="2"/>
      <c r="I440" s="2"/>
    </row>
    <row r="441" spans="1:9" ht="18.75" x14ac:dyDescent="0.25">
      <c r="A441" s="3" t="s">
        <v>233</v>
      </c>
      <c r="B441" s="3" t="s">
        <v>540</v>
      </c>
      <c r="C441" s="22" t="s">
        <v>234</v>
      </c>
      <c r="D441" s="42">
        <f>'mód 3. ÖNK'!F436</f>
        <v>300</v>
      </c>
      <c r="E441" s="44">
        <v>-174</v>
      </c>
      <c r="F441" s="44">
        <f t="shared" si="7"/>
        <v>126</v>
      </c>
      <c r="G441" s="2"/>
      <c r="H441" s="2"/>
      <c r="I441" s="2"/>
    </row>
    <row r="442" spans="1:9" ht="18.75" x14ac:dyDescent="0.25">
      <c r="A442" s="3" t="s">
        <v>235</v>
      </c>
      <c r="B442" s="3" t="s">
        <v>541</v>
      </c>
      <c r="C442" s="22" t="s">
        <v>236</v>
      </c>
      <c r="D442" s="42">
        <f>'mód 3. ÖNK'!F437</f>
        <v>591</v>
      </c>
      <c r="E442" s="44">
        <v>-143</v>
      </c>
      <c r="F442" s="44">
        <f t="shared" si="7"/>
        <v>448</v>
      </c>
      <c r="G442" s="2"/>
      <c r="H442" s="2"/>
      <c r="I442" s="2"/>
    </row>
    <row r="443" spans="1:9" ht="18.75" x14ac:dyDescent="0.25">
      <c r="A443" s="3" t="s">
        <v>237</v>
      </c>
      <c r="B443" s="3" t="s">
        <v>542</v>
      </c>
      <c r="C443" s="22" t="s">
        <v>238</v>
      </c>
      <c r="D443" s="42">
        <f>'mód 3. ÖNK'!F438</f>
        <v>0</v>
      </c>
      <c r="E443" s="44">
        <v>0</v>
      </c>
      <c r="F443" s="44">
        <f t="shared" si="7"/>
        <v>0</v>
      </c>
      <c r="G443" s="2"/>
      <c r="H443" s="2"/>
      <c r="I443" s="2"/>
    </row>
    <row r="444" spans="1:9" ht="18.75" x14ac:dyDescent="0.25">
      <c r="A444" s="3" t="s">
        <v>239</v>
      </c>
      <c r="B444" s="3" t="s">
        <v>543</v>
      </c>
      <c r="C444" s="22" t="s">
        <v>240</v>
      </c>
      <c r="D444" s="42">
        <f>'mód 3. ÖNK'!F439</f>
        <v>0</v>
      </c>
      <c r="E444" s="44">
        <v>0</v>
      </c>
      <c r="F444" s="44">
        <f t="shared" si="7"/>
        <v>0</v>
      </c>
      <c r="G444" s="2"/>
      <c r="H444" s="2"/>
      <c r="I444" s="2"/>
    </row>
    <row r="445" spans="1:9" ht="18.75" x14ac:dyDescent="0.25">
      <c r="A445" s="3" t="s">
        <v>241</v>
      </c>
      <c r="B445" s="3" t="s">
        <v>544</v>
      </c>
      <c r="C445" s="22" t="s">
        <v>242</v>
      </c>
      <c r="D445" s="42">
        <f>'mód 3. ÖNK'!F440</f>
        <v>10728</v>
      </c>
      <c r="E445" s="44">
        <v>-5658</v>
      </c>
      <c r="F445" s="44">
        <f t="shared" si="7"/>
        <v>5070</v>
      </c>
      <c r="G445" s="2"/>
      <c r="H445" s="2"/>
      <c r="I445" s="2"/>
    </row>
    <row r="446" spans="1:9" ht="18.75" x14ac:dyDescent="0.25">
      <c r="A446" s="21" t="s">
        <v>243</v>
      </c>
      <c r="B446" s="21" t="s">
        <v>545</v>
      </c>
      <c r="C446" s="32" t="s">
        <v>244</v>
      </c>
      <c r="D446" s="42">
        <f>'mód 3. ÖNK'!F441</f>
        <v>144759</v>
      </c>
      <c r="E446" s="44">
        <f>SUM(E447:E450)</f>
        <v>12961</v>
      </c>
      <c r="F446" s="43">
        <f t="shared" si="7"/>
        <v>157720</v>
      </c>
      <c r="G446" s="2"/>
      <c r="H446" s="2"/>
      <c r="I446" s="2"/>
    </row>
    <row r="447" spans="1:9" ht="18.75" x14ac:dyDescent="0.25">
      <c r="A447" s="3" t="s">
        <v>245</v>
      </c>
      <c r="B447" s="3" t="s">
        <v>546</v>
      </c>
      <c r="C447" s="22" t="s">
        <v>246</v>
      </c>
      <c r="D447" s="42">
        <f>'mód 3. ÖNK'!F442</f>
        <v>113983</v>
      </c>
      <c r="E447" s="44">
        <v>10206</v>
      </c>
      <c r="F447" s="44">
        <f t="shared" si="7"/>
        <v>124189</v>
      </c>
      <c r="G447" s="2"/>
      <c r="H447" s="2"/>
      <c r="I447" s="2"/>
    </row>
    <row r="448" spans="1:9" ht="18.75" x14ac:dyDescent="0.25">
      <c r="A448" s="3" t="s">
        <v>247</v>
      </c>
      <c r="B448" s="3" t="s">
        <v>547</v>
      </c>
      <c r="C448" s="22" t="s">
        <v>248</v>
      </c>
      <c r="D448" s="42">
        <f>'mód 3. ÖNK'!F443</f>
        <v>0</v>
      </c>
      <c r="E448" s="44">
        <v>0</v>
      </c>
      <c r="F448" s="44">
        <f t="shared" si="7"/>
        <v>0</v>
      </c>
      <c r="G448" s="2"/>
      <c r="H448" s="2"/>
      <c r="I448" s="2"/>
    </row>
    <row r="449" spans="1:20" ht="18.75" x14ac:dyDescent="0.25">
      <c r="A449" s="3" t="s">
        <v>249</v>
      </c>
      <c r="B449" s="3" t="s">
        <v>548</v>
      </c>
      <c r="C449" s="22" t="s">
        <v>250</v>
      </c>
      <c r="D449" s="42">
        <f>'mód 3. ÖNK'!F444</f>
        <v>0</v>
      </c>
      <c r="E449" s="44">
        <v>0</v>
      </c>
      <c r="F449" s="44">
        <f t="shared" si="7"/>
        <v>0</v>
      </c>
      <c r="G449" s="2"/>
      <c r="H449" s="2"/>
      <c r="I449" s="2"/>
    </row>
    <row r="450" spans="1:20" ht="18.75" x14ac:dyDescent="0.25">
      <c r="A450" s="3" t="s">
        <v>251</v>
      </c>
      <c r="B450" s="3" t="s">
        <v>1451</v>
      </c>
      <c r="C450" s="22" t="s">
        <v>252</v>
      </c>
      <c r="D450" s="42">
        <f>'mód 3. ÖNK'!F445</f>
        <v>30776</v>
      </c>
      <c r="E450" s="44">
        <v>2755</v>
      </c>
      <c r="F450" s="44">
        <f t="shared" si="7"/>
        <v>33531</v>
      </c>
      <c r="G450" s="2"/>
      <c r="H450" s="2"/>
      <c r="I450" s="2"/>
    </row>
    <row r="451" spans="1:20" ht="18.75" x14ac:dyDescent="0.25">
      <c r="A451" s="21" t="s">
        <v>253</v>
      </c>
      <c r="B451" s="21" t="s">
        <v>1452</v>
      </c>
      <c r="C451" s="32" t="s">
        <v>254</v>
      </c>
      <c r="D451" s="42">
        <f>'mód 3. ÖNK'!F446</f>
        <v>25756</v>
      </c>
      <c r="E451" s="44">
        <f>SUM(E452:E459)</f>
        <v>-13121</v>
      </c>
      <c r="F451" s="43">
        <f t="shared" si="7"/>
        <v>12635</v>
      </c>
      <c r="G451" s="2"/>
      <c r="H451" s="2"/>
      <c r="I451" s="2"/>
    </row>
    <row r="452" spans="1:20" ht="18.75" x14ac:dyDescent="0.25">
      <c r="A452" s="3" t="s">
        <v>255</v>
      </c>
      <c r="B452" s="3" t="s">
        <v>1453</v>
      </c>
      <c r="C452" s="22" t="s">
        <v>256</v>
      </c>
      <c r="D452" s="42">
        <f>'mód 3. ÖNK'!F447</f>
        <v>0</v>
      </c>
      <c r="E452" s="44">
        <v>0</v>
      </c>
      <c r="F452" s="44">
        <f t="shared" si="7"/>
        <v>0</v>
      </c>
      <c r="G452" s="2"/>
      <c r="H452" s="2"/>
      <c r="I452" s="2"/>
    </row>
    <row r="453" spans="1:20" ht="18.75" x14ac:dyDescent="0.25">
      <c r="A453" s="3" t="s">
        <v>257</v>
      </c>
      <c r="B453" s="3" t="s">
        <v>1454</v>
      </c>
      <c r="C453" s="22" t="s">
        <v>258</v>
      </c>
      <c r="D453" s="42">
        <f>'mód 3. ÖNK'!F448</f>
        <v>0</v>
      </c>
      <c r="E453" s="44">
        <v>0</v>
      </c>
      <c r="F453" s="44">
        <f t="shared" si="7"/>
        <v>0</v>
      </c>
      <c r="G453" s="2"/>
      <c r="H453" s="2"/>
      <c r="I453" s="2"/>
    </row>
    <row r="454" spans="1:20" ht="18.75" x14ac:dyDescent="0.25">
      <c r="A454" s="3" t="s">
        <v>259</v>
      </c>
      <c r="B454" s="3" t="s">
        <v>1455</v>
      </c>
      <c r="C454" s="22" t="s">
        <v>260</v>
      </c>
      <c r="D454" s="42">
        <f>'mód 3. ÖNK'!F449</f>
        <v>0</v>
      </c>
      <c r="E454" s="44">
        <v>0</v>
      </c>
      <c r="F454" s="44">
        <f t="shared" si="7"/>
        <v>0</v>
      </c>
      <c r="G454" s="2"/>
      <c r="H454" s="2"/>
      <c r="I454" s="2"/>
    </row>
    <row r="455" spans="1:20" ht="18.75" x14ac:dyDescent="0.25">
      <c r="A455" s="3" t="s">
        <v>1056</v>
      </c>
      <c r="B455" s="3" t="s">
        <v>1456</v>
      </c>
      <c r="C455" s="22" t="s">
        <v>262</v>
      </c>
      <c r="D455" s="42">
        <f>'mód 3. ÖNK'!F450</f>
        <v>14753</v>
      </c>
      <c r="E455" s="44">
        <v>-12991</v>
      </c>
      <c r="F455" s="44">
        <f t="shared" si="7"/>
        <v>1762</v>
      </c>
      <c r="G455" s="2"/>
      <c r="H455" s="2"/>
      <c r="I455" s="2"/>
    </row>
    <row r="456" spans="1:20" ht="18.75" x14ac:dyDescent="0.25">
      <c r="A456" s="3" t="s">
        <v>263</v>
      </c>
      <c r="B456" s="3" t="s">
        <v>1457</v>
      </c>
      <c r="C456" s="22" t="s">
        <v>264</v>
      </c>
      <c r="D456" s="42">
        <f>'mód 3. ÖNK'!F451</f>
        <v>0</v>
      </c>
      <c r="E456" s="44">
        <v>0</v>
      </c>
      <c r="F456" s="44">
        <f t="shared" si="7"/>
        <v>0</v>
      </c>
      <c r="G456" s="2"/>
      <c r="H456" s="2"/>
      <c r="I456" s="2"/>
    </row>
    <row r="457" spans="1:20" ht="18.75" x14ac:dyDescent="0.25">
      <c r="A457" s="3" t="s">
        <v>265</v>
      </c>
      <c r="B457" s="3" t="s">
        <v>1458</v>
      </c>
      <c r="C457" s="22" t="s">
        <v>266</v>
      </c>
      <c r="D457" s="42">
        <f>'mód 3. ÖNK'!F452</f>
        <v>6400</v>
      </c>
      <c r="E457" s="44">
        <v>0</v>
      </c>
      <c r="F457" s="44">
        <f t="shared" si="7"/>
        <v>6400</v>
      </c>
      <c r="G457" s="2"/>
      <c r="H457" s="2"/>
      <c r="I457" s="2"/>
    </row>
    <row r="458" spans="1:20" ht="18.75" x14ac:dyDescent="0.25">
      <c r="A458" s="3" t="s">
        <v>267</v>
      </c>
      <c r="B458" s="3" t="s">
        <v>1459</v>
      </c>
      <c r="C458" s="22" t="s">
        <v>268</v>
      </c>
      <c r="D458" s="42">
        <f>'mód 3. ÖNK'!F453</f>
        <v>0</v>
      </c>
      <c r="E458" s="44">
        <v>0</v>
      </c>
      <c r="F458" s="44">
        <f t="shared" si="7"/>
        <v>0</v>
      </c>
      <c r="G458" s="2"/>
      <c r="H458" s="2"/>
      <c r="I458" s="2"/>
    </row>
    <row r="459" spans="1:20" ht="18.75" x14ac:dyDescent="0.25">
      <c r="A459" s="3" t="s">
        <v>1028</v>
      </c>
      <c r="B459" s="3" t="s">
        <v>1460</v>
      </c>
      <c r="C459" s="22" t="s">
        <v>270</v>
      </c>
      <c r="D459" s="42">
        <f>'mód 3. ÖNK'!F454</f>
        <v>4603</v>
      </c>
      <c r="E459" s="44">
        <v>-130</v>
      </c>
      <c r="F459" s="44">
        <f t="shared" si="7"/>
        <v>4473</v>
      </c>
      <c r="G459" s="2"/>
      <c r="H459" s="2"/>
      <c r="I459" s="2"/>
    </row>
    <row r="460" spans="1:20" ht="30" customHeight="1" x14ac:dyDescent="0.25">
      <c r="A460" s="35" t="s">
        <v>2059</v>
      </c>
      <c r="B460" s="35" t="s">
        <v>1461</v>
      </c>
      <c r="C460" s="36" t="s">
        <v>1188</v>
      </c>
      <c r="D460" s="42">
        <f>'mód 3. ÖNK'!F455</f>
        <v>164683</v>
      </c>
      <c r="E460" s="668">
        <f>E461+E477+E482</f>
        <v>5720</v>
      </c>
      <c r="F460" s="634">
        <f t="shared" si="7"/>
        <v>170403</v>
      </c>
      <c r="G460" s="30"/>
      <c r="H460" s="30"/>
      <c r="I460" s="30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8"/>
    </row>
    <row r="461" spans="1:20" ht="18.75" x14ac:dyDescent="0.25">
      <c r="A461" s="5" t="s">
        <v>1189</v>
      </c>
      <c r="B461" s="3" t="s">
        <v>1462</v>
      </c>
      <c r="C461" s="22" t="s">
        <v>1190</v>
      </c>
      <c r="D461" s="42">
        <f>'mód 3. ÖNK'!F456</f>
        <v>164683</v>
      </c>
      <c r="E461" s="44">
        <f>E462+E466+E471+E472+E473+E474+E475+E476</f>
        <v>5720</v>
      </c>
      <c r="F461" s="44">
        <f t="shared" si="7"/>
        <v>170403</v>
      </c>
      <c r="G461" s="2"/>
      <c r="H461" s="2"/>
      <c r="I461" s="2"/>
    </row>
    <row r="462" spans="1:20" ht="18.75" x14ac:dyDescent="0.25">
      <c r="A462" s="23" t="s">
        <v>1191</v>
      </c>
      <c r="B462" s="3" t="s">
        <v>1463</v>
      </c>
      <c r="C462" s="22" t="s">
        <v>1192</v>
      </c>
      <c r="D462" s="42">
        <f>'mód 3. ÖNK'!F457</f>
        <v>132214</v>
      </c>
      <c r="E462" s="44">
        <f>SUM(E463:E465)</f>
        <v>3785</v>
      </c>
      <c r="F462" s="44">
        <f t="shared" si="7"/>
        <v>135999</v>
      </c>
      <c r="G462" s="2"/>
      <c r="H462" s="2"/>
      <c r="I462" s="2"/>
    </row>
    <row r="463" spans="1:20" ht="18.75" x14ac:dyDescent="0.25">
      <c r="A463" s="24" t="s">
        <v>1193</v>
      </c>
      <c r="B463" s="3" t="s">
        <v>1464</v>
      </c>
      <c r="C463" s="22" t="s">
        <v>1194</v>
      </c>
      <c r="D463" s="42">
        <f>'mód 3. ÖNK'!F458</f>
        <v>0</v>
      </c>
      <c r="E463" s="44">
        <v>0</v>
      </c>
      <c r="F463" s="44">
        <f t="shared" si="7"/>
        <v>0</v>
      </c>
      <c r="G463" s="2"/>
      <c r="H463" s="2"/>
      <c r="I463" s="2"/>
    </row>
    <row r="464" spans="1:20" ht="18.75" x14ac:dyDescent="0.25">
      <c r="A464" s="24" t="s">
        <v>1195</v>
      </c>
      <c r="B464" s="3" t="s">
        <v>1465</v>
      </c>
      <c r="C464" s="22" t="s">
        <v>1196</v>
      </c>
      <c r="D464" s="42">
        <f>'mód 3. ÖNK'!F459</f>
        <v>121169</v>
      </c>
      <c r="E464" s="44">
        <v>3785</v>
      </c>
      <c r="F464" s="44">
        <f t="shared" si="7"/>
        <v>124954</v>
      </c>
      <c r="G464" s="2"/>
      <c r="H464" s="2"/>
      <c r="I464" s="2"/>
    </row>
    <row r="465" spans="1:9" ht="18.75" x14ac:dyDescent="0.25">
      <c r="A465" s="24" t="s">
        <v>1197</v>
      </c>
      <c r="B465" s="3" t="s">
        <v>1466</v>
      </c>
      <c r="C465" s="22" t="s">
        <v>1198</v>
      </c>
      <c r="D465" s="42">
        <f>'mód 3. ÖNK'!F460</f>
        <v>11045</v>
      </c>
      <c r="E465" s="44">
        <v>0</v>
      </c>
      <c r="F465" s="44">
        <f t="shared" si="7"/>
        <v>11045</v>
      </c>
      <c r="G465" s="2"/>
      <c r="H465" s="2"/>
      <c r="I465" s="2"/>
    </row>
    <row r="466" spans="1:9" ht="18.75" x14ac:dyDescent="0.25">
      <c r="A466" s="23" t="s">
        <v>1199</v>
      </c>
      <c r="B466" s="3" t="s">
        <v>1467</v>
      </c>
      <c r="C466" s="22" t="s">
        <v>1200</v>
      </c>
      <c r="D466" s="42">
        <f>'mód 3. ÖNK'!F461</f>
        <v>0</v>
      </c>
      <c r="E466" s="44">
        <v>0</v>
      </c>
      <c r="F466" s="44">
        <f t="shared" si="7"/>
        <v>0</v>
      </c>
      <c r="G466" s="2"/>
      <c r="H466" s="2"/>
      <c r="I466" s="2"/>
    </row>
    <row r="467" spans="1:9" ht="18.75" x14ac:dyDescent="0.25">
      <c r="A467" s="24" t="s">
        <v>1201</v>
      </c>
      <c r="B467" s="3" t="s">
        <v>1468</v>
      </c>
      <c r="C467" s="22" t="s">
        <v>1202</v>
      </c>
      <c r="D467" s="42">
        <f>'mód 3. ÖNK'!F462</f>
        <v>0</v>
      </c>
      <c r="E467" s="44">
        <v>0</v>
      </c>
      <c r="F467" s="44">
        <f t="shared" si="7"/>
        <v>0</v>
      </c>
      <c r="G467" s="2"/>
      <c r="H467" s="2"/>
      <c r="I467" s="2"/>
    </row>
    <row r="468" spans="1:9" ht="18.75" x14ac:dyDescent="0.25">
      <c r="A468" s="24" t="s">
        <v>1203</v>
      </c>
      <c r="B468" s="3" t="s">
        <v>1469</v>
      </c>
      <c r="C468" s="22" t="s">
        <v>1204</v>
      </c>
      <c r="D468" s="42">
        <f>'mód 3. ÖNK'!F463</f>
        <v>0</v>
      </c>
      <c r="E468" s="44">
        <v>0</v>
      </c>
      <c r="F468" s="44">
        <f t="shared" si="7"/>
        <v>0</v>
      </c>
      <c r="G468" s="2"/>
      <c r="H468" s="2"/>
      <c r="I468" s="2"/>
    </row>
    <row r="469" spans="1:9" ht="18.75" x14ac:dyDescent="0.25">
      <c r="A469" s="24" t="s">
        <v>1205</v>
      </c>
      <c r="B469" s="3" t="s">
        <v>1470</v>
      </c>
      <c r="C469" s="22" t="s">
        <v>1206</v>
      </c>
      <c r="D469" s="42">
        <f>'mód 3. ÖNK'!F464</f>
        <v>0</v>
      </c>
      <c r="E469" s="44">
        <v>0</v>
      </c>
      <c r="F469" s="44">
        <f t="shared" si="7"/>
        <v>0</v>
      </c>
      <c r="G469" s="2"/>
      <c r="H469" s="2"/>
      <c r="I469" s="2"/>
    </row>
    <row r="470" spans="1:9" ht="18.75" x14ac:dyDescent="0.25">
      <c r="A470" s="24" t="s">
        <v>1207</v>
      </c>
      <c r="B470" s="3" t="s">
        <v>1471</v>
      </c>
      <c r="C470" s="22" t="s">
        <v>1208</v>
      </c>
      <c r="D470" s="42">
        <f>'mód 3. ÖNK'!F465</f>
        <v>0</v>
      </c>
      <c r="E470" s="44">
        <v>0</v>
      </c>
      <c r="F470" s="44">
        <f t="shared" si="7"/>
        <v>0</v>
      </c>
      <c r="G470" s="2"/>
      <c r="H470" s="2"/>
      <c r="I470" s="2"/>
    </row>
    <row r="471" spans="1:9" ht="18.75" x14ac:dyDescent="0.25">
      <c r="A471" s="23" t="s">
        <v>1209</v>
      </c>
      <c r="B471" s="3" t="s">
        <v>1472</v>
      </c>
      <c r="C471" s="22" t="s">
        <v>1210</v>
      </c>
      <c r="D471" s="42">
        <f>'mód 3. ÖNK'!F466</f>
        <v>0</v>
      </c>
      <c r="E471" s="44">
        <v>0</v>
      </c>
      <c r="F471" s="44">
        <f t="shared" si="7"/>
        <v>0</v>
      </c>
      <c r="G471" s="2"/>
      <c r="H471" s="2"/>
      <c r="I471" s="2"/>
    </row>
    <row r="472" spans="1:9" ht="18.75" x14ac:dyDescent="0.25">
      <c r="A472" s="23" t="s">
        <v>1211</v>
      </c>
      <c r="B472" s="3" t="s">
        <v>1473</v>
      </c>
      <c r="C472" s="22" t="s">
        <v>1212</v>
      </c>
      <c r="D472" s="42">
        <f>'mód 3. ÖNK'!F467</f>
        <v>0</v>
      </c>
      <c r="E472" s="44">
        <v>0</v>
      </c>
      <c r="F472" s="44">
        <f t="shared" ref="F472:F482" si="8">D472+E472</f>
        <v>0</v>
      </c>
      <c r="G472" s="2"/>
      <c r="H472" s="2"/>
      <c r="I472" s="2"/>
    </row>
    <row r="473" spans="1:9" ht="18.75" x14ac:dyDescent="0.25">
      <c r="A473" s="23" t="s">
        <v>584</v>
      </c>
      <c r="B473" s="3" t="s">
        <v>1474</v>
      </c>
      <c r="C473" s="22" t="s">
        <v>1214</v>
      </c>
      <c r="D473" s="42">
        <f>'mód 3. ÖNK'!F468</f>
        <v>32469</v>
      </c>
      <c r="E473" s="44">
        <v>1935</v>
      </c>
      <c r="F473" s="44">
        <f t="shared" si="8"/>
        <v>34404</v>
      </c>
      <c r="G473" s="2"/>
      <c r="H473" s="2"/>
      <c r="I473" s="2"/>
    </row>
    <row r="474" spans="1:9" ht="18.75" x14ac:dyDescent="0.25">
      <c r="A474" s="23" t="s">
        <v>1215</v>
      </c>
      <c r="B474" s="3" t="s">
        <v>1475</v>
      </c>
      <c r="C474" s="22" t="s">
        <v>1216</v>
      </c>
      <c r="D474" s="42">
        <f>'mód 3. ÖNK'!F469</f>
        <v>0</v>
      </c>
      <c r="E474" s="44">
        <v>0</v>
      </c>
      <c r="F474" s="44">
        <f t="shared" si="8"/>
        <v>0</v>
      </c>
      <c r="G474" s="2"/>
      <c r="H474" s="2"/>
      <c r="I474" s="2"/>
    </row>
    <row r="475" spans="1:9" ht="18.75" x14ac:dyDescent="0.25">
      <c r="A475" s="23" t="s">
        <v>1217</v>
      </c>
      <c r="B475" s="3" t="s">
        <v>1476</v>
      </c>
      <c r="C475" s="22" t="s">
        <v>1218</v>
      </c>
      <c r="D475" s="42">
        <f>'mód 3. ÖNK'!F470</f>
        <v>0</v>
      </c>
      <c r="E475" s="44">
        <v>0</v>
      </c>
      <c r="F475" s="44">
        <f t="shared" si="8"/>
        <v>0</v>
      </c>
      <c r="G475" s="2"/>
      <c r="H475" s="2"/>
      <c r="I475" s="2"/>
    </row>
    <row r="476" spans="1:9" ht="18.75" x14ac:dyDescent="0.25">
      <c r="A476" s="23" t="s">
        <v>1219</v>
      </c>
      <c r="B476" s="3" t="s">
        <v>1477</v>
      </c>
      <c r="C476" s="22" t="s">
        <v>1220</v>
      </c>
      <c r="D476" s="42">
        <f>'mód 3. ÖNK'!F471</f>
        <v>0</v>
      </c>
      <c r="E476" s="44">
        <v>0</v>
      </c>
      <c r="F476" s="44">
        <f t="shared" si="8"/>
        <v>0</v>
      </c>
      <c r="G476" s="2"/>
      <c r="H476" s="2"/>
      <c r="I476" s="2"/>
    </row>
    <row r="477" spans="1:9" ht="18.75" x14ac:dyDescent="0.25">
      <c r="A477" s="3" t="s">
        <v>1221</v>
      </c>
      <c r="B477" s="3" t="s">
        <v>1478</v>
      </c>
      <c r="C477" s="22" t="s">
        <v>1222</v>
      </c>
      <c r="D477" s="42">
        <f>'mód 3. ÖNK'!F472</f>
        <v>0</v>
      </c>
      <c r="E477" s="44">
        <v>0</v>
      </c>
      <c r="F477" s="44">
        <f t="shared" si="8"/>
        <v>0</v>
      </c>
      <c r="G477" s="2"/>
      <c r="H477" s="2"/>
      <c r="I477" s="2"/>
    </row>
    <row r="478" spans="1:9" ht="18.75" x14ac:dyDescent="0.25">
      <c r="A478" s="23" t="s">
        <v>1223</v>
      </c>
      <c r="B478" s="3" t="s">
        <v>1479</v>
      </c>
      <c r="C478" s="22" t="s">
        <v>1224</v>
      </c>
      <c r="D478" s="42">
        <f>'mód 3. ÖNK'!F473</f>
        <v>0</v>
      </c>
      <c r="E478" s="44">
        <v>0</v>
      </c>
      <c r="F478" s="44">
        <f t="shared" si="8"/>
        <v>0</v>
      </c>
      <c r="G478" s="2"/>
      <c r="H478" s="2"/>
      <c r="I478" s="2"/>
    </row>
    <row r="479" spans="1:9" ht="18.75" x14ac:dyDescent="0.25">
      <c r="A479" s="23" t="s">
        <v>1225</v>
      </c>
      <c r="B479" s="3" t="s">
        <v>1480</v>
      </c>
      <c r="C479" s="22" t="s">
        <v>1226</v>
      </c>
      <c r="D479" s="42">
        <f>'mód 3. ÖNK'!F474</f>
        <v>0</v>
      </c>
      <c r="E479" s="44">
        <v>0</v>
      </c>
      <c r="F479" s="44">
        <f t="shared" si="8"/>
        <v>0</v>
      </c>
      <c r="G479" s="2"/>
      <c r="H479" s="2"/>
      <c r="I479" s="2"/>
    </row>
    <row r="480" spans="1:9" ht="18.75" x14ac:dyDescent="0.25">
      <c r="A480" s="23" t="s">
        <v>1227</v>
      </c>
      <c r="B480" s="3" t="s">
        <v>1481</v>
      </c>
      <c r="C480" s="22" t="s">
        <v>1228</v>
      </c>
      <c r="D480" s="42">
        <f>'mód 3. ÖNK'!F475</f>
        <v>0</v>
      </c>
      <c r="E480" s="44">
        <v>0</v>
      </c>
      <c r="F480" s="44">
        <f t="shared" si="8"/>
        <v>0</v>
      </c>
      <c r="G480" s="2"/>
      <c r="H480" s="2"/>
      <c r="I480" s="2"/>
    </row>
    <row r="481" spans="1:19" ht="18.75" x14ac:dyDescent="0.25">
      <c r="A481" s="23" t="s">
        <v>1229</v>
      </c>
      <c r="B481" s="3" t="s">
        <v>1482</v>
      </c>
      <c r="C481" s="22" t="s">
        <v>1230</v>
      </c>
      <c r="D481" s="42">
        <f>'mód 3. ÖNK'!F476</f>
        <v>0</v>
      </c>
      <c r="E481" s="44">
        <v>0</v>
      </c>
      <c r="F481" s="44">
        <f t="shared" si="8"/>
        <v>0</v>
      </c>
      <c r="G481" s="2"/>
      <c r="H481" s="2"/>
      <c r="I481" s="2"/>
    </row>
    <row r="482" spans="1:19" ht="18.75" x14ac:dyDescent="0.25">
      <c r="A482" s="3" t="s">
        <v>1231</v>
      </c>
      <c r="B482" s="3" t="s">
        <v>1483</v>
      </c>
      <c r="C482" s="22" t="s">
        <v>1232</v>
      </c>
      <c r="D482" s="42">
        <f>'mód 3. ÖNK'!F477</f>
        <v>0</v>
      </c>
      <c r="E482" s="44">
        <v>0</v>
      </c>
      <c r="F482" s="44">
        <f t="shared" si="8"/>
        <v>0</v>
      </c>
      <c r="G482" s="2"/>
      <c r="H482" s="2"/>
      <c r="I482" s="2"/>
    </row>
    <row r="483" spans="1:19" ht="30" customHeight="1" x14ac:dyDescent="0.25">
      <c r="A483" s="19" t="s">
        <v>2060</v>
      </c>
      <c r="B483" s="19"/>
      <c r="C483" s="19"/>
      <c r="D483" s="42">
        <f>'mód 3. ÖNK'!F478</f>
        <v>694043.83</v>
      </c>
      <c r="E483" s="42">
        <f>E460+E215</f>
        <v>-13130.400000000001</v>
      </c>
      <c r="F483" s="42">
        <f>D483+E483</f>
        <v>680913.42999999993</v>
      </c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15.75" x14ac:dyDescent="0.25">
      <c r="A484" s="2"/>
      <c r="B484" s="2"/>
      <c r="C484" s="2"/>
      <c r="D484" s="45"/>
      <c r="E484" s="46"/>
      <c r="F484" s="46"/>
      <c r="G484" s="2"/>
      <c r="H484" s="2"/>
      <c r="I484" s="2"/>
    </row>
    <row r="485" spans="1:19" ht="15.75" x14ac:dyDescent="0.25">
      <c r="A485" s="2"/>
      <c r="B485" s="2"/>
      <c r="C485" s="2"/>
      <c r="D485" s="45"/>
      <c r="E485" s="46"/>
      <c r="F485" s="46"/>
      <c r="G485" s="2"/>
      <c r="H485" s="2"/>
      <c r="I485" s="2"/>
    </row>
    <row r="486" spans="1:19" ht="15.75" x14ac:dyDescent="0.25">
      <c r="A486" s="2"/>
      <c r="B486" s="2"/>
      <c r="C486" s="2"/>
      <c r="D486" s="45"/>
      <c r="E486" s="46"/>
      <c r="F486" s="46"/>
      <c r="G486" s="2"/>
      <c r="H486" s="2"/>
      <c r="I486" s="2"/>
    </row>
    <row r="487" spans="1:19" ht="15.75" x14ac:dyDescent="0.25">
      <c r="A487" s="2"/>
      <c r="B487" s="2"/>
      <c r="C487" s="2"/>
      <c r="D487" s="45"/>
      <c r="E487" s="46"/>
      <c r="F487" s="46"/>
      <c r="G487" s="2"/>
      <c r="H487" s="2"/>
      <c r="I487" s="2"/>
    </row>
    <row r="488" spans="1:19" ht="15.75" x14ac:dyDescent="0.25">
      <c r="A488" s="2"/>
      <c r="B488" s="2"/>
      <c r="C488" s="2"/>
      <c r="D488" s="45"/>
      <c r="E488" s="46"/>
      <c r="F488" s="46"/>
      <c r="G488" s="2"/>
      <c r="H488" s="2"/>
      <c r="I488" s="2"/>
    </row>
    <row r="489" spans="1:19" ht="15.75" x14ac:dyDescent="0.25">
      <c r="A489" s="2"/>
      <c r="B489" s="2"/>
      <c r="C489" s="2"/>
      <c r="D489" s="45"/>
      <c r="E489" s="46"/>
      <c r="F489" s="46"/>
      <c r="G489" s="2"/>
      <c r="H489" s="2"/>
      <c r="I489" s="2"/>
    </row>
    <row r="490" spans="1:19" ht="15.75" x14ac:dyDescent="0.25">
      <c r="A490" s="2"/>
      <c r="B490" s="2"/>
      <c r="C490" s="2"/>
      <c r="D490" s="45"/>
      <c r="E490" s="46"/>
      <c r="F490" s="46"/>
      <c r="G490" s="2"/>
      <c r="H490" s="2"/>
      <c r="I490" s="2"/>
    </row>
    <row r="491" spans="1:19" ht="15.75" x14ac:dyDescent="0.25">
      <c r="A491" s="2"/>
      <c r="B491" s="2"/>
      <c r="C491" s="2"/>
      <c r="D491" s="45"/>
      <c r="E491" s="46"/>
      <c r="F491" s="46"/>
      <c r="G491" s="2"/>
      <c r="H491" s="2"/>
      <c r="I491" s="2"/>
    </row>
    <row r="492" spans="1:19" ht="15.75" x14ac:dyDescent="0.25">
      <c r="A492" s="2"/>
      <c r="B492" s="2"/>
      <c r="C492" s="2"/>
      <c r="D492" s="45"/>
      <c r="E492" s="46"/>
      <c r="F492" s="46"/>
      <c r="G492" s="2"/>
      <c r="H492" s="2"/>
      <c r="I492" s="2"/>
    </row>
    <row r="493" spans="1:19" ht="15.75" x14ac:dyDescent="0.25">
      <c r="A493" s="2"/>
      <c r="B493" s="2"/>
      <c r="C493" s="2"/>
      <c r="D493" s="45"/>
      <c r="E493" s="46"/>
      <c r="F493" s="46"/>
      <c r="G493" s="2"/>
      <c r="H493" s="2"/>
      <c r="I493" s="2"/>
    </row>
    <row r="494" spans="1:19" ht="15.75" x14ac:dyDescent="0.25">
      <c r="A494" s="2"/>
      <c r="B494" s="2"/>
      <c r="C494" s="2"/>
      <c r="D494" s="45"/>
      <c r="E494" s="46"/>
      <c r="F494" s="46"/>
      <c r="G494" s="2"/>
      <c r="H494" s="2"/>
      <c r="I494" s="2"/>
    </row>
    <row r="495" spans="1:19" ht="15.75" x14ac:dyDescent="0.25">
      <c r="A495" s="2"/>
      <c r="B495" s="2"/>
      <c r="C495" s="2"/>
      <c r="D495" s="45"/>
      <c r="E495" s="46"/>
      <c r="F495" s="46"/>
      <c r="G495" s="2"/>
      <c r="H495" s="2"/>
      <c r="I495" s="2"/>
    </row>
    <row r="496" spans="1:19" ht="15.75" x14ac:dyDescent="0.25">
      <c r="A496" s="2"/>
      <c r="B496" s="2"/>
      <c r="C496" s="2"/>
      <c r="D496" s="45"/>
      <c r="E496" s="46"/>
      <c r="F496" s="46"/>
      <c r="G496" s="2"/>
      <c r="H496" s="2"/>
      <c r="I496" s="2"/>
    </row>
    <row r="497" spans="1:9" ht="15.75" x14ac:dyDescent="0.25">
      <c r="A497" s="2"/>
      <c r="B497" s="2"/>
      <c r="C497" s="2"/>
      <c r="D497" s="45"/>
      <c r="E497" s="46"/>
      <c r="F497" s="46"/>
      <c r="G497" s="2"/>
      <c r="H497" s="2"/>
      <c r="I497" s="2"/>
    </row>
    <row r="498" spans="1:9" ht="15.75" x14ac:dyDescent="0.25">
      <c r="A498" s="2"/>
      <c r="B498" s="2"/>
      <c r="C498" s="2"/>
      <c r="D498" s="45"/>
      <c r="E498" s="46"/>
      <c r="F498" s="46"/>
      <c r="G498" s="2"/>
      <c r="H498" s="2"/>
      <c r="I498" s="2"/>
    </row>
    <row r="499" spans="1:9" ht="15.75" x14ac:dyDescent="0.25">
      <c r="A499" s="2"/>
      <c r="B499" s="2"/>
      <c r="C499" s="2"/>
      <c r="D499" s="45"/>
      <c r="E499" s="46"/>
      <c r="F499" s="46"/>
      <c r="G499" s="2"/>
      <c r="H499" s="2"/>
      <c r="I499" s="2"/>
    </row>
    <row r="500" spans="1:9" ht="15.75" x14ac:dyDescent="0.25">
      <c r="A500" s="2"/>
      <c r="B500" s="2"/>
      <c r="C500" s="2"/>
      <c r="D500" s="45"/>
      <c r="E500" s="46"/>
      <c r="F500" s="46"/>
      <c r="G500" s="2"/>
      <c r="H500" s="2"/>
      <c r="I500" s="2"/>
    </row>
    <row r="501" spans="1:9" ht="15.75" x14ac:dyDescent="0.25">
      <c r="A501" s="2"/>
      <c r="B501" s="2"/>
      <c r="C501" s="2"/>
      <c r="D501" s="45"/>
      <c r="E501" s="46"/>
      <c r="F501" s="46"/>
      <c r="G501" s="2"/>
      <c r="H501" s="2"/>
      <c r="I501" s="2"/>
    </row>
    <row r="502" spans="1:9" ht="15.75" x14ac:dyDescent="0.25">
      <c r="A502" s="2"/>
      <c r="B502" s="2"/>
      <c r="C502" s="2"/>
      <c r="D502" s="45"/>
      <c r="E502" s="46"/>
      <c r="F502" s="46"/>
      <c r="G502" s="2"/>
      <c r="H502" s="2"/>
      <c r="I502" s="2"/>
    </row>
    <row r="503" spans="1:9" ht="15.75" x14ac:dyDescent="0.25">
      <c r="A503" s="2"/>
      <c r="B503" s="2"/>
      <c r="C503" s="2"/>
      <c r="D503" s="45"/>
      <c r="E503" s="46"/>
      <c r="F503" s="46"/>
      <c r="G503" s="2"/>
      <c r="H503" s="2"/>
      <c r="I503" s="2"/>
    </row>
    <row r="504" spans="1:9" ht="15.75" x14ac:dyDescent="0.25">
      <c r="A504" s="2"/>
      <c r="B504" s="2"/>
      <c r="C504" s="2"/>
      <c r="D504" s="45"/>
      <c r="E504" s="46"/>
      <c r="F504" s="46"/>
      <c r="G504" s="2"/>
      <c r="H504" s="2"/>
      <c r="I504" s="2"/>
    </row>
    <row r="505" spans="1:9" ht="15.75" x14ac:dyDescent="0.25">
      <c r="A505" s="2"/>
      <c r="B505" s="2"/>
      <c r="C505" s="2"/>
      <c r="D505" s="45"/>
      <c r="E505" s="46"/>
      <c r="F505" s="46"/>
      <c r="G505" s="2"/>
      <c r="H505" s="2"/>
      <c r="I505" s="2"/>
    </row>
    <row r="506" spans="1:9" ht="15.75" x14ac:dyDescent="0.25">
      <c r="A506" s="2"/>
      <c r="B506" s="2"/>
      <c r="C506" s="2"/>
      <c r="D506" s="45"/>
      <c r="E506" s="46"/>
      <c r="F506" s="46"/>
      <c r="G506" s="2"/>
      <c r="H506" s="2"/>
      <c r="I506" s="2"/>
    </row>
    <row r="507" spans="1:9" ht="15.75" x14ac:dyDescent="0.25">
      <c r="A507" s="2"/>
      <c r="B507" s="2"/>
      <c r="C507" s="2"/>
      <c r="D507" s="45"/>
      <c r="E507" s="46"/>
      <c r="F507" s="46"/>
      <c r="G507" s="2"/>
      <c r="H507" s="2"/>
      <c r="I507" s="2"/>
    </row>
    <row r="508" spans="1:9" ht="15.75" x14ac:dyDescent="0.25">
      <c r="A508" s="2"/>
      <c r="B508" s="2"/>
      <c r="C508" s="2"/>
      <c r="D508" s="45"/>
      <c r="E508" s="46"/>
      <c r="F508" s="46"/>
      <c r="G508" s="2"/>
      <c r="H508" s="2"/>
      <c r="I508" s="2"/>
    </row>
    <row r="509" spans="1:9" ht="15.75" x14ac:dyDescent="0.25">
      <c r="A509" s="2"/>
      <c r="B509" s="2"/>
      <c r="C509" s="2"/>
      <c r="D509" s="45"/>
      <c r="E509" s="46"/>
      <c r="F509" s="46"/>
      <c r="G509" s="2"/>
      <c r="H509" s="2"/>
      <c r="I509" s="2"/>
    </row>
    <row r="510" spans="1:9" ht="15.75" x14ac:dyDescent="0.25">
      <c r="A510" s="2"/>
      <c r="B510" s="2"/>
      <c r="C510" s="2"/>
      <c r="D510" s="45"/>
      <c r="E510" s="46"/>
      <c r="F510" s="46"/>
      <c r="G510" s="2"/>
      <c r="H510" s="2"/>
      <c r="I510" s="2"/>
    </row>
    <row r="511" spans="1:9" ht="15.75" x14ac:dyDescent="0.25">
      <c r="A511" s="2"/>
      <c r="B511" s="2"/>
      <c r="C511" s="2"/>
      <c r="D511" s="45"/>
      <c r="E511" s="46"/>
      <c r="F511" s="46"/>
      <c r="G511" s="2"/>
      <c r="H511" s="2"/>
      <c r="I511" s="2"/>
    </row>
    <row r="512" spans="1:9" ht="15.75" x14ac:dyDescent="0.25">
      <c r="A512" s="2"/>
      <c r="B512" s="2"/>
      <c r="C512" s="2"/>
      <c r="D512" s="45"/>
      <c r="E512" s="46"/>
      <c r="F512" s="46"/>
      <c r="G512" s="2"/>
      <c r="H512" s="2"/>
      <c r="I512" s="2"/>
    </row>
    <row r="513" spans="1:9" ht="15.75" x14ac:dyDescent="0.25">
      <c r="A513" s="2"/>
      <c r="B513" s="2"/>
      <c r="C513" s="2"/>
      <c r="D513" s="45"/>
      <c r="E513" s="46"/>
      <c r="F513" s="46"/>
      <c r="G513" s="2"/>
      <c r="H513" s="2"/>
      <c r="I513" s="2"/>
    </row>
    <row r="514" spans="1:9" x14ac:dyDescent="0.25">
      <c r="A514" s="2"/>
      <c r="B514" s="2"/>
      <c r="C514" s="2"/>
      <c r="D514" s="46"/>
      <c r="E514" s="46"/>
      <c r="F514" s="46"/>
      <c r="G514" s="2"/>
      <c r="H514" s="2"/>
      <c r="I514" s="2"/>
    </row>
    <row r="515" spans="1:9" x14ac:dyDescent="0.25">
      <c r="A515" s="2"/>
      <c r="B515" s="2"/>
      <c r="C515" s="2"/>
      <c r="D515" s="46"/>
      <c r="E515" s="46"/>
      <c r="F515" s="46"/>
      <c r="G515" s="2"/>
      <c r="H515" s="2"/>
      <c r="I515" s="2"/>
    </row>
    <row r="516" spans="1:9" x14ac:dyDescent="0.25">
      <c r="A516" s="2"/>
      <c r="B516" s="2"/>
      <c r="C516" s="2"/>
      <c r="D516" s="46"/>
      <c r="E516" s="46"/>
      <c r="F516" s="46"/>
      <c r="G516" s="2"/>
      <c r="H516" s="2"/>
      <c r="I516" s="2"/>
    </row>
    <row r="517" spans="1:9" x14ac:dyDescent="0.25">
      <c r="A517" s="2"/>
      <c r="B517" s="2"/>
      <c r="C517" s="2"/>
      <c r="D517" s="46"/>
      <c r="E517" s="46"/>
      <c r="F517" s="46"/>
      <c r="G517" s="2"/>
      <c r="H517" s="2"/>
      <c r="I517" s="2"/>
    </row>
    <row r="518" spans="1:9" x14ac:dyDescent="0.25">
      <c r="A518" s="2"/>
      <c r="B518" s="2"/>
      <c r="C518" s="2"/>
      <c r="D518" s="46"/>
      <c r="E518" s="46"/>
      <c r="F518" s="46"/>
      <c r="G518" s="2"/>
      <c r="H518" s="2"/>
      <c r="I518" s="2"/>
    </row>
    <row r="519" spans="1:9" x14ac:dyDescent="0.25">
      <c r="A519" s="2"/>
      <c r="B519" s="2"/>
      <c r="C519" s="2"/>
      <c r="D519" s="46"/>
      <c r="E519" s="46"/>
      <c r="F519" s="46"/>
      <c r="G519" s="2"/>
      <c r="H519" s="2"/>
      <c r="I519" s="2"/>
    </row>
    <row r="520" spans="1:9" x14ac:dyDescent="0.25">
      <c r="A520" s="2"/>
      <c r="B520" s="2"/>
      <c r="C520" s="2"/>
      <c r="D520" s="46"/>
      <c r="E520" s="46"/>
      <c r="F520" s="46"/>
      <c r="G520" s="2"/>
      <c r="H520" s="2"/>
      <c r="I520" s="2"/>
    </row>
    <row r="521" spans="1:9" x14ac:dyDescent="0.25">
      <c r="A521" s="2"/>
      <c r="B521" s="2"/>
      <c r="C521" s="2"/>
      <c r="D521" s="46"/>
      <c r="E521" s="46"/>
      <c r="F521" s="46"/>
      <c r="G521" s="2"/>
      <c r="H521" s="2"/>
      <c r="I521" s="2"/>
    </row>
    <row r="522" spans="1:9" x14ac:dyDescent="0.25">
      <c r="A522" s="2"/>
      <c r="B522" s="2"/>
      <c r="C522" s="2"/>
      <c r="D522" s="46"/>
      <c r="E522" s="46"/>
      <c r="F522" s="46"/>
      <c r="G522" s="2"/>
      <c r="H522" s="2"/>
      <c r="I522" s="2"/>
    </row>
    <row r="523" spans="1:9" x14ac:dyDescent="0.25">
      <c r="A523" s="2"/>
      <c r="B523" s="2"/>
      <c r="C523" s="2"/>
      <c r="D523" s="46"/>
      <c r="E523" s="46"/>
      <c r="F523" s="46"/>
      <c r="G523" s="2"/>
      <c r="H523" s="2"/>
      <c r="I523" s="2"/>
    </row>
    <row r="524" spans="1:9" x14ac:dyDescent="0.25">
      <c r="A524" s="2"/>
      <c r="B524" s="2"/>
      <c r="C524" s="2"/>
      <c r="D524" s="46"/>
      <c r="E524" s="46"/>
      <c r="F524" s="46"/>
      <c r="G524" s="2"/>
      <c r="H524" s="2"/>
      <c r="I524" s="2"/>
    </row>
    <row r="525" spans="1:9" x14ac:dyDescent="0.25">
      <c r="A525" s="2"/>
      <c r="B525" s="2"/>
      <c r="C525" s="2"/>
      <c r="D525" s="46"/>
      <c r="E525" s="46"/>
      <c r="F525" s="46"/>
      <c r="G525" s="2"/>
      <c r="H525" s="2"/>
      <c r="I525" s="2"/>
    </row>
    <row r="526" spans="1:9" x14ac:dyDescent="0.25">
      <c r="A526" s="2"/>
      <c r="B526" s="2"/>
      <c r="C526" s="2"/>
      <c r="D526" s="46"/>
      <c r="E526" s="46"/>
      <c r="F526" s="46"/>
      <c r="G526" s="2"/>
      <c r="H526" s="2"/>
      <c r="I526" s="2"/>
    </row>
    <row r="527" spans="1:9" x14ac:dyDescent="0.25">
      <c r="A527" s="2"/>
      <c r="B527" s="2"/>
      <c r="C527" s="2"/>
      <c r="D527" s="46"/>
      <c r="E527" s="46"/>
      <c r="F527" s="46"/>
      <c r="G527" s="2"/>
      <c r="H527" s="2"/>
      <c r="I527" s="2"/>
    </row>
    <row r="528" spans="1:9" x14ac:dyDescent="0.25">
      <c r="A528" s="2"/>
      <c r="B528" s="2"/>
      <c r="C528" s="2"/>
      <c r="D528" s="46"/>
      <c r="E528" s="46"/>
      <c r="F528" s="46"/>
      <c r="G528" s="2"/>
      <c r="H528" s="2"/>
      <c r="I528" s="2"/>
    </row>
    <row r="529" spans="1:9" x14ac:dyDescent="0.25">
      <c r="A529" s="2"/>
      <c r="B529" s="2"/>
      <c r="C529" s="2"/>
      <c r="D529" s="46"/>
      <c r="E529" s="46"/>
      <c r="F529" s="46"/>
      <c r="G529" s="2"/>
      <c r="H529" s="2"/>
      <c r="I529" s="2"/>
    </row>
    <row r="530" spans="1:9" x14ac:dyDescent="0.25">
      <c r="A530" s="2"/>
      <c r="B530" s="2"/>
      <c r="C530" s="2"/>
      <c r="D530" s="46"/>
      <c r="E530" s="46"/>
      <c r="F530" s="46"/>
      <c r="G530" s="2"/>
      <c r="H530" s="2"/>
      <c r="I530" s="2"/>
    </row>
    <row r="531" spans="1:9" x14ac:dyDescent="0.25">
      <c r="A531" s="2"/>
      <c r="B531" s="2"/>
      <c r="C531" s="2"/>
      <c r="D531" s="46"/>
      <c r="E531" s="46"/>
      <c r="F531" s="46"/>
      <c r="G531" s="2"/>
      <c r="H531" s="2"/>
      <c r="I531" s="2"/>
    </row>
    <row r="532" spans="1:9" x14ac:dyDescent="0.25">
      <c r="A532" s="2"/>
      <c r="B532" s="2"/>
      <c r="C532" s="2"/>
      <c r="D532" s="46"/>
      <c r="E532" s="46"/>
      <c r="F532" s="46"/>
      <c r="G532" s="2"/>
      <c r="H532" s="2"/>
      <c r="I532" s="2"/>
    </row>
    <row r="533" spans="1:9" x14ac:dyDescent="0.25">
      <c r="A533" s="2"/>
      <c r="B533" s="2"/>
      <c r="C533" s="2"/>
      <c r="D533" s="46"/>
      <c r="E533" s="46"/>
      <c r="F533" s="46"/>
      <c r="G533" s="2"/>
      <c r="H533" s="2"/>
      <c r="I533" s="2"/>
    </row>
    <row r="534" spans="1:9" x14ac:dyDescent="0.25">
      <c r="A534" s="2"/>
      <c r="B534" s="2"/>
      <c r="C534" s="2"/>
      <c r="D534" s="46"/>
      <c r="E534" s="46"/>
      <c r="F534" s="46"/>
      <c r="G534" s="2"/>
      <c r="H534" s="2"/>
      <c r="I534" s="2"/>
    </row>
    <row r="535" spans="1:9" x14ac:dyDescent="0.25">
      <c r="A535" s="2"/>
      <c r="B535" s="2"/>
      <c r="C535" s="2"/>
      <c r="D535" s="46"/>
      <c r="E535" s="46"/>
      <c r="F535" s="46"/>
      <c r="G535" s="2"/>
      <c r="H535" s="2"/>
      <c r="I535" s="2"/>
    </row>
    <row r="536" spans="1:9" x14ac:dyDescent="0.25">
      <c r="A536" s="2"/>
      <c r="B536" s="2"/>
      <c r="C536" s="2"/>
      <c r="D536" s="46"/>
      <c r="E536" s="46"/>
      <c r="F536" s="46"/>
      <c r="G536" s="2"/>
      <c r="H536" s="2"/>
      <c r="I536" s="2"/>
    </row>
    <row r="537" spans="1:9" x14ac:dyDescent="0.25">
      <c r="A537" s="2"/>
      <c r="B537" s="2"/>
      <c r="C537" s="2"/>
      <c r="D537" s="46"/>
      <c r="E537" s="46"/>
      <c r="F537" s="46"/>
      <c r="G537" s="2"/>
      <c r="H537" s="2"/>
      <c r="I537" s="2"/>
    </row>
    <row r="538" spans="1:9" x14ac:dyDescent="0.25">
      <c r="A538" s="2"/>
      <c r="B538" s="2"/>
      <c r="C538" s="2"/>
      <c r="D538" s="46"/>
      <c r="E538" s="46"/>
      <c r="F538" s="46"/>
      <c r="G538" s="2"/>
      <c r="H538" s="2"/>
      <c r="I538" s="2"/>
    </row>
    <row r="539" spans="1:9" x14ac:dyDescent="0.25">
      <c r="A539" s="2"/>
      <c r="B539" s="2"/>
      <c r="C539" s="2"/>
      <c r="D539" s="46"/>
      <c r="E539" s="46"/>
      <c r="F539" s="46"/>
      <c r="G539" s="2"/>
      <c r="H539" s="2"/>
      <c r="I539" s="2"/>
    </row>
    <row r="540" spans="1:9" x14ac:dyDescent="0.25">
      <c r="A540" s="2"/>
      <c r="B540" s="2"/>
      <c r="C540" s="2"/>
      <c r="D540" s="46"/>
      <c r="E540" s="46"/>
      <c r="F540" s="46"/>
      <c r="G540" s="2"/>
      <c r="H540" s="2"/>
      <c r="I540" s="2"/>
    </row>
    <row r="541" spans="1:9" x14ac:dyDescent="0.25">
      <c r="A541" s="2"/>
      <c r="B541" s="2"/>
      <c r="C541" s="2"/>
      <c r="D541" s="46"/>
      <c r="E541" s="46"/>
      <c r="F541" s="46"/>
      <c r="G541" s="2"/>
      <c r="H541" s="2"/>
      <c r="I541" s="2"/>
    </row>
    <row r="542" spans="1:9" x14ac:dyDescent="0.25">
      <c r="A542" s="2"/>
      <c r="B542" s="2"/>
      <c r="C542" s="2"/>
      <c r="D542" s="46"/>
      <c r="E542" s="46"/>
      <c r="F542" s="46"/>
      <c r="G542" s="2"/>
      <c r="H542" s="2"/>
      <c r="I542" s="2"/>
    </row>
    <row r="543" spans="1:9" x14ac:dyDescent="0.25">
      <c r="A543" s="2"/>
      <c r="B543" s="2"/>
      <c r="C543" s="2"/>
      <c r="D543" s="46"/>
      <c r="E543" s="46"/>
      <c r="F543" s="46"/>
      <c r="G543" s="2"/>
      <c r="H543" s="2"/>
      <c r="I543" s="2"/>
    </row>
    <row r="544" spans="1:9" x14ac:dyDescent="0.25">
      <c r="A544" s="2"/>
      <c r="B544" s="2"/>
      <c r="C544" s="2"/>
      <c r="D544" s="46"/>
      <c r="E544" s="46"/>
      <c r="F544" s="46"/>
      <c r="G544" s="2"/>
      <c r="H544" s="2"/>
      <c r="I544" s="2"/>
    </row>
    <row r="545" spans="1:9" x14ac:dyDescent="0.25">
      <c r="A545" s="2"/>
      <c r="B545" s="2"/>
      <c r="C545" s="2"/>
      <c r="D545" s="46"/>
      <c r="E545" s="46"/>
      <c r="F545" s="46"/>
      <c r="G545" s="2"/>
      <c r="H545" s="2"/>
      <c r="I545" s="2"/>
    </row>
    <row r="546" spans="1:9" x14ac:dyDescent="0.25">
      <c r="A546" s="2"/>
      <c r="B546" s="2"/>
      <c r="C546" s="2"/>
      <c r="D546" s="46"/>
      <c r="E546" s="46"/>
      <c r="F546" s="46"/>
      <c r="G546" s="2"/>
      <c r="H546" s="2"/>
      <c r="I546" s="2"/>
    </row>
    <row r="547" spans="1:9" x14ac:dyDescent="0.25">
      <c r="A547" s="2"/>
      <c r="B547" s="2"/>
      <c r="C547" s="2"/>
      <c r="D547" s="46"/>
      <c r="E547" s="46"/>
      <c r="F547" s="46"/>
      <c r="G547" s="2"/>
      <c r="H547" s="2"/>
      <c r="I547" s="2"/>
    </row>
    <row r="548" spans="1:9" x14ac:dyDescent="0.25">
      <c r="A548" s="2"/>
      <c r="B548" s="2"/>
      <c r="C548" s="2"/>
      <c r="D548" s="46"/>
      <c r="E548" s="46"/>
      <c r="F548" s="46"/>
      <c r="G548" s="2"/>
      <c r="H548" s="2"/>
      <c r="I548" s="2"/>
    </row>
    <row r="549" spans="1:9" x14ac:dyDescent="0.25">
      <c r="A549" s="2"/>
      <c r="B549" s="2"/>
      <c r="C549" s="2"/>
      <c r="D549" s="46"/>
      <c r="E549" s="46"/>
      <c r="F549" s="46"/>
      <c r="G549" s="2"/>
      <c r="H549" s="2"/>
      <c r="I549" s="2"/>
    </row>
    <row r="550" spans="1:9" x14ac:dyDescent="0.25">
      <c r="A550" s="2"/>
      <c r="B550" s="2"/>
      <c r="C550" s="2"/>
      <c r="D550" s="46"/>
      <c r="E550" s="46"/>
      <c r="F550" s="46"/>
      <c r="G550" s="2"/>
      <c r="H550" s="2"/>
      <c r="I550" s="2"/>
    </row>
    <row r="551" spans="1:9" x14ac:dyDescent="0.25">
      <c r="A551" s="2"/>
      <c r="B551" s="2"/>
      <c r="C551" s="2"/>
      <c r="D551" s="46"/>
      <c r="E551" s="46"/>
      <c r="F551" s="46"/>
      <c r="G551" s="2"/>
      <c r="H551" s="2"/>
      <c r="I551" s="2"/>
    </row>
    <row r="552" spans="1:9" x14ac:dyDescent="0.25">
      <c r="A552" s="2"/>
      <c r="B552" s="2"/>
      <c r="C552" s="2"/>
      <c r="D552" s="46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46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46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46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46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46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46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46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46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46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46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46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</sheetData>
  <mergeCells count="3">
    <mergeCell ref="A1:F1"/>
    <mergeCell ref="A2:F2"/>
    <mergeCell ref="A3:F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&amp;R5. melléklet
a  3/2015. (III. 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1"/>
  <sheetViews>
    <sheetView view="pageBreakPreview" zoomScaleNormal="70" zoomScaleSheetLayoutView="100" zoomScalePageLayoutView="70" workbookViewId="0">
      <selection sqref="A1:F1"/>
    </sheetView>
  </sheetViews>
  <sheetFormatPr defaultRowHeight="15" x14ac:dyDescent="0.25"/>
  <cols>
    <col min="1" max="1" width="98.140625" bestFit="1" customWidth="1"/>
    <col min="2" max="2" width="7.140625" bestFit="1" customWidth="1"/>
    <col min="3" max="3" width="11.28515625" bestFit="1" customWidth="1"/>
    <col min="4" max="4" width="13.85546875" customWidth="1"/>
    <col min="5" max="5" width="13.7109375" customWidth="1"/>
    <col min="6" max="6" width="13.7109375" bestFit="1" customWidth="1"/>
  </cols>
  <sheetData>
    <row r="1" spans="1:17" x14ac:dyDescent="0.25">
      <c r="A1" s="863" t="s">
        <v>1989</v>
      </c>
      <c r="B1" s="863"/>
      <c r="C1" s="863"/>
      <c r="D1" s="863"/>
      <c r="E1" s="863"/>
      <c r="F1" s="863"/>
    </row>
    <row r="2" spans="1:17" ht="18" customHeight="1" x14ac:dyDescent="0.3">
      <c r="A2" s="876" t="s">
        <v>1881</v>
      </c>
      <c r="B2" s="876"/>
      <c r="C2" s="876"/>
      <c r="D2" s="876"/>
      <c r="E2" s="876"/>
      <c r="F2" s="87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8" customHeight="1" x14ac:dyDescent="0.25">
      <c r="A3" s="877" t="s">
        <v>2061</v>
      </c>
      <c r="B3" s="877"/>
      <c r="C3" s="877"/>
      <c r="D3" s="877"/>
      <c r="E3" s="877"/>
      <c r="F3" s="87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8" customHeight="1" x14ac:dyDescent="0.25">
      <c r="A4" s="447"/>
      <c r="B4" s="447"/>
      <c r="C4" s="447"/>
      <c r="D4" s="447"/>
      <c r="E4" s="447"/>
      <c r="F4" s="44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23.25" x14ac:dyDescent="0.35">
      <c r="A5" s="335"/>
      <c r="B5" s="335"/>
      <c r="C5" s="335"/>
      <c r="D5" s="335"/>
      <c r="E5" s="335"/>
      <c r="F5" s="534" t="s">
        <v>2074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5.75" customHeight="1" x14ac:dyDescent="0.25">
      <c r="A6" s="336" t="s">
        <v>1869</v>
      </c>
      <c r="B6" s="336" t="s">
        <v>1870</v>
      </c>
      <c r="C6" s="336" t="s">
        <v>1871</v>
      </c>
      <c r="D6" s="336" t="s">
        <v>1872</v>
      </c>
      <c r="E6" s="336" t="s">
        <v>1873</v>
      </c>
      <c r="F6" s="336" t="s">
        <v>912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63" x14ac:dyDescent="0.25">
      <c r="A7" s="16" t="s">
        <v>346</v>
      </c>
      <c r="B7" s="16" t="s">
        <v>347</v>
      </c>
      <c r="C7" s="16" t="s">
        <v>812</v>
      </c>
      <c r="D7" s="16" t="s">
        <v>28</v>
      </c>
      <c r="E7" s="16" t="s">
        <v>29</v>
      </c>
      <c r="F7" s="16" t="s">
        <v>30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30" customHeight="1" x14ac:dyDescent="0.25">
      <c r="A8" s="19" t="s">
        <v>2055</v>
      </c>
      <c r="B8" s="19" t="s">
        <v>1384</v>
      </c>
      <c r="C8" s="20"/>
      <c r="D8" s="42">
        <f>'mód 3 PH'!F8</f>
        <v>0</v>
      </c>
      <c r="E8" s="234">
        <v>93</v>
      </c>
      <c r="F8" s="634">
        <f>E8+D8</f>
        <v>93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8.75" x14ac:dyDescent="0.25">
      <c r="A9" s="21" t="s">
        <v>815</v>
      </c>
      <c r="B9" s="3" t="s">
        <v>360</v>
      </c>
      <c r="C9" s="22" t="s">
        <v>816</v>
      </c>
      <c r="D9" s="42">
        <f>'mód 3 PH'!F9</f>
        <v>0</v>
      </c>
      <c r="E9" s="696"/>
      <c r="F9" s="181">
        <f>E9+D9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8.75" x14ac:dyDescent="0.25">
      <c r="A10" s="5" t="s">
        <v>817</v>
      </c>
      <c r="B10" s="3" t="s">
        <v>348</v>
      </c>
      <c r="C10" s="22" t="s">
        <v>818</v>
      </c>
      <c r="D10" s="42">
        <f>'mód 3 PH'!F10</f>
        <v>0</v>
      </c>
      <c r="E10" s="696"/>
      <c r="F10" s="181">
        <f t="shared" ref="F10:F73" si="0">E10+D10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8.75" x14ac:dyDescent="0.25">
      <c r="A11" s="23" t="s">
        <v>819</v>
      </c>
      <c r="B11" s="3" t="s">
        <v>349</v>
      </c>
      <c r="C11" s="22" t="s">
        <v>820</v>
      </c>
      <c r="D11" s="42">
        <f>'mód 3 PH'!F11</f>
        <v>0</v>
      </c>
      <c r="E11" s="696"/>
      <c r="F11" s="181">
        <f t="shared" si="0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8.75" x14ac:dyDescent="0.25">
      <c r="A12" s="24" t="s">
        <v>821</v>
      </c>
      <c r="B12" s="3"/>
      <c r="C12" s="22"/>
      <c r="D12" s="42">
        <f>'mód 3 PH'!F12</f>
        <v>0</v>
      </c>
      <c r="E12" s="696"/>
      <c r="F12" s="181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8.75" x14ac:dyDescent="0.25">
      <c r="A13" s="25" t="s">
        <v>1824</v>
      </c>
      <c r="B13" s="3"/>
      <c r="C13" s="22"/>
      <c r="D13" s="42">
        <f>'mód 3 PH'!F13</f>
        <v>0</v>
      </c>
      <c r="E13" s="696"/>
      <c r="F13" s="181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8.75" x14ac:dyDescent="0.25">
      <c r="A14" s="25" t="s">
        <v>1825</v>
      </c>
      <c r="B14" s="3"/>
      <c r="C14" s="22"/>
      <c r="D14" s="42">
        <f>'mód 3 PH'!F14</f>
        <v>0</v>
      </c>
      <c r="E14" s="696"/>
      <c r="F14" s="181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8.75" x14ac:dyDescent="0.25">
      <c r="A15" s="25" t="s">
        <v>1826</v>
      </c>
      <c r="B15" s="3"/>
      <c r="C15" s="22"/>
      <c r="D15" s="42">
        <f>'mód 3 PH'!F15</f>
        <v>0</v>
      </c>
      <c r="E15" s="696"/>
      <c r="F15" s="181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8.75" x14ac:dyDescent="0.25">
      <c r="A16" s="24" t="s">
        <v>822</v>
      </c>
      <c r="B16" s="3"/>
      <c r="C16" s="22"/>
      <c r="D16" s="42">
        <f>'mód 3 PH'!F16</f>
        <v>0</v>
      </c>
      <c r="E16" s="696"/>
      <c r="F16" s="181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8.75" x14ac:dyDescent="0.25">
      <c r="A17" s="25" t="s">
        <v>823</v>
      </c>
      <c r="B17" s="3"/>
      <c r="C17" s="22"/>
      <c r="D17" s="42">
        <f>'mód 3 PH'!F17</f>
        <v>0</v>
      </c>
      <c r="E17" s="696"/>
      <c r="F17" s="181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8.75" x14ac:dyDescent="0.25">
      <c r="A18" s="41" t="s">
        <v>1828</v>
      </c>
      <c r="B18" s="3"/>
      <c r="C18" s="22"/>
      <c r="D18" s="42">
        <f>'mód 3 PH'!F18</f>
        <v>0</v>
      </c>
      <c r="E18" s="696"/>
      <c r="F18" s="181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8.75" x14ac:dyDescent="0.25">
      <c r="A19" s="41" t="s">
        <v>1829</v>
      </c>
      <c r="B19" s="3"/>
      <c r="C19" s="22"/>
      <c r="D19" s="42">
        <f>'mód 3 PH'!F19</f>
        <v>0</v>
      </c>
      <c r="E19" s="696"/>
      <c r="F19" s="181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8.75" x14ac:dyDescent="0.25">
      <c r="A20" s="41" t="s">
        <v>1830</v>
      </c>
      <c r="B20" s="3"/>
      <c r="C20" s="22"/>
      <c r="D20" s="42">
        <f>'mód 3 PH'!F20</f>
        <v>0</v>
      </c>
      <c r="E20" s="696"/>
      <c r="F20" s="181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18.75" x14ac:dyDescent="0.25">
      <c r="A21" s="25" t="s">
        <v>824</v>
      </c>
      <c r="B21" s="3"/>
      <c r="C21" s="22"/>
      <c r="D21" s="42">
        <f>'mód 3 PH'!F21</f>
        <v>0</v>
      </c>
      <c r="E21" s="696"/>
      <c r="F21" s="181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8.75" x14ac:dyDescent="0.25">
      <c r="A22" s="41" t="s">
        <v>1831</v>
      </c>
      <c r="B22" s="3"/>
      <c r="C22" s="22"/>
      <c r="D22" s="42">
        <f>'mód 3 PH'!F22</f>
        <v>0</v>
      </c>
      <c r="E22" s="696"/>
      <c r="F22" s="181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8.75" x14ac:dyDescent="0.25">
      <c r="A23" s="41" t="s">
        <v>1832</v>
      </c>
      <c r="B23" s="3"/>
      <c r="C23" s="22"/>
      <c r="D23" s="42">
        <f>'mód 3 PH'!F23</f>
        <v>0</v>
      </c>
      <c r="E23" s="696"/>
      <c r="F23" s="181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8.75" x14ac:dyDescent="0.25">
      <c r="A24" s="41" t="s">
        <v>1833</v>
      </c>
      <c r="B24" s="3"/>
      <c r="C24" s="22"/>
      <c r="D24" s="42">
        <f>'mód 3 PH'!F24</f>
        <v>0</v>
      </c>
      <c r="E24" s="696"/>
      <c r="F24" s="181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8.75" x14ac:dyDescent="0.25">
      <c r="A25" s="25" t="s">
        <v>825</v>
      </c>
      <c r="B25" s="3"/>
      <c r="C25" s="22"/>
      <c r="D25" s="42">
        <f>'mód 3 PH'!F25</f>
        <v>0</v>
      </c>
      <c r="E25" s="696"/>
      <c r="F25" s="181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8.75" x14ac:dyDescent="0.25">
      <c r="A26" s="41" t="s">
        <v>1834</v>
      </c>
      <c r="B26" s="3"/>
      <c r="C26" s="22"/>
      <c r="D26" s="42">
        <f>'mód 3 PH'!F26</f>
        <v>0</v>
      </c>
      <c r="E26" s="696"/>
      <c r="F26" s="181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75" x14ac:dyDescent="0.25">
      <c r="A27" s="41" t="s">
        <v>1835</v>
      </c>
      <c r="B27" s="3"/>
      <c r="C27" s="22"/>
      <c r="D27" s="42">
        <f>'mód 3 PH'!F27</f>
        <v>0</v>
      </c>
      <c r="E27" s="696"/>
      <c r="F27" s="181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75" x14ac:dyDescent="0.25">
      <c r="A28" s="41" t="s">
        <v>1836</v>
      </c>
      <c r="B28" s="3"/>
      <c r="C28" s="22"/>
      <c r="D28" s="42">
        <f>'mód 3 PH'!F28</f>
        <v>0</v>
      </c>
      <c r="E28" s="696"/>
      <c r="F28" s="181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75" x14ac:dyDescent="0.25">
      <c r="A29" s="25" t="s">
        <v>826</v>
      </c>
      <c r="B29" s="3"/>
      <c r="C29" s="22"/>
      <c r="D29" s="42">
        <f>'mód 3 PH'!F29</f>
        <v>0</v>
      </c>
      <c r="E29" s="696"/>
      <c r="F29" s="181">
        <f t="shared" si="0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8.75" x14ac:dyDescent="0.25">
      <c r="A30" s="41" t="s">
        <v>1846</v>
      </c>
      <c r="B30" s="3"/>
      <c r="C30" s="22"/>
      <c r="D30" s="42">
        <f>'mód 3 PH'!F30</f>
        <v>0</v>
      </c>
      <c r="E30" s="696"/>
      <c r="F30" s="181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8.75" x14ac:dyDescent="0.25">
      <c r="A31" s="41" t="s">
        <v>1847</v>
      </c>
      <c r="B31" s="3"/>
      <c r="C31" s="22"/>
      <c r="D31" s="42">
        <f>'mód 3 PH'!F31</f>
        <v>0</v>
      </c>
      <c r="E31" s="696"/>
      <c r="F31" s="181">
        <f t="shared" si="0"/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8.75" x14ac:dyDescent="0.25">
      <c r="A32" s="41" t="s">
        <v>1837</v>
      </c>
      <c r="B32" s="3"/>
      <c r="C32" s="22"/>
      <c r="D32" s="42">
        <f>'mód 3 PH'!F32</f>
        <v>0</v>
      </c>
      <c r="E32" s="696"/>
      <c r="F32" s="181">
        <f t="shared" si="0"/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8.75" x14ac:dyDescent="0.25">
      <c r="A33" s="24" t="s">
        <v>1827</v>
      </c>
      <c r="B33" s="3"/>
      <c r="C33" s="22"/>
      <c r="D33" s="42">
        <f>'mód 3 PH'!F33</f>
        <v>0</v>
      </c>
      <c r="E33" s="696"/>
      <c r="F33" s="181">
        <f t="shared" si="0"/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8.75" x14ac:dyDescent="0.25">
      <c r="A34" s="25" t="s">
        <v>1845</v>
      </c>
      <c r="B34" s="3"/>
      <c r="C34" s="22"/>
      <c r="D34" s="42">
        <f>'mód 3 PH'!F34</f>
        <v>0</v>
      </c>
      <c r="E34" s="696"/>
      <c r="F34" s="181">
        <f t="shared" si="0"/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8.75" x14ac:dyDescent="0.25">
      <c r="A35" s="25" t="s">
        <v>1838</v>
      </c>
      <c r="B35" s="3"/>
      <c r="C35" s="22"/>
      <c r="D35" s="42">
        <f>'mód 3 PH'!F35</f>
        <v>0</v>
      </c>
      <c r="E35" s="696"/>
      <c r="F35" s="181">
        <f t="shared" si="0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8.75" x14ac:dyDescent="0.25">
      <c r="A36" s="25" t="s">
        <v>1839</v>
      </c>
      <c r="B36" s="3"/>
      <c r="C36" s="22"/>
      <c r="D36" s="42">
        <f>'mód 3 PH'!F36</f>
        <v>0</v>
      </c>
      <c r="E36" s="696"/>
      <c r="F36" s="181">
        <f t="shared" si="0"/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8.75" x14ac:dyDescent="0.25">
      <c r="A37" s="23" t="s">
        <v>827</v>
      </c>
      <c r="B37" s="3" t="s">
        <v>350</v>
      </c>
      <c r="C37" s="22" t="s">
        <v>828</v>
      </c>
      <c r="D37" s="42">
        <f>'mód 3 PH'!F37</f>
        <v>0</v>
      </c>
      <c r="E37" s="696"/>
      <c r="F37" s="181">
        <f t="shared" si="0"/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8.75" x14ac:dyDescent="0.25">
      <c r="A38" s="23" t="s">
        <v>829</v>
      </c>
      <c r="B38" s="3" t="s">
        <v>351</v>
      </c>
      <c r="C38" s="22" t="s">
        <v>830</v>
      </c>
      <c r="D38" s="42">
        <f>'mód 3 PH'!F38</f>
        <v>0</v>
      </c>
      <c r="E38" s="696"/>
      <c r="F38" s="181">
        <f t="shared" si="0"/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8.75" x14ac:dyDescent="0.25">
      <c r="A39" s="24" t="s">
        <v>831</v>
      </c>
      <c r="B39" s="3"/>
      <c r="C39" s="22"/>
      <c r="D39" s="42">
        <f>'mód 3 PH'!F39</f>
        <v>0</v>
      </c>
      <c r="E39" s="696"/>
      <c r="F39" s="181">
        <f t="shared" si="0"/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x14ac:dyDescent="0.25">
      <c r="A40" s="25" t="s">
        <v>1821</v>
      </c>
      <c r="B40" s="3"/>
      <c r="C40" s="22"/>
      <c r="D40" s="42">
        <f>'mód 3 PH'!F40</f>
        <v>0</v>
      </c>
      <c r="E40" s="696"/>
      <c r="F40" s="181">
        <f t="shared" si="0"/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8.75" x14ac:dyDescent="0.25">
      <c r="A41" s="25" t="s">
        <v>1822</v>
      </c>
      <c r="B41" s="3"/>
      <c r="C41" s="22"/>
      <c r="D41" s="42">
        <f>'mód 3 PH'!F41</f>
        <v>0</v>
      </c>
      <c r="E41" s="696"/>
      <c r="F41" s="181">
        <f t="shared" si="0"/>
        <v>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8.75" x14ac:dyDescent="0.25">
      <c r="A42" s="25" t="s">
        <v>1823</v>
      </c>
      <c r="B42" s="3"/>
      <c r="C42" s="22"/>
      <c r="D42" s="42">
        <f>'mód 3 PH'!F42</f>
        <v>0</v>
      </c>
      <c r="E42" s="696"/>
      <c r="F42" s="181">
        <f t="shared" si="0"/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8.75" x14ac:dyDescent="0.25">
      <c r="A43" s="24" t="s">
        <v>1840</v>
      </c>
      <c r="B43" s="3"/>
      <c r="C43" s="22"/>
      <c r="D43" s="42">
        <f>'mód 3 PH'!F43</f>
        <v>0</v>
      </c>
      <c r="E43" s="696"/>
      <c r="F43" s="181">
        <f t="shared" si="0"/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8.75" x14ac:dyDescent="0.25">
      <c r="A44" s="25" t="s">
        <v>1841</v>
      </c>
      <c r="B44" s="3"/>
      <c r="C44" s="22"/>
      <c r="D44" s="42">
        <f>'mód 3 PH'!F44</f>
        <v>0</v>
      </c>
      <c r="E44" s="696"/>
      <c r="F44" s="181">
        <f t="shared" si="0"/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8.75" x14ac:dyDescent="0.25">
      <c r="A45" s="25" t="s">
        <v>1842</v>
      </c>
      <c r="B45" s="3"/>
      <c r="C45" s="22"/>
      <c r="D45" s="42">
        <f>'mód 3 PH'!F45</f>
        <v>0</v>
      </c>
      <c r="E45" s="696"/>
      <c r="F45" s="181">
        <f t="shared" si="0"/>
        <v>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8.75" x14ac:dyDescent="0.25">
      <c r="A46" s="25" t="s">
        <v>1843</v>
      </c>
      <c r="B46" s="3"/>
      <c r="C46" s="22"/>
      <c r="D46" s="42">
        <f>'mód 3 PH'!F46</f>
        <v>0</v>
      </c>
      <c r="E46" s="696"/>
      <c r="F46" s="181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8.75" x14ac:dyDescent="0.25">
      <c r="A47" s="24" t="s">
        <v>832</v>
      </c>
      <c r="B47" s="3"/>
      <c r="C47" s="22"/>
      <c r="D47" s="42">
        <f>'mód 3 PH'!F47</f>
        <v>0</v>
      </c>
      <c r="E47" s="696"/>
      <c r="F47" s="181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8.75" x14ac:dyDescent="0.25">
      <c r="A48" s="25" t="s">
        <v>833</v>
      </c>
      <c r="B48" s="3"/>
      <c r="C48" s="22"/>
      <c r="D48" s="42">
        <f>'mód 3 PH'!F48</f>
        <v>0</v>
      </c>
      <c r="E48" s="696"/>
      <c r="F48" s="181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8.75" x14ac:dyDescent="0.25">
      <c r="A49" s="25" t="s">
        <v>834</v>
      </c>
      <c r="B49" s="3"/>
      <c r="C49" s="22"/>
      <c r="D49" s="42">
        <f>'mód 3 PH'!F49</f>
        <v>0</v>
      </c>
      <c r="E49" s="696"/>
      <c r="F49" s="181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8.75" x14ac:dyDescent="0.25">
      <c r="A50" s="25" t="s">
        <v>835</v>
      </c>
      <c r="B50" s="3"/>
      <c r="C50" s="22"/>
      <c r="D50" s="42">
        <f>'mód 3 PH'!F50</f>
        <v>0</v>
      </c>
      <c r="E50" s="696"/>
      <c r="F50" s="181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8.75" x14ac:dyDescent="0.25">
      <c r="A51" s="25" t="s">
        <v>836</v>
      </c>
      <c r="B51" s="3"/>
      <c r="C51" s="22"/>
      <c r="D51" s="42">
        <f>'mód 3 PH'!F51</f>
        <v>0</v>
      </c>
      <c r="E51" s="696"/>
      <c r="F51" s="181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8.75" x14ac:dyDescent="0.25">
      <c r="A52" s="25" t="s">
        <v>837</v>
      </c>
      <c r="B52" s="3"/>
      <c r="C52" s="22"/>
      <c r="D52" s="42">
        <f>'mód 3 PH'!F52</f>
        <v>0</v>
      </c>
      <c r="E52" s="696"/>
      <c r="F52" s="181">
        <f t="shared" si="0"/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8.75" x14ac:dyDescent="0.25">
      <c r="A53" s="23" t="s">
        <v>838</v>
      </c>
      <c r="B53" s="3" t="s">
        <v>352</v>
      </c>
      <c r="C53" s="22" t="s">
        <v>839</v>
      </c>
      <c r="D53" s="42">
        <f>'mód 3 PH'!F53</f>
        <v>0</v>
      </c>
      <c r="E53" s="696"/>
      <c r="F53" s="181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8.75" x14ac:dyDescent="0.25">
      <c r="A54" s="24" t="s">
        <v>840</v>
      </c>
      <c r="B54" s="3"/>
      <c r="C54" s="22"/>
      <c r="D54" s="42">
        <f>'mód 3 PH'!F54</f>
        <v>0</v>
      </c>
      <c r="E54" s="696"/>
      <c r="F54" s="181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8.75" x14ac:dyDescent="0.25">
      <c r="A55" s="23" t="s">
        <v>841</v>
      </c>
      <c r="B55" s="3" t="s">
        <v>353</v>
      </c>
      <c r="C55" s="22" t="s">
        <v>842</v>
      </c>
      <c r="D55" s="42">
        <f>'mód 3 PH'!F55</f>
        <v>0</v>
      </c>
      <c r="E55" s="696"/>
      <c r="F55" s="181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8.75" x14ac:dyDescent="0.25">
      <c r="A56" s="24" t="s">
        <v>843</v>
      </c>
      <c r="B56" s="3"/>
      <c r="C56" s="22"/>
      <c r="D56" s="42">
        <f>'mód 3 PH'!F56</f>
        <v>0</v>
      </c>
      <c r="E56" s="696"/>
      <c r="F56" s="181">
        <f t="shared" si="0"/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31.5" x14ac:dyDescent="0.25">
      <c r="A57" s="26" t="s">
        <v>844</v>
      </c>
      <c r="B57" s="3"/>
      <c r="C57" s="22"/>
      <c r="D57" s="42">
        <f>'mód 3 PH'!F57</f>
        <v>0</v>
      </c>
      <c r="E57" s="696"/>
      <c r="F57" s="181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8.75" x14ac:dyDescent="0.25">
      <c r="A58" s="24" t="s">
        <v>845</v>
      </c>
      <c r="B58" s="3"/>
      <c r="C58" s="22"/>
      <c r="D58" s="42">
        <f>'mód 3 PH'!F58</f>
        <v>0</v>
      </c>
      <c r="E58" s="696"/>
      <c r="F58" s="181">
        <f t="shared" si="0"/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31.5" x14ac:dyDescent="0.25">
      <c r="A59" s="26" t="s">
        <v>846</v>
      </c>
      <c r="B59" s="3"/>
      <c r="C59" s="22"/>
      <c r="D59" s="42">
        <f>'mód 3 PH'!F59</f>
        <v>0</v>
      </c>
      <c r="E59" s="696"/>
      <c r="F59" s="181">
        <f t="shared" si="0"/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8.75" x14ac:dyDescent="0.25">
      <c r="A60" s="24" t="s">
        <v>1712</v>
      </c>
      <c r="B60" s="3"/>
      <c r="C60" s="22"/>
      <c r="D60" s="42">
        <f>'mód 3 PH'!F60</f>
        <v>0</v>
      </c>
      <c r="E60" s="696"/>
      <c r="F60" s="181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31.5" x14ac:dyDescent="0.25">
      <c r="A61" s="26" t="s">
        <v>1717</v>
      </c>
      <c r="B61" s="3"/>
      <c r="C61" s="22"/>
      <c r="D61" s="42">
        <f>'mód 3 PH'!F61</f>
        <v>0</v>
      </c>
      <c r="E61" s="696"/>
      <c r="F61" s="181">
        <f t="shared" si="0"/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8.75" x14ac:dyDescent="0.25">
      <c r="A62" s="24" t="s">
        <v>1718</v>
      </c>
      <c r="B62" s="3"/>
      <c r="C62" s="22"/>
      <c r="D62" s="42">
        <f>'mód 3 PH'!F62</f>
        <v>0</v>
      </c>
      <c r="E62" s="696"/>
      <c r="F62" s="181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8.75" x14ac:dyDescent="0.25">
      <c r="A63" s="24" t="s">
        <v>1719</v>
      </c>
      <c r="B63" s="3"/>
      <c r="C63" s="22"/>
      <c r="D63" s="42">
        <f>'mód 3 PH'!F63</f>
        <v>0</v>
      </c>
      <c r="E63" s="696"/>
      <c r="F63" s="181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8.75" x14ac:dyDescent="0.25">
      <c r="A64" s="23" t="s">
        <v>1720</v>
      </c>
      <c r="B64" s="3" t="s">
        <v>354</v>
      </c>
      <c r="C64" s="22" t="s">
        <v>1721</v>
      </c>
      <c r="D64" s="42">
        <f>'mód 3 PH'!F64</f>
        <v>0</v>
      </c>
      <c r="E64" s="696"/>
      <c r="F64" s="181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8.75" x14ac:dyDescent="0.25">
      <c r="A65" s="24" t="s">
        <v>1722</v>
      </c>
      <c r="B65" s="3"/>
      <c r="C65" s="22"/>
      <c r="D65" s="42">
        <f>'mód 3 PH'!F65</f>
        <v>0</v>
      </c>
      <c r="E65" s="696"/>
      <c r="F65" s="181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8.75" x14ac:dyDescent="0.25">
      <c r="A66" s="24" t="s">
        <v>1723</v>
      </c>
      <c r="B66" s="3"/>
      <c r="C66" s="22"/>
      <c r="D66" s="42">
        <f>'mód 3 PH'!F66</f>
        <v>0</v>
      </c>
      <c r="E66" s="696"/>
      <c r="F66" s="181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8.75" x14ac:dyDescent="0.25">
      <c r="A67" s="23" t="s">
        <v>1844</v>
      </c>
      <c r="B67" s="3"/>
      <c r="C67" s="22"/>
      <c r="D67" s="42">
        <f>'mód 3 PH'!F67</f>
        <v>0</v>
      </c>
      <c r="E67" s="696"/>
      <c r="F67" s="181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8.75" x14ac:dyDescent="0.25">
      <c r="A68" s="5" t="s">
        <v>1724</v>
      </c>
      <c r="B68" s="3" t="s">
        <v>355</v>
      </c>
      <c r="C68" s="22" t="s">
        <v>1725</v>
      </c>
      <c r="D68" s="42">
        <f>'mód 3 PH'!F68</f>
        <v>0</v>
      </c>
      <c r="E68" s="696"/>
      <c r="F68" s="181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8.75" x14ac:dyDescent="0.25">
      <c r="A69" s="3" t="s">
        <v>1726</v>
      </c>
      <c r="B69" s="3" t="s">
        <v>356</v>
      </c>
      <c r="C69" s="22" t="s">
        <v>1727</v>
      </c>
      <c r="D69" s="42">
        <f>'mód 3 PH'!F69</f>
        <v>0</v>
      </c>
      <c r="E69" s="696"/>
      <c r="F69" s="181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8.75" x14ac:dyDescent="0.25">
      <c r="A70" s="3" t="s">
        <v>1728</v>
      </c>
      <c r="B70" s="3" t="s">
        <v>357</v>
      </c>
      <c r="C70" s="22" t="s">
        <v>1729</v>
      </c>
      <c r="D70" s="42">
        <f>'mód 3 PH'!F70</f>
        <v>0</v>
      </c>
      <c r="E70" s="696"/>
      <c r="F70" s="181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8.75" x14ac:dyDescent="0.25">
      <c r="A71" s="3" t="s">
        <v>1730</v>
      </c>
      <c r="B71" s="3" t="s">
        <v>358</v>
      </c>
      <c r="C71" s="22" t="s">
        <v>1731</v>
      </c>
      <c r="D71" s="42">
        <f>'mód 3 PH'!F71</f>
        <v>0</v>
      </c>
      <c r="E71" s="696"/>
      <c r="F71" s="181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8.75" x14ac:dyDescent="0.25">
      <c r="A72" s="27" t="s">
        <v>1732</v>
      </c>
      <c r="B72" s="3" t="s">
        <v>359</v>
      </c>
      <c r="C72" s="22" t="s">
        <v>1733</v>
      </c>
      <c r="D72" s="42">
        <f>'mód 3 PH'!F72</f>
        <v>0</v>
      </c>
      <c r="E72" s="696"/>
      <c r="F72" s="181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8.75" x14ac:dyDescent="0.25">
      <c r="A73" s="21" t="s">
        <v>1734</v>
      </c>
      <c r="B73" s="3" t="s">
        <v>361</v>
      </c>
      <c r="C73" s="22" t="s">
        <v>1735</v>
      </c>
      <c r="D73" s="42">
        <f>'mód 3 PH'!F73</f>
        <v>0</v>
      </c>
      <c r="E73" s="696"/>
      <c r="F73" s="181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8.75" x14ac:dyDescent="0.25">
      <c r="A74" s="3" t="s">
        <v>1736</v>
      </c>
      <c r="B74" s="3" t="s">
        <v>362</v>
      </c>
      <c r="C74" s="22" t="s">
        <v>1737</v>
      </c>
      <c r="D74" s="42">
        <f>'mód 3 PH'!F74</f>
        <v>0</v>
      </c>
      <c r="E74" s="696"/>
      <c r="F74" s="181">
        <f t="shared" ref="F74:F137" si="1">E74+D74</f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8.75" x14ac:dyDescent="0.25">
      <c r="A75" s="3" t="s">
        <v>1738</v>
      </c>
      <c r="B75" s="3" t="s">
        <v>363</v>
      </c>
      <c r="C75" s="22" t="s">
        <v>1739</v>
      </c>
      <c r="D75" s="42">
        <f>'mód 3 PH'!F75</f>
        <v>0</v>
      </c>
      <c r="E75" s="696"/>
      <c r="F75" s="181">
        <f t="shared" si="1"/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8.75" x14ac:dyDescent="0.25">
      <c r="A76" s="3" t="s">
        <v>1740</v>
      </c>
      <c r="B76" s="3" t="s">
        <v>364</v>
      </c>
      <c r="C76" s="22" t="s">
        <v>1741</v>
      </c>
      <c r="D76" s="42">
        <f>'mód 3 PH'!F76</f>
        <v>0</v>
      </c>
      <c r="E76" s="696"/>
      <c r="F76" s="181">
        <f t="shared" si="1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8.75" x14ac:dyDescent="0.25">
      <c r="A77" s="3" t="s">
        <v>1742</v>
      </c>
      <c r="B77" s="3" t="s">
        <v>365</v>
      </c>
      <c r="C77" s="22" t="s">
        <v>1743</v>
      </c>
      <c r="D77" s="42">
        <f>'mód 3 PH'!F77</f>
        <v>0</v>
      </c>
      <c r="E77" s="696"/>
      <c r="F77" s="181">
        <f t="shared" si="1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8.75" x14ac:dyDescent="0.25">
      <c r="A78" s="3" t="s">
        <v>1744</v>
      </c>
      <c r="B78" s="3" t="s">
        <v>366</v>
      </c>
      <c r="C78" s="22" t="s">
        <v>1745</v>
      </c>
      <c r="D78" s="42">
        <f>'mód 3 PH'!F78</f>
        <v>0</v>
      </c>
      <c r="E78" s="696"/>
      <c r="F78" s="181">
        <f t="shared" si="1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8.75" x14ac:dyDescent="0.25">
      <c r="A79" s="21" t="s">
        <v>1746</v>
      </c>
      <c r="B79" s="3" t="s">
        <v>378</v>
      </c>
      <c r="C79" s="22" t="s">
        <v>1747</v>
      </c>
      <c r="D79" s="42">
        <f>'mód 3 PH'!F79</f>
        <v>0</v>
      </c>
      <c r="E79" s="696"/>
      <c r="F79" s="181">
        <f t="shared" si="1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8.75" x14ac:dyDescent="0.25">
      <c r="A80" s="3" t="s">
        <v>1748</v>
      </c>
      <c r="B80" s="3" t="s">
        <v>379</v>
      </c>
      <c r="C80" s="22" t="s">
        <v>1749</v>
      </c>
      <c r="D80" s="42">
        <f>'mód 3 PH'!F80</f>
        <v>0</v>
      </c>
      <c r="E80" s="696"/>
      <c r="F80" s="181">
        <f t="shared" si="1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8.75" x14ac:dyDescent="0.25">
      <c r="A81" s="23" t="s">
        <v>1750</v>
      </c>
      <c r="B81" s="3" t="s">
        <v>380</v>
      </c>
      <c r="C81" s="22" t="s">
        <v>1751</v>
      </c>
      <c r="D81" s="42">
        <f>'mód 3 PH'!F81</f>
        <v>0</v>
      </c>
      <c r="E81" s="696"/>
      <c r="F81" s="181">
        <f t="shared" si="1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8.75" x14ac:dyDescent="0.25">
      <c r="A82" s="23" t="s">
        <v>1752</v>
      </c>
      <c r="B82" s="3" t="s">
        <v>381</v>
      </c>
      <c r="C82" s="22" t="s">
        <v>1753</v>
      </c>
      <c r="D82" s="42">
        <f>'mód 3 PH'!F82</f>
        <v>0</v>
      </c>
      <c r="E82" s="696"/>
      <c r="F82" s="181">
        <f t="shared" si="1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8.75" x14ac:dyDescent="0.25">
      <c r="A83" s="3" t="s">
        <v>1754</v>
      </c>
      <c r="B83" s="3" t="s">
        <v>382</v>
      </c>
      <c r="C83" s="22" t="s">
        <v>1755</v>
      </c>
      <c r="D83" s="42">
        <f>'mód 3 PH'!F83</f>
        <v>0</v>
      </c>
      <c r="E83" s="696"/>
      <c r="F83" s="181">
        <f t="shared" si="1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8.75" x14ac:dyDescent="0.25">
      <c r="A84" s="3" t="s">
        <v>1756</v>
      </c>
      <c r="B84" s="3" t="s">
        <v>383</v>
      </c>
      <c r="C84" s="22" t="s">
        <v>1757</v>
      </c>
      <c r="D84" s="42">
        <f>'mód 3 PH'!F84</f>
        <v>0</v>
      </c>
      <c r="E84" s="696"/>
      <c r="F84" s="181">
        <f t="shared" si="1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8.75" x14ac:dyDescent="0.25">
      <c r="A85" s="3" t="s">
        <v>1758</v>
      </c>
      <c r="B85" s="3" t="s">
        <v>384</v>
      </c>
      <c r="C85" s="22" t="s">
        <v>1759</v>
      </c>
      <c r="D85" s="42">
        <f>'mód 3 PH'!F85</f>
        <v>0</v>
      </c>
      <c r="E85" s="696"/>
      <c r="F85" s="181">
        <f t="shared" si="1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8.75" x14ac:dyDescent="0.25">
      <c r="A86" s="23" t="s">
        <v>1760</v>
      </c>
      <c r="B86" s="3"/>
      <c r="C86" s="22" t="s">
        <v>1761</v>
      </c>
      <c r="D86" s="42">
        <f>'mód 3 PH'!F86</f>
        <v>0</v>
      </c>
      <c r="E86" s="696"/>
      <c r="F86" s="181">
        <f t="shared" si="1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8.75" x14ac:dyDescent="0.25">
      <c r="A87" s="24" t="s">
        <v>1762</v>
      </c>
      <c r="B87" s="3"/>
      <c r="C87" s="22"/>
      <c r="D87" s="42">
        <f>'mód 3 PH'!F87</f>
        <v>0</v>
      </c>
      <c r="E87" s="696"/>
      <c r="F87" s="181">
        <f t="shared" si="1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8.75" x14ac:dyDescent="0.25">
      <c r="A88" s="24" t="s">
        <v>1763</v>
      </c>
      <c r="B88" s="3"/>
      <c r="C88" s="22"/>
      <c r="D88" s="42">
        <f>'mód 3 PH'!F88</f>
        <v>0</v>
      </c>
      <c r="E88" s="696"/>
      <c r="F88" s="181">
        <f t="shared" si="1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8.75" x14ac:dyDescent="0.25">
      <c r="A89" s="3" t="s">
        <v>1764</v>
      </c>
      <c r="B89" s="3" t="s">
        <v>385</v>
      </c>
      <c r="C89" s="22" t="s">
        <v>1765</v>
      </c>
      <c r="D89" s="42">
        <f>'mód 3 PH'!F89</f>
        <v>0</v>
      </c>
      <c r="E89" s="696"/>
      <c r="F89" s="181">
        <f t="shared" si="1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8.75" x14ac:dyDescent="0.25">
      <c r="A90" s="23" t="s">
        <v>1766</v>
      </c>
      <c r="B90" s="3" t="s">
        <v>386</v>
      </c>
      <c r="C90" s="22" t="s">
        <v>1767</v>
      </c>
      <c r="D90" s="42">
        <f>'mód 3 PH'!F90</f>
        <v>0</v>
      </c>
      <c r="E90" s="696"/>
      <c r="F90" s="181">
        <f t="shared" si="1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8.75" x14ac:dyDescent="0.25">
      <c r="A91" s="24" t="s">
        <v>1768</v>
      </c>
      <c r="B91" s="3"/>
      <c r="C91" s="22" t="s">
        <v>1769</v>
      </c>
      <c r="D91" s="42">
        <f>'mód 3 PH'!F91</f>
        <v>0</v>
      </c>
      <c r="E91" s="696"/>
      <c r="F91" s="181">
        <f t="shared" si="1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8.75" x14ac:dyDescent="0.25">
      <c r="A92" s="24" t="s">
        <v>1770</v>
      </c>
      <c r="B92" s="3"/>
      <c r="C92" s="22" t="s">
        <v>1771</v>
      </c>
      <c r="D92" s="42">
        <f>'mód 3 PH'!F92</f>
        <v>0</v>
      </c>
      <c r="E92" s="696"/>
      <c r="F92" s="181">
        <f t="shared" si="1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8.75" x14ac:dyDescent="0.25">
      <c r="A93" s="25" t="s">
        <v>1772</v>
      </c>
      <c r="B93" s="3"/>
      <c r="C93" s="22" t="s">
        <v>1773</v>
      </c>
      <c r="D93" s="42">
        <f>'mód 3 PH'!F93</f>
        <v>0</v>
      </c>
      <c r="E93" s="696"/>
      <c r="F93" s="181">
        <f t="shared" si="1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8.75" x14ac:dyDescent="0.25">
      <c r="A94" s="25" t="s">
        <v>1774</v>
      </c>
      <c r="B94" s="3"/>
      <c r="C94" s="22" t="s">
        <v>1775</v>
      </c>
      <c r="D94" s="42">
        <f>'mód 3 PH'!F94</f>
        <v>0</v>
      </c>
      <c r="E94" s="696"/>
      <c r="F94" s="181">
        <f t="shared" si="1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8.75" x14ac:dyDescent="0.25">
      <c r="A95" s="24" t="s">
        <v>1776</v>
      </c>
      <c r="B95" s="3"/>
      <c r="C95" s="22" t="s">
        <v>1777</v>
      </c>
      <c r="D95" s="42">
        <f>'mód 3 PH'!F95</f>
        <v>0</v>
      </c>
      <c r="E95" s="696"/>
      <c r="F95" s="181">
        <f t="shared" si="1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8.75" x14ac:dyDescent="0.25">
      <c r="A96" s="24" t="s">
        <v>1778</v>
      </c>
      <c r="B96" s="3"/>
      <c r="C96" s="22" t="s">
        <v>1779</v>
      </c>
      <c r="D96" s="42">
        <f>'mód 3 PH'!F96</f>
        <v>0</v>
      </c>
      <c r="E96" s="696"/>
      <c r="F96" s="181">
        <f t="shared" si="1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8.75" x14ac:dyDescent="0.25">
      <c r="A97" s="23" t="s">
        <v>1780</v>
      </c>
      <c r="B97" s="3" t="s">
        <v>387</v>
      </c>
      <c r="C97" s="22" t="s">
        <v>1781</v>
      </c>
      <c r="D97" s="42">
        <f>'mód 3 PH'!F97</f>
        <v>0</v>
      </c>
      <c r="E97" s="696"/>
      <c r="F97" s="181">
        <f t="shared" si="1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8.75" x14ac:dyDescent="0.25">
      <c r="A98" s="23" t="s">
        <v>1782</v>
      </c>
      <c r="B98" s="3" t="s">
        <v>388</v>
      </c>
      <c r="C98" s="22" t="s">
        <v>1783</v>
      </c>
      <c r="D98" s="42">
        <f>'mód 3 PH'!F98</f>
        <v>0</v>
      </c>
      <c r="E98" s="696"/>
      <c r="F98" s="181">
        <f t="shared" si="1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8.75" x14ac:dyDescent="0.25">
      <c r="A99" s="23" t="s">
        <v>1784</v>
      </c>
      <c r="B99" s="3" t="s">
        <v>389</v>
      </c>
      <c r="C99" s="22" t="s">
        <v>1785</v>
      </c>
      <c r="D99" s="42">
        <f>'mód 3 PH'!F99</f>
        <v>0</v>
      </c>
      <c r="E99" s="696"/>
      <c r="F99" s="181">
        <f t="shared" si="1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8.75" x14ac:dyDescent="0.25">
      <c r="A100" s="24" t="s">
        <v>1786</v>
      </c>
      <c r="B100" s="3"/>
      <c r="C100" s="22" t="s">
        <v>1787</v>
      </c>
      <c r="D100" s="42">
        <f>'mód 3 PH'!F100</f>
        <v>0</v>
      </c>
      <c r="E100" s="696"/>
      <c r="F100" s="181">
        <f t="shared" si="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8.75" x14ac:dyDescent="0.25">
      <c r="A101" s="25" t="s">
        <v>1788</v>
      </c>
      <c r="B101" s="3"/>
      <c r="C101" s="22" t="s">
        <v>1789</v>
      </c>
      <c r="D101" s="42">
        <f>'mód 3 PH'!F101</f>
        <v>0</v>
      </c>
      <c r="E101" s="696"/>
      <c r="F101" s="181">
        <f t="shared" si="1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8.75" x14ac:dyDescent="0.25">
      <c r="A102" s="25" t="s">
        <v>1790</v>
      </c>
      <c r="B102" s="3"/>
      <c r="C102" s="22" t="s">
        <v>1791</v>
      </c>
      <c r="D102" s="42">
        <f>'mód 3 PH'!F102</f>
        <v>0</v>
      </c>
      <c r="E102" s="696"/>
      <c r="F102" s="181">
        <f t="shared" si="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8.75" x14ac:dyDescent="0.25">
      <c r="A103" s="23" t="s">
        <v>1792</v>
      </c>
      <c r="B103" s="3" t="s">
        <v>390</v>
      </c>
      <c r="C103" s="22" t="s">
        <v>1793</v>
      </c>
      <c r="D103" s="42">
        <f>'mód 3 PH'!F103</f>
        <v>0</v>
      </c>
      <c r="E103" s="696"/>
      <c r="F103" s="181">
        <f t="shared" si="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8.75" x14ac:dyDescent="0.25">
      <c r="A104" s="3" t="s">
        <v>1794</v>
      </c>
      <c r="B104" s="3" t="s">
        <v>391</v>
      </c>
      <c r="C104" s="22" t="s">
        <v>1795</v>
      </c>
      <c r="D104" s="42">
        <f>'mód 3 PH'!F104</f>
        <v>0</v>
      </c>
      <c r="E104" s="696"/>
      <c r="F104" s="181">
        <f t="shared" si="1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8.75" x14ac:dyDescent="0.25">
      <c r="A105" s="23" t="s">
        <v>1796</v>
      </c>
      <c r="B105" s="3"/>
      <c r="C105" s="22" t="s">
        <v>1797</v>
      </c>
      <c r="D105" s="42">
        <f>'mód 3 PH'!F105</f>
        <v>0</v>
      </c>
      <c r="E105" s="696"/>
      <c r="F105" s="181">
        <f t="shared" si="1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8.75" x14ac:dyDescent="0.25">
      <c r="A106" s="23" t="s">
        <v>1798</v>
      </c>
      <c r="B106" s="3"/>
      <c r="C106" s="22" t="s">
        <v>1799</v>
      </c>
      <c r="D106" s="42">
        <f>'mód 3 PH'!F106</f>
        <v>0</v>
      </c>
      <c r="E106" s="696"/>
      <c r="F106" s="181">
        <f t="shared" si="1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8.75" x14ac:dyDescent="0.25">
      <c r="A107" s="24" t="s">
        <v>1800</v>
      </c>
      <c r="B107" s="3"/>
      <c r="C107" s="22" t="s">
        <v>1801</v>
      </c>
      <c r="D107" s="42">
        <f>'mód 3 PH'!F107</f>
        <v>0</v>
      </c>
      <c r="E107" s="696"/>
      <c r="F107" s="181">
        <f t="shared" si="1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8.75" x14ac:dyDescent="0.25">
      <c r="A108" s="24" t="s">
        <v>1802</v>
      </c>
      <c r="B108" s="3"/>
      <c r="C108" s="22" t="s">
        <v>1803</v>
      </c>
      <c r="D108" s="42">
        <f>'mód 3 PH'!F108</f>
        <v>0</v>
      </c>
      <c r="E108" s="696"/>
      <c r="F108" s="181">
        <f t="shared" si="1"/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8.75" x14ac:dyDescent="0.25">
      <c r="A109" s="24" t="s">
        <v>1804</v>
      </c>
      <c r="B109" s="3"/>
      <c r="C109" s="22" t="s">
        <v>1805</v>
      </c>
      <c r="D109" s="42">
        <f>'mód 3 PH'!F109</f>
        <v>0</v>
      </c>
      <c r="E109" s="696"/>
      <c r="F109" s="181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8.75" x14ac:dyDescent="0.25">
      <c r="A110" s="24" t="s">
        <v>1806</v>
      </c>
      <c r="B110" s="3"/>
      <c r="C110" s="22" t="s">
        <v>944</v>
      </c>
      <c r="D110" s="42">
        <f>'mód 3 PH'!F110</f>
        <v>0</v>
      </c>
      <c r="E110" s="696"/>
      <c r="F110" s="181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8.75" x14ac:dyDescent="0.25">
      <c r="A111" s="24" t="s">
        <v>945</v>
      </c>
      <c r="B111" s="3"/>
      <c r="C111" s="22" t="s">
        <v>946</v>
      </c>
      <c r="D111" s="42">
        <f>'mód 3 PH'!F111</f>
        <v>0</v>
      </c>
      <c r="E111" s="696"/>
      <c r="F111" s="181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8.75" x14ac:dyDescent="0.25">
      <c r="A112" s="24" t="s">
        <v>947</v>
      </c>
      <c r="B112" s="3"/>
      <c r="C112" s="22" t="s">
        <v>948</v>
      </c>
      <c r="D112" s="42">
        <f>'mód 3 PH'!F112</f>
        <v>0</v>
      </c>
      <c r="E112" s="696"/>
      <c r="F112" s="181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8.75" x14ac:dyDescent="0.25">
      <c r="A113" s="24" t="s">
        <v>949</v>
      </c>
      <c r="B113" s="3"/>
      <c r="C113" s="22" t="s">
        <v>950</v>
      </c>
      <c r="D113" s="42">
        <f>'mód 3 PH'!F113</f>
        <v>0</v>
      </c>
      <c r="E113" s="696"/>
      <c r="F113" s="181">
        <f t="shared" si="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8.75" x14ac:dyDescent="0.25">
      <c r="A114" s="24" t="s">
        <v>951</v>
      </c>
      <c r="B114" s="3"/>
      <c r="C114" s="22" t="s">
        <v>952</v>
      </c>
      <c r="D114" s="42">
        <f>'mód 3 PH'!F114</f>
        <v>0</v>
      </c>
      <c r="E114" s="696"/>
      <c r="F114" s="181">
        <f t="shared" si="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8.75" x14ac:dyDescent="0.25">
      <c r="A115" s="24" t="s">
        <v>953</v>
      </c>
      <c r="B115" s="3"/>
      <c r="C115" s="22" t="s">
        <v>954</v>
      </c>
      <c r="D115" s="42">
        <f>'mód 3 PH'!F115</f>
        <v>0</v>
      </c>
      <c r="E115" s="696"/>
      <c r="F115" s="181">
        <f t="shared" si="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8.75" x14ac:dyDescent="0.25">
      <c r="A116" s="21" t="s">
        <v>955</v>
      </c>
      <c r="B116" s="3" t="s">
        <v>1310</v>
      </c>
      <c r="C116" s="22" t="s">
        <v>956</v>
      </c>
      <c r="D116" s="42">
        <f>'mód 3 PH'!F116</f>
        <v>0</v>
      </c>
      <c r="E116" s="696">
        <v>93</v>
      </c>
      <c r="F116" s="181">
        <f t="shared" si="1"/>
        <v>93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8.75" x14ac:dyDescent="0.25">
      <c r="A117" s="3" t="s">
        <v>957</v>
      </c>
      <c r="B117" s="3" t="s">
        <v>1311</v>
      </c>
      <c r="C117" s="22" t="s">
        <v>958</v>
      </c>
      <c r="D117" s="42">
        <f>'mód 3 PH'!F117</f>
        <v>0</v>
      </c>
      <c r="E117" s="696"/>
      <c r="F117" s="181">
        <f t="shared" si="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8.75" x14ac:dyDescent="0.25">
      <c r="A118" s="3" t="s">
        <v>959</v>
      </c>
      <c r="B118" s="3" t="s">
        <v>1312</v>
      </c>
      <c r="C118" s="22" t="s">
        <v>960</v>
      </c>
      <c r="D118" s="42">
        <f>'mód 3 PH'!F118</f>
        <v>0</v>
      </c>
      <c r="E118" s="696"/>
      <c r="F118" s="181">
        <f t="shared" si="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8.75" x14ac:dyDescent="0.25">
      <c r="A119" s="23" t="s">
        <v>961</v>
      </c>
      <c r="B119" s="3"/>
      <c r="C119" s="22" t="s">
        <v>962</v>
      </c>
      <c r="D119" s="42">
        <f>'mód 3 PH'!F119</f>
        <v>0</v>
      </c>
      <c r="E119" s="696"/>
      <c r="F119" s="181">
        <f t="shared" si="1"/>
        <v>0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8.75" x14ac:dyDescent="0.25">
      <c r="A120" s="23" t="s">
        <v>963</v>
      </c>
      <c r="B120" s="3"/>
      <c r="C120" s="22" t="s">
        <v>964</v>
      </c>
      <c r="D120" s="42">
        <f>'mód 3 PH'!F120</f>
        <v>0</v>
      </c>
      <c r="E120" s="696"/>
      <c r="F120" s="181">
        <f t="shared" si="1"/>
        <v>0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8.75" x14ac:dyDescent="0.25">
      <c r="A121" s="24" t="s">
        <v>965</v>
      </c>
      <c r="B121" s="3"/>
      <c r="C121" s="22" t="s">
        <v>966</v>
      </c>
      <c r="D121" s="42">
        <f>'mód 3 PH'!F121</f>
        <v>0</v>
      </c>
      <c r="E121" s="696"/>
      <c r="F121" s="181">
        <f t="shared" si="1"/>
        <v>0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8.75" x14ac:dyDescent="0.25">
      <c r="A122" s="24" t="s">
        <v>967</v>
      </c>
      <c r="B122" s="3"/>
      <c r="C122" s="22" t="s">
        <v>968</v>
      </c>
      <c r="D122" s="42">
        <f>'mód 3 PH'!F122</f>
        <v>0</v>
      </c>
      <c r="E122" s="696"/>
      <c r="F122" s="181">
        <f t="shared" si="1"/>
        <v>0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8.75" x14ac:dyDescent="0.25">
      <c r="A123" s="25" t="s">
        <v>969</v>
      </c>
      <c r="B123" s="3"/>
      <c r="C123" s="22"/>
      <c r="D123" s="42">
        <f>'mód 3 PH'!F123</f>
        <v>0</v>
      </c>
      <c r="E123" s="696"/>
      <c r="F123" s="181">
        <f t="shared" si="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8.75" x14ac:dyDescent="0.25">
      <c r="A124" s="25" t="s">
        <v>1901</v>
      </c>
      <c r="B124" s="3"/>
      <c r="C124" s="22"/>
      <c r="D124" s="42">
        <f>'mód 3 PH'!F124</f>
        <v>0</v>
      </c>
      <c r="E124" s="696"/>
      <c r="F124" s="181">
        <f t="shared" si="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8.75" x14ac:dyDescent="0.25">
      <c r="A125" s="25" t="s">
        <v>1902</v>
      </c>
      <c r="B125" s="3"/>
      <c r="C125" s="22"/>
      <c r="D125" s="42">
        <f>'mód 3 PH'!F125</f>
        <v>0</v>
      </c>
      <c r="E125" s="696"/>
      <c r="F125" s="181">
        <f t="shared" si="1"/>
        <v>0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8.75" x14ac:dyDescent="0.25">
      <c r="A126" s="25" t="s">
        <v>1903</v>
      </c>
      <c r="B126" s="3"/>
      <c r="C126" s="22"/>
      <c r="D126" s="42">
        <f>'mód 3 PH'!F126</f>
        <v>0</v>
      </c>
      <c r="E126" s="696"/>
      <c r="F126" s="181">
        <f t="shared" si="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8.75" x14ac:dyDescent="0.25">
      <c r="A127" s="25" t="s">
        <v>1904</v>
      </c>
      <c r="B127" s="3"/>
      <c r="C127" s="22"/>
      <c r="D127" s="42">
        <f>'mód 3 PH'!F127</f>
        <v>0</v>
      </c>
      <c r="E127" s="696"/>
      <c r="F127" s="181">
        <f t="shared" si="1"/>
        <v>0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8.75" x14ac:dyDescent="0.25">
      <c r="A128" s="25" t="s">
        <v>1905</v>
      </c>
      <c r="B128" s="3"/>
      <c r="C128" s="22"/>
      <c r="D128" s="42">
        <f>'mód 3 PH'!F128</f>
        <v>0</v>
      </c>
      <c r="E128" s="696"/>
      <c r="F128" s="181">
        <f t="shared" si="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18.75" x14ac:dyDescent="0.25">
      <c r="A129" s="25" t="s">
        <v>1906</v>
      </c>
      <c r="B129" s="3"/>
      <c r="C129" s="22"/>
      <c r="D129" s="42">
        <f>'mód 3 PH'!F129</f>
        <v>0</v>
      </c>
      <c r="E129" s="696"/>
      <c r="F129" s="181">
        <f t="shared" si="1"/>
        <v>0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8.75" x14ac:dyDescent="0.25">
      <c r="A130" s="23" t="s">
        <v>1907</v>
      </c>
      <c r="B130" s="3"/>
      <c r="C130" s="22" t="s">
        <v>1908</v>
      </c>
      <c r="D130" s="42">
        <f>'mód 3 PH'!F130</f>
        <v>0</v>
      </c>
      <c r="E130" s="696"/>
      <c r="F130" s="181">
        <f t="shared" si="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8.75" x14ac:dyDescent="0.25">
      <c r="A131" s="23" t="s">
        <v>1909</v>
      </c>
      <c r="B131" s="3"/>
      <c r="C131" s="22" t="s">
        <v>1910</v>
      </c>
      <c r="D131" s="42">
        <f>'mód 3 PH'!F131</f>
        <v>0</v>
      </c>
      <c r="E131" s="696"/>
      <c r="F131" s="181">
        <f t="shared" si="1"/>
        <v>0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8.75" x14ac:dyDescent="0.25">
      <c r="A132" s="24" t="s">
        <v>1911</v>
      </c>
      <c r="B132" s="3"/>
      <c r="C132" s="22"/>
      <c r="D132" s="42">
        <f>'mód 3 PH'!F132</f>
        <v>0</v>
      </c>
      <c r="E132" s="696"/>
      <c r="F132" s="181">
        <f t="shared" si="1"/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8.75" x14ac:dyDescent="0.25">
      <c r="A133" s="24" t="s">
        <v>1912</v>
      </c>
      <c r="B133" s="3"/>
      <c r="C133" s="22"/>
      <c r="D133" s="42">
        <f>'mód 3 PH'!F133</f>
        <v>0</v>
      </c>
      <c r="E133" s="696"/>
      <c r="F133" s="181">
        <f t="shared" si="1"/>
        <v>0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8.75" x14ac:dyDescent="0.25">
      <c r="A134" s="24" t="s">
        <v>1913</v>
      </c>
      <c r="B134" s="3"/>
      <c r="C134" s="22"/>
      <c r="D134" s="42">
        <f>'mód 3 PH'!F134</f>
        <v>0</v>
      </c>
      <c r="E134" s="696"/>
      <c r="F134" s="181">
        <f t="shared" si="1"/>
        <v>0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8.75" x14ac:dyDescent="0.25">
      <c r="A135" s="5" t="s">
        <v>1914</v>
      </c>
      <c r="B135" s="3" t="s">
        <v>1313</v>
      </c>
      <c r="C135" s="22" t="s">
        <v>1915</v>
      </c>
      <c r="D135" s="42">
        <f>'mód 3 PH'!F135</f>
        <v>0</v>
      </c>
      <c r="E135" s="696">
        <v>93</v>
      </c>
      <c r="F135" s="181">
        <f t="shared" si="1"/>
        <v>93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8.75" x14ac:dyDescent="0.25">
      <c r="A136" s="23" t="s">
        <v>1916</v>
      </c>
      <c r="B136" s="3"/>
      <c r="C136" s="22" t="s">
        <v>1917</v>
      </c>
      <c r="D136" s="42">
        <f>'mód 3 PH'!F136</f>
        <v>0</v>
      </c>
      <c r="E136" s="696">
        <v>93</v>
      </c>
      <c r="F136" s="181">
        <f t="shared" si="1"/>
        <v>93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8.75" x14ac:dyDescent="0.25">
      <c r="A137" s="23" t="s">
        <v>1918</v>
      </c>
      <c r="B137" s="3"/>
      <c r="C137" s="22" t="s">
        <v>1919</v>
      </c>
      <c r="D137" s="42">
        <f>'mód 3 PH'!F137</f>
        <v>0</v>
      </c>
      <c r="E137" s="696"/>
      <c r="F137" s="181">
        <f t="shared" si="1"/>
        <v>0</v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18.75" x14ac:dyDescent="0.25">
      <c r="A138" s="3" t="s">
        <v>1920</v>
      </c>
      <c r="B138" s="3" t="s">
        <v>1314</v>
      </c>
      <c r="C138" s="22" t="s">
        <v>1921</v>
      </c>
      <c r="D138" s="42">
        <f>'mód 3 PH'!F138</f>
        <v>0</v>
      </c>
      <c r="E138" s="696"/>
      <c r="F138" s="181">
        <f t="shared" ref="F138:F201" si="2">E138+D138</f>
        <v>0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8.75" x14ac:dyDescent="0.25">
      <c r="A139" s="3" t="s">
        <v>1922</v>
      </c>
      <c r="B139" s="3" t="s">
        <v>1315</v>
      </c>
      <c r="C139" s="22" t="s">
        <v>1923</v>
      </c>
      <c r="D139" s="42">
        <f>'mód 3 PH'!F139</f>
        <v>0</v>
      </c>
      <c r="E139" s="696"/>
      <c r="F139" s="181">
        <f t="shared" si="2"/>
        <v>0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18.75" x14ac:dyDescent="0.25">
      <c r="A140" s="23" t="s">
        <v>1924</v>
      </c>
      <c r="B140" s="3"/>
      <c r="C140" s="22" t="s">
        <v>1925</v>
      </c>
      <c r="D140" s="42">
        <f>'mód 3 PH'!F140</f>
        <v>0</v>
      </c>
      <c r="E140" s="696"/>
      <c r="F140" s="181">
        <f t="shared" si="2"/>
        <v>0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8.75" x14ac:dyDescent="0.25">
      <c r="A141" s="23" t="s">
        <v>1926</v>
      </c>
      <c r="B141" s="3"/>
      <c r="C141" s="22" t="s">
        <v>1927</v>
      </c>
      <c r="D141" s="42">
        <f>'mód 3 PH'!F141</f>
        <v>0</v>
      </c>
      <c r="E141" s="696"/>
      <c r="F141" s="181">
        <f t="shared" si="2"/>
        <v>0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8.75" x14ac:dyDescent="0.25">
      <c r="A142" s="23" t="s">
        <v>1928</v>
      </c>
      <c r="B142" s="3"/>
      <c r="C142" s="22" t="s">
        <v>1929</v>
      </c>
      <c r="D142" s="42">
        <f>'mód 3 PH'!F142</f>
        <v>0</v>
      </c>
      <c r="E142" s="696"/>
      <c r="F142" s="181">
        <f t="shared" si="2"/>
        <v>0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8.75" x14ac:dyDescent="0.25">
      <c r="A143" s="24" t="s">
        <v>1930</v>
      </c>
      <c r="B143" s="24"/>
      <c r="C143" s="28"/>
      <c r="D143" s="42">
        <f>'mód 3 PH'!F143</f>
        <v>0</v>
      </c>
      <c r="E143" s="697"/>
      <c r="F143" s="181">
        <f t="shared" si="2"/>
        <v>0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8.75" x14ac:dyDescent="0.25">
      <c r="A144" s="4" t="s">
        <v>1931</v>
      </c>
      <c r="B144" s="3" t="s">
        <v>1316</v>
      </c>
      <c r="C144" s="22" t="s">
        <v>1932</v>
      </c>
      <c r="D144" s="42">
        <f>'mód 3 PH'!F144</f>
        <v>0</v>
      </c>
      <c r="E144" s="696"/>
      <c r="F144" s="181">
        <f t="shared" si="2"/>
        <v>0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8.75" x14ac:dyDescent="0.25">
      <c r="A145" s="23" t="s">
        <v>1953</v>
      </c>
      <c r="B145" s="3"/>
      <c r="C145" s="22" t="s">
        <v>1954</v>
      </c>
      <c r="D145" s="42">
        <f>'mód 3 PH'!F145</f>
        <v>0</v>
      </c>
      <c r="E145" s="696"/>
      <c r="F145" s="181">
        <f t="shared" si="2"/>
        <v>0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8.75" x14ac:dyDescent="0.25">
      <c r="A146" s="23" t="s">
        <v>1955</v>
      </c>
      <c r="B146" s="3"/>
      <c r="C146" s="22" t="s">
        <v>1956</v>
      </c>
      <c r="D146" s="42">
        <f>'mód 3 PH'!F146</f>
        <v>0</v>
      </c>
      <c r="E146" s="696"/>
      <c r="F146" s="181">
        <f t="shared" si="2"/>
        <v>0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8.75" x14ac:dyDescent="0.25">
      <c r="A147" s="3" t="s">
        <v>1957</v>
      </c>
      <c r="B147" s="3" t="s">
        <v>1317</v>
      </c>
      <c r="C147" s="22" t="s">
        <v>1958</v>
      </c>
      <c r="D147" s="42">
        <f>'mód 3 PH'!F147</f>
        <v>0</v>
      </c>
      <c r="E147" s="696"/>
      <c r="F147" s="181">
        <f t="shared" si="2"/>
        <v>0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8.75" x14ac:dyDescent="0.25">
      <c r="A148" s="3" t="s">
        <v>1959</v>
      </c>
      <c r="B148" s="3" t="s">
        <v>1318</v>
      </c>
      <c r="C148" s="22" t="s">
        <v>1960</v>
      </c>
      <c r="D148" s="42">
        <f>'mód 3 PH'!F148</f>
        <v>0</v>
      </c>
      <c r="E148" s="696"/>
      <c r="F148" s="181">
        <f t="shared" si="2"/>
        <v>0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8.75" x14ac:dyDescent="0.25">
      <c r="A149" s="23" t="s">
        <v>1961</v>
      </c>
      <c r="B149" s="3"/>
      <c r="C149" s="22" t="s">
        <v>1962</v>
      </c>
      <c r="D149" s="42">
        <f>'mód 3 PH'!F149</f>
        <v>0</v>
      </c>
      <c r="E149" s="696"/>
      <c r="F149" s="181">
        <f t="shared" si="2"/>
        <v>0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8.75" x14ac:dyDescent="0.25">
      <c r="A150" s="23" t="s">
        <v>1963</v>
      </c>
      <c r="B150" s="3"/>
      <c r="C150" s="22" t="s">
        <v>1964</v>
      </c>
      <c r="D150" s="42">
        <f>'mód 3 PH'!F150</f>
        <v>0</v>
      </c>
      <c r="E150" s="696"/>
      <c r="F150" s="181">
        <f t="shared" si="2"/>
        <v>0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8.75" x14ac:dyDescent="0.25">
      <c r="A151" s="3" t="s">
        <v>1965</v>
      </c>
      <c r="B151" s="3" t="s">
        <v>1319</v>
      </c>
      <c r="C151" s="22" t="s">
        <v>1966</v>
      </c>
      <c r="D151" s="42">
        <f>'mód 3 PH'!F151</f>
        <v>0</v>
      </c>
      <c r="E151" s="696"/>
      <c r="F151" s="181">
        <f t="shared" si="2"/>
        <v>0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8.75" x14ac:dyDescent="0.25">
      <c r="A152" s="3" t="s">
        <v>1967</v>
      </c>
      <c r="B152" s="3" t="s">
        <v>1320</v>
      </c>
      <c r="C152" s="22" t="s">
        <v>1969</v>
      </c>
      <c r="D152" s="42">
        <f>'mód 3 PH'!F152</f>
        <v>0</v>
      </c>
      <c r="E152" s="696"/>
      <c r="F152" s="181">
        <f t="shared" si="2"/>
        <v>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8.75" x14ac:dyDescent="0.25">
      <c r="A153" s="21" t="s">
        <v>1970</v>
      </c>
      <c r="B153" s="3" t="s">
        <v>1321</v>
      </c>
      <c r="C153" s="22" t="s">
        <v>1971</v>
      </c>
      <c r="D153" s="42">
        <f>'mód 3 PH'!F153</f>
        <v>0</v>
      </c>
      <c r="E153" s="696"/>
      <c r="F153" s="181">
        <f t="shared" si="2"/>
        <v>0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8.75" x14ac:dyDescent="0.25">
      <c r="A154" s="3" t="s">
        <v>1976</v>
      </c>
      <c r="B154" s="3" t="s">
        <v>1322</v>
      </c>
      <c r="C154" s="22" t="s">
        <v>1977</v>
      </c>
      <c r="D154" s="42">
        <f>'mód 3 PH'!F154</f>
        <v>0</v>
      </c>
      <c r="E154" s="696"/>
      <c r="F154" s="181">
        <f t="shared" si="2"/>
        <v>0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8.75" x14ac:dyDescent="0.25">
      <c r="A155" s="3" t="s">
        <v>1978</v>
      </c>
      <c r="B155" s="3" t="s">
        <v>1323</v>
      </c>
      <c r="C155" s="22" t="s">
        <v>1979</v>
      </c>
      <c r="D155" s="42">
        <f>'mód 3 PH'!F155</f>
        <v>0</v>
      </c>
      <c r="E155" s="696"/>
      <c r="F155" s="181">
        <f t="shared" si="2"/>
        <v>0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8.75" x14ac:dyDescent="0.25">
      <c r="A156" s="3" t="s">
        <v>1980</v>
      </c>
      <c r="B156" s="3" t="s">
        <v>1324</v>
      </c>
      <c r="C156" s="22" t="s">
        <v>1981</v>
      </c>
      <c r="D156" s="42">
        <f>'mód 3 PH'!F156</f>
        <v>0</v>
      </c>
      <c r="E156" s="696"/>
      <c r="F156" s="181">
        <f t="shared" si="2"/>
        <v>0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8.75" x14ac:dyDescent="0.25">
      <c r="A157" s="3" t="s">
        <v>1982</v>
      </c>
      <c r="B157" s="3" t="s">
        <v>1325</v>
      </c>
      <c r="C157" s="22" t="s">
        <v>1983</v>
      </c>
      <c r="D157" s="42">
        <f>'mód 3 PH'!F157</f>
        <v>0</v>
      </c>
      <c r="E157" s="696"/>
      <c r="F157" s="181">
        <f t="shared" si="2"/>
        <v>0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8.75" x14ac:dyDescent="0.25">
      <c r="A158" s="3" t="s">
        <v>1984</v>
      </c>
      <c r="B158" s="3" t="s">
        <v>1326</v>
      </c>
      <c r="C158" s="22" t="s">
        <v>1985</v>
      </c>
      <c r="D158" s="42">
        <f>'mód 3 PH'!F158</f>
        <v>0</v>
      </c>
      <c r="E158" s="696"/>
      <c r="F158" s="181">
        <f t="shared" si="2"/>
        <v>0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8.75" x14ac:dyDescent="0.25">
      <c r="A159" s="21" t="s">
        <v>1986</v>
      </c>
      <c r="B159" s="3" t="s">
        <v>1327</v>
      </c>
      <c r="C159" s="22" t="s">
        <v>1987</v>
      </c>
      <c r="D159" s="42">
        <f>'mód 3 PH'!F159</f>
        <v>0</v>
      </c>
      <c r="E159" s="696"/>
      <c r="F159" s="181">
        <f t="shared" si="2"/>
        <v>0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8.75" x14ac:dyDescent="0.25">
      <c r="A160" s="3" t="s">
        <v>67</v>
      </c>
      <c r="B160" s="3" t="s">
        <v>1328</v>
      </c>
      <c r="C160" s="22" t="s">
        <v>68</v>
      </c>
      <c r="D160" s="42">
        <f>'mód 3 PH'!F160</f>
        <v>0</v>
      </c>
      <c r="E160" s="696"/>
      <c r="F160" s="181">
        <f t="shared" si="2"/>
        <v>0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8.75" x14ac:dyDescent="0.25">
      <c r="A161" s="3" t="s">
        <v>1124</v>
      </c>
      <c r="B161" s="3" t="s">
        <v>1329</v>
      </c>
      <c r="C161" s="22" t="s">
        <v>1125</v>
      </c>
      <c r="D161" s="42">
        <f>'mód 3 PH'!F161</f>
        <v>0</v>
      </c>
      <c r="E161" s="696"/>
      <c r="F161" s="181">
        <f t="shared" si="2"/>
        <v>0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8.75" x14ac:dyDescent="0.25">
      <c r="A162" s="3" t="s">
        <v>1126</v>
      </c>
      <c r="B162" s="3" t="s">
        <v>1330</v>
      </c>
      <c r="C162" s="22" t="s">
        <v>1127</v>
      </c>
      <c r="D162" s="42">
        <f>'mód 3 PH'!F162</f>
        <v>0</v>
      </c>
      <c r="E162" s="696"/>
      <c r="F162" s="181">
        <f t="shared" si="2"/>
        <v>0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8.75" x14ac:dyDescent="0.25">
      <c r="A163" s="21" t="s">
        <v>1128</v>
      </c>
      <c r="B163" s="3" t="s">
        <v>1331</v>
      </c>
      <c r="C163" s="22" t="s">
        <v>1129</v>
      </c>
      <c r="D163" s="42">
        <f>'mód 3 PH'!F163</f>
        <v>0</v>
      </c>
      <c r="E163" s="696"/>
      <c r="F163" s="181">
        <f t="shared" si="2"/>
        <v>0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8.75" x14ac:dyDescent="0.25">
      <c r="A164" s="3" t="s">
        <v>1130</v>
      </c>
      <c r="B164" s="3" t="s">
        <v>1332</v>
      </c>
      <c r="C164" s="22" t="s">
        <v>1131</v>
      </c>
      <c r="D164" s="42">
        <f>'mód 3 PH'!F164</f>
        <v>0</v>
      </c>
      <c r="E164" s="696"/>
      <c r="F164" s="181">
        <f t="shared" si="2"/>
        <v>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8.75" x14ac:dyDescent="0.25">
      <c r="A165" s="3" t="s">
        <v>1132</v>
      </c>
      <c r="B165" s="3" t="s">
        <v>1333</v>
      </c>
      <c r="C165" s="22" t="s">
        <v>1133</v>
      </c>
      <c r="D165" s="42">
        <f>'mód 3 PH'!F165</f>
        <v>0</v>
      </c>
      <c r="E165" s="696"/>
      <c r="F165" s="181">
        <f t="shared" si="2"/>
        <v>0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18.75" x14ac:dyDescent="0.25">
      <c r="A166" s="3" t="s">
        <v>1134</v>
      </c>
      <c r="B166" s="3" t="s">
        <v>1334</v>
      </c>
      <c r="C166" s="22" t="s">
        <v>1135</v>
      </c>
      <c r="D166" s="42">
        <f>'mód 3 PH'!F166</f>
        <v>0</v>
      </c>
      <c r="E166" s="696"/>
      <c r="F166" s="181">
        <f t="shared" si="2"/>
        <v>0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30" customHeight="1" x14ac:dyDescent="0.25">
      <c r="A167" s="19" t="s">
        <v>2056</v>
      </c>
      <c r="B167" s="19" t="s">
        <v>467</v>
      </c>
      <c r="C167" s="36" t="s">
        <v>1818</v>
      </c>
      <c r="D167" s="42">
        <f>'mód 3 PH'!F167</f>
        <v>32469</v>
      </c>
      <c r="E167" s="42">
        <v>3127</v>
      </c>
      <c r="F167" s="42">
        <f t="shared" si="2"/>
        <v>35596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8.75" x14ac:dyDescent="0.25">
      <c r="A168" s="3" t="s">
        <v>1137</v>
      </c>
      <c r="B168" s="3" t="s">
        <v>1386</v>
      </c>
      <c r="C168" s="22" t="s">
        <v>1138</v>
      </c>
      <c r="D168" s="42">
        <f>'mód 3 PH'!F168</f>
        <v>32469</v>
      </c>
      <c r="E168" s="696">
        <v>3127</v>
      </c>
      <c r="F168" s="181">
        <f t="shared" si="2"/>
        <v>35596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8.75" x14ac:dyDescent="0.25">
      <c r="A169" s="23" t="s">
        <v>1139</v>
      </c>
      <c r="B169" s="3" t="s">
        <v>1387</v>
      </c>
      <c r="C169" s="22" t="s">
        <v>1140</v>
      </c>
      <c r="D169" s="42">
        <f>'mód 3 PH'!F169</f>
        <v>0</v>
      </c>
      <c r="E169" s="696"/>
      <c r="F169" s="181">
        <f t="shared" si="2"/>
        <v>0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8.75" x14ac:dyDescent="0.25">
      <c r="A170" s="24" t="s">
        <v>1141</v>
      </c>
      <c r="B170" s="3" t="s">
        <v>1388</v>
      </c>
      <c r="C170" s="22" t="s">
        <v>1142</v>
      </c>
      <c r="D170" s="42">
        <f>'mód 3 PH'!F170</f>
        <v>0</v>
      </c>
      <c r="E170" s="696"/>
      <c r="F170" s="181">
        <f t="shared" si="2"/>
        <v>0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18.75" x14ac:dyDescent="0.25">
      <c r="A171" s="24" t="s">
        <v>1143</v>
      </c>
      <c r="B171" s="3" t="s">
        <v>1389</v>
      </c>
      <c r="C171" s="22" t="s">
        <v>1144</v>
      </c>
      <c r="D171" s="42">
        <f>'mód 3 PH'!F171</f>
        <v>0</v>
      </c>
      <c r="E171" s="696"/>
      <c r="F171" s="181">
        <f t="shared" si="2"/>
        <v>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18.75" x14ac:dyDescent="0.25">
      <c r="A172" s="24" t="s">
        <v>1145</v>
      </c>
      <c r="B172" s="3" t="s">
        <v>1390</v>
      </c>
      <c r="C172" s="22" t="s">
        <v>1146</v>
      </c>
      <c r="D172" s="42">
        <f>'mód 3 PH'!F172</f>
        <v>0</v>
      </c>
      <c r="E172" s="696"/>
      <c r="F172" s="181">
        <f t="shared" si="2"/>
        <v>0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18.75" x14ac:dyDescent="0.25">
      <c r="A173" s="29" t="s">
        <v>1147</v>
      </c>
      <c r="B173" s="3" t="s">
        <v>1391</v>
      </c>
      <c r="C173" s="22" t="s">
        <v>1148</v>
      </c>
      <c r="D173" s="42">
        <f>'mód 3 PH'!F173</f>
        <v>0</v>
      </c>
      <c r="E173" s="696"/>
      <c r="F173" s="181">
        <f t="shared" si="2"/>
        <v>0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18.75" x14ac:dyDescent="0.25">
      <c r="A174" s="24" t="s">
        <v>1149</v>
      </c>
      <c r="B174" s="3" t="s">
        <v>1392</v>
      </c>
      <c r="C174" s="22" t="s">
        <v>1150</v>
      </c>
      <c r="D174" s="42">
        <f>'mód 3 PH'!F174</f>
        <v>0</v>
      </c>
      <c r="E174" s="696"/>
      <c r="F174" s="181">
        <f t="shared" si="2"/>
        <v>0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8.75" x14ac:dyDescent="0.25">
      <c r="A175" s="24" t="s">
        <v>1151</v>
      </c>
      <c r="B175" s="3" t="s">
        <v>1393</v>
      </c>
      <c r="C175" s="22" t="s">
        <v>1152</v>
      </c>
      <c r="D175" s="42">
        <f>'mód 3 PH'!F175</f>
        <v>0</v>
      </c>
      <c r="E175" s="696"/>
      <c r="F175" s="181">
        <f t="shared" si="2"/>
        <v>0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8.75" x14ac:dyDescent="0.25">
      <c r="A176" s="24" t="s">
        <v>1153</v>
      </c>
      <c r="B176" s="3" t="s">
        <v>1394</v>
      </c>
      <c r="C176" s="22" t="s">
        <v>1154</v>
      </c>
      <c r="D176" s="42">
        <f>'mód 3 PH'!F176</f>
        <v>0</v>
      </c>
      <c r="E176" s="696"/>
      <c r="F176" s="181">
        <f t="shared" si="2"/>
        <v>0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18.75" x14ac:dyDescent="0.25">
      <c r="A177" s="24" t="s">
        <v>1155</v>
      </c>
      <c r="B177" s="3" t="s">
        <v>1395</v>
      </c>
      <c r="C177" s="22" t="s">
        <v>1156</v>
      </c>
      <c r="D177" s="42">
        <f>'mód 3 PH'!F177</f>
        <v>0</v>
      </c>
      <c r="E177" s="696"/>
      <c r="F177" s="181">
        <f t="shared" si="2"/>
        <v>0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18.75" x14ac:dyDescent="0.25">
      <c r="A178" s="23" t="s">
        <v>1157</v>
      </c>
      <c r="B178" s="3" t="s">
        <v>1396</v>
      </c>
      <c r="C178" s="22" t="s">
        <v>1158</v>
      </c>
      <c r="D178" s="42">
        <f>'mód 3 PH'!F178</f>
        <v>0</v>
      </c>
      <c r="E178" s="696">
        <v>1192</v>
      </c>
      <c r="F178" s="181">
        <f t="shared" si="2"/>
        <v>1192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18.75" x14ac:dyDescent="0.25">
      <c r="A179" s="24" t="s">
        <v>1159</v>
      </c>
      <c r="B179" s="3" t="s">
        <v>1397</v>
      </c>
      <c r="C179" s="22" t="s">
        <v>1160</v>
      </c>
      <c r="D179" s="42">
        <f>'mód 3 PH'!F179</f>
        <v>0</v>
      </c>
      <c r="E179" s="696">
        <v>1192</v>
      </c>
      <c r="F179" s="181">
        <f t="shared" si="2"/>
        <v>1192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18.75" x14ac:dyDescent="0.25">
      <c r="A180" s="24" t="s">
        <v>1161</v>
      </c>
      <c r="B180" s="3" t="s">
        <v>1398</v>
      </c>
      <c r="C180" s="22" t="s">
        <v>1162</v>
      </c>
      <c r="D180" s="42">
        <f>'mód 3 PH'!F180</f>
        <v>0</v>
      </c>
      <c r="E180" s="696"/>
      <c r="F180" s="181">
        <f t="shared" si="2"/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18.75" x14ac:dyDescent="0.25">
      <c r="A181" s="23" t="s">
        <v>1163</v>
      </c>
      <c r="B181" s="3" t="s">
        <v>1399</v>
      </c>
      <c r="C181" s="22" t="s">
        <v>1164</v>
      </c>
      <c r="D181" s="42">
        <f>'mód 3 PH'!F181</f>
        <v>0</v>
      </c>
      <c r="E181" s="696"/>
      <c r="F181" s="181">
        <f t="shared" si="2"/>
        <v>0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18.75" x14ac:dyDescent="0.25">
      <c r="A182" s="23" t="s">
        <v>1165</v>
      </c>
      <c r="B182" s="3" t="s">
        <v>1400</v>
      </c>
      <c r="C182" s="22" t="s">
        <v>1166</v>
      </c>
      <c r="D182" s="42">
        <f>'mód 3 PH'!F182</f>
        <v>0</v>
      </c>
      <c r="E182" s="696"/>
      <c r="F182" s="181">
        <f t="shared" si="2"/>
        <v>0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18.75" x14ac:dyDescent="0.25">
      <c r="A183" s="23" t="s">
        <v>1167</v>
      </c>
      <c r="B183" s="3" t="s">
        <v>1401</v>
      </c>
      <c r="C183" s="22" t="s">
        <v>1168</v>
      </c>
      <c r="D183" s="42">
        <f>'mód 3 PH'!F183</f>
        <v>32469</v>
      </c>
      <c r="E183" s="696">
        <v>1935</v>
      </c>
      <c r="F183" s="181">
        <f t="shared" si="2"/>
        <v>34404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18.75" x14ac:dyDescent="0.25">
      <c r="A184" s="23" t="s">
        <v>1169</v>
      </c>
      <c r="B184" s="3" t="s">
        <v>1402</v>
      </c>
      <c r="C184" s="22" t="s">
        <v>1170</v>
      </c>
      <c r="D184" s="42">
        <f>'mód 3 PH'!F184</f>
        <v>0</v>
      </c>
      <c r="E184" s="696"/>
      <c r="F184" s="181">
        <f t="shared" si="2"/>
        <v>0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18.75" x14ac:dyDescent="0.25">
      <c r="A185" s="23" t="s">
        <v>1171</v>
      </c>
      <c r="B185" s="3" t="s">
        <v>1403</v>
      </c>
      <c r="C185" s="22" t="s">
        <v>1172</v>
      </c>
      <c r="D185" s="42">
        <f>'mód 3 PH'!F185</f>
        <v>0</v>
      </c>
      <c r="E185" s="696"/>
      <c r="F185" s="181">
        <f t="shared" si="2"/>
        <v>0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18.75" x14ac:dyDescent="0.25">
      <c r="A186" s="3" t="s">
        <v>1173</v>
      </c>
      <c r="B186" s="3" t="s">
        <v>1404</v>
      </c>
      <c r="C186" s="22" t="s">
        <v>1174</v>
      </c>
      <c r="D186" s="42">
        <f>'mód 3 PH'!F186</f>
        <v>0</v>
      </c>
      <c r="E186" s="696"/>
      <c r="F186" s="181">
        <f t="shared" si="2"/>
        <v>0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18.75" x14ac:dyDescent="0.25">
      <c r="A187" s="23" t="s">
        <v>1175</v>
      </c>
      <c r="B187" s="3" t="s">
        <v>1405</v>
      </c>
      <c r="C187" s="22" t="s">
        <v>1176</v>
      </c>
      <c r="D187" s="42">
        <f>'mód 3 PH'!F187</f>
        <v>0</v>
      </c>
      <c r="E187" s="696"/>
      <c r="F187" s="181">
        <f t="shared" si="2"/>
        <v>0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18.75" x14ac:dyDescent="0.25">
      <c r="A188" s="23" t="s">
        <v>1177</v>
      </c>
      <c r="B188" s="3" t="s">
        <v>1406</v>
      </c>
      <c r="C188" s="22" t="s">
        <v>1178</v>
      </c>
      <c r="D188" s="42">
        <f>'mód 3 PH'!F188</f>
        <v>0</v>
      </c>
      <c r="E188" s="696"/>
      <c r="F188" s="181">
        <f t="shared" si="2"/>
        <v>0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18.75" x14ac:dyDescent="0.25">
      <c r="A189" s="23" t="s">
        <v>1179</v>
      </c>
      <c r="B189" s="3" t="s">
        <v>1407</v>
      </c>
      <c r="C189" s="22" t="s">
        <v>1180</v>
      </c>
      <c r="D189" s="42">
        <f>'mód 3 PH'!F189</f>
        <v>0</v>
      </c>
      <c r="E189" s="696"/>
      <c r="F189" s="181">
        <f t="shared" si="2"/>
        <v>0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18.75" x14ac:dyDescent="0.25">
      <c r="A190" s="23" t="s">
        <v>1181</v>
      </c>
      <c r="B190" s="3" t="s">
        <v>1408</v>
      </c>
      <c r="C190" s="22" t="s">
        <v>1182</v>
      </c>
      <c r="D190" s="42">
        <f>'mód 3 PH'!F190</f>
        <v>0</v>
      </c>
      <c r="E190" s="696"/>
      <c r="F190" s="181">
        <f t="shared" si="2"/>
        <v>0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18.75" x14ac:dyDescent="0.25">
      <c r="A191" s="3" t="s">
        <v>1183</v>
      </c>
      <c r="B191" s="3" t="s">
        <v>1409</v>
      </c>
      <c r="C191" s="22" t="s">
        <v>1184</v>
      </c>
      <c r="D191" s="42">
        <f>'mód 3 PH'!F191</f>
        <v>0</v>
      </c>
      <c r="E191" s="696"/>
      <c r="F191" s="181">
        <f t="shared" si="2"/>
        <v>0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30" customHeight="1" x14ac:dyDescent="0.25">
      <c r="A192" s="19" t="s">
        <v>2057</v>
      </c>
      <c r="B192" s="19"/>
      <c r="C192" s="19"/>
      <c r="D192" s="42">
        <f>'mód 3 PH'!F192</f>
        <v>32469</v>
      </c>
      <c r="E192" s="42">
        <v>3220</v>
      </c>
      <c r="F192" s="42">
        <f t="shared" si="2"/>
        <v>35689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s="31" customFormat="1" ht="30" customHeight="1" x14ac:dyDescent="0.25">
      <c r="A193" s="19" t="s">
        <v>2058</v>
      </c>
      <c r="B193" s="19" t="s">
        <v>768</v>
      </c>
      <c r="C193" s="20"/>
      <c r="D193" s="42">
        <f>'mód 3 PH'!F193</f>
        <v>32468.760000000002</v>
      </c>
      <c r="E193" s="42">
        <f>E194+E248+E257+E332+E367+E380+E390+E395</f>
        <v>3220</v>
      </c>
      <c r="F193" s="42">
        <f t="shared" si="2"/>
        <v>35688.76</v>
      </c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1:17" ht="18.75" x14ac:dyDescent="0.25">
      <c r="A194" s="21" t="s">
        <v>141</v>
      </c>
      <c r="B194" s="21" t="s">
        <v>470</v>
      </c>
      <c r="C194" s="32" t="s">
        <v>142</v>
      </c>
      <c r="D194" s="42">
        <f>'mód 3 PH'!F194</f>
        <v>22041</v>
      </c>
      <c r="E194" s="698">
        <f>E195+E244</f>
        <v>2205</v>
      </c>
      <c r="F194" s="181">
        <f t="shared" si="2"/>
        <v>24246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ht="18.75" x14ac:dyDescent="0.25">
      <c r="A195" s="3" t="s">
        <v>143</v>
      </c>
      <c r="B195" s="3" t="s">
        <v>471</v>
      </c>
      <c r="C195" s="33" t="s">
        <v>144</v>
      </c>
      <c r="D195" s="42">
        <f>'mód 3 PH'!F195</f>
        <v>20813</v>
      </c>
      <c r="E195" s="696">
        <f>E196+E213+E214+E215+E216+E217+E218+E232+E233+E237+E241+E242+E243</f>
        <v>2207</v>
      </c>
      <c r="F195" s="181">
        <f t="shared" si="2"/>
        <v>23020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ht="18.75" x14ac:dyDescent="0.25">
      <c r="A196" s="23" t="s">
        <v>145</v>
      </c>
      <c r="B196" s="3" t="s">
        <v>472</v>
      </c>
      <c r="C196" s="22" t="s">
        <v>146</v>
      </c>
      <c r="D196" s="42">
        <f>'mód 3 PH'!F196</f>
        <v>18919</v>
      </c>
      <c r="E196" s="696">
        <v>1227</v>
      </c>
      <c r="F196" s="181">
        <f t="shared" si="2"/>
        <v>20146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18.75" x14ac:dyDescent="0.25">
      <c r="A197" s="24" t="s">
        <v>147</v>
      </c>
      <c r="B197" s="3"/>
      <c r="C197" s="33" t="s">
        <v>148</v>
      </c>
      <c r="D197" s="42">
        <f>'mód 3 PH'!F197</f>
        <v>17595</v>
      </c>
      <c r="E197" s="696">
        <v>1227</v>
      </c>
      <c r="F197" s="181">
        <f t="shared" si="2"/>
        <v>18822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8.75" x14ac:dyDescent="0.25">
      <c r="A198" s="25" t="s">
        <v>149</v>
      </c>
      <c r="B198" s="3"/>
      <c r="C198" s="33" t="s">
        <v>150</v>
      </c>
      <c r="D198" s="42">
        <f>'mód 3 PH'!F198</f>
        <v>17595</v>
      </c>
      <c r="E198" s="696">
        <v>1227</v>
      </c>
      <c r="F198" s="181">
        <f t="shared" si="2"/>
        <v>18822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ht="18.75" x14ac:dyDescent="0.25">
      <c r="A199" s="25" t="s">
        <v>151</v>
      </c>
      <c r="B199" s="3"/>
      <c r="C199" s="33" t="s">
        <v>152</v>
      </c>
      <c r="D199" s="42">
        <f>'mód 3 PH'!F199</f>
        <v>0</v>
      </c>
      <c r="E199" s="696"/>
      <c r="F199" s="181">
        <f t="shared" si="2"/>
        <v>0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ht="18.75" x14ac:dyDescent="0.25">
      <c r="A200" s="25" t="s">
        <v>153</v>
      </c>
      <c r="B200" s="3"/>
      <c r="C200" s="33" t="s">
        <v>154</v>
      </c>
      <c r="D200" s="42">
        <f>'mód 3 PH'!F200</f>
        <v>0</v>
      </c>
      <c r="E200" s="696"/>
      <c r="F200" s="181">
        <f t="shared" si="2"/>
        <v>0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8.75" x14ac:dyDescent="0.25">
      <c r="A201" s="24" t="s">
        <v>155</v>
      </c>
      <c r="B201" s="3"/>
      <c r="C201" s="22" t="s">
        <v>156</v>
      </c>
      <c r="D201" s="42">
        <f>'mód 3 PH'!F201</f>
        <v>947</v>
      </c>
      <c r="E201" s="696"/>
      <c r="F201" s="181">
        <f t="shared" si="2"/>
        <v>947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18.75" x14ac:dyDescent="0.25">
      <c r="A202" s="25" t="s">
        <v>157</v>
      </c>
      <c r="B202" s="3"/>
      <c r="C202" s="22" t="s">
        <v>158</v>
      </c>
      <c r="D202" s="42">
        <f>'mód 3 PH'!F202</f>
        <v>947</v>
      </c>
      <c r="E202" s="696"/>
      <c r="F202" s="181">
        <f t="shared" ref="F202:F265" si="3">E202+D202</f>
        <v>947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18.75" x14ac:dyDescent="0.25">
      <c r="A203" s="25" t="s">
        <v>159</v>
      </c>
      <c r="B203" s="3"/>
      <c r="C203" s="22" t="s">
        <v>160</v>
      </c>
      <c r="D203" s="42">
        <f>'mód 3 PH'!F203</f>
        <v>0</v>
      </c>
      <c r="E203" s="696"/>
      <c r="F203" s="181">
        <f t="shared" si="3"/>
        <v>0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ht="18.75" x14ac:dyDescent="0.25">
      <c r="A204" s="24" t="s">
        <v>161</v>
      </c>
      <c r="B204" s="3"/>
      <c r="C204" s="22" t="s">
        <v>162</v>
      </c>
      <c r="D204" s="42">
        <f>'mód 3 PH'!F204</f>
        <v>0</v>
      </c>
      <c r="E204" s="696"/>
      <c r="F204" s="181">
        <f t="shared" si="3"/>
        <v>0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ht="18.75" x14ac:dyDescent="0.25">
      <c r="A205" s="25" t="s">
        <v>163</v>
      </c>
      <c r="B205" s="3"/>
      <c r="C205" s="22" t="s">
        <v>164</v>
      </c>
      <c r="D205" s="42">
        <f>'mód 3 PH'!F205</f>
        <v>0</v>
      </c>
      <c r="E205" s="696"/>
      <c r="F205" s="181">
        <f t="shared" si="3"/>
        <v>0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ht="18.75" x14ac:dyDescent="0.25">
      <c r="A206" s="24" t="s">
        <v>165</v>
      </c>
      <c r="B206" s="3"/>
      <c r="C206" s="22" t="s">
        <v>166</v>
      </c>
      <c r="D206" s="42">
        <f>'mód 3 PH'!F206</f>
        <v>377</v>
      </c>
      <c r="E206" s="696"/>
      <c r="F206" s="181">
        <f t="shared" si="3"/>
        <v>377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ht="18.75" x14ac:dyDescent="0.25">
      <c r="A207" s="25" t="s">
        <v>167</v>
      </c>
      <c r="B207" s="3"/>
      <c r="C207" s="22" t="s">
        <v>168</v>
      </c>
      <c r="D207" s="42">
        <f>'mód 3 PH'!F207</f>
        <v>377</v>
      </c>
      <c r="E207" s="696"/>
      <c r="F207" s="181">
        <f t="shared" si="3"/>
        <v>377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ht="18.75" x14ac:dyDescent="0.25">
      <c r="A208" s="25" t="s">
        <v>169</v>
      </c>
      <c r="B208" s="3"/>
      <c r="C208" s="22" t="s">
        <v>170</v>
      </c>
      <c r="D208" s="42">
        <f>'mód 3 PH'!F208</f>
        <v>0</v>
      </c>
      <c r="E208" s="696"/>
      <c r="F208" s="181">
        <f t="shared" si="3"/>
        <v>0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ht="18.75" x14ac:dyDescent="0.25">
      <c r="A209" s="25" t="s">
        <v>171</v>
      </c>
      <c r="B209" s="3"/>
      <c r="C209" s="22" t="s">
        <v>172</v>
      </c>
      <c r="D209" s="42">
        <f>'mód 3 PH'!F209</f>
        <v>0</v>
      </c>
      <c r="E209" s="696"/>
      <c r="F209" s="181">
        <f t="shared" si="3"/>
        <v>0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ht="18.75" x14ac:dyDescent="0.25">
      <c r="A210" s="24" t="s">
        <v>173</v>
      </c>
      <c r="B210" s="3"/>
      <c r="C210" s="22" t="s">
        <v>174</v>
      </c>
      <c r="D210" s="42">
        <f>'mód 3 PH'!F210</f>
        <v>0</v>
      </c>
      <c r="E210" s="696"/>
      <c r="F210" s="181">
        <f t="shared" si="3"/>
        <v>0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ht="18.75" x14ac:dyDescent="0.25">
      <c r="A211" s="25" t="s">
        <v>175</v>
      </c>
      <c r="B211" s="3"/>
      <c r="C211" s="22" t="s">
        <v>176</v>
      </c>
      <c r="D211" s="42">
        <f>'mód 3 PH'!F211</f>
        <v>0</v>
      </c>
      <c r="E211" s="696"/>
      <c r="F211" s="181">
        <f t="shared" si="3"/>
        <v>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ht="18.75" x14ac:dyDescent="0.25">
      <c r="A212" s="24" t="s">
        <v>177</v>
      </c>
      <c r="B212" s="3"/>
      <c r="C212" s="22" t="s">
        <v>178</v>
      </c>
      <c r="D212" s="42">
        <f>'mód 3 PH'!F212</f>
        <v>0</v>
      </c>
      <c r="E212" s="696"/>
      <c r="F212" s="181">
        <f t="shared" si="3"/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ht="18.75" x14ac:dyDescent="0.25">
      <c r="A213" s="23" t="s">
        <v>179</v>
      </c>
      <c r="B213" s="3" t="s">
        <v>473</v>
      </c>
      <c r="C213" s="22" t="s">
        <v>180</v>
      </c>
      <c r="D213" s="42">
        <f>'mód 3 PH'!F213</f>
        <v>38</v>
      </c>
      <c r="E213" s="696">
        <v>950</v>
      </c>
      <c r="F213" s="181">
        <f t="shared" si="3"/>
        <v>988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ht="18.75" x14ac:dyDescent="0.25">
      <c r="A214" s="23" t="s">
        <v>181</v>
      </c>
      <c r="B214" s="3" t="s">
        <v>474</v>
      </c>
      <c r="C214" s="22" t="s">
        <v>182</v>
      </c>
      <c r="D214" s="42">
        <f>'mód 3 PH'!F214</f>
        <v>0</v>
      </c>
      <c r="E214" s="696"/>
      <c r="F214" s="181">
        <f t="shared" si="3"/>
        <v>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ht="18.75" x14ac:dyDescent="0.25">
      <c r="A215" s="23" t="s">
        <v>183</v>
      </c>
      <c r="B215" s="3" t="s">
        <v>475</v>
      </c>
      <c r="C215" s="22" t="s">
        <v>184</v>
      </c>
      <c r="D215" s="42">
        <f>'mód 3 PH'!F215</f>
        <v>0</v>
      </c>
      <c r="E215" s="696"/>
      <c r="F215" s="181">
        <f t="shared" si="3"/>
        <v>0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18.75" x14ac:dyDescent="0.25">
      <c r="A216" s="23" t="s">
        <v>185</v>
      </c>
      <c r="B216" s="3" t="s">
        <v>476</v>
      </c>
      <c r="C216" s="22" t="s">
        <v>186</v>
      </c>
      <c r="D216" s="42">
        <f>'mód 3 PH'!F216</f>
        <v>0</v>
      </c>
      <c r="E216" s="696"/>
      <c r="F216" s="181">
        <f t="shared" si="3"/>
        <v>0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8.75" x14ac:dyDescent="0.25">
      <c r="A217" s="23" t="s">
        <v>187</v>
      </c>
      <c r="B217" s="3" t="s">
        <v>477</v>
      </c>
      <c r="C217" s="22" t="s">
        <v>188</v>
      </c>
      <c r="D217" s="42">
        <f>'mód 3 PH'!F217</f>
        <v>0</v>
      </c>
      <c r="E217" s="696"/>
      <c r="F217" s="181">
        <f t="shared" si="3"/>
        <v>0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ht="18.75" x14ac:dyDescent="0.25">
      <c r="A218" s="23" t="s">
        <v>189</v>
      </c>
      <c r="B218" s="3" t="s">
        <v>478</v>
      </c>
      <c r="C218" s="22" t="s">
        <v>190</v>
      </c>
      <c r="D218" s="42">
        <f>'mód 3 PH'!F218</f>
        <v>1358</v>
      </c>
      <c r="E218" s="696">
        <f>E219+E223+E227+E228+E229+E230+E231</f>
        <v>20</v>
      </c>
      <c r="F218" s="181">
        <f t="shared" si="3"/>
        <v>1378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ht="18.75" x14ac:dyDescent="0.25">
      <c r="A219" s="24" t="s">
        <v>191</v>
      </c>
      <c r="B219" s="3"/>
      <c r="C219" s="22" t="s">
        <v>192</v>
      </c>
      <c r="D219" s="42">
        <f>'mód 3 PH'!F219</f>
        <v>0</v>
      </c>
      <c r="E219" s="696"/>
      <c r="F219" s="181">
        <f t="shared" si="3"/>
        <v>0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ht="18.75" x14ac:dyDescent="0.25">
      <c r="A220" s="25" t="s">
        <v>193</v>
      </c>
      <c r="B220" s="3"/>
      <c r="C220" s="22" t="s">
        <v>194</v>
      </c>
      <c r="D220" s="42">
        <f>'mód 3 PH'!F220</f>
        <v>0</v>
      </c>
      <c r="E220" s="696"/>
      <c r="F220" s="181">
        <f t="shared" si="3"/>
        <v>0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ht="18.75" x14ac:dyDescent="0.25">
      <c r="A221" s="25" t="s">
        <v>195</v>
      </c>
      <c r="B221" s="3"/>
      <c r="C221" s="22" t="s">
        <v>196</v>
      </c>
      <c r="D221" s="42">
        <f>'mód 3 PH'!F221</f>
        <v>0</v>
      </c>
      <c r="E221" s="696"/>
      <c r="F221" s="181">
        <f t="shared" si="3"/>
        <v>0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ht="18.75" x14ac:dyDescent="0.25">
      <c r="A222" s="25" t="s">
        <v>197</v>
      </c>
      <c r="B222" s="3"/>
      <c r="C222" s="22" t="s">
        <v>198</v>
      </c>
      <c r="D222" s="42">
        <f>'mód 3 PH'!F222</f>
        <v>0</v>
      </c>
      <c r="E222" s="696"/>
      <c r="F222" s="181">
        <f t="shared" si="3"/>
        <v>0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ht="18.75" x14ac:dyDescent="0.25">
      <c r="A223" s="24" t="s">
        <v>199</v>
      </c>
      <c r="B223" s="3"/>
      <c r="C223" s="22" t="s">
        <v>200</v>
      </c>
      <c r="D223" s="42">
        <f>'mód 3 PH'!F223</f>
        <v>0</v>
      </c>
      <c r="E223" s="696"/>
      <c r="F223" s="181">
        <f t="shared" si="3"/>
        <v>0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8.75" x14ac:dyDescent="0.25">
      <c r="A224" s="25" t="s">
        <v>1244</v>
      </c>
      <c r="B224" s="3"/>
      <c r="C224" s="22" t="s">
        <v>1245</v>
      </c>
      <c r="D224" s="42">
        <f>'mód 3 PH'!F224</f>
        <v>0</v>
      </c>
      <c r="E224" s="696"/>
      <c r="F224" s="181">
        <f t="shared" si="3"/>
        <v>0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ht="18.75" x14ac:dyDescent="0.25">
      <c r="A225" s="25" t="s">
        <v>1246</v>
      </c>
      <c r="B225" s="3"/>
      <c r="C225" s="22" t="s">
        <v>1247</v>
      </c>
      <c r="D225" s="42">
        <f>'mód 3 PH'!F225</f>
        <v>0</v>
      </c>
      <c r="E225" s="696"/>
      <c r="F225" s="181">
        <f t="shared" si="3"/>
        <v>0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8.75" x14ac:dyDescent="0.25">
      <c r="A226" s="25" t="s">
        <v>1248</v>
      </c>
      <c r="B226" s="3"/>
      <c r="C226" s="22" t="s">
        <v>1249</v>
      </c>
      <c r="D226" s="42">
        <f>'mód 3 PH'!F226</f>
        <v>0</v>
      </c>
      <c r="E226" s="696"/>
      <c r="F226" s="181">
        <f t="shared" si="3"/>
        <v>0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ht="18.75" x14ac:dyDescent="0.25">
      <c r="A227" s="24" t="s">
        <v>1250</v>
      </c>
      <c r="B227" s="3"/>
      <c r="C227" s="22" t="s">
        <v>1251</v>
      </c>
      <c r="D227" s="42">
        <f>'mód 3 PH'!F227</f>
        <v>355</v>
      </c>
      <c r="E227" s="696">
        <v>21</v>
      </c>
      <c r="F227" s="181">
        <f t="shared" si="3"/>
        <v>376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ht="18.75" x14ac:dyDescent="0.25">
      <c r="A228" s="24" t="s">
        <v>1252</v>
      </c>
      <c r="B228" s="3"/>
      <c r="C228" s="22" t="s">
        <v>1253</v>
      </c>
      <c r="D228" s="42">
        <f>'mód 3 PH'!F228</f>
        <v>180</v>
      </c>
      <c r="E228" s="696"/>
      <c r="F228" s="181">
        <f t="shared" si="3"/>
        <v>180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ht="18.75" x14ac:dyDescent="0.25">
      <c r="A229" s="24" t="s">
        <v>1254</v>
      </c>
      <c r="B229" s="3"/>
      <c r="C229" s="22" t="s">
        <v>1255</v>
      </c>
      <c r="D229" s="42">
        <f>'mód 3 PH'!F229</f>
        <v>141</v>
      </c>
      <c r="E229" s="696"/>
      <c r="F229" s="181">
        <f t="shared" si="3"/>
        <v>141</v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8.75" x14ac:dyDescent="0.25">
      <c r="A230" s="24" t="s">
        <v>1256</v>
      </c>
      <c r="B230" s="3"/>
      <c r="C230" s="22" t="s">
        <v>1257</v>
      </c>
      <c r="D230" s="42">
        <f>'mód 3 PH'!F230</f>
        <v>222</v>
      </c>
      <c r="E230" s="696"/>
      <c r="F230" s="181">
        <f t="shared" si="3"/>
        <v>222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ht="18.75" x14ac:dyDescent="0.25">
      <c r="A231" s="24" t="s">
        <v>1258</v>
      </c>
      <c r="B231" s="3"/>
      <c r="C231" s="22" t="s">
        <v>1259</v>
      </c>
      <c r="D231" s="42">
        <f>'mód 3 PH'!F231</f>
        <v>460</v>
      </c>
      <c r="E231" s="696">
        <v>-1</v>
      </c>
      <c r="F231" s="181">
        <f t="shared" si="3"/>
        <v>459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ht="18.75" x14ac:dyDescent="0.25">
      <c r="A232" s="23" t="s">
        <v>1260</v>
      </c>
      <c r="B232" s="3" t="s">
        <v>479</v>
      </c>
      <c r="C232" s="22" t="s">
        <v>1261</v>
      </c>
      <c r="D232" s="42">
        <f>'mód 3 PH'!F232</f>
        <v>0</v>
      </c>
      <c r="E232" s="696"/>
      <c r="F232" s="181">
        <f t="shared" si="3"/>
        <v>0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ht="18.75" x14ac:dyDescent="0.25">
      <c r="A233" s="23" t="s">
        <v>1262</v>
      </c>
      <c r="B233" s="3" t="s">
        <v>480</v>
      </c>
      <c r="C233" s="22" t="s">
        <v>1263</v>
      </c>
      <c r="D233" s="42">
        <f>'mód 3 PH'!F233</f>
        <v>168</v>
      </c>
      <c r="E233" s="696"/>
      <c r="F233" s="181">
        <f t="shared" si="3"/>
        <v>168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18.75" x14ac:dyDescent="0.25">
      <c r="A234" s="24" t="s">
        <v>1264</v>
      </c>
      <c r="B234" s="3"/>
      <c r="C234" s="22" t="s">
        <v>1265</v>
      </c>
      <c r="D234" s="42">
        <f>'mód 3 PH'!F234</f>
        <v>168</v>
      </c>
      <c r="E234" s="696"/>
      <c r="F234" s="181">
        <f t="shared" si="3"/>
        <v>168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ht="18.75" x14ac:dyDescent="0.25">
      <c r="A235" s="24" t="s">
        <v>1266</v>
      </c>
      <c r="B235" s="3"/>
      <c r="C235" s="22" t="s">
        <v>1267</v>
      </c>
      <c r="D235" s="42">
        <f>'mód 3 PH'!F235</f>
        <v>0</v>
      </c>
      <c r="E235" s="696"/>
      <c r="F235" s="181">
        <f t="shared" si="3"/>
        <v>0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ht="18.75" x14ac:dyDescent="0.25">
      <c r="A236" s="24" t="s">
        <v>585</v>
      </c>
      <c r="B236" s="3"/>
      <c r="C236" s="22" t="s">
        <v>586</v>
      </c>
      <c r="D236" s="42">
        <f>'mód 3 PH'!F236</f>
        <v>0</v>
      </c>
      <c r="E236" s="696"/>
      <c r="F236" s="181">
        <f t="shared" si="3"/>
        <v>0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ht="18.75" x14ac:dyDescent="0.25">
      <c r="A237" s="23" t="s">
        <v>587</v>
      </c>
      <c r="B237" s="3" t="s">
        <v>481</v>
      </c>
      <c r="C237" s="22" t="s">
        <v>588</v>
      </c>
      <c r="D237" s="42">
        <f>'mód 3 PH'!F237</f>
        <v>0</v>
      </c>
      <c r="E237" s="696"/>
      <c r="F237" s="181">
        <f t="shared" si="3"/>
        <v>0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ht="18.75" x14ac:dyDescent="0.25">
      <c r="A238" s="24" t="s">
        <v>589</v>
      </c>
      <c r="B238" s="3"/>
      <c r="C238" s="22" t="s">
        <v>590</v>
      </c>
      <c r="D238" s="42">
        <f>'mód 3 PH'!F238</f>
        <v>0</v>
      </c>
      <c r="E238" s="696"/>
      <c r="F238" s="181">
        <f t="shared" si="3"/>
        <v>0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ht="18.75" x14ac:dyDescent="0.25">
      <c r="A239" s="24" t="s">
        <v>591</v>
      </c>
      <c r="B239" s="3"/>
      <c r="C239" s="22" t="s">
        <v>592</v>
      </c>
      <c r="D239" s="42">
        <f>'mód 3 PH'!F239</f>
        <v>0</v>
      </c>
      <c r="E239" s="696"/>
      <c r="F239" s="181">
        <f t="shared" si="3"/>
        <v>0</v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ht="18.75" x14ac:dyDescent="0.25">
      <c r="A240" s="24" t="s">
        <v>593</v>
      </c>
      <c r="B240" s="3"/>
      <c r="C240" s="22" t="s">
        <v>594</v>
      </c>
      <c r="D240" s="42">
        <f>'mód 3 PH'!F240</f>
        <v>0</v>
      </c>
      <c r="E240" s="696"/>
      <c r="F240" s="181">
        <f t="shared" si="3"/>
        <v>0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ht="18.75" x14ac:dyDescent="0.25">
      <c r="A241" s="23" t="s">
        <v>595</v>
      </c>
      <c r="B241" s="3" t="s">
        <v>482</v>
      </c>
      <c r="C241" s="22" t="s">
        <v>596</v>
      </c>
      <c r="D241" s="42">
        <f>'mód 3 PH'!F241</f>
        <v>0</v>
      </c>
      <c r="E241" s="696"/>
      <c r="F241" s="181">
        <f t="shared" si="3"/>
        <v>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ht="18.75" x14ac:dyDescent="0.25">
      <c r="A242" s="23" t="s">
        <v>1644</v>
      </c>
      <c r="B242" s="3" t="s">
        <v>483</v>
      </c>
      <c r="C242" s="22" t="s">
        <v>1645</v>
      </c>
      <c r="D242" s="42">
        <f>'mód 3 PH'!F242</f>
        <v>0</v>
      </c>
      <c r="E242" s="696"/>
      <c r="F242" s="181">
        <f t="shared" si="3"/>
        <v>0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ht="18.75" x14ac:dyDescent="0.25">
      <c r="A243" s="23" t="s">
        <v>1646</v>
      </c>
      <c r="B243" s="3" t="s">
        <v>484</v>
      </c>
      <c r="C243" s="22" t="s">
        <v>1647</v>
      </c>
      <c r="D243" s="42">
        <f>'mód 3 PH'!F243</f>
        <v>330</v>
      </c>
      <c r="E243" s="696">
        <v>10</v>
      </c>
      <c r="F243" s="181">
        <f t="shared" si="3"/>
        <v>340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ht="18.75" x14ac:dyDescent="0.25">
      <c r="A244" s="3" t="s">
        <v>1648</v>
      </c>
      <c r="B244" s="3" t="s">
        <v>485</v>
      </c>
      <c r="C244" s="22" t="s">
        <v>1649</v>
      </c>
      <c r="D244" s="42">
        <f>'mód 3 PH'!F244</f>
        <v>1228</v>
      </c>
      <c r="E244" s="696">
        <f>E245+E246+E247</f>
        <v>-2</v>
      </c>
      <c r="F244" s="181">
        <f t="shared" si="3"/>
        <v>1226</v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8.75" x14ac:dyDescent="0.25">
      <c r="A245" s="23" t="s">
        <v>1650</v>
      </c>
      <c r="B245" s="3" t="s">
        <v>486</v>
      </c>
      <c r="C245" s="22" t="s">
        <v>1651</v>
      </c>
      <c r="D245" s="42">
        <f>'mód 3 PH'!F245</f>
        <v>0</v>
      </c>
      <c r="E245" s="696"/>
      <c r="F245" s="181">
        <f t="shared" si="3"/>
        <v>0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ht="18.75" x14ac:dyDescent="0.25">
      <c r="A246" s="23" t="s">
        <v>1652</v>
      </c>
      <c r="B246" s="3" t="s">
        <v>487</v>
      </c>
      <c r="C246" s="22" t="s">
        <v>1653</v>
      </c>
      <c r="D246" s="42">
        <f>'mód 3 PH'!F246</f>
        <v>443</v>
      </c>
      <c r="E246" s="696"/>
      <c r="F246" s="181">
        <f t="shared" si="3"/>
        <v>443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ht="18.75" x14ac:dyDescent="0.25">
      <c r="A247" s="23" t="s">
        <v>1654</v>
      </c>
      <c r="B247" s="3" t="s">
        <v>488</v>
      </c>
      <c r="C247" s="22" t="s">
        <v>1655</v>
      </c>
      <c r="D247" s="42">
        <f>'mód 3 PH'!F247</f>
        <v>785</v>
      </c>
      <c r="E247" s="696">
        <v>-2</v>
      </c>
      <c r="F247" s="181">
        <f t="shared" si="3"/>
        <v>783</v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ht="18.75" x14ac:dyDescent="0.25">
      <c r="A248" s="21" t="s">
        <v>1656</v>
      </c>
      <c r="B248" s="21" t="s">
        <v>489</v>
      </c>
      <c r="C248" s="32" t="s">
        <v>1657</v>
      </c>
      <c r="D248" s="42">
        <f>'mód 3 PH'!F248</f>
        <v>5707.76</v>
      </c>
      <c r="E248" s="698">
        <f>SUM(E249:E256)</f>
        <v>55</v>
      </c>
      <c r="F248" s="181">
        <f t="shared" si="3"/>
        <v>5762.76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8.75" x14ac:dyDescent="0.25">
      <c r="A249" s="3" t="s">
        <v>1658</v>
      </c>
      <c r="B249" s="3" t="s">
        <v>1659</v>
      </c>
      <c r="C249" s="22" t="s">
        <v>1660</v>
      </c>
      <c r="D249" s="42">
        <f>'mód 3 PH'!F249</f>
        <v>5057.76</v>
      </c>
      <c r="E249" s="696">
        <v>290</v>
      </c>
      <c r="F249" s="181">
        <f t="shared" si="3"/>
        <v>5347.76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ht="18.75" x14ac:dyDescent="0.25">
      <c r="A250" s="3" t="s">
        <v>1661</v>
      </c>
      <c r="B250" s="3" t="s">
        <v>1662</v>
      </c>
      <c r="C250" s="22" t="s">
        <v>1663</v>
      </c>
      <c r="D250" s="42">
        <f>'mód 3 PH'!F250</f>
        <v>0</v>
      </c>
      <c r="E250" s="696"/>
      <c r="F250" s="181">
        <f t="shared" si="3"/>
        <v>0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ht="18.75" x14ac:dyDescent="0.25">
      <c r="A251" s="3" t="s">
        <v>1664</v>
      </c>
      <c r="B251" s="3" t="s">
        <v>1665</v>
      </c>
      <c r="C251" s="22" t="s">
        <v>1666</v>
      </c>
      <c r="D251" s="42">
        <f>'mód 3 PH'!F251</f>
        <v>346</v>
      </c>
      <c r="E251" s="696">
        <v>-138</v>
      </c>
      <c r="F251" s="181">
        <f t="shared" si="3"/>
        <v>208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ht="18.75" x14ac:dyDescent="0.25">
      <c r="A252" s="3" t="s">
        <v>1667</v>
      </c>
      <c r="B252" s="3" t="s">
        <v>1668</v>
      </c>
      <c r="C252" s="22" t="s">
        <v>1669</v>
      </c>
      <c r="D252" s="42">
        <f>'mód 3 PH'!F252</f>
        <v>0</v>
      </c>
      <c r="E252" s="696"/>
      <c r="F252" s="181">
        <f t="shared" si="3"/>
        <v>0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8.75" x14ac:dyDescent="0.25">
      <c r="A253" s="3" t="s">
        <v>1670</v>
      </c>
      <c r="B253" s="3" t="s">
        <v>1671</v>
      </c>
      <c r="C253" s="22" t="s">
        <v>1672</v>
      </c>
      <c r="D253" s="42">
        <f>'mód 3 PH'!F253</f>
        <v>0</v>
      </c>
      <c r="E253" s="696"/>
      <c r="F253" s="181">
        <f t="shared" si="3"/>
        <v>0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ht="18.75" x14ac:dyDescent="0.25">
      <c r="A254" s="3" t="s">
        <v>1673</v>
      </c>
      <c r="B254" s="3" t="s">
        <v>1674</v>
      </c>
      <c r="C254" s="22" t="s">
        <v>1675</v>
      </c>
      <c r="D254" s="42">
        <f>'mód 3 PH'!F254</f>
        <v>0</v>
      </c>
      <c r="E254" s="696"/>
      <c r="F254" s="181">
        <f t="shared" si="3"/>
        <v>0</v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8.75" x14ac:dyDescent="0.25">
      <c r="A255" s="3" t="s">
        <v>1676</v>
      </c>
      <c r="B255" s="3" t="s">
        <v>1677</v>
      </c>
      <c r="C255" s="22" t="s">
        <v>1678</v>
      </c>
      <c r="D255" s="42">
        <f>'mód 3 PH'!F255</f>
        <v>304</v>
      </c>
      <c r="E255" s="696">
        <v>-97</v>
      </c>
      <c r="F255" s="181">
        <f t="shared" si="3"/>
        <v>207</v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ht="18.75" x14ac:dyDescent="0.25">
      <c r="A256" s="3" t="s">
        <v>1679</v>
      </c>
      <c r="B256" s="3" t="s">
        <v>1680</v>
      </c>
      <c r="C256" s="22" t="s">
        <v>1681</v>
      </c>
      <c r="D256" s="42">
        <f>'mód 3 PH'!F256</f>
        <v>0</v>
      </c>
      <c r="E256" s="696"/>
      <c r="F256" s="181">
        <f t="shared" si="3"/>
        <v>0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18.75" x14ac:dyDescent="0.25">
      <c r="A257" s="21" t="s">
        <v>1682</v>
      </c>
      <c r="B257" s="21" t="s">
        <v>490</v>
      </c>
      <c r="C257" s="32" t="s">
        <v>1683</v>
      </c>
      <c r="D257" s="42">
        <f>'mód 3 PH'!F257</f>
        <v>3827</v>
      </c>
      <c r="E257" s="698">
        <f>E258+E274+E285+E306+E311</f>
        <v>268</v>
      </c>
      <c r="F257" s="181">
        <f t="shared" si="3"/>
        <v>4095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18.75" x14ac:dyDescent="0.25">
      <c r="A258" s="3" t="s">
        <v>1684</v>
      </c>
      <c r="B258" s="3" t="s">
        <v>491</v>
      </c>
      <c r="C258" s="22" t="s">
        <v>1685</v>
      </c>
      <c r="D258" s="42">
        <f>'mód 3 PH'!F258</f>
        <v>762</v>
      </c>
      <c r="E258" s="696">
        <f>E259+E266+E273</f>
        <v>77</v>
      </c>
      <c r="F258" s="181">
        <f t="shared" si="3"/>
        <v>839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8.75" x14ac:dyDescent="0.25">
      <c r="A259" s="23" t="s">
        <v>1686</v>
      </c>
      <c r="B259" s="3" t="s">
        <v>492</v>
      </c>
      <c r="C259" s="22" t="s">
        <v>1687</v>
      </c>
      <c r="D259" s="42">
        <f>'mód 3 PH'!F259</f>
        <v>220</v>
      </c>
      <c r="E259" s="696">
        <f>SUM(E260:E265)</f>
        <v>8</v>
      </c>
      <c r="F259" s="181">
        <f t="shared" si="3"/>
        <v>228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18.75" x14ac:dyDescent="0.25">
      <c r="A260" s="24" t="s">
        <v>1688</v>
      </c>
      <c r="B260" s="3"/>
      <c r="C260" s="22" t="s">
        <v>1689</v>
      </c>
      <c r="D260" s="42">
        <f>'mód 3 PH'!F260</f>
        <v>0</v>
      </c>
      <c r="E260" s="696"/>
      <c r="F260" s="181">
        <f t="shared" si="3"/>
        <v>0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ht="18.75" x14ac:dyDescent="0.25">
      <c r="A261" s="24" t="s">
        <v>1690</v>
      </c>
      <c r="B261" s="3"/>
      <c r="C261" s="22" t="s">
        <v>1691</v>
      </c>
      <c r="D261" s="42">
        <f>'mód 3 PH'!F261</f>
        <v>0</v>
      </c>
      <c r="E261" s="696"/>
      <c r="F261" s="181">
        <f t="shared" si="3"/>
        <v>0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ht="18.75" x14ac:dyDescent="0.25">
      <c r="A262" s="24" t="s">
        <v>1692</v>
      </c>
      <c r="B262" s="3"/>
      <c r="C262" s="22" t="s">
        <v>1693</v>
      </c>
      <c r="D262" s="42">
        <f>'mód 3 PH'!F262</f>
        <v>15</v>
      </c>
      <c r="E262" s="696">
        <v>1</v>
      </c>
      <c r="F262" s="181">
        <f t="shared" si="3"/>
        <v>16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18.75" x14ac:dyDescent="0.25">
      <c r="A263" s="24" t="s">
        <v>1694</v>
      </c>
      <c r="B263" s="3"/>
      <c r="C263" s="22" t="s">
        <v>1695</v>
      </c>
      <c r="D263" s="42">
        <f>'mód 3 PH'!F263</f>
        <v>180</v>
      </c>
      <c r="E263" s="696">
        <v>14</v>
      </c>
      <c r="F263" s="181">
        <f t="shared" si="3"/>
        <v>194</v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8.75" x14ac:dyDescent="0.25">
      <c r="A264" s="24" t="s">
        <v>1696</v>
      </c>
      <c r="B264" s="3"/>
      <c r="C264" s="22" t="s">
        <v>1697</v>
      </c>
      <c r="D264" s="42">
        <f>'mód 3 PH'!F264</f>
        <v>25</v>
      </c>
      <c r="E264" s="696">
        <v>-7</v>
      </c>
      <c r="F264" s="181">
        <f t="shared" si="3"/>
        <v>18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ht="18.75" x14ac:dyDescent="0.25">
      <c r="A265" s="24" t="s">
        <v>1698</v>
      </c>
      <c r="B265" s="3"/>
      <c r="C265" s="22" t="s">
        <v>1699</v>
      </c>
      <c r="D265" s="42">
        <f>'mód 3 PH'!F265</f>
        <v>0</v>
      </c>
      <c r="E265" s="696">
        <v>0</v>
      </c>
      <c r="F265" s="181">
        <f t="shared" si="3"/>
        <v>0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8.75" x14ac:dyDescent="0.25">
      <c r="A266" s="23" t="s">
        <v>1700</v>
      </c>
      <c r="B266" s="3" t="s">
        <v>493</v>
      </c>
      <c r="C266" s="22" t="s">
        <v>1701</v>
      </c>
      <c r="D266" s="42">
        <f>'mód 3 PH'!F266</f>
        <v>542</v>
      </c>
      <c r="E266" s="696">
        <f>SUM(E267:E272)</f>
        <v>69</v>
      </c>
      <c r="F266" s="181">
        <f t="shared" ref="F266:F329" si="4">E266+D266</f>
        <v>611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8.75" x14ac:dyDescent="0.25">
      <c r="A267" s="24" t="s">
        <v>1702</v>
      </c>
      <c r="B267" s="3"/>
      <c r="C267" s="22" t="s">
        <v>1703</v>
      </c>
      <c r="D267" s="42">
        <f>'mód 3 PH'!F267</f>
        <v>0</v>
      </c>
      <c r="E267" s="696"/>
      <c r="F267" s="181">
        <f t="shared" si="4"/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8.75" x14ac:dyDescent="0.25">
      <c r="A268" s="24" t="s">
        <v>1704</v>
      </c>
      <c r="B268" s="3"/>
      <c r="C268" s="22" t="s">
        <v>1705</v>
      </c>
      <c r="D268" s="42">
        <f>'mód 3 PH'!F268</f>
        <v>492</v>
      </c>
      <c r="E268" s="696">
        <v>55</v>
      </c>
      <c r="F268" s="181">
        <f t="shared" si="4"/>
        <v>547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8.75" x14ac:dyDescent="0.25">
      <c r="A269" s="24" t="s">
        <v>1706</v>
      </c>
      <c r="B269" s="3"/>
      <c r="C269" s="22" t="s">
        <v>1707</v>
      </c>
      <c r="D269" s="42">
        <f>'mód 3 PH'!F269</f>
        <v>0</v>
      </c>
      <c r="E269" s="696"/>
      <c r="F269" s="181">
        <f t="shared" si="4"/>
        <v>0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ht="18.75" x14ac:dyDescent="0.25">
      <c r="A270" s="24" t="s">
        <v>1708</v>
      </c>
      <c r="B270" s="3"/>
      <c r="C270" s="22" t="s">
        <v>1709</v>
      </c>
      <c r="D270" s="42">
        <f>'mód 3 PH'!F270</f>
        <v>0</v>
      </c>
      <c r="E270" s="696"/>
      <c r="F270" s="181">
        <f t="shared" si="4"/>
        <v>0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8.75" x14ac:dyDescent="0.25">
      <c r="A271" s="24" t="s">
        <v>1710</v>
      </c>
      <c r="B271" s="3"/>
      <c r="C271" s="22" t="s">
        <v>1711</v>
      </c>
      <c r="D271" s="42">
        <f>'mód 3 PH'!F271</f>
        <v>0</v>
      </c>
      <c r="E271" s="696"/>
      <c r="F271" s="181">
        <f t="shared" si="4"/>
        <v>0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ht="18.75" x14ac:dyDescent="0.25">
      <c r="A272" s="24" t="s">
        <v>654</v>
      </c>
      <c r="B272" s="3"/>
      <c r="C272" s="22" t="s">
        <v>655</v>
      </c>
      <c r="D272" s="42">
        <f>'mód 3 PH'!F272</f>
        <v>50</v>
      </c>
      <c r="E272" s="696">
        <v>14</v>
      </c>
      <c r="F272" s="181">
        <f t="shared" si="4"/>
        <v>64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ht="18.75" x14ac:dyDescent="0.25">
      <c r="A273" s="23" t="s">
        <v>656</v>
      </c>
      <c r="B273" s="3" t="s">
        <v>494</v>
      </c>
      <c r="C273" s="22" t="s">
        <v>657</v>
      </c>
      <c r="D273" s="42">
        <f>'mód 3 PH'!F273</f>
        <v>0</v>
      </c>
      <c r="E273" s="696"/>
      <c r="F273" s="181">
        <f t="shared" si="4"/>
        <v>0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ht="18.75" x14ac:dyDescent="0.25">
      <c r="A274" s="3" t="s">
        <v>658</v>
      </c>
      <c r="B274" s="3" t="s">
        <v>495</v>
      </c>
      <c r="C274" s="22" t="s">
        <v>659</v>
      </c>
      <c r="D274" s="42">
        <f>'mód 3 PH'!F274</f>
        <v>197</v>
      </c>
      <c r="E274" s="696">
        <f>E275+E282</f>
        <v>0</v>
      </c>
      <c r="F274" s="181">
        <f t="shared" si="4"/>
        <v>197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ht="18.75" x14ac:dyDescent="0.25">
      <c r="A275" s="23" t="s">
        <v>660</v>
      </c>
      <c r="B275" s="3" t="s">
        <v>496</v>
      </c>
      <c r="C275" s="22" t="s">
        <v>661</v>
      </c>
      <c r="D275" s="42">
        <f>'mód 3 PH'!F275</f>
        <v>37</v>
      </c>
      <c r="E275" s="696"/>
      <c r="F275" s="181">
        <f t="shared" si="4"/>
        <v>37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ht="18.75" x14ac:dyDescent="0.25">
      <c r="A276" s="24" t="s">
        <v>662</v>
      </c>
      <c r="B276" s="3"/>
      <c r="C276" s="22" t="s">
        <v>663</v>
      </c>
      <c r="D276" s="42">
        <f>'mód 3 PH'!F276</f>
        <v>0</v>
      </c>
      <c r="E276" s="696"/>
      <c r="F276" s="181">
        <f t="shared" si="4"/>
        <v>0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ht="18.75" x14ac:dyDescent="0.25">
      <c r="A277" s="24" t="s">
        <v>664</v>
      </c>
      <c r="B277" s="3"/>
      <c r="C277" s="22" t="s">
        <v>665</v>
      </c>
      <c r="D277" s="42">
        <f>'mód 3 PH'!F277</f>
        <v>0</v>
      </c>
      <c r="E277" s="696"/>
      <c r="F277" s="181">
        <f t="shared" si="4"/>
        <v>0</v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18.75" x14ac:dyDescent="0.25">
      <c r="A278" s="24" t="s">
        <v>666</v>
      </c>
      <c r="B278" s="3"/>
      <c r="C278" s="22" t="s">
        <v>667</v>
      </c>
      <c r="D278" s="42">
        <f>'mód 3 PH'!F278</f>
        <v>0</v>
      </c>
      <c r="E278" s="696"/>
      <c r="F278" s="181">
        <f t="shared" si="4"/>
        <v>0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ht="18.75" x14ac:dyDescent="0.25">
      <c r="A279" s="24" t="s">
        <v>668</v>
      </c>
      <c r="B279" s="3"/>
      <c r="C279" s="22" t="s">
        <v>669</v>
      </c>
      <c r="D279" s="42">
        <f>'mód 3 PH'!F279</f>
        <v>5</v>
      </c>
      <c r="E279" s="696"/>
      <c r="F279" s="181">
        <f t="shared" si="4"/>
        <v>5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ht="18.75" x14ac:dyDescent="0.25">
      <c r="A280" s="24" t="s">
        <v>670</v>
      </c>
      <c r="B280" s="3"/>
      <c r="C280" s="22" t="s">
        <v>671</v>
      </c>
      <c r="D280" s="42">
        <f>'mód 3 PH'!F280</f>
        <v>32</v>
      </c>
      <c r="E280" s="696"/>
      <c r="F280" s="181">
        <f t="shared" si="4"/>
        <v>32</v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ht="18.75" x14ac:dyDescent="0.25">
      <c r="A281" s="24" t="s">
        <v>672</v>
      </c>
      <c r="B281" s="3"/>
      <c r="C281" s="22" t="s">
        <v>673</v>
      </c>
      <c r="D281" s="42">
        <f>'mód 3 PH'!F281</f>
        <v>0</v>
      </c>
      <c r="E281" s="696"/>
      <c r="F281" s="181">
        <f t="shared" si="4"/>
        <v>0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ht="18.75" x14ac:dyDescent="0.25">
      <c r="A282" s="23" t="s">
        <v>674</v>
      </c>
      <c r="B282" s="3" t="s">
        <v>497</v>
      </c>
      <c r="C282" s="22" t="s">
        <v>675</v>
      </c>
      <c r="D282" s="42">
        <f>'mód 3 PH'!F282</f>
        <v>160</v>
      </c>
      <c r="E282" s="696"/>
      <c r="F282" s="181">
        <f t="shared" si="4"/>
        <v>160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ht="18.75" x14ac:dyDescent="0.25">
      <c r="A283" s="24" t="s">
        <v>676</v>
      </c>
      <c r="B283" s="3"/>
      <c r="C283" s="22" t="s">
        <v>677</v>
      </c>
      <c r="D283" s="42">
        <f>'mód 3 PH'!F283</f>
        <v>160</v>
      </c>
      <c r="E283" s="696"/>
      <c r="F283" s="181">
        <f t="shared" si="4"/>
        <v>160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18.75" x14ac:dyDescent="0.25">
      <c r="A284" s="24" t="s">
        <v>678</v>
      </c>
      <c r="B284" s="3"/>
      <c r="C284" s="22" t="s">
        <v>679</v>
      </c>
      <c r="D284" s="42">
        <f>'mód 3 PH'!F284</f>
        <v>0</v>
      </c>
      <c r="E284" s="696"/>
      <c r="F284" s="181">
        <f t="shared" si="4"/>
        <v>0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ht="18.75" x14ac:dyDescent="0.25">
      <c r="A285" s="3" t="s">
        <v>680</v>
      </c>
      <c r="B285" s="3" t="s">
        <v>498</v>
      </c>
      <c r="C285" s="22" t="s">
        <v>681</v>
      </c>
      <c r="D285" s="42">
        <f>'mód 3 PH'!F285</f>
        <v>1961</v>
      </c>
      <c r="E285" s="696">
        <f>E286+E291+E292+E293+E294+E297+E301</f>
        <v>176</v>
      </c>
      <c r="F285" s="181">
        <f t="shared" si="4"/>
        <v>2137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ht="18.75" x14ac:dyDescent="0.25">
      <c r="A286" s="23" t="s">
        <v>682</v>
      </c>
      <c r="B286" s="3" t="s">
        <v>499</v>
      </c>
      <c r="C286" s="22" t="s">
        <v>683</v>
      </c>
      <c r="D286" s="42">
        <f>'mód 3 PH'!F286</f>
        <v>920</v>
      </c>
      <c r="E286" s="696">
        <f>SUM(E287:E290)</f>
        <v>169</v>
      </c>
      <c r="F286" s="181">
        <f t="shared" si="4"/>
        <v>1089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ht="18.75" x14ac:dyDescent="0.25">
      <c r="A287" s="24" t="s">
        <v>684</v>
      </c>
      <c r="B287" s="3"/>
      <c r="C287" s="22" t="s">
        <v>685</v>
      </c>
      <c r="D287" s="42">
        <f>'mód 3 PH'!F287</f>
        <v>213</v>
      </c>
      <c r="E287" s="696">
        <v>60</v>
      </c>
      <c r="F287" s="181">
        <f t="shared" si="4"/>
        <v>273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18.75" x14ac:dyDescent="0.25">
      <c r="A288" s="24" t="s">
        <v>686</v>
      </c>
      <c r="B288" s="3"/>
      <c r="C288" s="22" t="s">
        <v>687</v>
      </c>
      <c r="D288" s="42">
        <f>'mód 3 PH'!F288</f>
        <v>657</v>
      </c>
      <c r="E288" s="696">
        <v>107</v>
      </c>
      <c r="F288" s="181">
        <f t="shared" si="4"/>
        <v>764</v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ht="18.75" x14ac:dyDescent="0.25">
      <c r="A289" s="24" t="s">
        <v>688</v>
      </c>
      <c r="B289" s="3"/>
      <c r="C289" s="22" t="s">
        <v>689</v>
      </c>
      <c r="D289" s="42">
        <f>'mód 3 PH'!F289</f>
        <v>0</v>
      </c>
      <c r="E289" s="696"/>
      <c r="F289" s="181">
        <f t="shared" si="4"/>
        <v>0</v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8.75" x14ac:dyDescent="0.25">
      <c r="A290" s="24" t="s">
        <v>690</v>
      </c>
      <c r="B290" s="3"/>
      <c r="C290" s="22" t="s">
        <v>691</v>
      </c>
      <c r="D290" s="42">
        <f>'mód 3 PH'!F290</f>
        <v>50</v>
      </c>
      <c r="E290" s="696">
        <v>2</v>
      </c>
      <c r="F290" s="181">
        <f t="shared" si="4"/>
        <v>52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ht="18.75" x14ac:dyDescent="0.25">
      <c r="A291" s="23" t="s">
        <v>692</v>
      </c>
      <c r="B291" s="3" t="s">
        <v>500</v>
      </c>
      <c r="C291" s="22" t="s">
        <v>693</v>
      </c>
      <c r="D291" s="42">
        <f>'mód 3 PH'!F291</f>
        <v>0</v>
      </c>
      <c r="E291" s="696"/>
      <c r="F291" s="181">
        <f t="shared" si="4"/>
        <v>0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8.75" x14ac:dyDescent="0.25">
      <c r="A292" s="23" t="s">
        <v>694</v>
      </c>
      <c r="B292" s="3" t="s">
        <v>501</v>
      </c>
      <c r="C292" s="22" t="s">
        <v>695</v>
      </c>
      <c r="D292" s="42">
        <f>'mód 3 PH'!F292</f>
        <v>0</v>
      </c>
      <c r="E292" s="696"/>
      <c r="F292" s="181">
        <f t="shared" si="4"/>
        <v>0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ht="18.75" x14ac:dyDescent="0.25">
      <c r="A293" s="23" t="s">
        <v>696</v>
      </c>
      <c r="B293" s="3" t="s">
        <v>502</v>
      </c>
      <c r="C293" s="22" t="s">
        <v>697</v>
      </c>
      <c r="D293" s="42">
        <f>'mód 3 PH'!F293</f>
        <v>0</v>
      </c>
      <c r="E293" s="696"/>
      <c r="F293" s="181">
        <f t="shared" si="4"/>
        <v>0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ht="18.75" x14ac:dyDescent="0.25">
      <c r="A294" s="23" t="s">
        <v>698</v>
      </c>
      <c r="B294" s="3" t="s">
        <v>503</v>
      </c>
      <c r="C294" s="22" t="s">
        <v>699</v>
      </c>
      <c r="D294" s="42">
        <f>'mód 3 PH'!F294</f>
        <v>93</v>
      </c>
      <c r="E294" s="696"/>
      <c r="F294" s="181">
        <f t="shared" si="4"/>
        <v>93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ht="18.75" x14ac:dyDescent="0.25">
      <c r="A295" s="24" t="s">
        <v>700</v>
      </c>
      <c r="B295" s="3"/>
      <c r="C295" s="22" t="s">
        <v>701</v>
      </c>
      <c r="D295" s="42">
        <f>'mód 3 PH'!F295</f>
        <v>93</v>
      </c>
      <c r="E295" s="696"/>
      <c r="F295" s="181">
        <f t="shared" si="4"/>
        <v>93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8.75" x14ac:dyDescent="0.25">
      <c r="A296" s="24" t="s">
        <v>702</v>
      </c>
      <c r="B296" s="3"/>
      <c r="C296" s="22" t="s">
        <v>703</v>
      </c>
      <c r="D296" s="42">
        <f>'mód 3 PH'!F296</f>
        <v>0</v>
      </c>
      <c r="E296" s="696"/>
      <c r="F296" s="181">
        <f t="shared" si="4"/>
        <v>0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ht="18.75" x14ac:dyDescent="0.25">
      <c r="A297" s="23" t="s">
        <v>704</v>
      </c>
      <c r="B297" s="3" t="s">
        <v>504</v>
      </c>
      <c r="C297" s="22" t="s">
        <v>705</v>
      </c>
      <c r="D297" s="42">
        <f>'mód 3 PH'!F297</f>
        <v>348</v>
      </c>
      <c r="E297" s="696">
        <f>SUM(E298:E300)</f>
        <v>0</v>
      </c>
      <c r="F297" s="181">
        <f t="shared" si="4"/>
        <v>348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18.75" x14ac:dyDescent="0.25">
      <c r="A298" s="24" t="s">
        <v>706</v>
      </c>
      <c r="B298" s="3"/>
      <c r="C298" s="22" t="s">
        <v>707</v>
      </c>
      <c r="D298" s="42">
        <f>'mód 3 PH'!F298</f>
        <v>0</v>
      </c>
      <c r="E298" s="696"/>
      <c r="F298" s="181">
        <f t="shared" si="4"/>
        <v>0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ht="18.75" x14ac:dyDescent="0.25">
      <c r="A299" s="24" t="s">
        <v>708</v>
      </c>
      <c r="B299" s="3"/>
      <c r="C299" s="22" t="s">
        <v>709</v>
      </c>
      <c r="D299" s="42">
        <f>'mód 3 PH'!F299</f>
        <v>160</v>
      </c>
      <c r="E299" s="696">
        <v>47</v>
      </c>
      <c r="F299" s="181">
        <f t="shared" si="4"/>
        <v>207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18.75" x14ac:dyDescent="0.25">
      <c r="A300" s="24" t="s">
        <v>710</v>
      </c>
      <c r="B300" s="3"/>
      <c r="C300" s="22" t="s">
        <v>711</v>
      </c>
      <c r="D300" s="42">
        <f>'mód 3 PH'!F300</f>
        <v>188</v>
      </c>
      <c r="E300" s="696">
        <v>-47</v>
      </c>
      <c r="F300" s="181">
        <f t="shared" si="4"/>
        <v>141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ht="18.75" x14ac:dyDescent="0.25">
      <c r="A301" s="23" t="s">
        <v>712</v>
      </c>
      <c r="B301" s="3" t="s">
        <v>505</v>
      </c>
      <c r="C301" s="22" t="s">
        <v>713</v>
      </c>
      <c r="D301" s="42">
        <f>'mód 3 PH'!F301</f>
        <v>600</v>
      </c>
      <c r="E301" s="696">
        <f>SUM(E302:E305)</f>
        <v>7</v>
      </c>
      <c r="F301" s="181">
        <f t="shared" si="4"/>
        <v>607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ht="18.75" x14ac:dyDescent="0.25">
      <c r="A302" s="24" t="s">
        <v>714</v>
      </c>
      <c r="B302" s="3"/>
      <c r="C302" s="22" t="s">
        <v>715</v>
      </c>
      <c r="D302" s="42">
        <f>'mód 3 PH'!F302</f>
        <v>0</v>
      </c>
      <c r="E302" s="696"/>
      <c r="F302" s="181">
        <f t="shared" si="4"/>
        <v>0</v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ht="18.75" x14ac:dyDescent="0.25">
      <c r="A303" s="24" t="s">
        <v>716</v>
      </c>
      <c r="B303" s="3"/>
      <c r="C303" s="22" t="s">
        <v>717</v>
      </c>
      <c r="D303" s="42">
        <f>'mód 3 PH'!F303</f>
        <v>100</v>
      </c>
      <c r="E303" s="696">
        <v>7</v>
      </c>
      <c r="F303" s="181">
        <f t="shared" si="4"/>
        <v>107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ht="18.75" x14ac:dyDescent="0.25">
      <c r="A304" s="24" t="s">
        <v>718</v>
      </c>
      <c r="B304" s="3"/>
      <c r="C304" s="22" t="s">
        <v>719</v>
      </c>
      <c r="D304" s="42">
        <f>'mód 3 PH'!F304</f>
        <v>0</v>
      </c>
      <c r="E304" s="696"/>
      <c r="F304" s="181">
        <f t="shared" si="4"/>
        <v>0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ht="18.75" x14ac:dyDescent="0.25">
      <c r="A305" s="24" t="s">
        <v>720</v>
      </c>
      <c r="B305" s="3"/>
      <c r="C305" s="22" t="s">
        <v>721</v>
      </c>
      <c r="D305" s="42">
        <f>'mód 3 PH'!F305</f>
        <v>500</v>
      </c>
      <c r="E305" s="696"/>
      <c r="F305" s="181">
        <f t="shared" si="4"/>
        <v>500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ht="18.75" x14ac:dyDescent="0.25">
      <c r="A306" s="3" t="s">
        <v>722</v>
      </c>
      <c r="B306" s="3" t="s">
        <v>506</v>
      </c>
      <c r="C306" s="22" t="s">
        <v>723</v>
      </c>
      <c r="D306" s="42">
        <f>'mód 3 PH'!F306</f>
        <v>218</v>
      </c>
      <c r="E306" s="696">
        <v>24</v>
      </c>
      <c r="F306" s="181">
        <f t="shared" si="4"/>
        <v>242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ht="18.75" x14ac:dyDescent="0.25">
      <c r="A307" s="23" t="s">
        <v>724</v>
      </c>
      <c r="B307" s="3" t="s">
        <v>507</v>
      </c>
      <c r="C307" s="22" t="s">
        <v>725</v>
      </c>
      <c r="D307" s="42">
        <f>'mód 3 PH'!F307</f>
        <v>218</v>
      </c>
      <c r="E307" s="696">
        <v>24</v>
      </c>
      <c r="F307" s="181">
        <f t="shared" si="4"/>
        <v>242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ht="18.75" x14ac:dyDescent="0.25">
      <c r="A308" s="24" t="s">
        <v>726</v>
      </c>
      <c r="B308" s="3"/>
      <c r="C308" s="22" t="s">
        <v>727</v>
      </c>
      <c r="D308" s="42">
        <f>'mód 3 PH'!F308</f>
        <v>218</v>
      </c>
      <c r="E308" s="696">
        <v>24</v>
      </c>
      <c r="F308" s="181">
        <f t="shared" si="4"/>
        <v>242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ht="18.75" x14ac:dyDescent="0.25">
      <c r="A309" s="24" t="s">
        <v>728</v>
      </c>
      <c r="B309" s="3"/>
      <c r="C309" s="22" t="s">
        <v>729</v>
      </c>
      <c r="D309" s="42">
        <f>'mód 3 PH'!F309</f>
        <v>0</v>
      </c>
      <c r="E309" s="696"/>
      <c r="F309" s="181">
        <f t="shared" si="4"/>
        <v>0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8.75" x14ac:dyDescent="0.25">
      <c r="A310" s="23" t="s">
        <v>730</v>
      </c>
      <c r="B310" s="3" t="s">
        <v>508</v>
      </c>
      <c r="C310" s="22" t="s">
        <v>731</v>
      </c>
      <c r="D310" s="42">
        <f>'mód 3 PH'!F310</f>
        <v>0</v>
      </c>
      <c r="E310" s="696"/>
      <c r="F310" s="181">
        <f t="shared" si="4"/>
        <v>0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8.75" x14ac:dyDescent="0.25">
      <c r="A311" s="3" t="s">
        <v>732</v>
      </c>
      <c r="B311" s="3" t="s">
        <v>509</v>
      </c>
      <c r="C311" s="22" t="s">
        <v>733</v>
      </c>
      <c r="D311" s="42">
        <f>'mód 3 PH'!F311</f>
        <v>689</v>
      </c>
      <c r="E311" s="696">
        <v>-9</v>
      </c>
      <c r="F311" s="181">
        <f t="shared" si="4"/>
        <v>680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8.75" x14ac:dyDescent="0.25">
      <c r="A312" s="34" t="s">
        <v>734</v>
      </c>
      <c r="B312" s="3" t="s">
        <v>510</v>
      </c>
      <c r="C312" s="22" t="s">
        <v>735</v>
      </c>
      <c r="D312" s="42">
        <f>'mód 3 PH'!F312</f>
        <v>689</v>
      </c>
      <c r="E312" s="696">
        <v>-9</v>
      </c>
      <c r="F312" s="181">
        <f t="shared" si="4"/>
        <v>680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ht="18.75" x14ac:dyDescent="0.25">
      <c r="A313" s="24" t="s">
        <v>736</v>
      </c>
      <c r="B313" s="3"/>
      <c r="C313" s="22" t="s">
        <v>737</v>
      </c>
      <c r="D313" s="42">
        <f>'mód 3 PH'!F313</f>
        <v>0</v>
      </c>
      <c r="E313" s="696"/>
      <c r="F313" s="181">
        <f t="shared" si="4"/>
        <v>0</v>
      </c>
      <c r="G313" s="2"/>
      <c r="H313" s="2"/>
      <c r="I313" s="2"/>
      <c r="J313" s="2"/>
      <c r="K313" s="2"/>
    </row>
    <row r="314" spans="1:17" ht="18.75" x14ac:dyDescent="0.25">
      <c r="A314" s="24" t="s">
        <v>738</v>
      </c>
      <c r="B314" s="3"/>
      <c r="C314" s="22" t="s">
        <v>739</v>
      </c>
      <c r="D314" s="42">
        <f>'mód 3 PH'!F314</f>
        <v>689</v>
      </c>
      <c r="E314" s="696">
        <v>-9</v>
      </c>
      <c r="F314" s="181">
        <f t="shared" si="4"/>
        <v>680</v>
      </c>
      <c r="G314" s="2"/>
      <c r="H314" s="2"/>
      <c r="I314" s="2"/>
      <c r="J314" s="2"/>
      <c r="K314" s="2"/>
    </row>
    <row r="315" spans="1:17" ht="18.75" x14ac:dyDescent="0.25">
      <c r="A315" s="23" t="s">
        <v>740</v>
      </c>
      <c r="B315" s="3" t="s">
        <v>511</v>
      </c>
      <c r="C315" s="22" t="s">
        <v>741</v>
      </c>
      <c r="D315" s="42">
        <f>'mód 3 PH'!F315</f>
        <v>0</v>
      </c>
      <c r="E315" s="696"/>
      <c r="F315" s="181">
        <f t="shared" si="4"/>
        <v>0</v>
      </c>
      <c r="G315" s="2"/>
      <c r="H315" s="2"/>
      <c r="I315" s="2"/>
      <c r="J315" s="2"/>
      <c r="K315" s="2"/>
    </row>
    <row r="316" spans="1:17" ht="18.75" x14ac:dyDescent="0.25">
      <c r="A316" s="24" t="s">
        <v>742</v>
      </c>
      <c r="B316" s="3"/>
      <c r="C316" s="22" t="s">
        <v>743</v>
      </c>
      <c r="D316" s="42">
        <f>'mód 3 PH'!F316</f>
        <v>0</v>
      </c>
      <c r="E316" s="696"/>
      <c r="F316" s="181">
        <f t="shared" si="4"/>
        <v>0</v>
      </c>
      <c r="G316" s="2"/>
      <c r="H316" s="2"/>
      <c r="I316" s="2"/>
      <c r="J316" s="2"/>
      <c r="K316" s="2"/>
    </row>
    <row r="317" spans="1:17" ht="18.75" x14ac:dyDescent="0.25">
      <c r="A317" s="24" t="s">
        <v>744</v>
      </c>
      <c r="B317" s="3"/>
      <c r="C317" s="22" t="s">
        <v>745</v>
      </c>
      <c r="D317" s="42">
        <f>'mód 3 PH'!F317</f>
        <v>0</v>
      </c>
      <c r="E317" s="696"/>
      <c r="F317" s="181">
        <f t="shared" si="4"/>
        <v>0</v>
      </c>
      <c r="G317" s="2"/>
      <c r="H317" s="2"/>
      <c r="I317" s="2"/>
      <c r="J317" s="2"/>
      <c r="K317" s="2"/>
    </row>
    <row r="318" spans="1:17" ht="18.75" x14ac:dyDescent="0.25">
      <c r="A318" s="24" t="s">
        <v>746</v>
      </c>
      <c r="B318" s="3"/>
      <c r="C318" s="22" t="s">
        <v>747</v>
      </c>
      <c r="D318" s="42">
        <f>'mód 3 PH'!F318</f>
        <v>0</v>
      </c>
      <c r="E318" s="696"/>
      <c r="F318" s="181">
        <f t="shared" si="4"/>
        <v>0</v>
      </c>
      <c r="G318" s="2"/>
      <c r="H318" s="2"/>
      <c r="I318" s="2"/>
      <c r="J318" s="2"/>
      <c r="K318" s="2"/>
    </row>
    <row r="319" spans="1:17" ht="18.75" x14ac:dyDescent="0.25">
      <c r="A319" s="23" t="s">
        <v>748</v>
      </c>
      <c r="B319" s="3" t="s">
        <v>512</v>
      </c>
      <c r="C319" s="22" t="s">
        <v>749</v>
      </c>
      <c r="D319" s="42">
        <f>'mód 3 PH'!F319</f>
        <v>0</v>
      </c>
      <c r="E319" s="696"/>
      <c r="F319" s="181">
        <f t="shared" si="4"/>
        <v>0</v>
      </c>
      <c r="G319" s="2"/>
      <c r="H319" s="2"/>
      <c r="I319" s="2"/>
      <c r="J319" s="2"/>
      <c r="K319" s="2"/>
    </row>
    <row r="320" spans="1:17" ht="18.75" x14ac:dyDescent="0.25">
      <c r="A320" s="24" t="s">
        <v>750</v>
      </c>
      <c r="B320" s="3"/>
      <c r="C320" s="22" t="s">
        <v>751</v>
      </c>
      <c r="D320" s="42">
        <f>'mód 3 PH'!F320</f>
        <v>0</v>
      </c>
      <c r="E320" s="696"/>
      <c r="F320" s="181">
        <f t="shared" si="4"/>
        <v>0</v>
      </c>
      <c r="G320" s="2"/>
      <c r="H320" s="2"/>
      <c r="I320" s="2"/>
      <c r="J320" s="2"/>
      <c r="K320" s="2"/>
    </row>
    <row r="321" spans="1:11" ht="18.75" x14ac:dyDescent="0.25">
      <c r="A321" s="24" t="s">
        <v>752</v>
      </c>
      <c r="B321" s="3"/>
      <c r="C321" s="22" t="s">
        <v>753</v>
      </c>
      <c r="D321" s="42">
        <f>'mód 3 PH'!F321</f>
        <v>0</v>
      </c>
      <c r="E321" s="696"/>
      <c r="F321" s="181">
        <f t="shared" si="4"/>
        <v>0</v>
      </c>
      <c r="G321" s="2"/>
      <c r="H321" s="2"/>
      <c r="I321" s="2"/>
      <c r="J321" s="2"/>
      <c r="K321" s="2"/>
    </row>
    <row r="322" spans="1:11" ht="18.75" x14ac:dyDescent="0.25">
      <c r="A322" s="23" t="s">
        <v>754</v>
      </c>
      <c r="B322" s="3" t="s">
        <v>513</v>
      </c>
      <c r="C322" s="22" t="s">
        <v>755</v>
      </c>
      <c r="D322" s="42">
        <f>'mód 3 PH'!F322</f>
        <v>0</v>
      </c>
      <c r="E322" s="696"/>
      <c r="F322" s="181">
        <f t="shared" si="4"/>
        <v>0</v>
      </c>
      <c r="G322" s="2"/>
      <c r="H322" s="2"/>
      <c r="I322" s="2"/>
      <c r="J322" s="2"/>
      <c r="K322" s="2"/>
    </row>
    <row r="323" spans="1:11" ht="18.75" x14ac:dyDescent="0.25">
      <c r="A323" s="23" t="s">
        <v>756</v>
      </c>
      <c r="B323" s="3" t="s">
        <v>514</v>
      </c>
      <c r="C323" s="22" t="s">
        <v>757</v>
      </c>
      <c r="D323" s="42">
        <f>'mód 3 PH'!F323</f>
        <v>0</v>
      </c>
      <c r="E323" s="696"/>
      <c r="F323" s="181">
        <f t="shared" si="4"/>
        <v>0</v>
      </c>
      <c r="G323" s="2"/>
      <c r="H323" s="2"/>
      <c r="I323" s="2"/>
      <c r="J323" s="2"/>
      <c r="K323" s="2"/>
    </row>
    <row r="324" spans="1:11" ht="18.75" x14ac:dyDescent="0.25">
      <c r="A324" s="24" t="s">
        <v>758</v>
      </c>
      <c r="B324" s="3"/>
      <c r="C324" s="22" t="s">
        <v>759</v>
      </c>
      <c r="D324" s="42">
        <f>'mód 3 PH'!F324</f>
        <v>0</v>
      </c>
      <c r="E324" s="696"/>
      <c r="F324" s="181">
        <f t="shared" si="4"/>
        <v>0</v>
      </c>
      <c r="G324" s="2"/>
      <c r="H324" s="2"/>
      <c r="I324" s="2"/>
      <c r="J324" s="2"/>
      <c r="K324" s="2"/>
    </row>
    <row r="325" spans="1:11" ht="18.75" x14ac:dyDescent="0.25">
      <c r="A325" s="24" t="s">
        <v>760</v>
      </c>
      <c r="B325" s="3"/>
      <c r="C325" s="22" t="s">
        <v>761</v>
      </c>
      <c r="D325" s="42">
        <f>'mód 3 PH'!F325</f>
        <v>0</v>
      </c>
      <c r="E325" s="696"/>
      <c r="F325" s="181">
        <f t="shared" si="4"/>
        <v>0</v>
      </c>
      <c r="G325" s="2"/>
      <c r="H325" s="2"/>
      <c r="I325" s="2"/>
      <c r="J325" s="2"/>
      <c r="K325" s="2"/>
    </row>
    <row r="326" spans="1:11" ht="18.75" x14ac:dyDescent="0.25">
      <c r="A326" s="24" t="s">
        <v>1812</v>
      </c>
      <c r="B326" s="3"/>
      <c r="C326" s="22" t="s">
        <v>1813</v>
      </c>
      <c r="D326" s="42">
        <f>'mód 3 PH'!F326</f>
        <v>0</v>
      </c>
      <c r="E326" s="696"/>
      <c r="F326" s="181">
        <f t="shared" si="4"/>
        <v>0</v>
      </c>
      <c r="G326" s="2"/>
      <c r="H326" s="2"/>
      <c r="I326" s="2"/>
      <c r="J326" s="2"/>
      <c r="K326" s="2"/>
    </row>
    <row r="327" spans="1:11" ht="18.75" x14ac:dyDescent="0.25">
      <c r="A327" s="24" t="s">
        <v>1814</v>
      </c>
      <c r="B327" s="3"/>
      <c r="C327" s="22" t="s">
        <v>1815</v>
      </c>
      <c r="D327" s="42">
        <f>'mód 3 PH'!F327</f>
        <v>0</v>
      </c>
      <c r="E327" s="696"/>
      <c r="F327" s="181">
        <f t="shared" si="4"/>
        <v>0</v>
      </c>
      <c r="G327" s="2"/>
      <c r="H327" s="2"/>
      <c r="I327" s="2"/>
      <c r="J327" s="2"/>
      <c r="K327" s="2"/>
    </row>
    <row r="328" spans="1:11" ht="18.75" x14ac:dyDescent="0.25">
      <c r="A328" s="24" t="s">
        <v>1816</v>
      </c>
      <c r="B328" s="3"/>
      <c r="C328" s="22" t="s">
        <v>1817</v>
      </c>
      <c r="D328" s="42">
        <f>'mód 3 PH'!F328</f>
        <v>0</v>
      </c>
      <c r="E328" s="696"/>
      <c r="F328" s="181">
        <f t="shared" si="4"/>
        <v>0</v>
      </c>
      <c r="G328" s="2"/>
      <c r="H328" s="2"/>
      <c r="I328" s="2"/>
      <c r="J328" s="2"/>
      <c r="K328" s="2"/>
    </row>
    <row r="329" spans="1:11" ht="18.75" x14ac:dyDescent="0.25">
      <c r="A329" s="24" t="s">
        <v>105</v>
      </c>
      <c r="B329" s="3"/>
      <c r="C329" s="22" t="s">
        <v>106</v>
      </c>
      <c r="D329" s="42">
        <f>'mód 3 PH'!F329</f>
        <v>0</v>
      </c>
      <c r="E329" s="696"/>
      <c r="F329" s="181">
        <f t="shared" si="4"/>
        <v>0</v>
      </c>
      <c r="G329" s="2"/>
      <c r="H329" s="2"/>
      <c r="I329" s="2"/>
      <c r="J329" s="2"/>
      <c r="K329" s="2"/>
    </row>
    <row r="330" spans="1:11" ht="18.75" x14ac:dyDescent="0.25">
      <c r="A330" s="24" t="s">
        <v>107</v>
      </c>
      <c r="B330" s="3"/>
      <c r="C330" s="22" t="s">
        <v>108</v>
      </c>
      <c r="D330" s="42">
        <f>'mód 3 PH'!F330</f>
        <v>0</v>
      </c>
      <c r="E330" s="696"/>
      <c r="F330" s="181">
        <f t="shared" ref="F330:F393" si="5">E330+D330</f>
        <v>0</v>
      </c>
      <c r="G330" s="2"/>
      <c r="H330" s="2"/>
      <c r="I330" s="2"/>
      <c r="J330" s="2"/>
      <c r="K330" s="2"/>
    </row>
    <row r="331" spans="1:11" ht="18.75" x14ac:dyDescent="0.25">
      <c r="A331" s="24" t="s">
        <v>109</v>
      </c>
      <c r="B331" s="3"/>
      <c r="C331" s="22" t="s">
        <v>110</v>
      </c>
      <c r="D331" s="42">
        <f>'mód 3 PH'!F331</f>
        <v>0</v>
      </c>
      <c r="E331" s="696"/>
      <c r="F331" s="181">
        <f t="shared" si="5"/>
        <v>0</v>
      </c>
      <c r="G331" s="2"/>
      <c r="H331" s="2"/>
      <c r="I331" s="2"/>
      <c r="J331" s="2"/>
      <c r="K331" s="2"/>
    </row>
    <row r="332" spans="1:11" ht="18.75" x14ac:dyDescent="0.25">
      <c r="A332" s="21" t="s">
        <v>111</v>
      </c>
      <c r="B332" s="21" t="s">
        <v>515</v>
      </c>
      <c r="C332" s="32" t="s">
        <v>112</v>
      </c>
      <c r="D332" s="42">
        <f>'mód 3 PH'!F332</f>
        <v>0</v>
      </c>
      <c r="E332" s="698"/>
      <c r="F332" s="181">
        <f t="shared" si="5"/>
        <v>0</v>
      </c>
      <c r="G332" s="2"/>
      <c r="H332" s="2"/>
      <c r="I332" s="2"/>
      <c r="J332" s="2"/>
      <c r="K332" s="2"/>
    </row>
    <row r="333" spans="1:11" ht="18.75" x14ac:dyDescent="0.25">
      <c r="A333" s="3" t="s">
        <v>113</v>
      </c>
      <c r="B333" s="3" t="s">
        <v>516</v>
      </c>
      <c r="C333" s="22" t="s">
        <v>114</v>
      </c>
      <c r="D333" s="42">
        <f>'mód 3 PH'!F333</f>
        <v>0</v>
      </c>
      <c r="E333" s="696"/>
      <c r="F333" s="181">
        <f t="shared" si="5"/>
        <v>0</v>
      </c>
      <c r="G333" s="2"/>
      <c r="H333" s="2"/>
      <c r="I333" s="2"/>
      <c r="J333" s="2"/>
      <c r="K333" s="2"/>
    </row>
    <row r="334" spans="1:11" ht="18.75" x14ac:dyDescent="0.25">
      <c r="A334" s="3" t="s">
        <v>115</v>
      </c>
      <c r="B334" s="3" t="s">
        <v>517</v>
      </c>
      <c r="C334" s="22" t="s">
        <v>116</v>
      </c>
      <c r="D334" s="42">
        <f>'mód 3 PH'!F334</f>
        <v>0</v>
      </c>
      <c r="E334" s="696"/>
      <c r="F334" s="181">
        <f t="shared" si="5"/>
        <v>0</v>
      </c>
      <c r="G334" s="2"/>
      <c r="H334" s="2"/>
      <c r="I334" s="2"/>
      <c r="J334" s="2"/>
      <c r="K334" s="2"/>
    </row>
    <row r="335" spans="1:11" ht="18.75" x14ac:dyDescent="0.25">
      <c r="A335" s="3" t="s">
        <v>117</v>
      </c>
      <c r="B335" s="3" t="s">
        <v>518</v>
      </c>
      <c r="C335" s="22" t="s">
        <v>118</v>
      </c>
      <c r="D335" s="42">
        <f>'mód 3 PH'!F335</f>
        <v>0</v>
      </c>
      <c r="E335" s="696"/>
      <c r="F335" s="181">
        <f t="shared" si="5"/>
        <v>0</v>
      </c>
      <c r="G335" s="2"/>
      <c r="H335" s="2"/>
      <c r="I335" s="2"/>
      <c r="J335" s="2"/>
      <c r="K335" s="2"/>
    </row>
    <row r="336" spans="1:11" ht="18.75" x14ac:dyDescent="0.25">
      <c r="A336" s="3" t="s">
        <v>119</v>
      </c>
      <c r="B336" s="3" t="s">
        <v>519</v>
      </c>
      <c r="C336" s="22" t="s">
        <v>120</v>
      </c>
      <c r="D336" s="42">
        <f>'mód 3 PH'!F336</f>
        <v>0</v>
      </c>
      <c r="E336" s="696"/>
      <c r="F336" s="181">
        <f t="shared" si="5"/>
        <v>0</v>
      </c>
      <c r="G336" s="2"/>
      <c r="H336" s="2"/>
      <c r="I336" s="2"/>
      <c r="J336" s="2"/>
      <c r="K336" s="2"/>
    </row>
    <row r="337" spans="1:11" ht="18.75" x14ac:dyDescent="0.25">
      <c r="A337" s="23" t="s">
        <v>121</v>
      </c>
      <c r="B337" s="3"/>
      <c r="C337" s="22" t="s">
        <v>122</v>
      </c>
      <c r="D337" s="42">
        <f>'mód 3 PH'!F337</f>
        <v>0</v>
      </c>
      <c r="E337" s="696"/>
      <c r="F337" s="181">
        <f t="shared" si="5"/>
        <v>0</v>
      </c>
      <c r="G337" s="2"/>
      <c r="H337" s="2"/>
      <c r="I337" s="2"/>
      <c r="J337" s="2"/>
      <c r="K337" s="2"/>
    </row>
    <row r="338" spans="1:11" ht="18.75" x14ac:dyDescent="0.25">
      <c r="A338" s="23" t="s">
        <v>123</v>
      </c>
      <c r="B338" s="3"/>
      <c r="C338" s="22" t="s">
        <v>124</v>
      </c>
      <c r="D338" s="42">
        <f>'mód 3 PH'!F338</f>
        <v>0</v>
      </c>
      <c r="E338" s="696"/>
      <c r="F338" s="181">
        <f t="shared" si="5"/>
        <v>0</v>
      </c>
      <c r="G338" s="2"/>
      <c r="H338" s="2"/>
      <c r="I338" s="2"/>
      <c r="J338" s="2"/>
      <c r="K338" s="2"/>
    </row>
    <row r="339" spans="1:11" ht="18.75" x14ac:dyDescent="0.25">
      <c r="A339" s="24" t="s">
        <v>125</v>
      </c>
      <c r="B339" s="3"/>
      <c r="C339" s="22" t="s">
        <v>126</v>
      </c>
      <c r="D339" s="42">
        <f>'mód 3 PH'!F339</f>
        <v>0</v>
      </c>
      <c r="E339" s="696"/>
      <c r="F339" s="181">
        <f t="shared" si="5"/>
        <v>0</v>
      </c>
      <c r="G339" s="2"/>
      <c r="H339" s="2"/>
      <c r="I339" s="2"/>
      <c r="J339" s="2"/>
      <c r="K339" s="2"/>
    </row>
    <row r="340" spans="1:11" ht="18.75" x14ac:dyDescent="0.25">
      <c r="A340" s="3" t="s">
        <v>127</v>
      </c>
      <c r="B340" s="3" t="s">
        <v>520</v>
      </c>
      <c r="C340" s="22" t="s">
        <v>128</v>
      </c>
      <c r="D340" s="42">
        <f>'mód 3 PH'!F340</f>
        <v>0</v>
      </c>
      <c r="E340" s="696"/>
      <c r="F340" s="181">
        <f t="shared" si="5"/>
        <v>0</v>
      </c>
      <c r="G340" s="2"/>
      <c r="H340" s="2"/>
      <c r="I340" s="2"/>
      <c r="J340" s="2"/>
      <c r="K340" s="2"/>
    </row>
    <row r="341" spans="1:11" ht="18.75" x14ac:dyDescent="0.25">
      <c r="A341" s="23" t="s">
        <v>129</v>
      </c>
      <c r="B341" s="3"/>
      <c r="C341" s="22" t="s">
        <v>130</v>
      </c>
      <c r="D341" s="42">
        <f>'mód 3 PH'!F341</f>
        <v>0</v>
      </c>
      <c r="E341" s="696"/>
      <c r="F341" s="181">
        <f t="shared" si="5"/>
        <v>0</v>
      </c>
      <c r="G341" s="2"/>
      <c r="H341" s="2"/>
      <c r="I341" s="2"/>
      <c r="J341" s="2"/>
      <c r="K341" s="2"/>
    </row>
    <row r="342" spans="1:11" ht="18.75" x14ac:dyDescent="0.25">
      <c r="A342" s="23" t="s">
        <v>131</v>
      </c>
      <c r="B342" s="3"/>
      <c r="C342" s="22" t="s">
        <v>132</v>
      </c>
      <c r="D342" s="42">
        <f>'mód 3 PH'!F342</f>
        <v>0</v>
      </c>
      <c r="E342" s="696"/>
      <c r="F342" s="181">
        <f t="shared" si="5"/>
        <v>0</v>
      </c>
      <c r="G342" s="2"/>
      <c r="H342" s="2"/>
      <c r="I342" s="2"/>
      <c r="J342" s="2"/>
      <c r="K342" s="2"/>
    </row>
    <row r="343" spans="1:11" ht="18.75" x14ac:dyDescent="0.25">
      <c r="A343" s="24" t="s">
        <v>133</v>
      </c>
      <c r="B343" s="3"/>
      <c r="C343" s="22" t="s">
        <v>134</v>
      </c>
      <c r="D343" s="42">
        <f>'mód 3 PH'!F343</f>
        <v>0</v>
      </c>
      <c r="E343" s="696"/>
      <c r="F343" s="181">
        <f t="shared" si="5"/>
        <v>0</v>
      </c>
      <c r="G343" s="2"/>
      <c r="H343" s="2"/>
      <c r="I343" s="2"/>
      <c r="J343" s="2"/>
      <c r="K343" s="2"/>
    </row>
    <row r="344" spans="1:11" ht="18.75" x14ac:dyDescent="0.25">
      <c r="A344" s="24" t="s">
        <v>135</v>
      </c>
      <c r="B344" s="3"/>
      <c r="C344" s="22" t="s">
        <v>136</v>
      </c>
      <c r="D344" s="42">
        <f>'mód 3 PH'!F344</f>
        <v>0</v>
      </c>
      <c r="E344" s="696"/>
      <c r="F344" s="181">
        <f t="shared" si="5"/>
        <v>0</v>
      </c>
      <c r="G344" s="2"/>
      <c r="H344" s="2"/>
      <c r="I344" s="2"/>
      <c r="J344" s="2"/>
      <c r="K344" s="2"/>
    </row>
    <row r="345" spans="1:11" ht="18.75" x14ac:dyDescent="0.25">
      <c r="A345" s="3" t="s">
        <v>137</v>
      </c>
      <c r="B345" s="3" t="s">
        <v>521</v>
      </c>
      <c r="C345" s="22" t="s">
        <v>138</v>
      </c>
      <c r="D345" s="42">
        <f>'mód 3 PH'!F345</f>
        <v>0</v>
      </c>
      <c r="E345" s="696"/>
      <c r="F345" s="181">
        <f t="shared" si="5"/>
        <v>0</v>
      </c>
      <c r="G345" s="2"/>
      <c r="H345" s="2"/>
      <c r="I345" s="2"/>
      <c r="J345" s="2"/>
      <c r="K345" s="2"/>
    </row>
    <row r="346" spans="1:11" ht="18.75" x14ac:dyDescent="0.25">
      <c r="A346" s="23" t="s">
        <v>139</v>
      </c>
      <c r="B346" s="3"/>
      <c r="C346" s="22" t="s">
        <v>140</v>
      </c>
      <c r="D346" s="42">
        <f>'mód 3 PH'!F346</f>
        <v>0</v>
      </c>
      <c r="E346" s="696"/>
      <c r="F346" s="181">
        <f t="shared" si="5"/>
        <v>0</v>
      </c>
      <c r="G346" s="2"/>
      <c r="H346" s="2"/>
      <c r="I346" s="2"/>
      <c r="J346" s="2"/>
      <c r="K346" s="2"/>
    </row>
    <row r="347" spans="1:11" ht="18.75" x14ac:dyDescent="0.25">
      <c r="A347" s="23" t="s">
        <v>1066</v>
      </c>
      <c r="B347" s="3"/>
      <c r="C347" s="22" t="s">
        <v>1067</v>
      </c>
      <c r="D347" s="42">
        <f>'mód 3 PH'!F347</f>
        <v>0</v>
      </c>
      <c r="E347" s="696"/>
      <c r="F347" s="181">
        <f t="shared" si="5"/>
        <v>0</v>
      </c>
      <c r="G347" s="2"/>
      <c r="H347" s="2"/>
      <c r="I347" s="2"/>
      <c r="J347" s="2"/>
      <c r="K347" s="2"/>
    </row>
    <row r="348" spans="1:11" ht="18.75" x14ac:dyDescent="0.25">
      <c r="A348" s="24" t="s">
        <v>1068</v>
      </c>
      <c r="B348" s="3"/>
      <c r="C348" s="22" t="s">
        <v>1069</v>
      </c>
      <c r="D348" s="42">
        <f>'mód 3 PH'!F348</f>
        <v>0</v>
      </c>
      <c r="E348" s="696"/>
      <c r="F348" s="181">
        <f t="shared" si="5"/>
        <v>0</v>
      </c>
      <c r="G348" s="2"/>
      <c r="H348" s="2"/>
      <c r="I348" s="2"/>
      <c r="J348" s="2"/>
      <c r="K348" s="2"/>
    </row>
    <row r="349" spans="1:11" ht="18.75" x14ac:dyDescent="0.25">
      <c r="A349" s="24" t="s">
        <v>1070</v>
      </c>
      <c r="B349" s="3"/>
      <c r="C349" s="22" t="s">
        <v>1071</v>
      </c>
      <c r="D349" s="42">
        <f>'mód 3 PH'!F349</f>
        <v>0</v>
      </c>
      <c r="E349" s="696"/>
      <c r="F349" s="181">
        <f t="shared" si="5"/>
        <v>0</v>
      </c>
      <c r="G349" s="2"/>
      <c r="H349" s="2"/>
      <c r="I349" s="2"/>
      <c r="J349" s="2"/>
      <c r="K349" s="2"/>
    </row>
    <row r="350" spans="1:11" ht="18.75" x14ac:dyDescent="0.25">
      <c r="A350" s="23" t="s">
        <v>1072</v>
      </c>
      <c r="B350" s="3"/>
      <c r="C350" s="22" t="s">
        <v>1073</v>
      </c>
      <c r="D350" s="42">
        <f>'mód 3 PH'!F350</f>
        <v>0</v>
      </c>
      <c r="E350" s="696"/>
      <c r="F350" s="181">
        <f t="shared" si="5"/>
        <v>0</v>
      </c>
      <c r="G350" s="2"/>
      <c r="H350" s="2"/>
      <c r="I350" s="2"/>
      <c r="J350" s="2"/>
      <c r="K350" s="2"/>
    </row>
    <row r="351" spans="1:11" ht="18.75" x14ac:dyDescent="0.25">
      <c r="A351" s="3" t="s">
        <v>1074</v>
      </c>
      <c r="B351" s="3" t="s">
        <v>522</v>
      </c>
      <c r="C351" s="22" t="s">
        <v>1075</v>
      </c>
      <c r="D351" s="42">
        <f>'mód 3 PH'!F351</f>
        <v>0</v>
      </c>
      <c r="E351" s="696"/>
      <c r="F351" s="181">
        <f t="shared" si="5"/>
        <v>0</v>
      </c>
      <c r="G351" s="2"/>
      <c r="H351" s="2"/>
      <c r="I351" s="2"/>
      <c r="J351" s="2"/>
      <c r="K351" s="2"/>
    </row>
    <row r="352" spans="1:11" ht="18.75" x14ac:dyDescent="0.25">
      <c r="A352" s="3" t="s">
        <v>1076</v>
      </c>
      <c r="B352" s="3" t="s">
        <v>523</v>
      </c>
      <c r="C352" s="22" t="s">
        <v>1077</v>
      </c>
      <c r="D352" s="42">
        <f>'mód 3 PH'!F352</f>
        <v>0</v>
      </c>
      <c r="E352" s="696"/>
      <c r="F352" s="181">
        <f t="shared" si="5"/>
        <v>0</v>
      </c>
      <c r="G352" s="2"/>
      <c r="H352" s="2"/>
      <c r="I352" s="2"/>
      <c r="J352" s="2"/>
      <c r="K352" s="2"/>
    </row>
    <row r="353" spans="1:11" ht="18.75" x14ac:dyDescent="0.25">
      <c r="A353" s="23" t="s">
        <v>1078</v>
      </c>
      <c r="B353" s="3"/>
      <c r="C353" s="22" t="s">
        <v>1079</v>
      </c>
      <c r="D353" s="42">
        <f>'mód 3 PH'!F353</f>
        <v>0</v>
      </c>
      <c r="E353" s="696"/>
      <c r="F353" s="181">
        <f t="shared" si="5"/>
        <v>0</v>
      </c>
      <c r="G353" s="2"/>
      <c r="H353" s="2"/>
      <c r="I353" s="2"/>
      <c r="J353" s="2"/>
      <c r="K353" s="2"/>
    </row>
    <row r="354" spans="1:11" ht="18.75" x14ac:dyDescent="0.25">
      <c r="A354" s="23" t="s">
        <v>1080</v>
      </c>
      <c r="B354" s="3"/>
      <c r="C354" s="22" t="s">
        <v>1081</v>
      </c>
      <c r="D354" s="42">
        <f>'mód 3 PH'!F354</f>
        <v>0</v>
      </c>
      <c r="E354" s="696"/>
      <c r="F354" s="181">
        <f t="shared" si="5"/>
        <v>0</v>
      </c>
      <c r="G354" s="2"/>
      <c r="H354" s="2"/>
      <c r="I354" s="2"/>
      <c r="J354" s="2"/>
      <c r="K354" s="2"/>
    </row>
    <row r="355" spans="1:11" ht="18.75" x14ac:dyDescent="0.25">
      <c r="A355" s="24" t="s">
        <v>1082</v>
      </c>
      <c r="B355" s="3"/>
      <c r="C355" s="22" t="s">
        <v>1083</v>
      </c>
      <c r="D355" s="42">
        <f>'mód 3 PH'!F355</f>
        <v>0</v>
      </c>
      <c r="E355" s="696"/>
      <c r="F355" s="181">
        <f t="shared" si="5"/>
        <v>0</v>
      </c>
      <c r="G355" s="2"/>
      <c r="H355" s="2"/>
      <c r="I355" s="2"/>
      <c r="J355" s="2"/>
      <c r="K355" s="2"/>
    </row>
    <row r="356" spans="1:11" ht="18.75" x14ac:dyDescent="0.25">
      <c r="A356" s="24" t="s">
        <v>1084</v>
      </c>
      <c r="B356" s="3"/>
      <c r="C356" s="22" t="s">
        <v>1085</v>
      </c>
      <c r="D356" s="42">
        <f>'mód 3 PH'!F356</f>
        <v>0</v>
      </c>
      <c r="E356" s="696"/>
      <c r="F356" s="181">
        <f t="shared" si="5"/>
        <v>0</v>
      </c>
      <c r="G356" s="2"/>
      <c r="H356" s="2"/>
      <c r="I356" s="2"/>
      <c r="J356" s="2"/>
      <c r="K356" s="2"/>
    </row>
    <row r="357" spans="1:11" ht="18.75" x14ac:dyDescent="0.25">
      <c r="A357" s="24" t="s">
        <v>1086</v>
      </c>
      <c r="B357" s="3"/>
      <c r="C357" s="22" t="s">
        <v>1087</v>
      </c>
      <c r="D357" s="42">
        <f>'mód 3 PH'!F357</f>
        <v>0</v>
      </c>
      <c r="E357" s="696"/>
      <c r="F357" s="181">
        <f t="shared" si="5"/>
        <v>0</v>
      </c>
      <c r="G357" s="2"/>
      <c r="H357" s="2"/>
      <c r="I357" s="2"/>
      <c r="J357" s="2"/>
      <c r="K357" s="2"/>
    </row>
    <row r="358" spans="1:11" ht="18.75" x14ac:dyDescent="0.25">
      <c r="A358" s="24" t="s">
        <v>1088</v>
      </c>
      <c r="B358" s="3"/>
      <c r="C358" s="22" t="s">
        <v>1089</v>
      </c>
      <c r="D358" s="42">
        <f>'mód 3 PH'!F358</f>
        <v>0</v>
      </c>
      <c r="E358" s="696"/>
      <c r="F358" s="181">
        <f t="shared" si="5"/>
        <v>0</v>
      </c>
      <c r="G358" s="2"/>
      <c r="H358" s="2"/>
      <c r="I358" s="2"/>
      <c r="J358" s="2"/>
      <c r="K358" s="2"/>
    </row>
    <row r="359" spans="1:11" ht="18.75" x14ac:dyDescent="0.25">
      <c r="A359" s="24" t="s">
        <v>1090</v>
      </c>
      <c r="B359" s="3"/>
      <c r="C359" s="22" t="s">
        <v>1091</v>
      </c>
      <c r="D359" s="42">
        <f>'mód 3 PH'!F359</f>
        <v>0</v>
      </c>
      <c r="E359" s="696"/>
      <c r="F359" s="181">
        <f t="shared" si="5"/>
        <v>0</v>
      </c>
      <c r="G359" s="2"/>
      <c r="H359" s="2"/>
      <c r="I359" s="2"/>
      <c r="J359" s="2"/>
      <c r="K359" s="2"/>
    </row>
    <row r="360" spans="1:11" ht="18.75" x14ac:dyDescent="0.25">
      <c r="A360" s="34" t="s">
        <v>1092</v>
      </c>
      <c r="B360" s="3"/>
      <c r="C360" s="22" t="s">
        <v>1093</v>
      </c>
      <c r="D360" s="42">
        <f>'mód 3 PH'!F360</f>
        <v>0</v>
      </c>
      <c r="E360" s="696"/>
      <c r="F360" s="181">
        <f t="shared" si="5"/>
        <v>0</v>
      </c>
      <c r="G360" s="2"/>
      <c r="H360" s="2"/>
      <c r="I360" s="2"/>
      <c r="J360" s="2"/>
      <c r="K360" s="2"/>
    </row>
    <row r="361" spans="1:11" ht="18.75" x14ac:dyDescent="0.25">
      <c r="A361" s="24" t="s">
        <v>1094</v>
      </c>
      <c r="B361" s="3"/>
      <c r="C361" s="22" t="s">
        <v>1095</v>
      </c>
      <c r="D361" s="42">
        <f>'mód 3 PH'!F361</f>
        <v>0</v>
      </c>
      <c r="E361" s="696"/>
      <c r="F361" s="181">
        <f t="shared" si="5"/>
        <v>0</v>
      </c>
      <c r="G361" s="2"/>
      <c r="H361" s="2"/>
      <c r="I361" s="2"/>
      <c r="J361" s="2"/>
      <c r="K361" s="2"/>
    </row>
    <row r="362" spans="1:11" ht="18.75" x14ac:dyDescent="0.25">
      <c r="A362" s="24" t="s">
        <v>1096</v>
      </c>
      <c r="B362" s="3"/>
      <c r="C362" s="22" t="s">
        <v>1097</v>
      </c>
      <c r="D362" s="42">
        <f>'mód 3 PH'!F362</f>
        <v>0</v>
      </c>
      <c r="E362" s="696"/>
      <c r="F362" s="181">
        <f t="shared" si="5"/>
        <v>0</v>
      </c>
      <c r="G362" s="2"/>
      <c r="H362" s="2"/>
      <c r="I362" s="2"/>
      <c r="J362" s="2"/>
      <c r="K362" s="2"/>
    </row>
    <row r="363" spans="1:11" ht="18.75" x14ac:dyDescent="0.25">
      <c r="A363" s="24" t="s">
        <v>1098</v>
      </c>
      <c r="B363" s="3"/>
      <c r="C363" s="22" t="s">
        <v>1099</v>
      </c>
      <c r="D363" s="42">
        <f>'mód 3 PH'!F363</f>
        <v>0</v>
      </c>
      <c r="E363" s="696"/>
      <c r="F363" s="181">
        <f t="shared" si="5"/>
        <v>0</v>
      </c>
      <c r="G363" s="2"/>
      <c r="H363" s="2"/>
      <c r="I363" s="2"/>
      <c r="J363" s="2"/>
      <c r="K363" s="2"/>
    </row>
    <row r="364" spans="1:11" ht="18.75" x14ac:dyDescent="0.25">
      <c r="A364" s="24" t="s">
        <v>1100</v>
      </c>
      <c r="B364" s="3"/>
      <c r="C364" s="22" t="s">
        <v>1101</v>
      </c>
      <c r="D364" s="42">
        <f>'mód 3 PH'!F364</f>
        <v>0</v>
      </c>
      <c r="E364" s="696"/>
      <c r="F364" s="181">
        <f t="shared" si="5"/>
        <v>0</v>
      </c>
      <c r="G364" s="2"/>
      <c r="H364" s="2"/>
      <c r="I364" s="2"/>
      <c r="J364" s="2"/>
      <c r="K364" s="2"/>
    </row>
    <row r="365" spans="1:11" ht="18.75" x14ac:dyDescent="0.25">
      <c r="A365" s="24" t="s">
        <v>1102</v>
      </c>
      <c r="B365" s="3"/>
      <c r="C365" s="22" t="s">
        <v>1103</v>
      </c>
      <c r="D365" s="42">
        <f>'mód 3 PH'!F365</f>
        <v>0</v>
      </c>
      <c r="E365" s="696"/>
      <c r="F365" s="181">
        <f t="shared" si="5"/>
        <v>0</v>
      </c>
      <c r="G365" s="2"/>
      <c r="H365" s="2"/>
      <c r="I365" s="2"/>
      <c r="J365" s="2"/>
      <c r="K365" s="2"/>
    </row>
    <row r="366" spans="1:11" ht="18.75" x14ac:dyDescent="0.25">
      <c r="A366" s="24" t="s">
        <v>1104</v>
      </c>
      <c r="B366" s="3"/>
      <c r="C366" s="22" t="s">
        <v>1105</v>
      </c>
      <c r="D366" s="42">
        <f>'mód 3 PH'!F366</f>
        <v>0</v>
      </c>
      <c r="E366" s="696"/>
      <c r="F366" s="181">
        <f t="shared" si="5"/>
        <v>0</v>
      </c>
      <c r="G366" s="2"/>
      <c r="H366" s="2"/>
      <c r="I366" s="2"/>
      <c r="J366" s="2"/>
      <c r="K366" s="2"/>
    </row>
    <row r="367" spans="1:11" ht="18.75" x14ac:dyDescent="0.25">
      <c r="A367" s="21" t="s">
        <v>1106</v>
      </c>
      <c r="B367" s="21" t="s">
        <v>524</v>
      </c>
      <c r="C367" s="32" t="s">
        <v>1107</v>
      </c>
      <c r="D367" s="42">
        <f>'mód 3 PH'!F367</f>
        <v>223</v>
      </c>
      <c r="E367" s="698">
        <f>SUM(E368:E379)</f>
        <v>0</v>
      </c>
      <c r="F367" s="181">
        <f t="shared" si="5"/>
        <v>223</v>
      </c>
      <c r="G367" s="2"/>
      <c r="H367" s="2"/>
      <c r="I367" s="2"/>
      <c r="J367" s="2"/>
      <c r="K367" s="2"/>
    </row>
    <row r="368" spans="1:11" ht="18.75" x14ac:dyDescent="0.25">
      <c r="A368" s="3" t="s">
        <v>1108</v>
      </c>
      <c r="B368" s="3" t="s">
        <v>525</v>
      </c>
      <c r="C368" s="22" t="s">
        <v>1109</v>
      </c>
      <c r="D368" s="42">
        <f>'mód 3 PH'!F368</f>
        <v>0</v>
      </c>
      <c r="E368" s="696"/>
      <c r="F368" s="181">
        <f t="shared" si="5"/>
        <v>0</v>
      </c>
      <c r="G368" s="2"/>
      <c r="H368" s="2"/>
      <c r="I368" s="2"/>
      <c r="J368" s="2"/>
      <c r="K368" s="2"/>
    </row>
    <row r="369" spans="1:11" ht="18.75" x14ac:dyDescent="0.25">
      <c r="A369" s="3" t="s">
        <v>1110</v>
      </c>
      <c r="B369" s="3" t="s">
        <v>526</v>
      </c>
      <c r="C369" s="22" t="s">
        <v>1111</v>
      </c>
      <c r="D369" s="42">
        <f>'mód 3 PH'!F369</f>
        <v>175</v>
      </c>
      <c r="E369" s="696"/>
      <c r="F369" s="181">
        <f t="shared" si="5"/>
        <v>175</v>
      </c>
      <c r="G369" s="2"/>
      <c r="H369" s="2"/>
      <c r="I369" s="2"/>
      <c r="J369" s="2"/>
      <c r="K369" s="2"/>
    </row>
    <row r="370" spans="1:11" ht="18.75" x14ac:dyDescent="0.25">
      <c r="A370" s="3" t="s">
        <v>1112</v>
      </c>
      <c r="B370" s="3" t="s">
        <v>527</v>
      </c>
      <c r="C370" s="22" t="s">
        <v>1113</v>
      </c>
      <c r="D370" s="42">
        <f>'mód 3 PH'!F370</f>
        <v>0</v>
      </c>
      <c r="E370" s="696"/>
      <c r="F370" s="181">
        <f t="shared" si="5"/>
        <v>0</v>
      </c>
      <c r="G370" s="2"/>
      <c r="H370" s="2"/>
      <c r="I370" s="2"/>
      <c r="J370" s="2"/>
      <c r="K370" s="2"/>
    </row>
    <row r="371" spans="1:11" ht="18.75" x14ac:dyDescent="0.25">
      <c r="A371" s="3" t="s">
        <v>1114</v>
      </c>
      <c r="B371" s="3" t="s">
        <v>528</v>
      </c>
      <c r="C371" s="22" t="s">
        <v>1115</v>
      </c>
      <c r="D371" s="42">
        <f>'mód 3 PH'!F371</f>
        <v>0</v>
      </c>
      <c r="E371" s="696"/>
      <c r="F371" s="181">
        <f t="shared" si="5"/>
        <v>0</v>
      </c>
      <c r="G371" s="2"/>
      <c r="H371" s="2"/>
      <c r="I371" s="2"/>
      <c r="J371" s="2"/>
      <c r="K371" s="2"/>
    </row>
    <row r="372" spans="1:11" ht="18.75" x14ac:dyDescent="0.25">
      <c r="A372" s="3" t="s">
        <v>1116</v>
      </c>
      <c r="B372" s="3" t="s">
        <v>529</v>
      </c>
      <c r="C372" s="22" t="s">
        <v>1117</v>
      </c>
      <c r="D372" s="42">
        <f>'mód 3 PH'!F372</f>
        <v>0</v>
      </c>
      <c r="E372" s="696"/>
      <c r="F372" s="181">
        <f t="shared" si="5"/>
        <v>0</v>
      </c>
      <c r="G372" s="2"/>
      <c r="H372" s="2"/>
      <c r="I372" s="2"/>
      <c r="J372" s="2"/>
      <c r="K372" s="2"/>
    </row>
    <row r="373" spans="1:11" ht="18.75" x14ac:dyDescent="0.25">
      <c r="A373" s="3" t="s">
        <v>1118</v>
      </c>
      <c r="B373" s="3" t="s">
        <v>530</v>
      </c>
      <c r="C373" s="22" t="s">
        <v>1119</v>
      </c>
      <c r="D373" s="42">
        <f>'mód 3 PH'!F373</f>
        <v>20</v>
      </c>
      <c r="E373" s="696"/>
      <c r="F373" s="181">
        <f t="shared" si="5"/>
        <v>20</v>
      </c>
      <c r="G373" s="2"/>
      <c r="H373" s="2"/>
      <c r="I373" s="2"/>
      <c r="J373" s="2"/>
      <c r="K373" s="2"/>
    </row>
    <row r="374" spans="1:11" ht="18.75" x14ac:dyDescent="0.25">
      <c r="A374" s="3" t="s">
        <v>1120</v>
      </c>
      <c r="B374" s="3" t="s">
        <v>531</v>
      </c>
      <c r="C374" s="22" t="s">
        <v>1121</v>
      </c>
      <c r="D374" s="42">
        <f>'mód 3 PH'!F374</f>
        <v>0</v>
      </c>
      <c r="E374" s="696"/>
      <c r="F374" s="181">
        <f t="shared" si="5"/>
        <v>0</v>
      </c>
      <c r="G374" s="2"/>
      <c r="H374" s="2"/>
      <c r="I374" s="2"/>
      <c r="J374" s="2"/>
      <c r="K374" s="2"/>
    </row>
    <row r="375" spans="1:11" ht="18.75" x14ac:dyDescent="0.25">
      <c r="A375" s="3" t="s">
        <v>1122</v>
      </c>
      <c r="B375" s="3" t="s">
        <v>532</v>
      </c>
      <c r="C375" s="22" t="s">
        <v>1123</v>
      </c>
      <c r="D375" s="42">
        <f>'mód 3 PH'!F375</f>
        <v>0</v>
      </c>
      <c r="E375" s="696"/>
      <c r="F375" s="181">
        <f t="shared" si="5"/>
        <v>0</v>
      </c>
      <c r="G375" s="2"/>
      <c r="H375" s="2"/>
      <c r="I375" s="2"/>
      <c r="J375" s="2"/>
      <c r="K375" s="2"/>
    </row>
    <row r="376" spans="1:11" ht="18.75" x14ac:dyDescent="0.25">
      <c r="A376" s="3" t="s">
        <v>215</v>
      </c>
      <c r="B376" s="3" t="s">
        <v>533</v>
      </c>
      <c r="C376" s="22" t="s">
        <v>216</v>
      </c>
      <c r="D376" s="42">
        <f>'mód 3 PH'!F376</f>
        <v>0</v>
      </c>
      <c r="E376" s="696"/>
      <c r="F376" s="181">
        <f t="shared" si="5"/>
        <v>0</v>
      </c>
      <c r="G376" s="2"/>
      <c r="H376" s="2"/>
      <c r="I376" s="2"/>
      <c r="J376" s="2"/>
      <c r="K376" s="2"/>
    </row>
    <row r="377" spans="1:11" ht="18.75" x14ac:dyDescent="0.25">
      <c r="A377" s="5" t="s">
        <v>217</v>
      </c>
      <c r="B377" s="3" t="s">
        <v>534</v>
      </c>
      <c r="C377" s="22" t="s">
        <v>218</v>
      </c>
      <c r="D377" s="42">
        <f>'mód 3 PH'!F377</f>
        <v>0</v>
      </c>
      <c r="E377" s="696"/>
      <c r="F377" s="181">
        <f t="shared" si="5"/>
        <v>0</v>
      </c>
      <c r="G377" s="2"/>
      <c r="H377" s="2"/>
      <c r="I377" s="2"/>
      <c r="J377" s="2"/>
      <c r="K377" s="2"/>
    </row>
    <row r="378" spans="1:11" ht="18.75" x14ac:dyDescent="0.25">
      <c r="A378" s="3" t="s">
        <v>219</v>
      </c>
      <c r="B378" s="3" t="s">
        <v>535</v>
      </c>
      <c r="C378" s="22" t="s">
        <v>220</v>
      </c>
      <c r="D378" s="42">
        <f>'mód 3 PH'!F378</f>
        <v>28</v>
      </c>
      <c r="E378" s="696"/>
      <c r="F378" s="181">
        <f t="shared" si="5"/>
        <v>28</v>
      </c>
      <c r="G378" s="2"/>
      <c r="H378" s="2"/>
      <c r="I378" s="2"/>
      <c r="J378" s="2"/>
      <c r="K378" s="2"/>
    </row>
    <row r="379" spans="1:11" ht="18.75" x14ac:dyDescent="0.25">
      <c r="A379" s="3" t="s">
        <v>221</v>
      </c>
      <c r="B379" s="3" t="s">
        <v>536</v>
      </c>
      <c r="C379" s="22" t="s">
        <v>222</v>
      </c>
      <c r="D379" s="42">
        <f>'mód 3 PH'!F379</f>
        <v>0</v>
      </c>
      <c r="E379" s="696"/>
      <c r="F379" s="181">
        <f t="shared" si="5"/>
        <v>0</v>
      </c>
      <c r="G379" s="2"/>
      <c r="H379" s="2"/>
      <c r="I379" s="2"/>
      <c r="J379" s="2"/>
      <c r="K379" s="2"/>
    </row>
    <row r="380" spans="1:11" ht="18.75" x14ac:dyDescent="0.25">
      <c r="A380" s="21" t="s">
        <v>223</v>
      </c>
      <c r="B380" s="21" t="s">
        <v>537</v>
      </c>
      <c r="C380" s="32" t="s">
        <v>224</v>
      </c>
      <c r="D380" s="42">
        <f>'mód 3 PH'!F380</f>
        <v>670</v>
      </c>
      <c r="E380" s="698">
        <f>E381+E384+E385+E386+E387+E388+E389</f>
        <v>692</v>
      </c>
      <c r="F380" s="181">
        <f t="shared" si="5"/>
        <v>1362</v>
      </c>
      <c r="G380" s="2"/>
      <c r="H380" s="2"/>
      <c r="I380" s="2"/>
      <c r="J380" s="2"/>
      <c r="K380" s="2"/>
    </row>
    <row r="381" spans="1:11" ht="18.75" x14ac:dyDescent="0.25">
      <c r="A381" s="3" t="s">
        <v>225</v>
      </c>
      <c r="B381" s="3" t="s">
        <v>538</v>
      </c>
      <c r="C381" s="22" t="s">
        <v>226</v>
      </c>
      <c r="D381" s="42">
        <f>'mód 3 PH'!F381</f>
        <v>0</v>
      </c>
      <c r="E381" s="696"/>
      <c r="F381" s="181">
        <f t="shared" si="5"/>
        <v>0</v>
      </c>
      <c r="G381" s="2"/>
      <c r="H381" s="2"/>
      <c r="I381" s="2"/>
      <c r="J381" s="2"/>
      <c r="K381" s="2"/>
    </row>
    <row r="382" spans="1:11" ht="18.75" x14ac:dyDescent="0.25">
      <c r="A382" s="23" t="s">
        <v>227</v>
      </c>
      <c r="B382" s="3"/>
      <c r="C382" s="22" t="s">
        <v>228</v>
      </c>
      <c r="D382" s="42">
        <f>'mód 3 PH'!F382</f>
        <v>0</v>
      </c>
      <c r="E382" s="696"/>
      <c r="F382" s="181">
        <f t="shared" si="5"/>
        <v>0</v>
      </c>
      <c r="G382" s="2"/>
      <c r="H382" s="2"/>
      <c r="I382" s="2"/>
      <c r="J382" s="2"/>
      <c r="K382" s="2"/>
    </row>
    <row r="383" spans="1:11" ht="18.75" x14ac:dyDescent="0.25">
      <c r="A383" s="23" t="s">
        <v>229</v>
      </c>
      <c r="B383" s="3"/>
      <c r="C383" s="22" t="s">
        <v>230</v>
      </c>
      <c r="D383" s="42">
        <f>'mód 3 PH'!F383</f>
        <v>0</v>
      </c>
      <c r="E383" s="696"/>
      <c r="F383" s="181">
        <f t="shared" si="5"/>
        <v>0</v>
      </c>
      <c r="G383" s="2"/>
      <c r="H383" s="2"/>
      <c r="I383" s="2"/>
      <c r="J383" s="2"/>
      <c r="K383" s="2"/>
    </row>
    <row r="384" spans="1:11" ht="18.75" x14ac:dyDescent="0.25">
      <c r="A384" s="3" t="s">
        <v>231</v>
      </c>
      <c r="B384" s="3" t="s">
        <v>539</v>
      </c>
      <c r="C384" s="22" t="s">
        <v>232</v>
      </c>
      <c r="D384" s="42">
        <f>'mód 3 PH'!F384</f>
        <v>0</v>
      </c>
      <c r="E384" s="696"/>
      <c r="F384" s="181">
        <f t="shared" si="5"/>
        <v>0</v>
      </c>
      <c r="G384" s="2"/>
      <c r="H384" s="2"/>
      <c r="I384" s="2"/>
      <c r="J384" s="2"/>
      <c r="K384" s="2"/>
    </row>
    <row r="385" spans="1:11" ht="18.75" x14ac:dyDescent="0.25">
      <c r="A385" s="3" t="s">
        <v>233</v>
      </c>
      <c r="B385" s="3" t="s">
        <v>540</v>
      </c>
      <c r="C385" s="22" t="s">
        <v>234</v>
      </c>
      <c r="D385" s="42">
        <f>'mód 3 PH'!F385</f>
        <v>412</v>
      </c>
      <c r="E385" s="696">
        <v>545</v>
      </c>
      <c r="F385" s="181">
        <f t="shared" si="5"/>
        <v>957</v>
      </c>
      <c r="G385" s="2"/>
      <c r="H385" s="2"/>
      <c r="I385" s="2"/>
      <c r="J385" s="2"/>
      <c r="K385" s="2"/>
    </row>
    <row r="386" spans="1:11" ht="18.75" x14ac:dyDescent="0.25">
      <c r="A386" s="3" t="s">
        <v>235</v>
      </c>
      <c r="B386" s="3" t="s">
        <v>541</v>
      </c>
      <c r="C386" s="22" t="s">
        <v>236</v>
      </c>
      <c r="D386" s="42">
        <f>'mód 3 PH'!F386</f>
        <v>135</v>
      </c>
      <c r="E386" s="696"/>
      <c r="F386" s="181">
        <f t="shared" si="5"/>
        <v>135</v>
      </c>
      <c r="G386" s="2"/>
      <c r="H386" s="2"/>
      <c r="I386" s="2"/>
      <c r="J386" s="2"/>
      <c r="K386" s="2"/>
    </row>
    <row r="387" spans="1:11" ht="18.75" x14ac:dyDescent="0.25">
      <c r="A387" s="3" t="s">
        <v>237</v>
      </c>
      <c r="B387" s="3" t="s">
        <v>542</v>
      </c>
      <c r="C387" s="22" t="s">
        <v>238</v>
      </c>
      <c r="D387" s="42">
        <f>'mód 3 PH'!F387</f>
        <v>0</v>
      </c>
      <c r="E387" s="696"/>
      <c r="F387" s="181">
        <f t="shared" si="5"/>
        <v>0</v>
      </c>
      <c r="G387" s="2"/>
      <c r="H387" s="2"/>
      <c r="I387" s="2"/>
      <c r="J387" s="2"/>
      <c r="K387" s="2"/>
    </row>
    <row r="388" spans="1:11" ht="18.75" x14ac:dyDescent="0.25">
      <c r="A388" s="3" t="s">
        <v>239</v>
      </c>
      <c r="B388" s="3" t="s">
        <v>543</v>
      </c>
      <c r="C388" s="22" t="s">
        <v>240</v>
      </c>
      <c r="D388" s="42">
        <f>'mód 3 PH'!F388</f>
        <v>0</v>
      </c>
      <c r="E388" s="696"/>
      <c r="F388" s="181">
        <f t="shared" si="5"/>
        <v>0</v>
      </c>
      <c r="G388" s="2"/>
      <c r="H388" s="2"/>
      <c r="I388" s="2"/>
      <c r="J388" s="2"/>
      <c r="K388" s="2"/>
    </row>
    <row r="389" spans="1:11" ht="18.75" x14ac:dyDescent="0.25">
      <c r="A389" s="3" t="s">
        <v>241</v>
      </c>
      <c r="B389" s="3" t="s">
        <v>544</v>
      </c>
      <c r="C389" s="22" t="s">
        <v>242</v>
      </c>
      <c r="D389" s="42">
        <f>'mód 3 PH'!F389</f>
        <v>123</v>
      </c>
      <c r="E389" s="696">
        <v>147</v>
      </c>
      <c r="F389" s="181">
        <f t="shared" si="5"/>
        <v>270</v>
      </c>
      <c r="G389" s="2"/>
      <c r="H389" s="2"/>
      <c r="I389" s="2"/>
      <c r="J389" s="2"/>
      <c r="K389" s="2"/>
    </row>
    <row r="390" spans="1:11" ht="18.75" x14ac:dyDescent="0.25">
      <c r="A390" s="21" t="s">
        <v>243</v>
      </c>
      <c r="B390" s="21" t="s">
        <v>545</v>
      </c>
      <c r="C390" s="32" t="s">
        <v>244</v>
      </c>
      <c r="D390" s="42">
        <f>'mód 3 PH'!F390</f>
        <v>0</v>
      </c>
      <c r="E390" s="698"/>
      <c r="F390" s="181">
        <f t="shared" si="5"/>
        <v>0</v>
      </c>
      <c r="G390" s="2"/>
      <c r="H390" s="2"/>
      <c r="I390" s="2"/>
      <c r="J390" s="2"/>
      <c r="K390" s="2"/>
    </row>
    <row r="391" spans="1:11" ht="18.75" x14ac:dyDescent="0.25">
      <c r="A391" s="3" t="s">
        <v>245</v>
      </c>
      <c r="B391" s="3" t="s">
        <v>546</v>
      </c>
      <c r="C391" s="22" t="s">
        <v>246</v>
      </c>
      <c r="D391" s="42">
        <f>'mód 3 PH'!F391</f>
        <v>0</v>
      </c>
      <c r="E391" s="696"/>
      <c r="F391" s="181">
        <f t="shared" si="5"/>
        <v>0</v>
      </c>
      <c r="G391" s="2"/>
      <c r="H391" s="2"/>
      <c r="I391" s="2"/>
      <c r="J391" s="2"/>
      <c r="K391" s="2"/>
    </row>
    <row r="392" spans="1:11" ht="18.75" x14ac:dyDescent="0.25">
      <c r="A392" s="3" t="s">
        <v>247</v>
      </c>
      <c r="B392" s="3" t="s">
        <v>547</v>
      </c>
      <c r="C392" s="22" t="s">
        <v>248</v>
      </c>
      <c r="D392" s="42">
        <f>'mód 3 PH'!F392</f>
        <v>0</v>
      </c>
      <c r="E392" s="696"/>
      <c r="F392" s="181">
        <f t="shared" si="5"/>
        <v>0</v>
      </c>
      <c r="G392" s="2"/>
      <c r="H392" s="2"/>
      <c r="I392" s="2"/>
      <c r="J392" s="2"/>
      <c r="K392" s="2"/>
    </row>
    <row r="393" spans="1:11" ht="18.75" x14ac:dyDescent="0.25">
      <c r="A393" s="3" t="s">
        <v>249</v>
      </c>
      <c r="B393" s="3" t="s">
        <v>548</v>
      </c>
      <c r="C393" s="22" t="s">
        <v>250</v>
      </c>
      <c r="D393" s="42">
        <f>'mód 3 PH'!F393</f>
        <v>0</v>
      </c>
      <c r="E393" s="696"/>
      <c r="F393" s="181">
        <f t="shared" si="5"/>
        <v>0</v>
      </c>
      <c r="G393" s="2"/>
      <c r="H393" s="2"/>
      <c r="I393" s="2"/>
      <c r="J393" s="2"/>
      <c r="K393" s="2"/>
    </row>
    <row r="394" spans="1:11" ht="18.75" x14ac:dyDescent="0.25">
      <c r="A394" s="3" t="s">
        <v>251</v>
      </c>
      <c r="B394" s="3" t="s">
        <v>1451</v>
      </c>
      <c r="C394" s="22" t="s">
        <v>252</v>
      </c>
      <c r="D394" s="42">
        <f>'mód 3 PH'!F394</f>
        <v>0</v>
      </c>
      <c r="E394" s="696"/>
      <c r="F394" s="181">
        <f t="shared" ref="F394:F427" si="6">E394+D394</f>
        <v>0</v>
      </c>
      <c r="G394" s="2"/>
      <c r="H394" s="2"/>
      <c r="I394" s="2"/>
      <c r="J394" s="2"/>
      <c r="K394" s="2"/>
    </row>
    <row r="395" spans="1:11" ht="18.75" x14ac:dyDescent="0.25">
      <c r="A395" s="21" t="s">
        <v>253</v>
      </c>
      <c r="B395" s="21" t="s">
        <v>1452</v>
      </c>
      <c r="C395" s="32" t="s">
        <v>254</v>
      </c>
      <c r="D395" s="42">
        <f>'mód 3 PH'!F395</f>
        <v>0</v>
      </c>
      <c r="E395" s="698"/>
      <c r="F395" s="181">
        <f t="shared" si="6"/>
        <v>0</v>
      </c>
      <c r="G395" s="2"/>
      <c r="H395" s="2"/>
      <c r="I395" s="2"/>
      <c r="J395" s="2"/>
      <c r="K395" s="2"/>
    </row>
    <row r="396" spans="1:11" ht="18.75" x14ac:dyDescent="0.25">
      <c r="A396" s="3" t="s">
        <v>255</v>
      </c>
      <c r="B396" s="3" t="s">
        <v>1453</v>
      </c>
      <c r="C396" s="22" t="s">
        <v>256</v>
      </c>
      <c r="D396" s="42">
        <f>'mód 3 PH'!F396</f>
        <v>0</v>
      </c>
      <c r="E396" s="696"/>
      <c r="F396" s="181">
        <f t="shared" si="6"/>
        <v>0</v>
      </c>
      <c r="G396" s="2"/>
      <c r="H396" s="2"/>
      <c r="I396" s="2"/>
      <c r="J396" s="2"/>
      <c r="K396" s="2"/>
    </row>
    <row r="397" spans="1:11" ht="18.75" x14ac:dyDescent="0.25">
      <c r="A397" s="3" t="s">
        <v>257</v>
      </c>
      <c r="B397" s="3" t="s">
        <v>1454</v>
      </c>
      <c r="C397" s="22" t="s">
        <v>258</v>
      </c>
      <c r="D397" s="42">
        <f>'mód 3 PH'!F397</f>
        <v>0</v>
      </c>
      <c r="E397" s="696"/>
      <c r="F397" s="181">
        <f t="shared" si="6"/>
        <v>0</v>
      </c>
      <c r="G397" s="2"/>
      <c r="H397" s="2"/>
      <c r="I397" s="2"/>
      <c r="J397" s="2"/>
      <c r="K397" s="2"/>
    </row>
    <row r="398" spans="1:11" ht="18.75" x14ac:dyDescent="0.25">
      <c r="A398" s="3" t="s">
        <v>259</v>
      </c>
      <c r="B398" s="3" t="s">
        <v>1455</v>
      </c>
      <c r="C398" s="22" t="s">
        <v>260</v>
      </c>
      <c r="D398" s="42">
        <f>'mód 3 PH'!F398</f>
        <v>0</v>
      </c>
      <c r="E398" s="696"/>
      <c r="F398" s="181">
        <f t="shared" si="6"/>
        <v>0</v>
      </c>
      <c r="G398" s="2"/>
      <c r="H398" s="2"/>
      <c r="I398" s="2"/>
      <c r="J398" s="2"/>
      <c r="K398" s="2"/>
    </row>
    <row r="399" spans="1:11" ht="18.75" x14ac:dyDescent="0.25">
      <c r="A399" s="3" t="s">
        <v>261</v>
      </c>
      <c r="B399" s="3" t="s">
        <v>1456</v>
      </c>
      <c r="C399" s="22" t="s">
        <v>262</v>
      </c>
      <c r="D399" s="42">
        <f>'mód 3 PH'!F399</f>
        <v>0</v>
      </c>
      <c r="E399" s="696"/>
      <c r="F399" s="181">
        <f t="shared" si="6"/>
        <v>0</v>
      </c>
      <c r="G399" s="2"/>
      <c r="H399" s="2"/>
      <c r="I399" s="2"/>
      <c r="J399" s="2"/>
      <c r="K399" s="2"/>
    </row>
    <row r="400" spans="1:11" ht="18.75" x14ac:dyDescent="0.25">
      <c r="A400" s="3" t="s">
        <v>263</v>
      </c>
      <c r="B400" s="3" t="s">
        <v>1457</v>
      </c>
      <c r="C400" s="22" t="s">
        <v>264</v>
      </c>
      <c r="D400" s="42">
        <f>'mód 3 PH'!F400</f>
        <v>0</v>
      </c>
      <c r="E400" s="696"/>
      <c r="F400" s="181">
        <f t="shared" si="6"/>
        <v>0</v>
      </c>
      <c r="G400" s="2"/>
      <c r="H400" s="2"/>
      <c r="I400" s="2"/>
      <c r="J400" s="2"/>
      <c r="K400" s="2"/>
    </row>
    <row r="401" spans="1:22" ht="18.75" x14ac:dyDescent="0.25">
      <c r="A401" s="3" t="s">
        <v>265</v>
      </c>
      <c r="B401" s="3" t="s">
        <v>1458</v>
      </c>
      <c r="C401" s="22" t="s">
        <v>266</v>
      </c>
      <c r="D401" s="42">
        <f>'mód 3 PH'!F401</f>
        <v>0</v>
      </c>
      <c r="E401" s="696"/>
      <c r="F401" s="181">
        <f t="shared" si="6"/>
        <v>0</v>
      </c>
      <c r="G401" s="2"/>
      <c r="H401" s="2"/>
      <c r="I401" s="2"/>
      <c r="J401" s="2"/>
      <c r="K401" s="2"/>
    </row>
    <row r="402" spans="1:22" ht="18.75" x14ac:dyDescent="0.25">
      <c r="A402" s="3" t="s">
        <v>267</v>
      </c>
      <c r="B402" s="3" t="s">
        <v>1459</v>
      </c>
      <c r="C402" s="22" t="s">
        <v>268</v>
      </c>
      <c r="D402" s="42">
        <f>'mód 3 PH'!F402</f>
        <v>0</v>
      </c>
      <c r="E402" s="696"/>
      <c r="F402" s="181">
        <f t="shared" si="6"/>
        <v>0</v>
      </c>
      <c r="G402" s="2"/>
      <c r="H402" s="2"/>
      <c r="I402" s="2"/>
      <c r="J402" s="2"/>
      <c r="K402" s="2"/>
    </row>
    <row r="403" spans="1:22" ht="18.75" x14ac:dyDescent="0.25">
      <c r="A403" s="3" t="s">
        <v>269</v>
      </c>
      <c r="B403" s="3" t="s">
        <v>1460</v>
      </c>
      <c r="C403" s="22" t="s">
        <v>270</v>
      </c>
      <c r="D403" s="42">
        <f>'mód 3 PH'!F403</f>
        <v>0</v>
      </c>
      <c r="E403" s="696"/>
      <c r="F403" s="181">
        <f t="shared" si="6"/>
        <v>0</v>
      </c>
      <c r="G403" s="2"/>
      <c r="H403" s="2"/>
      <c r="I403" s="2"/>
      <c r="J403" s="2"/>
      <c r="K403" s="2"/>
    </row>
    <row r="404" spans="1:22" ht="30" customHeight="1" x14ac:dyDescent="0.25">
      <c r="A404" s="35" t="s">
        <v>2059</v>
      </c>
      <c r="B404" s="35" t="s">
        <v>1461</v>
      </c>
      <c r="C404" s="36" t="s">
        <v>1188</v>
      </c>
      <c r="D404" s="42">
        <f>'mód 3 PH'!F404</f>
        <v>0</v>
      </c>
      <c r="E404" s="181">
        <v>0</v>
      </c>
      <c r="F404" s="181">
        <f t="shared" si="6"/>
        <v>0</v>
      </c>
      <c r="G404" s="30"/>
      <c r="H404" s="30"/>
      <c r="I404" s="30"/>
      <c r="J404" s="30"/>
      <c r="K404" s="30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8"/>
    </row>
    <row r="405" spans="1:22" ht="18.75" x14ac:dyDescent="0.25">
      <c r="A405" s="5" t="s">
        <v>1189</v>
      </c>
      <c r="B405" s="3" t="s">
        <v>1462</v>
      </c>
      <c r="C405" s="22" t="s">
        <v>1190</v>
      </c>
      <c r="D405" s="42">
        <f>'mód 3 PH'!F405</f>
        <v>0</v>
      </c>
      <c r="E405" s="696"/>
      <c r="F405" s="181">
        <f t="shared" si="6"/>
        <v>0</v>
      </c>
      <c r="G405" s="2"/>
      <c r="H405" s="2"/>
      <c r="I405" s="2"/>
      <c r="J405" s="2"/>
      <c r="K405" s="2"/>
    </row>
    <row r="406" spans="1:22" ht="18.75" x14ac:dyDescent="0.25">
      <c r="A406" s="23" t="s">
        <v>1191</v>
      </c>
      <c r="B406" s="3" t="s">
        <v>1463</v>
      </c>
      <c r="C406" s="22" t="s">
        <v>1192</v>
      </c>
      <c r="D406" s="42">
        <f>'mód 3 PH'!F406</f>
        <v>0</v>
      </c>
      <c r="E406" s="696"/>
      <c r="F406" s="181">
        <f t="shared" si="6"/>
        <v>0</v>
      </c>
      <c r="G406" s="2"/>
      <c r="H406" s="2"/>
      <c r="I406" s="2"/>
      <c r="J406" s="2"/>
      <c r="K406" s="2"/>
    </row>
    <row r="407" spans="1:22" ht="18.75" x14ac:dyDescent="0.25">
      <c r="A407" s="24" t="s">
        <v>1193</v>
      </c>
      <c r="B407" s="3" t="s">
        <v>1464</v>
      </c>
      <c r="C407" s="22" t="s">
        <v>1194</v>
      </c>
      <c r="D407" s="42">
        <f>'mód 3 PH'!F407</f>
        <v>0</v>
      </c>
      <c r="E407" s="696"/>
      <c r="F407" s="181">
        <f t="shared" si="6"/>
        <v>0</v>
      </c>
      <c r="G407" s="2"/>
      <c r="H407" s="2"/>
      <c r="I407" s="2"/>
      <c r="J407" s="2"/>
      <c r="K407" s="2"/>
    </row>
    <row r="408" spans="1:22" ht="18.75" x14ac:dyDescent="0.25">
      <c r="A408" s="24" t="s">
        <v>1195</v>
      </c>
      <c r="B408" s="3" t="s">
        <v>1465</v>
      </c>
      <c r="C408" s="22" t="s">
        <v>1196</v>
      </c>
      <c r="D408" s="42">
        <f>'mód 3 PH'!F408</f>
        <v>0</v>
      </c>
      <c r="E408" s="696"/>
      <c r="F408" s="181">
        <f t="shared" si="6"/>
        <v>0</v>
      </c>
      <c r="G408" s="2"/>
      <c r="H408" s="2"/>
      <c r="I408" s="2"/>
      <c r="J408" s="2"/>
      <c r="K408" s="2"/>
    </row>
    <row r="409" spans="1:22" ht="18.75" x14ac:dyDescent="0.25">
      <c r="A409" s="24" t="s">
        <v>1197</v>
      </c>
      <c r="B409" s="3" t="s">
        <v>1466</v>
      </c>
      <c r="C409" s="22" t="s">
        <v>1198</v>
      </c>
      <c r="D409" s="42">
        <f>'mód 3 PH'!F409</f>
        <v>0</v>
      </c>
      <c r="E409" s="696"/>
      <c r="F409" s="181">
        <f t="shared" si="6"/>
        <v>0</v>
      </c>
      <c r="G409" s="2"/>
      <c r="H409" s="2"/>
      <c r="I409" s="2"/>
      <c r="J409" s="2"/>
      <c r="K409" s="2"/>
    </row>
    <row r="410" spans="1:22" ht="18.75" x14ac:dyDescent="0.25">
      <c r="A410" s="23" t="s">
        <v>1199</v>
      </c>
      <c r="B410" s="3" t="s">
        <v>1467</v>
      </c>
      <c r="C410" s="22" t="s">
        <v>1200</v>
      </c>
      <c r="D410" s="42">
        <f>'mód 3 PH'!F410</f>
        <v>0</v>
      </c>
      <c r="E410" s="696"/>
      <c r="F410" s="181">
        <f t="shared" si="6"/>
        <v>0</v>
      </c>
      <c r="G410" s="2"/>
      <c r="H410" s="2"/>
      <c r="I410" s="2"/>
      <c r="J410" s="2"/>
      <c r="K410" s="2"/>
    </row>
    <row r="411" spans="1:22" ht="18.75" x14ac:dyDescent="0.25">
      <c r="A411" s="24" t="s">
        <v>1201</v>
      </c>
      <c r="B411" s="3" t="s">
        <v>1468</v>
      </c>
      <c r="C411" s="22" t="s">
        <v>1202</v>
      </c>
      <c r="D411" s="42">
        <f>'mód 3 PH'!F411</f>
        <v>0</v>
      </c>
      <c r="E411" s="696"/>
      <c r="F411" s="181">
        <f t="shared" si="6"/>
        <v>0</v>
      </c>
      <c r="G411" s="2"/>
      <c r="H411" s="2"/>
      <c r="I411" s="2"/>
      <c r="J411" s="2"/>
      <c r="K411" s="2"/>
    </row>
    <row r="412" spans="1:22" ht="18.75" x14ac:dyDescent="0.25">
      <c r="A412" s="24" t="s">
        <v>1203</v>
      </c>
      <c r="B412" s="3" t="s">
        <v>1469</v>
      </c>
      <c r="C412" s="22" t="s">
        <v>1204</v>
      </c>
      <c r="D412" s="42">
        <f>'mód 3 PH'!F412</f>
        <v>0</v>
      </c>
      <c r="E412" s="696"/>
      <c r="F412" s="181">
        <f t="shared" si="6"/>
        <v>0</v>
      </c>
      <c r="G412" s="2"/>
      <c r="H412" s="2"/>
      <c r="I412" s="2"/>
      <c r="J412" s="2"/>
      <c r="K412" s="2"/>
    </row>
    <row r="413" spans="1:22" ht="18.75" x14ac:dyDescent="0.25">
      <c r="A413" s="24" t="s">
        <v>1205</v>
      </c>
      <c r="B413" s="3" t="s">
        <v>1470</v>
      </c>
      <c r="C413" s="22" t="s">
        <v>1206</v>
      </c>
      <c r="D413" s="42">
        <f>'mód 3 PH'!F413</f>
        <v>0</v>
      </c>
      <c r="E413" s="696"/>
      <c r="F413" s="181">
        <f t="shared" si="6"/>
        <v>0</v>
      </c>
      <c r="G413" s="2"/>
      <c r="H413" s="2"/>
      <c r="I413" s="2"/>
      <c r="J413" s="2"/>
      <c r="K413" s="2"/>
    </row>
    <row r="414" spans="1:22" ht="18.75" x14ac:dyDescent="0.25">
      <c r="A414" s="24" t="s">
        <v>1207</v>
      </c>
      <c r="B414" s="3" t="s">
        <v>1471</v>
      </c>
      <c r="C414" s="22" t="s">
        <v>1208</v>
      </c>
      <c r="D414" s="42">
        <f>'mód 3 PH'!F414</f>
        <v>0</v>
      </c>
      <c r="E414" s="696"/>
      <c r="F414" s="181">
        <f t="shared" si="6"/>
        <v>0</v>
      </c>
      <c r="G414" s="2"/>
      <c r="H414" s="2"/>
      <c r="I414" s="2"/>
      <c r="J414" s="2"/>
      <c r="K414" s="2"/>
    </row>
    <row r="415" spans="1:22" ht="18.75" x14ac:dyDescent="0.25">
      <c r="A415" s="23" t="s">
        <v>1209</v>
      </c>
      <c r="B415" s="3" t="s">
        <v>1472</v>
      </c>
      <c r="C415" s="22" t="s">
        <v>1210</v>
      </c>
      <c r="D415" s="42">
        <f>'mód 3 PH'!F415</f>
        <v>0</v>
      </c>
      <c r="E415" s="696"/>
      <c r="F415" s="181">
        <f t="shared" si="6"/>
        <v>0</v>
      </c>
      <c r="G415" s="2"/>
      <c r="H415" s="2"/>
      <c r="I415" s="2"/>
      <c r="J415" s="2"/>
      <c r="K415" s="2"/>
    </row>
    <row r="416" spans="1:22" ht="18.75" x14ac:dyDescent="0.25">
      <c r="A416" s="23" t="s">
        <v>1211</v>
      </c>
      <c r="B416" s="3" t="s">
        <v>1473</v>
      </c>
      <c r="C416" s="22" t="s">
        <v>1212</v>
      </c>
      <c r="D416" s="42">
        <f>'mód 3 PH'!F416</f>
        <v>0</v>
      </c>
      <c r="E416" s="696"/>
      <c r="F416" s="181">
        <f t="shared" si="6"/>
        <v>0</v>
      </c>
      <c r="G416" s="2"/>
      <c r="H416" s="2"/>
      <c r="I416" s="2"/>
      <c r="J416" s="2"/>
      <c r="K416" s="2"/>
    </row>
    <row r="417" spans="1:21" ht="18.75" x14ac:dyDescent="0.25">
      <c r="A417" s="23" t="s">
        <v>1213</v>
      </c>
      <c r="B417" s="3" t="s">
        <v>1474</v>
      </c>
      <c r="C417" s="22" t="s">
        <v>1214</v>
      </c>
      <c r="D417" s="42">
        <f>'mód 3 PH'!F417</f>
        <v>0</v>
      </c>
      <c r="E417" s="696"/>
      <c r="F417" s="181">
        <f t="shared" si="6"/>
        <v>0</v>
      </c>
      <c r="G417" s="2"/>
      <c r="H417" s="2"/>
      <c r="I417" s="2"/>
      <c r="J417" s="2"/>
      <c r="K417" s="2"/>
    </row>
    <row r="418" spans="1:21" ht="18.75" x14ac:dyDescent="0.25">
      <c r="A418" s="23" t="s">
        <v>1215</v>
      </c>
      <c r="B418" s="3" t="s">
        <v>1475</v>
      </c>
      <c r="C418" s="22" t="s">
        <v>1216</v>
      </c>
      <c r="D418" s="42">
        <f>'mód 3 PH'!F418</f>
        <v>0</v>
      </c>
      <c r="E418" s="696"/>
      <c r="F418" s="181">
        <f t="shared" si="6"/>
        <v>0</v>
      </c>
      <c r="G418" s="2"/>
      <c r="H418" s="2"/>
      <c r="I418" s="2"/>
      <c r="J418" s="2"/>
      <c r="K418" s="2"/>
    </row>
    <row r="419" spans="1:21" ht="18.75" x14ac:dyDescent="0.25">
      <c r="A419" s="23" t="s">
        <v>1217</v>
      </c>
      <c r="B419" s="3" t="s">
        <v>1476</v>
      </c>
      <c r="C419" s="22" t="s">
        <v>1218</v>
      </c>
      <c r="D419" s="42">
        <f>'mód 3 PH'!F419</f>
        <v>0</v>
      </c>
      <c r="E419" s="696"/>
      <c r="F419" s="181">
        <f t="shared" si="6"/>
        <v>0</v>
      </c>
      <c r="G419" s="2"/>
      <c r="H419" s="2"/>
      <c r="I419" s="2"/>
      <c r="J419" s="2"/>
      <c r="K419" s="2"/>
    </row>
    <row r="420" spans="1:21" ht="18.75" x14ac:dyDescent="0.25">
      <c r="A420" s="23" t="s">
        <v>1219</v>
      </c>
      <c r="B420" s="3" t="s">
        <v>1477</v>
      </c>
      <c r="C420" s="22" t="s">
        <v>1220</v>
      </c>
      <c r="D420" s="42">
        <f>'mód 3 PH'!F420</f>
        <v>0</v>
      </c>
      <c r="E420" s="696"/>
      <c r="F420" s="181">
        <f t="shared" si="6"/>
        <v>0</v>
      </c>
      <c r="G420" s="2"/>
      <c r="H420" s="2"/>
      <c r="I420" s="2"/>
      <c r="J420" s="2"/>
      <c r="K420" s="2"/>
    </row>
    <row r="421" spans="1:21" ht="18.75" x14ac:dyDescent="0.25">
      <c r="A421" s="3" t="s">
        <v>1221</v>
      </c>
      <c r="B421" s="3" t="s">
        <v>1478</v>
      </c>
      <c r="C421" s="22" t="s">
        <v>1222</v>
      </c>
      <c r="D421" s="42">
        <f>'mód 3 PH'!F421</f>
        <v>0</v>
      </c>
      <c r="E421" s="696"/>
      <c r="F421" s="181">
        <f t="shared" si="6"/>
        <v>0</v>
      </c>
      <c r="G421" s="2"/>
      <c r="H421" s="2"/>
      <c r="I421" s="2"/>
      <c r="J421" s="2"/>
      <c r="K421" s="2"/>
    </row>
    <row r="422" spans="1:21" ht="18.75" x14ac:dyDescent="0.25">
      <c r="A422" s="23" t="s">
        <v>1223</v>
      </c>
      <c r="B422" s="3" t="s">
        <v>1479</v>
      </c>
      <c r="C422" s="22" t="s">
        <v>1224</v>
      </c>
      <c r="D422" s="42">
        <f>'mód 3 PH'!F422</f>
        <v>0</v>
      </c>
      <c r="E422" s="696"/>
      <c r="F422" s="181">
        <f t="shared" si="6"/>
        <v>0</v>
      </c>
      <c r="G422" s="2"/>
      <c r="H422" s="2"/>
      <c r="I422" s="2"/>
      <c r="J422" s="2"/>
      <c r="K422" s="2"/>
    </row>
    <row r="423" spans="1:21" ht="18.75" x14ac:dyDescent="0.25">
      <c r="A423" s="23" t="s">
        <v>1225</v>
      </c>
      <c r="B423" s="3" t="s">
        <v>1480</v>
      </c>
      <c r="C423" s="22" t="s">
        <v>1226</v>
      </c>
      <c r="D423" s="42">
        <f>'mód 3 PH'!F423</f>
        <v>0</v>
      </c>
      <c r="E423" s="696"/>
      <c r="F423" s="181">
        <f t="shared" si="6"/>
        <v>0</v>
      </c>
      <c r="G423" s="2"/>
      <c r="H423" s="2"/>
      <c r="I423" s="2"/>
      <c r="J423" s="2"/>
      <c r="K423" s="2"/>
    </row>
    <row r="424" spans="1:21" ht="18.75" x14ac:dyDescent="0.25">
      <c r="A424" s="23" t="s">
        <v>1227</v>
      </c>
      <c r="B424" s="3" t="s">
        <v>1481</v>
      </c>
      <c r="C424" s="22" t="s">
        <v>1228</v>
      </c>
      <c r="D424" s="42">
        <f>'mód 3 PH'!F424</f>
        <v>0</v>
      </c>
      <c r="E424" s="696"/>
      <c r="F424" s="181">
        <f t="shared" si="6"/>
        <v>0</v>
      </c>
      <c r="G424" s="2"/>
      <c r="H424" s="2"/>
      <c r="I424" s="2"/>
      <c r="J424" s="2"/>
      <c r="K424" s="2"/>
    </row>
    <row r="425" spans="1:21" ht="18.75" x14ac:dyDescent="0.25">
      <c r="A425" s="23" t="s">
        <v>1229</v>
      </c>
      <c r="B425" s="3" t="s">
        <v>1482</v>
      </c>
      <c r="C425" s="22" t="s">
        <v>1230</v>
      </c>
      <c r="D425" s="42">
        <f>'mód 3 PH'!F425</f>
        <v>0</v>
      </c>
      <c r="E425" s="696"/>
      <c r="F425" s="181">
        <f t="shared" si="6"/>
        <v>0</v>
      </c>
      <c r="G425" s="2"/>
      <c r="H425" s="2"/>
      <c r="I425" s="2"/>
      <c r="J425" s="2"/>
      <c r="K425" s="2"/>
    </row>
    <row r="426" spans="1:21" ht="18.75" x14ac:dyDescent="0.25">
      <c r="A426" s="3" t="s">
        <v>1231</v>
      </c>
      <c r="B426" s="3" t="s">
        <v>1483</v>
      </c>
      <c r="C426" s="22" t="s">
        <v>1232</v>
      </c>
      <c r="D426" s="42">
        <f>'mód 3 PH'!F426</f>
        <v>0</v>
      </c>
      <c r="E426" s="696"/>
      <c r="F426" s="181">
        <f t="shared" si="6"/>
        <v>0</v>
      </c>
      <c r="G426" s="2"/>
      <c r="H426" s="2"/>
      <c r="I426" s="2"/>
      <c r="J426" s="2"/>
      <c r="K426" s="2"/>
    </row>
    <row r="427" spans="1:21" ht="30" customHeight="1" x14ac:dyDescent="0.25">
      <c r="A427" s="19" t="s">
        <v>2060</v>
      </c>
      <c r="B427" s="19"/>
      <c r="C427" s="19"/>
      <c r="D427" s="42">
        <f>'mód 3 PH'!F427</f>
        <v>32468.760000000002</v>
      </c>
      <c r="E427" s="42">
        <f>E404+E193</f>
        <v>3220</v>
      </c>
      <c r="F427" s="42">
        <f t="shared" si="6"/>
        <v>35688.76</v>
      </c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spans="1:21" x14ac:dyDescent="0.25">
      <c r="A428" s="2"/>
      <c r="B428" s="2"/>
      <c r="C428" s="2"/>
      <c r="D428" s="46"/>
      <c r="E428" s="699"/>
      <c r="F428" s="46"/>
      <c r="G428" s="2"/>
      <c r="H428" s="2"/>
      <c r="I428" s="2"/>
      <c r="J428" s="2"/>
      <c r="K428" s="2"/>
    </row>
    <row r="429" spans="1:21" x14ac:dyDescent="0.25">
      <c r="A429" s="2"/>
      <c r="B429" s="2"/>
      <c r="C429" s="2"/>
      <c r="D429" s="46"/>
      <c r="E429" s="2"/>
      <c r="F429" s="46"/>
      <c r="G429" s="2"/>
      <c r="H429" s="2"/>
      <c r="I429" s="2"/>
      <c r="J429" s="2"/>
      <c r="K429" s="2"/>
    </row>
    <row r="430" spans="1:21" x14ac:dyDescent="0.25">
      <c r="A430" s="2"/>
      <c r="B430" s="2"/>
      <c r="C430" s="2"/>
      <c r="D430" s="46"/>
      <c r="E430" s="2"/>
      <c r="F430" s="46"/>
      <c r="G430" s="2"/>
      <c r="H430" s="2"/>
      <c r="I430" s="2"/>
      <c r="J430" s="2"/>
      <c r="K430" s="2"/>
    </row>
    <row r="431" spans="1:21" x14ac:dyDescent="0.25">
      <c r="A431" s="2"/>
      <c r="B431" s="2"/>
      <c r="C431" s="2"/>
      <c r="D431" s="46"/>
      <c r="E431" s="2"/>
      <c r="F431" s="46"/>
      <c r="G431" s="2"/>
      <c r="H431" s="2"/>
      <c r="I431" s="2"/>
      <c r="J431" s="2"/>
      <c r="K431" s="2"/>
    </row>
    <row r="432" spans="1:21" x14ac:dyDescent="0.25">
      <c r="A432" s="2"/>
      <c r="B432" s="2"/>
      <c r="C432" s="2"/>
      <c r="D432" s="46"/>
      <c r="E432" s="2"/>
      <c r="F432" s="46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46"/>
      <c r="E433" s="2"/>
      <c r="F433" s="46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46"/>
      <c r="E434" s="2"/>
      <c r="F434" s="46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46"/>
      <c r="E435" s="2"/>
      <c r="F435" s="46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46"/>
      <c r="E436" s="2"/>
      <c r="F436" s="46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46"/>
      <c r="E437" s="2"/>
      <c r="F437" s="46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46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46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46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46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46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46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46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46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46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46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46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46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46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46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46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46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46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46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46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46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46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46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46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46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46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46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46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46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46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46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46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46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46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46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46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46"/>
      <c r="G473" s="2"/>
      <c r="H473" s="2"/>
      <c r="I473" s="2"/>
      <c r="J473" s="2"/>
      <c r="K473" s="2"/>
    </row>
    <row r="474" spans="1:11" x14ac:dyDescent="0.25">
      <c r="A474" s="2"/>
      <c r="B474" s="2"/>
      <c r="C474" s="2"/>
      <c r="D474" s="2"/>
      <c r="E474" s="2"/>
      <c r="F474" s="46"/>
      <c r="G474" s="2"/>
      <c r="H474" s="2"/>
      <c r="I474" s="2"/>
      <c r="J474" s="2"/>
      <c r="K474" s="2"/>
    </row>
    <row r="475" spans="1:11" x14ac:dyDescent="0.25">
      <c r="A475" s="2"/>
      <c r="B475" s="2"/>
      <c r="C475" s="2"/>
      <c r="D475" s="2"/>
      <c r="E475" s="2"/>
      <c r="F475" s="46"/>
      <c r="G475" s="2"/>
      <c r="H475" s="2"/>
      <c r="I475" s="2"/>
      <c r="J475" s="2"/>
      <c r="K475" s="2"/>
    </row>
    <row r="476" spans="1:11" x14ac:dyDescent="0.25">
      <c r="A476" s="2"/>
      <c r="B476" s="2"/>
      <c r="C476" s="2"/>
      <c r="D476" s="2"/>
      <c r="E476" s="2"/>
      <c r="F476" s="46"/>
      <c r="G476" s="2"/>
      <c r="H476" s="2"/>
      <c r="I476" s="2"/>
      <c r="J476" s="2"/>
      <c r="K476" s="2"/>
    </row>
    <row r="477" spans="1:11" x14ac:dyDescent="0.25">
      <c r="A477" s="2"/>
      <c r="B477" s="2"/>
      <c r="C477" s="2"/>
      <c r="D477" s="2"/>
      <c r="E477" s="2"/>
      <c r="F477" s="46"/>
      <c r="G477" s="2"/>
      <c r="H477" s="2"/>
      <c r="I477" s="2"/>
      <c r="J477" s="2"/>
      <c r="K477" s="2"/>
    </row>
    <row r="478" spans="1:11" x14ac:dyDescent="0.25">
      <c r="A478" s="2"/>
      <c r="B478" s="2"/>
      <c r="C478" s="2"/>
      <c r="D478" s="2"/>
      <c r="E478" s="2"/>
      <c r="F478" s="46"/>
      <c r="G478" s="2"/>
      <c r="H478" s="2"/>
      <c r="I478" s="2"/>
      <c r="J478" s="2"/>
      <c r="K478" s="2"/>
    </row>
    <row r="479" spans="1:11" x14ac:dyDescent="0.25">
      <c r="A479" s="2"/>
      <c r="B479" s="2"/>
      <c r="C479" s="2"/>
      <c r="D479" s="2"/>
      <c r="E479" s="2"/>
      <c r="F479" s="46"/>
      <c r="G479" s="2"/>
      <c r="H479" s="2"/>
      <c r="I479" s="2"/>
      <c r="J479" s="2"/>
      <c r="K479" s="2"/>
    </row>
    <row r="480" spans="1:11" x14ac:dyDescent="0.25">
      <c r="A480" s="2"/>
      <c r="B480" s="2"/>
      <c r="C480" s="2"/>
      <c r="D480" s="2"/>
      <c r="E480" s="2"/>
      <c r="F480" s="46"/>
      <c r="G480" s="2"/>
      <c r="H480" s="2"/>
      <c r="I480" s="2"/>
      <c r="J480" s="2"/>
      <c r="K480" s="2"/>
    </row>
    <row r="481" spans="1:11" x14ac:dyDescent="0.25">
      <c r="A481" s="2"/>
      <c r="B481" s="2"/>
      <c r="C481" s="2"/>
      <c r="D481" s="2"/>
      <c r="E481" s="2"/>
      <c r="F481" s="46"/>
      <c r="G481" s="2"/>
      <c r="H481" s="2"/>
      <c r="I481" s="2"/>
      <c r="J481" s="2"/>
      <c r="K481" s="2"/>
    </row>
    <row r="482" spans="1:11" x14ac:dyDescent="0.25">
      <c r="A482" s="2"/>
      <c r="B482" s="2"/>
      <c r="C482" s="2"/>
      <c r="D482" s="2"/>
      <c r="E482" s="2"/>
      <c r="F482" s="46"/>
      <c r="G482" s="2"/>
      <c r="H482" s="2"/>
      <c r="I482" s="2"/>
      <c r="J482" s="2"/>
      <c r="K482" s="2"/>
    </row>
    <row r="483" spans="1:11" x14ac:dyDescent="0.25">
      <c r="A483" s="2"/>
      <c r="B483" s="2"/>
      <c r="C483" s="2"/>
      <c r="D483" s="2"/>
      <c r="E483" s="2"/>
      <c r="F483" s="46"/>
      <c r="G483" s="2"/>
      <c r="H483" s="2"/>
      <c r="I483" s="2"/>
      <c r="J483" s="2"/>
      <c r="K483" s="2"/>
    </row>
    <row r="484" spans="1:11" x14ac:dyDescent="0.25">
      <c r="A484" s="2"/>
      <c r="B484" s="2"/>
      <c r="C484" s="2"/>
      <c r="D484" s="2"/>
      <c r="E484" s="2"/>
      <c r="F484" s="46"/>
      <c r="G484" s="2"/>
      <c r="H484" s="2"/>
      <c r="I484" s="2"/>
      <c r="J484" s="2"/>
      <c r="K484" s="2"/>
    </row>
    <row r="485" spans="1:11" x14ac:dyDescent="0.25">
      <c r="A485" s="2"/>
      <c r="B485" s="2"/>
      <c r="C485" s="2"/>
      <c r="D485" s="2"/>
      <c r="E485" s="2"/>
      <c r="F485" s="46"/>
      <c r="G485" s="2"/>
      <c r="H485" s="2"/>
      <c r="I485" s="2"/>
      <c r="J485" s="2"/>
      <c r="K485" s="2"/>
    </row>
    <row r="486" spans="1:11" x14ac:dyDescent="0.25">
      <c r="A486" s="2"/>
      <c r="B486" s="2"/>
      <c r="C486" s="2"/>
      <c r="D486" s="2"/>
      <c r="E486" s="2"/>
      <c r="F486" s="46"/>
      <c r="G486" s="2"/>
      <c r="H486" s="2"/>
      <c r="I486" s="2"/>
      <c r="J486" s="2"/>
      <c r="K486" s="2"/>
    </row>
    <row r="487" spans="1:11" x14ac:dyDescent="0.25">
      <c r="A487" s="2"/>
      <c r="B487" s="2"/>
      <c r="C487" s="2"/>
      <c r="D487" s="2"/>
      <c r="E487" s="2"/>
      <c r="F487" s="46"/>
      <c r="G487" s="2"/>
      <c r="H487" s="2"/>
      <c r="I487" s="2"/>
      <c r="J487" s="2"/>
      <c r="K487" s="2"/>
    </row>
    <row r="488" spans="1:11" x14ac:dyDescent="0.25">
      <c r="A488" s="2"/>
      <c r="B488" s="2"/>
      <c r="C488" s="2"/>
      <c r="D488" s="2"/>
      <c r="E488" s="2"/>
      <c r="F488" s="46"/>
      <c r="G488" s="2"/>
      <c r="H488" s="2"/>
      <c r="I488" s="2"/>
      <c r="J488" s="2"/>
      <c r="K488" s="2"/>
    </row>
    <row r="489" spans="1:11" x14ac:dyDescent="0.25">
      <c r="A489" s="2"/>
      <c r="B489" s="2"/>
      <c r="C489" s="2"/>
      <c r="D489" s="2"/>
      <c r="E489" s="2"/>
      <c r="F489" s="46"/>
      <c r="G489" s="2"/>
      <c r="H489" s="2"/>
      <c r="I489" s="2"/>
      <c r="J489" s="2"/>
      <c r="K489" s="2"/>
    </row>
    <row r="490" spans="1:11" x14ac:dyDescent="0.25">
      <c r="A490" s="2"/>
      <c r="B490" s="2"/>
      <c r="C490" s="2"/>
      <c r="D490" s="2"/>
      <c r="E490" s="2"/>
      <c r="F490" s="46"/>
      <c r="G490" s="2"/>
      <c r="H490" s="2"/>
      <c r="I490" s="2"/>
      <c r="J490" s="2"/>
      <c r="K490" s="2"/>
    </row>
    <row r="491" spans="1:11" x14ac:dyDescent="0.25">
      <c r="A491" s="2"/>
      <c r="B491" s="2"/>
      <c r="C491" s="2"/>
      <c r="D491" s="2"/>
      <c r="E491" s="2"/>
      <c r="F491" s="46"/>
      <c r="G491" s="2"/>
      <c r="H491" s="2"/>
      <c r="I491" s="2"/>
      <c r="J491" s="2"/>
      <c r="K491" s="2"/>
    </row>
    <row r="492" spans="1:11" x14ac:dyDescent="0.25">
      <c r="A492" s="2"/>
      <c r="B492" s="2"/>
      <c r="C492" s="2"/>
      <c r="D492" s="2"/>
      <c r="E492" s="2"/>
      <c r="F492" s="46"/>
      <c r="G492" s="2"/>
      <c r="H492" s="2"/>
      <c r="I492" s="2"/>
      <c r="J492" s="2"/>
      <c r="K492" s="2"/>
    </row>
    <row r="493" spans="1:1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</sheetData>
  <mergeCells count="3">
    <mergeCell ref="A1:F1"/>
    <mergeCell ref="A2:F2"/>
    <mergeCell ref="A3:F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&amp;R6. melléklet
a  3/2015. (III. 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view="pageBreakPreview" zoomScale="130" zoomScaleNormal="145" zoomScaleSheetLayoutView="130" zoomScalePageLayoutView="130" workbookViewId="0">
      <selection sqref="A1:E1"/>
    </sheetView>
  </sheetViews>
  <sheetFormatPr defaultRowHeight="15.75" x14ac:dyDescent="0.25"/>
  <cols>
    <col min="1" max="1" width="6.42578125" style="57" customWidth="1"/>
    <col min="2" max="2" width="29.28515625" style="56" customWidth="1"/>
    <col min="3" max="3" width="18.28515625" style="56" customWidth="1"/>
    <col min="4" max="5" width="18.28515625" style="58" customWidth="1"/>
    <col min="6" max="16384" width="9.140625" style="56"/>
  </cols>
  <sheetData>
    <row r="1" spans="1:6" x14ac:dyDescent="0.25">
      <c r="A1" s="863" t="s">
        <v>1992</v>
      </c>
      <c r="B1" s="863"/>
      <c r="C1" s="863"/>
      <c r="D1" s="863"/>
      <c r="E1" s="863"/>
      <c r="F1" s="695"/>
    </row>
    <row r="2" spans="1:6" ht="15.95" customHeight="1" x14ac:dyDescent="0.25">
      <c r="A2" s="880" t="s">
        <v>2067</v>
      </c>
      <c r="B2" s="881"/>
      <c r="C2" s="881"/>
      <c r="D2" s="881"/>
      <c r="E2" s="881"/>
    </row>
    <row r="3" spans="1:6" ht="15.95" customHeight="1" x14ac:dyDescent="0.25">
      <c r="A3" s="59"/>
      <c r="B3" s="59"/>
      <c r="C3" s="58"/>
    </row>
    <row r="4" spans="1:6" ht="15.95" customHeight="1" x14ac:dyDescent="0.25">
      <c r="A4" s="878" t="s">
        <v>2065</v>
      </c>
      <c r="B4" s="879"/>
      <c r="C4" s="879"/>
      <c r="D4" s="879"/>
      <c r="E4" s="879"/>
    </row>
    <row r="5" spans="1:6" ht="15.95" customHeight="1" thickBot="1" x14ac:dyDescent="0.3">
      <c r="A5" s="60"/>
      <c r="B5" s="61"/>
      <c r="C5" s="61"/>
      <c r="D5" s="61"/>
      <c r="E5" s="449" t="s">
        <v>2066</v>
      </c>
    </row>
    <row r="6" spans="1:6" ht="15.95" customHeight="1" x14ac:dyDescent="0.25">
      <c r="A6" s="120" t="s">
        <v>1869</v>
      </c>
      <c r="B6" s="121" t="s">
        <v>1870</v>
      </c>
      <c r="C6" s="122" t="s">
        <v>1871</v>
      </c>
      <c r="D6" s="122" t="s">
        <v>1872</v>
      </c>
      <c r="E6" s="123" t="s">
        <v>1873</v>
      </c>
    </row>
    <row r="7" spans="1:6" ht="46.5" customHeight="1" x14ac:dyDescent="0.25">
      <c r="A7" s="823" t="s">
        <v>1874</v>
      </c>
      <c r="B7" s="124" t="s">
        <v>346</v>
      </c>
      <c r="C7" s="119" t="s">
        <v>33</v>
      </c>
      <c r="D7" s="754" t="s">
        <v>34</v>
      </c>
      <c r="E7" s="814" t="s">
        <v>35</v>
      </c>
    </row>
    <row r="8" spans="1:6" ht="45.75" customHeight="1" x14ac:dyDescent="0.25">
      <c r="A8" s="117" t="s">
        <v>1853</v>
      </c>
      <c r="B8" s="119" t="s">
        <v>1875</v>
      </c>
      <c r="C8" s="811">
        <v>137619000</v>
      </c>
      <c r="D8" s="811">
        <v>16019000</v>
      </c>
      <c r="E8" s="815">
        <f t="shared" ref="E8:E16" si="0">C8+D8</f>
        <v>153638000</v>
      </c>
    </row>
    <row r="9" spans="1:6" ht="17.25" customHeight="1" x14ac:dyDescent="0.25">
      <c r="A9" s="117" t="s">
        <v>1854</v>
      </c>
      <c r="B9" s="119" t="s">
        <v>943</v>
      </c>
      <c r="C9" s="811">
        <v>0</v>
      </c>
      <c r="D9" s="811">
        <v>0</v>
      </c>
      <c r="E9" s="815">
        <f t="shared" si="0"/>
        <v>0</v>
      </c>
    </row>
    <row r="10" spans="1:6" ht="15.95" customHeight="1" x14ac:dyDescent="0.25">
      <c r="A10" s="117" t="s">
        <v>1855</v>
      </c>
      <c r="B10" s="124" t="s">
        <v>60</v>
      </c>
      <c r="C10" s="811">
        <v>24196000</v>
      </c>
      <c r="D10" s="811">
        <v>6192000</v>
      </c>
      <c r="E10" s="815">
        <f t="shared" si="0"/>
        <v>30388000</v>
      </c>
    </row>
    <row r="11" spans="1:6" x14ac:dyDescent="0.25">
      <c r="A11" s="117" t="s">
        <v>1856</v>
      </c>
      <c r="B11" s="119" t="s">
        <v>1877</v>
      </c>
      <c r="C11" s="811">
        <v>150000</v>
      </c>
      <c r="D11" s="811">
        <v>0</v>
      </c>
      <c r="E11" s="815">
        <f t="shared" si="0"/>
        <v>150000</v>
      </c>
    </row>
    <row r="12" spans="1:6" ht="18" customHeight="1" x14ac:dyDescent="0.25">
      <c r="A12" s="117" t="s">
        <v>1857</v>
      </c>
      <c r="B12" s="124" t="s">
        <v>1878</v>
      </c>
      <c r="C12" s="811">
        <v>450000</v>
      </c>
      <c r="D12" s="811">
        <v>0</v>
      </c>
      <c r="E12" s="815">
        <f t="shared" si="0"/>
        <v>450000</v>
      </c>
    </row>
    <row r="13" spans="1:6" ht="31.5" customHeight="1" x14ac:dyDescent="0.25">
      <c r="A13" s="117" t="s">
        <v>1858</v>
      </c>
      <c r="B13" s="119" t="s">
        <v>942</v>
      </c>
      <c r="C13" s="811">
        <v>381000</v>
      </c>
      <c r="D13" s="811">
        <v>-221000</v>
      </c>
      <c r="E13" s="815">
        <f t="shared" si="0"/>
        <v>160000</v>
      </c>
    </row>
    <row r="14" spans="1:6" ht="40.5" customHeight="1" x14ac:dyDescent="0.25">
      <c r="A14" s="117" t="s">
        <v>1859</v>
      </c>
      <c r="B14" s="119" t="s">
        <v>583</v>
      </c>
      <c r="C14" s="811">
        <v>750000</v>
      </c>
      <c r="D14" s="811">
        <v>-213000</v>
      </c>
      <c r="E14" s="815">
        <f t="shared" si="0"/>
        <v>537000</v>
      </c>
    </row>
    <row r="15" spans="1:6" x14ac:dyDescent="0.25">
      <c r="A15" s="117" t="s">
        <v>1860</v>
      </c>
      <c r="B15" s="119" t="s">
        <v>212</v>
      </c>
      <c r="C15" s="822">
        <v>0</v>
      </c>
      <c r="D15" s="822">
        <v>2100000</v>
      </c>
      <c r="E15" s="821">
        <f t="shared" si="0"/>
        <v>2100000</v>
      </c>
    </row>
    <row r="16" spans="1:6" x14ac:dyDescent="0.25">
      <c r="A16" s="117" t="s">
        <v>1861</v>
      </c>
      <c r="B16" s="119" t="s">
        <v>213</v>
      </c>
      <c r="C16" s="822">
        <v>0</v>
      </c>
      <c r="D16" s="822">
        <v>160000</v>
      </c>
      <c r="E16" s="821">
        <f t="shared" si="0"/>
        <v>160000</v>
      </c>
    </row>
    <row r="17" spans="1:5" ht="30.75" customHeight="1" thickBot="1" x14ac:dyDescent="0.3">
      <c r="A17" s="816" t="s">
        <v>1862</v>
      </c>
      <c r="B17" s="824" t="s">
        <v>1879</v>
      </c>
      <c r="C17" s="825">
        <f>SUM(C8:C16)</f>
        <v>163546000</v>
      </c>
      <c r="D17" s="825">
        <f>SUM(D8:D16)</f>
        <v>24037000</v>
      </c>
      <c r="E17" s="826">
        <f>SUM(E8:E16)</f>
        <v>187583000</v>
      </c>
    </row>
    <row r="18" spans="1:5" ht="15.95" customHeight="1" x14ac:dyDescent="0.25">
      <c r="C18" s="58"/>
    </row>
    <row r="19" spans="1:5" ht="15.95" customHeight="1" x14ac:dyDescent="0.25">
      <c r="A19" s="878" t="s">
        <v>2068</v>
      </c>
      <c r="B19" s="879"/>
      <c r="C19" s="879"/>
      <c r="D19" s="879"/>
      <c r="E19" s="879"/>
    </row>
    <row r="20" spans="1:5" ht="15.95" customHeight="1" thickBot="1" x14ac:dyDescent="0.3">
      <c r="B20" s="66"/>
      <c r="C20" s="58"/>
      <c r="E20" s="449" t="s">
        <v>2066</v>
      </c>
    </row>
    <row r="21" spans="1:5" ht="15.95" customHeight="1" x14ac:dyDescent="0.25">
      <c r="A21" s="62" t="s">
        <v>1869</v>
      </c>
      <c r="B21" s="63" t="s">
        <v>1870</v>
      </c>
      <c r="C21" s="64" t="s">
        <v>1871</v>
      </c>
      <c r="D21" s="64" t="s">
        <v>1872</v>
      </c>
      <c r="E21" s="65" t="s">
        <v>1873</v>
      </c>
    </row>
    <row r="22" spans="1:5" ht="46.5" customHeight="1" x14ac:dyDescent="0.25">
      <c r="A22" s="813" t="s">
        <v>1874</v>
      </c>
      <c r="B22" s="124" t="s">
        <v>346</v>
      </c>
      <c r="C22" s="119" t="s">
        <v>33</v>
      </c>
      <c r="D22" s="754" t="s">
        <v>34</v>
      </c>
      <c r="E22" s="814" t="s">
        <v>35</v>
      </c>
    </row>
    <row r="23" spans="1:5" ht="15.95" customHeight="1" x14ac:dyDescent="0.25">
      <c r="A23" s="830" t="s">
        <v>1853</v>
      </c>
      <c r="B23" s="827" t="s">
        <v>1876</v>
      </c>
      <c r="C23" s="828">
        <v>523000</v>
      </c>
      <c r="D23" s="828">
        <v>559040</v>
      </c>
      <c r="E23" s="831">
        <f>C23+D23</f>
        <v>1082040</v>
      </c>
    </row>
    <row r="24" spans="1:5" ht="15.95" customHeight="1" x14ac:dyDescent="0.25">
      <c r="A24" s="830" t="s">
        <v>1854</v>
      </c>
      <c r="B24" s="829" t="s">
        <v>61</v>
      </c>
      <c r="C24" s="828">
        <v>147000</v>
      </c>
      <c r="D24" s="828">
        <v>-480</v>
      </c>
      <c r="E24" s="831">
        <f>C24+D24</f>
        <v>146520</v>
      </c>
    </row>
    <row r="25" spans="1:5" ht="15.95" customHeight="1" x14ac:dyDescent="0.25">
      <c r="A25" s="830" t="s">
        <v>1855</v>
      </c>
      <c r="B25" s="829" t="s">
        <v>214</v>
      </c>
      <c r="C25" s="828">
        <v>0</v>
      </c>
      <c r="D25" s="828">
        <v>133135</v>
      </c>
      <c r="E25" s="831">
        <f>C25+D25</f>
        <v>133135</v>
      </c>
    </row>
    <row r="26" spans="1:5" ht="15.95" customHeight="1" thickBot="1" x14ac:dyDescent="0.3">
      <c r="A26" s="755" t="s">
        <v>1856</v>
      </c>
      <c r="B26" s="832" t="s">
        <v>1879</v>
      </c>
      <c r="C26" s="833">
        <f>SUM(C23:C25)</f>
        <v>670000</v>
      </c>
      <c r="D26" s="833">
        <f>SUM(D23:D25)</f>
        <v>691695</v>
      </c>
      <c r="E26" s="834">
        <f>SUM(E23:E25)</f>
        <v>1361695</v>
      </c>
    </row>
    <row r="27" spans="1:5" ht="15.95" customHeight="1" x14ac:dyDescent="0.25">
      <c r="C27" s="58"/>
    </row>
    <row r="28" spans="1:5" ht="15.95" customHeight="1" x14ac:dyDescent="0.25">
      <c r="A28" s="878" t="s">
        <v>2069</v>
      </c>
      <c r="B28" s="879"/>
      <c r="C28" s="879"/>
      <c r="D28" s="879"/>
      <c r="E28" s="879"/>
    </row>
    <row r="29" spans="1:5" ht="15.95" customHeight="1" thickBot="1" x14ac:dyDescent="0.3">
      <c r="C29" s="58"/>
      <c r="E29" s="449" t="s">
        <v>2066</v>
      </c>
    </row>
    <row r="30" spans="1:5" s="70" customFormat="1" ht="15.95" customHeight="1" thickBot="1" x14ac:dyDescent="0.3">
      <c r="A30" s="450" t="s">
        <v>1853</v>
      </c>
      <c r="B30" s="67" t="s">
        <v>2070</v>
      </c>
      <c r="C30" s="68">
        <f>C17+C26</f>
        <v>164216000</v>
      </c>
      <c r="D30" s="68">
        <f>D17+D26</f>
        <v>24728695</v>
      </c>
      <c r="E30" s="69">
        <f>C30+D30</f>
        <v>188944695</v>
      </c>
    </row>
    <row r="31" spans="1:5" ht="15.95" customHeight="1" x14ac:dyDescent="0.25">
      <c r="B31" s="71"/>
      <c r="C31" s="72"/>
      <c r="D31" s="72"/>
      <c r="E31" s="72"/>
    </row>
    <row r="32" spans="1:5" ht="15.95" customHeight="1" x14ac:dyDescent="0.25">
      <c r="B32" s="71"/>
      <c r="C32" s="72"/>
    </row>
    <row r="33" spans="2:5" ht="15.95" customHeight="1" x14ac:dyDescent="0.25">
      <c r="B33" s="71"/>
      <c r="C33" s="72"/>
      <c r="D33" s="72"/>
      <c r="E33" s="72"/>
    </row>
    <row r="34" spans="2:5" ht="15.95" customHeight="1" x14ac:dyDescent="0.25"/>
    <row r="35" spans="2:5" ht="15.95" customHeight="1" x14ac:dyDescent="0.25"/>
    <row r="36" spans="2:5" ht="15.95" customHeight="1" x14ac:dyDescent="0.25">
      <c r="B36" s="71"/>
    </row>
    <row r="37" spans="2:5" ht="15.95" customHeight="1" x14ac:dyDescent="0.25"/>
    <row r="38" spans="2:5" ht="15.95" customHeight="1" x14ac:dyDescent="0.25">
      <c r="C38" s="73"/>
    </row>
    <row r="39" spans="2:5" ht="15.95" customHeight="1" x14ac:dyDescent="0.25">
      <c r="C39" s="57"/>
    </row>
    <row r="40" spans="2:5" ht="15.95" customHeight="1" x14ac:dyDescent="0.25">
      <c r="B40" s="71"/>
      <c r="C40" s="74"/>
    </row>
    <row r="41" spans="2:5" ht="15.95" customHeight="1" x14ac:dyDescent="0.25"/>
    <row r="42" spans="2:5" ht="15.95" customHeight="1" x14ac:dyDescent="0.25"/>
    <row r="43" spans="2:5" ht="15.95" customHeight="1" x14ac:dyDescent="0.25">
      <c r="B43" s="71"/>
      <c r="C43" s="72"/>
    </row>
  </sheetData>
  <mergeCells count="5">
    <mergeCell ref="A1:E1"/>
    <mergeCell ref="A28:E28"/>
    <mergeCell ref="A2:E2"/>
    <mergeCell ref="A4:E4"/>
    <mergeCell ref="A19:E19"/>
  </mergeCells>
  <phoneticPr fontId="6" type="noConversion"/>
  <pageMargins left="0.75" right="0.75" top="1" bottom="1" header="0.5" footer="0.5"/>
  <pageSetup paperSize="9" scale="90" orientation="portrait" r:id="rId1"/>
  <headerFooter alignWithMargins="0">
    <oddHeader>&amp;R7. melléklet
a  3/2015. (III. 27.) önkormányzati rendelethez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7"/>
  <sheetViews>
    <sheetView view="pageBreakPreview" zoomScale="130" zoomScaleNormal="130" zoomScaleSheetLayoutView="130" zoomScalePageLayoutView="130" workbookViewId="0">
      <selection sqref="A1:E1"/>
    </sheetView>
  </sheetViews>
  <sheetFormatPr defaultRowHeight="15.75" x14ac:dyDescent="0.25"/>
  <cols>
    <col min="1" max="1" width="6.42578125" style="57" customWidth="1"/>
    <col min="2" max="2" width="27.28515625" style="56" customWidth="1"/>
    <col min="3" max="3" width="17.7109375" style="56" customWidth="1"/>
    <col min="4" max="5" width="18.28515625" style="58" customWidth="1"/>
    <col min="6" max="6" width="9.140625" style="56" customWidth="1"/>
    <col min="7" max="7" width="9.42578125" style="56" bestFit="1" customWidth="1"/>
    <col min="8" max="16384" width="9.140625" style="56"/>
  </cols>
  <sheetData>
    <row r="1" spans="1:6" x14ac:dyDescent="0.25">
      <c r="A1" s="863" t="s">
        <v>1991</v>
      </c>
      <c r="B1" s="863"/>
      <c r="C1" s="863"/>
      <c r="D1" s="863"/>
      <c r="E1" s="863"/>
      <c r="F1" s="695"/>
    </row>
    <row r="2" spans="1:6" ht="15.95" customHeight="1" x14ac:dyDescent="0.25">
      <c r="A2" s="880" t="s">
        <v>1882</v>
      </c>
      <c r="B2" s="881"/>
      <c r="C2" s="881"/>
      <c r="D2" s="881"/>
      <c r="E2" s="881"/>
    </row>
    <row r="3" spans="1:6" ht="15.95" customHeight="1" x14ac:dyDescent="0.25">
      <c r="A3" s="59"/>
      <c r="B3" s="59"/>
      <c r="C3" s="58"/>
    </row>
    <row r="4" spans="1:6" ht="15.95" customHeight="1" x14ac:dyDescent="0.25">
      <c r="A4" s="878" t="s">
        <v>2071</v>
      </c>
      <c r="B4" s="879"/>
      <c r="C4" s="879"/>
      <c r="D4" s="879"/>
      <c r="E4" s="879"/>
    </row>
    <row r="5" spans="1:6" ht="15.95" customHeight="1" thickBot="1" x14ac:dyDescent="0.3">
      <c r="A5" s="60"/>
      <c r="B5" s="61"/>
      <c r="C5" s="61"/>
      <c r="D5" s="61"/>
      <c r="E5" s="449" t="s">
        <v>2066</v>
      </c>
    </row>
    <row r="6" spans="1:6" ht="15.95" customHeight="1" x14ac:dyDescent="0.25">
      <c r="A6" s="62" t="s">
        <v>1869</v>
      </c>
      <c r="B6" s="63" t="s">
        <v>1870</v>
      </c>
      <c r="C6" s="64" t="s">
        <v>1871</v>
      </c>
      <c r="D6" s="64" t="s">
        <v>1872</v>
      </c>
      <c r="E6" s="65" t="s">
        <v>1873</v>
      </c>
    </row>
    <row r="7" spans="1:6" ht="49.5" customHeight="1" x14ac:dyDescent="0.25">
      <c r="A7" s="813" t="s">
        <v>1874</v>
      </c>
      <c r="B7" s="124" t="s">
        <v>346</v>
      </c>
      <c r="C7" s="119" t="s">
        <v>33</v>
      </c>
      <c r="D7" s="754" t="s">
        <v>34</v>
      </c>
      <c r="E7" s="814" t="s">
        <v>35</v>
      </c>
    </row>
    <row r="8" spans="1:6" ht="45.75" customHeight="1" x14ac:dyDescent="0.25">
      <c r="A8" s="117" t="s">
        <v>1853</v>
      </c>
      <c r="B8" s="119" t="s">
        <v>1030</v>
      </c>
      <c r="C8" s="811">
        <v>3000000</v>
      </c>
      <c r="D8" s="811">
        <v>-1374400</v>
      </c>
      <c r="E8" s="815">
        <f>SUM(C8:D8)</f>
        <v>1625600</v>
      </c>
    </row>
    <row r="9" spans="1:6" s="57" customFormat="1" ht="31.5" x14ac:dyDescent="0.25">
      <c r="A9" s="117" t="s">
        <v>1854</v>
      </c>
      <c r="B9" s="812" t="s">
        <v>1952</v>
      </c>
      <c r="C9" s="811">
        <v>4650760</v>
      </c>
      <c r="D9" s="811">
        <v>-247760</v>
      </c>
      <c r="E9" s="815">
        <f>SUM(C9:D9)</f>
        <v>4403000</v>
      </c>
    </row>
    <row r="10" spans="1:6" s="57" customFormat="1" ht="31.5" x14ac:dyDescent="0.25">
      <c r="A10" s="117" t="s">
        <v>1855</v>
      </c>
      <c r="B10" s="820" t="s">
        <v>62</v>
      </c>
      <c r="C10" s="811">
        <v>137107422</v>
      </c>
      <c r="D10" s="811">
        <v>0</v>
      </c>
      <c r="E10" s="815">
        <f>SUM(C10:D10)</f>
        <v>137107422</v>
      </c>
    </row>
    <row r="11" spans="1:6" s="57" customFormat="1" x14ac:dyDescent="0.25">
      <c r="A11" s="117" t="s">
        <v>1856</v>
      </c>
      <c r="B11" s="820" t="s">
        <v>210</v>
      </c>
      <c r="C11" s="811">
        <v>0</v>
      </c>
      <c r="D11" s="811">
        <v>1027000</v>
      </c>
      <c r="E11" s="815">
        <f>SUM(C11:D11)</f>
        <v>1027000</v>
      </c>
    </row>
    <row r="12" spans="1:6" s="57" customFormat="1" x14ac:dyDescent="0.25">
      <c r="A12" s="117" t="s">
        <v>1857</v>
      </c>
      <c r="B12" s="820" t="s">
        <v>211</v>
      </c>
      <c r="C12" s="811">
        <v>0</v>
      </c>
      <c r="D12" s="811">
        <v>13557000</v>
      </c>
      <c r="E12" s="815">
        <f>SUM(C12:D12)</f>
        <v>13557000</v>
      </c>
    </row>
    <row r="13" spans="1:6" ht="30.75" customHeight="1" thickBot="1" x14ac:dyDescent="0.3">
      <c r="A13" s="816" t="s">
        <v>1858</v>
      </c>
      <c r="B13" s="817" t="s">
        <v>1879</v>
      </c>
      <c r="C13" s="818">
        <f>SUM(C8:C12)</f>
        <v>144758182</v>
      </c>
      <c r="D13" s="818">
        <f>SUM(D8:D12)</f>
        <v>12961840</v>
      </c>
      <c r="E13" s="819">
        <f>SUM(E8:E12)</f>
        <v>157720022</v>
      </c>
    </row>
    <row r="14" spans="1:6" ht="15.95" customHeight="1" x14ac:dyDescent="0.25">
      <c r="C14" s="58"/>
    </row>
    <row r="15" spans="1:6" ht="15.95" customHeight="1" x14ac:dyDescent="0.25">
      <c r="A15" s="878" t="s">
        <v>2072</v>
      </c>
      <c r="B15" s="879"/>
      <c r="C15" s="879"/>
      <c r="D15" s="879"/>
      <c r="E15" s="879"/>
    </row>
    <row r="16" spans="1:6" ht="15.95" customHeight="1" thickBot="1" x14ac:dyDescent="0.3">
      <c r="B16" s="66"/>
      <c r="C16" s="58"/>
      <c r="E16" s="449" t="s">
        <v>2066</v>
      </c>
    </row>
    <row r="17" spans="1:5" ht="15.95" customHeight="1" x14ac:dyDescent="0.25">
      <c r="A17" s="62" t="s">
        <v>1869</v>
      </c>
      <c r="B17" s="63" t="s">
        <v>1870</v>
      </c>
      <c r="C17" s="64" t="s">
        <v>1871</v>
      </c>
      <c r="D17" s="64" t="s">
        <v>1872</v>
      </c>
      <c r="E17" s="65" t="s">
        <v>1873</v>
      </c>
    </row>
    <row r="18" spans="1:5" ht="51" customHeight="1" x14ac:dyDescent="0.25">
      <c r="A18" s="813" t="s">
        <v>1874</v>
      </c>
      <c r="B18" s="124" t="s">
        <v>346</v>
      </c>
      <c r="C18" s="119" t="s">
        <v>33</v>
      </c>
      <c r="D18" s="754" t="s">
        <v>34</v>
      </c>
      <c r="E18" s="814" t="s">
        <v>35</v>
      </c>
    </row>
    <row r="19" spans="1:5" ht="15.95" customHeight="1" x14ac:dyDescent="0.25">
      <c r="A19" s="830" t="s">
        <v>1853</v>
      </c>
      <c r="B19" s="827"/>
      <c r="C19" s="835">
        <v>0</v>
      </c>
      <c r="D19" s="835">
        <v>0</v>
      </c>
      <c r="E19" s="836">
        <f>C19-D19</f>
        <v>0</v>
      </c>
    </row>
    <row r="20" spans="1:5" ht="15.95" customHeight="1" thickBot="1" x14ac:dyDescent="0.3">
      <c r="A20" s="755" t="s">
        <v>1854</v>
      </c>
      <c r="B20" s="837" t="s">
        <v>1879</v>
      </c>
      <c r="C20" s="756">
        <f>SUM(C19:C19)</f>
        <v>0</v>
      </c>
      <c r="D20" s="756">
        <f>SUM(D19:D19)</f>
        <v>0</v>
      </c>
      <c r="E20" s="757">
        <f>SUM(E19:E19)</f>
        <v>0</v>
      </c>
    </row>
    <row r="21" spans="1:5" ht="15.95" customHeight="1" x14ac:dyDescent="0.25">
      <c r="C21" s="58"/>
    </row>
    <row r="22" spans="1:5" ht="15.95" customHeight="1" x14ac:dyDescent="0.25">
      <c r="A22" s="878" t="s">
        <v>2073</v>
      </c>
      <c r="B22" s="879"/>
      <c r="C22" s="879"/>
      <c r="D22" s="879"/>
      <c r="E22" s="879"/>
    </row>
    <row r="23" spans="1:5" ht="15.95" customHeight="1" thickBot="1" x14ac:dyDescent="0.3">
      <c r="C23" s="58"/>
      <c r="E23" s="449" t="s">
        <v>2066</v>
      </c>
    </row>
    <row r="24" spans="1:5" ht="15.95" customHeight="1" thickBot="1" x14ac:dyDescent="0.3">
      <c r="A24" s="450" t="s">
        <v>1853</v>
      </c>
      <c r="B24" s="67" t="s">
        <v>2070</v>
      </c>
      <c r="C24" s="68">
        <f>C13+C20</f>
        <v>144758182</v>
      </c>
      <c r="D24" s="68">
        <f>D13+D20</f>
        <v>12961840</v>
      </c>
      <c r="E24" s="69">
        <f>SUM(C24:D24)</f>
        <v>157720022</v>
      </c>
    </row>
    <row r="25" spans="1:5" ht="15.95" customHeight="1" x14ac:dyDescent="0.25">
      <c r="B25" s="71"/>
      <c r="C25" s="72"/>
      <c r="D25" s="72"/>
      <c r="E25" s="72"/>
    </row>
    <row r="26" spans="1:5" ht="15.95" customHeight="1" x14ac:dyDescent="0.25">
      <c r="B26" s="71"/>
      <c r="C26" s="72"/>
    </row>
    <row r="27" spans="1:5" ht="15.95" customHeight="1" x14ac:dyDescent="0.25">
      <c r="B27" s="71"/>
      <c r="C27" s="72"/>
      <c r="D27" s="72"/>
      <c r="E27" s="72"/>
    </row>
    <row r="28" spans="1:5" ht="15.95" customHeight="1" x14ac:dyDescent="0.25"/>
    <row r="29" spans="1:5" ht="15.95" customHeight="1" x14ac:dyDescent="0.25"/>
    <row r="30" spans="1:5" ht="15.95" customHeight="1" x14ac:dyDescent="0.25">
      <c r="B30" s="71"/>
    </row>
    <row r="31" spans="1:5" ht="15.95" customHeight="1" x14ac:dyDescent="0.25"/>
    <row r="32" spans="1:5" ht="15.95" customHeight="1" x14ac:dyDescent="0.25">
      <c r="C32" s="73"/>
    </row>
    <row r="33" spans="2:3" ht="15.95" customHeight="1" x14ac:dyDescent="0.25">
      <c r="C33" s="57"/>
    </row>
    <row r="34" spans="2:3" ht="15.95" customHeight="1" x14ac:dyDescent="0.25">
      <c r="B34" s="71"/>
      <c r="C34" s="74"/>
    </row>
    <row r="35" spans="2:3" ht="15.95" customHeight="1" x14ac:dyDescent="0.25"/>
    <row r="36" spans="2:3" ht="15.95" customHeight="1" x14ac:dyDescent="0.25"/>
    <row r="37" spans="2:3" ht="15.95" customHeight="1" x14ac:dyDescent="0.25">
      <c r="B37" s="71"/>
      <c r="C37" s="72"/>
    </row>
  </sheetData>
  <mergeCells count="5">
    <mergeCell ref="A1:E1"/>
    <mergeCell ref="A22:E22"/>
    <mergeCell ref="A2:E2"/>
    <mergeCell ref="A4:E4"/>
    <mergeCell ref="A15:E1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&amp;R8. melléklet
a  3/2015. (III. 27.) önkormányzati rendelethez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2"/>
  <sheetViews>
    <sheetView view="pageBreakPreview" zoomScale="130" zoomScaleNormal="145" zoomScaleSheetLayoutView="130" zoomScalePageLayoutView="130" workbookViewId="0">
      <selection sqref="A1:F1"/>
    </sheetView>
  </sheetViews>
  <sheetFormatPr defaultRowHeight="15" x14ac:dyDescent="0.25"/>
  <cols>
    <col min="1" max="1" width="6.140625" style="451" customWidth="1"/>
    <col min="2" max="2" width="34.5703125" style="451" customWidth="1"/>
    <col min="3" max="5" width="9.5703125" style="451" customWidth="1"/>
    <col min="6" max="6" width="20.5703125" style="451" customWidth="1"/>
    <col min="7" max="16384" width="9.140625" style="451"/>
  </cols>
  <sheetData>
    <row r="1" spans="1:6" x14ac:dyDescent="0.25">
      <c r="A1" s="863" t="s">
        <v>1990</v>
      </c>
      <c r="B1" s="863"/>
      <c r="C1" s="863"/>
      <c r="D1" s="863"/>
      <c r="E1" s="863"/>
      <c r="F1" s="863"/>
    </row>
    <row r="2" spans="1:6" ht="37.5" customHeight="1" x14ac:dyDescent="0.25">
      <c r="A2" s="887" t="s">
        <v>1883</v>
      </c>
      <c r="B2" s="887"/>
      <c r="C2" s="887"/>
      <c r="D2" s="887"/>
      <c r="E2" s="887"/>
      <c r="F2" s="887"/>
    </row>
    <row r="3" spans="1:6" ht="18.75" x14ac:dyDescent="0.25">
      <c r="A3" s="838"/>
      <c r="B3" s="838"/>
      <c r="C3" s="838"/>
      <c r="D3" s="838"/>
      <c r="E3" s="838"/>
      <c r="F3" s="838"/>
    </row>
    <row r="4" spans="1:6" ht="15" customHeight="1" x14ac:dyDescent="0.25">
      <c r="B4" s="452"/>
      <c r="C4" s="452"/>
      <c r="D4" s="452"/>
      <c r="E4" s="452"/>
      <c r="F4" s="452"/>
    </row>
    <row r="5" spans="1:6" ht="15.75" x14ac:dyDescent="0.25">
      <c r="A5" s="76" t="s">
        <v>63</v>
      </c>
      <c r="C5" s="712" t="s">
        <v>65</v>
      </c>
      <c r="D5" s="712"/>
      <c r="E5" s="712"/>
      <c r="F5" s="712"/>
    </row>
    <row r="6" spans="1:6" ht="15.75" x14ac:dyDescent="0.25">
      <c r="A6" s="76"/>
      <c r="C6" s="712"/>
      <c r="D6" s="712"/>
      <c r="E6" s="712"/>
      <c r="F6" s="712"/>
    </row>
    <row r="7" spans="1:6" ht="15.75" x14ac:dyDescent="0.25">
      <c r="A7" s="76"/>
      <c r="F7" s="467" t="s">
        <v>2074</v>
      </c>
    </row>
    <row r="8" spans="1:6" x14ac:dyDescent="0.25">
      <c r="A8" s="464" t="s">
        <v>1869</v>
      </c>
      <c r="B8" s="464" t="s">
        <v>1870</v>
      </c>
      <c r="C8" s="464" t="s">
        <v>1871</v>
      </c>
      <c r="D8" s="464" t="s">
        <v>1872</v>
      </c>
      <c r="E8" s="464" t="s">
        <v>1873</v>
      </c>
      <c r="F8" s="464" t="s">
        <v>912</v>
      </c>
    </row>
    <row r="9" spans="1:6" ht="30" x14ac:dyDescent="0.25">
      <c r="A9" s="608" t="s">
        <v>1874</v>
      </c>
      <c r="B9" s="621" t="s">
        <v>1884</v>
      </c>
      <c r="C9" s="621" t="s">
        <v>1885</v>
      </c>
      <c r="D9" s="621" t="s">
        <v>1886</v>
      </c>
      <c r="E9" s="620" t="s">
        <v>1887</v>
      </c>
      <c r="F9" s="621" t="s">
        <v>1879</v>
      </c>
    </row>
    <row r="10" spans="1:6" x14ac:dyDescent="0.25">
      <c r="A10" s="464" t="s">
        <v>1853</v>
      </c>
      <c r="B10" s="474" t="s">
        <v>1888</v>
      </c>
      <c r="C10" s="456">
        <v>14903</v>
      </c>
      <c r="D10" s="456">
        <v>1647</v>
      </c>
      <c r="E10" s="456"/>
      <c r="F10" s="456">
        <f t="shared" ref="F10:F15" si="0">SUM(C10:E10)</f>
        <v>16550</v>
      </c>
    </row>
    <row r="11" spans="1:6" x14ac:dyDescent="0.25">
      <c r="A11" s="464" t="s">
        <v>1854</v>
      </c>
      <c r="B11" s="474" t="s">
        <v>1889</v>
      </c>
      <c r="C11" s="456">
        <v>14903</v>
      </c>
      <c r="D11" s="456">
        <v>1647</v>
      </c>
      <c r="E11" s="456"/>
      <c r="F11" s="456">
        <f t="shared" si="0"/>
        <v>16550</v>
      </c>
    </row>
    <row r="12" spans="1:6" x14ac:dyDescent="0.25">
      <c r="A12" s="464" t="s">
        <v>1855</v>
      </c>
      <c r="B12" s="474" t="s">
        <v>1890</v>
      </c>
      <c r="C12" s="456">
        <v>114005</v>
      </c>
      <c r="D12" s="456">
        <v>12606</v>
      </c>
      <c r="E12" s="456"/>
      <c r="F12" s="456">
        <f t="shared" si="0"/>
        <v>126611</v>
      </c>
    </row>
    <row r="13" spans="1:6" ht="14.25" customHeight="1" x14ac:dyDescent="0.25">
      <c r="A13" s="464" t="s">
        <v>1856</v>
      </c>
      <c r="B13" s="475" t="s">
        <v>1891</v>
      </c>
      <c r="C13" s="456">
        <v>20118</v>
      </c>
      <c r="D13" s="456">
        <v>2225</v>
      </c>
      <c r="E13" s="456"/>
      <c r="F13" s="456">
        <f t="shared" si="0"/>
        <v>22343</v>
      </c>
    </row>
    <row r="14" spans="1:6" ht="14.25" customHeight="1" x14ac:dyDescent="0.25">
      <c r="A14" s="464" t="s">
        <v>1857</v>
      </c>
      <c r="B14" s="475" t="s">
        <v>1892</v>
      </c>
      <c r="C14" s="456"/>
      <c r="D14" s="456"/>
      <c r="E14" s="456"/>
      <c r="F14" s="456">
        <f t="shared" si="0"/>
        <v>0</v>
      </c>
    </row>
    <row r="15" spans="1:6" ht="14.25" customHeight="1" thickBot="1" x14ac:dyDescent="0.3">
      <c r="A15" s="609" t="s">
        <v>1858</v>
      </c>
      <c r="B15" s="610" t="s">
        <v>1893</v>
      </c>
      <c r="C15" s="458"/>
      <c r="D15" s="458"/>
      <c r="E15" s="458"/>
      <c r="F15" s="458">
        <f t="shared" si="0"/>
        <v>0</v>
      </c>
    </row>
    <row r="16" spans="1:6" ht="13.5" customHeight="1" thickBot="1" x14ac:dyDescent="0.3">
      <c r="A16" s="454" t="s">
        <v>1859</v>
      </c>
      <c r="B16" s="611" t="s">
        <v>1894</v>
      </c>
      <c r="C16" s="459">
        <f>C10+C12+C13</f>
        <v>149026</v>
      </c>
      <c r="D16" s="459">
        <f>D10+D12+D13</f>
        <v>16478</v>
      </c>
      <c r="E16" s="459">
        <f>E10+E12+E13</f>
        <v>0</v>
      </c>
      <c r="F16" s="460">
        <f>F10+F12+F13</f>
        <v>165504</v>
      </c>
    </row>
    <row r="17" spans="1:6" ht="30" x14ac:dyDescent="0.25">
      <c r="A17" s="570" t="s">
        <v>1860</v>
      </c>
      <c r="B17" s="622" t="s">
        <v>1895</v>
      </c>
      <c r="C17" s="622" t="s">
        <v>1885</v>
      </c>
      <c r="D17" s="622" t="s">
        <v>1886</v>
      </c>
      <c r="E17" s="623" t="s">
        <v>1887</v>
      </c>
      <c r="F17" s="622" t="s">
        <v>1879</v>
      </c>
    </row>
    <row r="18" spans="1:6" x14ac:dyDescent="0.25">
      <c r="A18" s="464" t="s">
        <v>1861</v>
      </c>
      <c r="B18" s="474" t="s">
        <v>1896</v>
      </c>
      <c r="C18" s="456"/>
      <c r="D18" s="456"/>
      <c r="E18" s="456"/>
      <c r="F18" s="456">
        <f>SUM(C18:E18)</f>
        <v>0</v>
      </c>
    </row>
    <row r="19" spans="1:6" x14ac:dyDescent="0.25">
      <c r="A19" s="464" t="s">
        <v>1862</v>
      </c>
      <c r="B19" s="474" t="s">
        <v>1897</v>
      </c>
      <c r="C19" s="456">
        <v>149026</v>
      </c>
      <c r="D19" s="456">
        <v>16478</v>
      </c>
      <c r="E19" s="456"/>
      <c r="F19" s="456">
        <f>SUM(C19:E19)</f>
        <v>165504</v>
      </c>
    </row>
    <row r="20" spans="1:6" x14ac:dyDescent="0.25">
      <c r="A20" s="464" t="s">
        <v>1863</v>
      </c>
      <c r="B20" s="474" t="s">
        <v>1898</v>
      </c>
      <c r="C20" s="456"/>
      <c r="D20" s="456"/>
      <c r="E20" s="456"/>
      <c r="F20" s="456">
        <f>SUM(C20:E20)</f>
        <v>0</v>
      </c>
    </row>
    <row r="21" spans="1:6" ht="15.75" thickBot="1" x14ac:dyDescent="0.3">
      <c r="A21" s="609" t="s">
        <v>1864</v>
      </c>
      <c r="B21" s="610" t="s">
        <v>1899</v>
      </c>
      <c r="C21" s="458"/>
      <c r="D21" s="458"/>
      <c r="E21" s="458"/>
      <c r="F21" s="458">
        <f>SUM(C21:E21)</f>
        <v>0</v>
      </c>
    </row>
    <row r="22" spans="1:6" ht="15.75" thickBot="1" x14ac:dyDescent="0.3">
      <c r="A22" s="454" t="s">
        <v>2075</v>
      </c>
      <c r="B22" s="611" t="s">
        <v>1879</v>
      </c>
      <c r="C22" s="459">
        <f>SUM(C18:C21)</f>
        <v>149026</v>
      </c>
      <c r="D22" s="459">
        <f>SUM(D18:D21)</f>
        <v>16478</v>
      </c>
      <c r="E22" s="459">
        <f>SUM(E18:E21)</f>
        <v>0</v>
      </c>
      <c r="F22" s="460">
        <f>SUM(F18:F21)</f>
        <v>165504</v>
      </c>
    </row>
    <row r="23" spans="1:6" x14ac:dyDescent="0.25">
      <c r="A23" s="709"/>
      <c r="B23" s="710"/>
      <c r="C23" s="711"/>
      <c r="D23" s="711"/>
      <c r="E23" s="711"/>
      <c r="F23" s="711"/>
    </row>
    <row r="24" spans="1:6" x14ac:dyDescent="0.25">
      <c r="A24" s="709"/>
      <c r="B24" s="710"/>
      <c r="C24" s="711"/>
      <c r="D24" s="711"/>
      <c r="E24" s="711"/>
      <c r="F24" s="711"/>
    </row>
    <row r="25" spans="1:6" ht="15.75" x14ac:dyDescent="0.25">
      <c r="A25" s="76" t="s">
        <v>64</v>
      </c>
      <c r="C25" s="712" t="s">
        <v>66</v>
      </c>
      <c r="D25" s="712"/>
      <c r="E25" s="712"/>
      <c r="F25" s="712"/>
    </row>
    <row r="26" spans="1:6" ht="15.75" x14ac:dyDescent="0.25">
      <c r="A26" s="76"/>
      <c r="C26" s="712"/>
      <c r="D26" s="712"/>
      <c r="E26" s="712"/>
      <c r="F26" s="712"/>
    </row>
    <row r="27" spans="1:6" ht="15.75" x14ac:dyDescent="0.25">
      <c r="A27" s="76"/>
      <c r="F27" s="467" t="s">
        <v>2074</v>
      </c>
    </row>
    <row r="28" spans="1:6" x14ac:dyDescent="0.25">
      <c r="A28" s="464" t="s">
        <v>1869</v>
      </c>
      <c r="B28" s="464" t="s">
        <v>1870</v>
      </c>
      <c r="C28" s="464" t="s">
        <v>1871</v>
      </c>
      <c r="D28" s="464" t="s">
        <v>1872</v>
      </c>
      <c r="E28" s="464" t="s">
        <v>1873</v>
      </c>
      <c r="F28" s="464" t="s">
        <v>912</v>
      </c>
    </row>
    <row r="29" spans="1:6" ht="30" x14ac:dyDescent="0.25">
      <c r="A29" s="608" t="s">
        <v>1874</v>
      </c>
      <c r="B29" s="621" t="s">
        <v>1884</v>
      </c>
      <c r="C29" s="621" t="s">
        <v>1885</v>
      </c>
      <c r="D29" s="621" t="s">
        <v>1886</v>
      </c>
      <c r="E29" s="620" t="s">
        <v>1887</v>
      </c>
      <c r="F29" s="621" t="s">
        <v>1879</v>
      </c>
    </row>
    <row r="30" spans="1:6" x14ac:dyDescent="0.25">
      <c r="A30" s="464" t="s">
        <v>1853</v>
      </c>
      <c r="B30" s="474" t="s">
        <v>1888</v>
      </c>
      <c r="C30" s="456">
        <v>20566</v>
      </c>
      <c r="D30" s="456"/>
      <c r="E30" s="456"/>
      <c r="F30" s="456">
        <f t="shared" ref="F30:F35" si="1">SUM(C30:E30)</f>
        <v>20566</v>
      </c>
    </row>
    <row r="31" spans="1:6" x14ac:dyDescent="0.25">
      <c r="A31" s="464" t="s">
        <v>1854</v>
      </c>
      <c r="B31" s="474" t="s">
        <v>1889</v>
      </c>
      <c r="C31" s="456">
        <v>20566</v>
      </c>
      <c r="D31" s="456"/>
      <c r="E31" s="456"/>
      <c r="F31" s="456">
        <f t="shared" si="1"/>
        <v>20566</v>
      </c>
    </row>
    <row r="32" spans="1:6" x14ac:dyDescent="0.25">
      <c r="A32" s="464" t="s">
        <v>1855</v>
      </c>
      <c r="B32" s="474" t="s">
        <v>1890</v>
      </c>
      <c r="C32" s="456">
        <v>99060</v>
      </c>
      <c r="D32" s="456"/>
      <c r="E32" s="456"/>
      <c r="F32" s="456">
        <f t="shared" si="1"/>
        <v>99060</v>
      </c>
    </row>
    <row r="33" spans="1:6" x14ac:dyDescent="0.25">
      <c r="A33" s="464" t="s">
        <v>1856</v>
      </c>
      <c r="B33" s="475" t="s">
        <v>1891</v>
      </c>
      <c r="C33" s="456">
        <v>17481</v>
      </c>
      <c r="D33" s="456"/>
      <c r="E33" s="456"/>
      <c r="F33" s="456">
        <f t="shared" si="1"/>
        <v>17481</v>
      </c>
    </row>
    <row r="34" spans="1:6" x14ac:dyDescent="0.25">
      <c r="A34" s="464" t="s">
        <v>1857</v>
      </c>
      <c r="B34" s="475" t="s">
        <v>1892</v>
      </c>
      <c r="C34" s="456"/>
      <c r="D34" s="456"/>
      <c r="E34" s="456"/>
      <c r="F34" s="456">
        <f t="shared" si="1"/>
        <v>0</v>
      </c>
    </row>
    <row r="35" spans="1:6" ht="15.75" thickBot="1" x14ac:dyDescent="0.3">
      <c r="A35" s="609" t="s">
        <v>1858</v>
      </c>
      <c r="B35" s="610" t="s">
        <v>1893</v>
      </c>
      <c r="C35" s="458"/>
      <c r="D35" s="458"/>
      <c r="E35" s="458"/>
      <c r="F35" s="458">
        <f t="shared" si="1"/>
        <v>0</v>
      </c>
    </row>
    <row r="36" spans="1:6" ht="15.75" thickBot="1" x14ac:dyDescent="0.3">
      <c r="A36" s="454" t="s">
        <v>1859</v>
      </c>
      <c r="B36" s="611" t="s">
        <v>1894</v>
      </c>
      <c r="C36" s="459">
        <f>C30+C32+C33</f>
        <v>137107</v>
      </c>
      <c r="D36" s="459">
        <f>D30+D32+D33</f>
        <v>0</v>
      </c>
      <c r="E36" s="459">
        <f>E30+E32+E33</f>
        <v>0</v>
      </c>
      <c r="F36" s="460">
        <f>F30+F32+F33</f>
        <v>137107</v>
      </c>
    </row>
    <row r="37" spans="1:6" ht="30" x14ac:dyDescent="0.25">
      <c r="A37" s="570" t="s">
        <v>1860</v>
      </c>
      <c r="B37" s="622" t="s">
        <v>1895</v>
      </c>
      <c r="C37" s="622" t="s">
        <v>1885</v>
      </c>
      <c r="D37" s="622" t="s">
        <v>1886</v>
      </c>
      <c r="E37" s="623" t="s">
        <v>1887</v>
      </c>
      <c r="F37" s="622" t="s">
        <v>1879</v>
      </c>
    </row>
    <row r="38" spans="1:6" x14ac:dyDescent="0.25">
      <c r="A38" s="464" t="s">
        <v>1861</v>
      </c>
      <c r="B38" s="474" t="s">
        <v>1896</v>
      </c>
      <c r="C38" s="456"/>
      <c r="D38" s="456"/>
      <c r="E38" s="456"/>
      <c r="F38" s="456">
        <f>SUM(C38:E38)</f>
        <v>0</v>
      </c>
    </row>
    <row r="39" spans="1:6" x14ac:dyDescent="0.25">
      <c r="A39" s="464" t="s">
        <v>1862</v>
      </c>
      <c r="B39" s="474" t="s">
        <v>1897</v>
      </c>
      <c r="C39" s="456">
        <v>137107</v>
      </c>
      <c r="D39" s="456"/>
      <c r="E39" s="456"/>
      <c r="F39" s="456">
        <f>SUM(C39:E39)</f>
        <v>137107</v>
      </c>
    </row>
    <row r="40" spans="1:6" x14ac:dyDescent="0.25">
      <c r="A40" s="464" t="s">
        <v>1863</v>
      </c>
      <c r="B40" s="474" t="s">
        <v>1898</v>
      </c>
      <c r="C40" s="456"/>
      <c r="D40" s="456"/>
      <c r="E40" s="456"/>
      <c r="F40" s="456">
        <f>SUM(C40:E40)</f>
        <v>0</v>
      </c>
    </row>
    <row r="41" spans="1:6" ht="15.75" thickBot="1" x14ac:dyDescent="0.3">
      <c r="A41" s="609" t="s">
        <v>1864</v>
      </c>
      <c r="B41" s="610" t="s">
        <v>1899</v>
      </c>
      <c r="C41" s="458"/>
      <c r="D41" s="458"/>
      <c r="E41" s="458"/>
      <c r="F41" s="458">
        <f>SUM(C41:E41)</f>
        <v>0</v>
      </c>
    </row>
    <row r="42" spans="1:6" ht="15.75" thickBot="1" x14ac:dyDescent="0.3">
      <c r="A42" s="454" t="s">
        <v>2075</v>
      </c>
      <c r="B42" s="611" t="s">
        <v>1879</v>
      </c>
      <c r="C42" s="459">
        <f>SUM(C38:C41)</f>
        <v>137107</v>
      </c>
      <c r="D42" s="459">
        <f>SUM(D38:D41)</f>
        <v>0</v>
      </c>
      <c r="E42" s="459">
        <f>SUM(E38:E41)</f>
        <v>0</v>
      </c>
      <c r="F42" s="460">
        <f>SUM(F38:F41)</f>
        <v>137107</v>
      </c>
    </row>
    <row r="43" spans="1:6" x14ac:dyDescent="0.25">
      <c r="A43" s="709"/>
      <c r="B43" s="710"/>
      <c r="C43" s="711"/>
      <c r="D43" s="711"/>
      <c r="E43" s="711"/>
      <c r="F43" s="711"/>
    </row>
    <row r="44" spans="1:6" x14ac:dyDescent="0.25">
      <c r="A44" s="709"/>
      <c r="B44" s="710"/>
      <c r="C44" s="711"/>
      <c r="D44" s="711"/>
      <c r="E44" s="711"/>
      <c r="F44" s="711"/>
    </row>
    <row r="45" spans="1:6" x14ac:dyDescent="0.25">
      <c r="A45" s="709"/>
      <c r="B45" s="710"/>
      <c r="C45" s="711"/>
      <c r="D45" s="711"/>
      <c r="E45" s="711"/>
      <c r="F45" s="711"/>
    </row>
    <row r="46" spans="1:6" ht="19.5" customHeight="1" x14ac:dyDescent="0.25">
      <c r="A46" s="888" t="s">
        <v>2077</v>
      </c>
      <c r="B46" s="888"/>
      <c r="C46" s="888"/>
      <c r="D46" s="888"/>
      <c r="E46" s="888"/>
      <c r="F46" s="888"/>
    </row>
    <row r="47" spans="1:6" ht="19.5" customHeight="1" x14ac:dyDescent="0.25">
      <c r="A47" s="839"/>
      <c r="B47" s="839"/>
      <c r="C47" s="839"/>
      <c r="D47" s="839"/>
      <c r="E47" s="839"/>
      <c r="F47" s="839"/>
    </row>
    <row r="48" spans="1:6" ht="15" customHeight="1" x14ac:dyDescent="0.25">
      <c r="A48" s="466"/>
      <c r="B48" s="466"/>
      <c r="C48" s="466"/>
      <c r="D48" s="466"/>
      <c r="E48" s="466"/>
      <c r="F48" s="467" t="s">
        <v>2074</v>
      </c>
    </row>
    <row r="49" spans="1:6" ht="15" customHeight="1" x14ac:dyDescent="0.25">
      <c r="A49" s="468" t="s">
        <v>1869</v>
      </c>
      <c r="B49" s="882" t="s">
        <v>1870</v>
      </c>
      <c r="C49" s="882"/>
      <c r="D49" s="882" t="s">
        <v>1871</v>
      </c>
      <c r="E49" s="882"/>
      <c r="F49" s="882"/>
    </row>
    <row r="50" spans="1:6" ht="30" x14ac:dyDescent="0.25">
      <c r="A50" s="608" t="s">
        <v>1874</v>
      </c>
      <c r="B50" s="886" t="s">
        <v>847</v>
      </c>
      <c r="C50" s="886"/>
      <c r="D50" s="886" t="s">
        <v>2076</v>
      </c>
      <c r="E50" s="886"/>
      <c r="F50" s="886"/>
    </row>
    <row r="51" spans="1:6" x14ac:dyDescent="0.25">
      <c r="A51" s="464" t="s">
        <v>1853</v>
      </c>
      <c r="B51" s="885"/>
      <c r="C51" s="885"/>
      <c r="D51" s="884"/>
      <c r="E51" s="884"/>
      <c r="F51" s="884"/>
    </row>
    <row r="52" spans="1:6" x14ac:dyDescent="0.25">
      <c r="A52" s="464" t="s">
        <v>1854</v>
      </c>
      <c r="B52" s="883" t="s">
        <v>848</v>
      </c>
      <c r="C52" s="883"/>
      <c r="D52" s="884"/>
      <c r="E52" s="884"/>
      <c r="F52" s="884"/>
    </row>
  </sheetData>
  <mergeCells count="11">
    <mergeCell ref="A1:F1"/>
    <mergeCell ref="B50:C50"/>
    <mergeCell ref="D50:F50"/>
    <mergeCell ref="A2:F2"/>
    <mergeCell ref="A46:F46"/>
    <mergeCell ref="B49:C49"/>
    <mergeCell ref="D49:F49"/>
    <mergeCell ref="B52:C52"/>
    <mergeCell ref="D52:F52"/>
    <mergeCell ref="B51:C51"/>
    <mergeCell ref="D51:F5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&amp;R9. melléklet
a  3/2015. (III. 27.) önkormányzati rendelethez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</vt:i4>
      </vt:variant>
    </vt:vector>
  </HeadingPairs>
  <TitlesOfParts>
    <vt:vector size="33" baseType="lpstr">
      <vt:lpstr>1. Főösszesítő</vt:lpstr>
      <vt:lpstr>2. B és K mérlege</vt:lpstr>
      <vt:lpstr>3. Bevételek</vt:lpstr>
      <vt:lpstr>4. Kiadások</vt:lpstr>
      <vt:lpstr>5. Önkormányzat</vt:lpstr>
      <vt:lpstr>6. P.H.</vt:lpstr>
      <vt:lpstr>7. Beruházás</vt:lpstr>
      <vt:lpstr>8. Felújítás</vt:lpstr>
      <vt:lpstr>9. EU</vt:lpstr>
      <vt:lpstr>10. Adósság keletkeztető</vt:lpstr>
      <vt:lpstr>11. Saját bevétel</vt:lpstr>
      <vt:lpstr>12. Szakfel. összesítő Önk.</vt:lpstr>
      <vt:lpstr>13. Szakfeladat össz.- P.H.</vt:lpstr>
      <vt:lpstr>14. Ütemterv-Önkormányzat</vt:lpstr>
      <vt:lpstr>üres</vt:lpstr>
      <vt:lpstr>Szakfeladat-Önkormányzat</vt:lpstr>
      <vt:lpstr>Szakfeladat-P.H.</vt:lpstr>
      <vt:lpstr>mód 3. ÖNK</vt:lpstr>
      <vt:lpstr>mód 3 PH</vt:lpstr>
      <vt:lpstr>mód 1 önk</vt:lpstr>
      <vt:lpstr>mód 2 önk</vt:lpstr>
      <vt:lpstr>mód 2 ph</vt:lpstr>
      <vt:lpstr>12. Összes létszám</vt:lpstr>
      <vt:lpstr>13. Önk. létszám</vt:lpstr>
      <vt:lpstr>14. PH létszám</vt:lpstr>
      <vt:lpstr>15. Több éves kihat. döntések</vt:lpstr>
      <vt:lpstr>16. Közvetett támogatások</vt:lpstr>
      <vt:lpstr>Bérek</vt:lpstr>
      <vt:lpstr>Személyi összetétel</vt:lpstr>
      <vt:lpstr>Kormányzati funkc. Önkormányzat</vt:lpstr>
      <vt:lpstr>Munka1</vt:lpstr>
      <vt:lpstr>'7. Beruházás'!Nyomtatási_terület</vt:lpstr>
      <vt:lpstr>'8. Felújítás'!Nyomtatási_terület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Szedres Önkormányzat</dc:creator>
  <cp:lastModifiedBy>user</cp:lastModifiedBy>
  <cp:lastPrinted>2015-03-27T07:39:06Z</cp:lastPrinted>
  <dcterms:created xsi:type="dcterms:W3CDTF">2014-01-23T10:43:38Z</dcterms:created>
  <dcterms:modified xsi:type="dcterms:W3CDTF">2015-03-27T07:39:10Z</dcterms:modified>
</cp:coreProperties>
</file>