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8" activeTab="12"/>
  </bookViews>
  <sheets>
    <sheet name="1.mell. -mérleg" sheetId="1" r:id="rId1"/>
    <sheet name="2.mell - bevétel" sheetId="2" r:id="rId2"/>
    <sheet name="3.mell. - bevét.Köá" sheetId="3" r:id="rId3"/>
    <sheet name="4.mell. - kiadás" sheetId="4" r:id="rId4"/>
    <sheet name="5.mell. - kiadás.köá." sheetId="5" r:id="rId5"/>
    <sheet name="6.mell - átadások" sheetId="6" r:id="rId6"/>
    <sheet name="7.mell. - ellátottak jutt." sheetId="7" r:id="rId7"/>
    <sheet name="8.mell. -tartalék" sheetId="8" r:id="rId8"/>
    <sheet name="9.mell. - közgazd.mérleg" sheetId="9" r:id="rId9"/>
    <sheet name="10.mell. -ei.felh.ütemt." sheetId="10" r:id="rId10"/>
    <sheet name="11.mell. -részesedések" sheetId="11" r:id="rId11"/>
    <sheet name="12.mell.- közvetett" sheetId="12" r:id="rId12"/>
    <sheet name="13.mell.-középtávú" sheetId="13" r:id="rId13"/>
  </sheets>
  <definedNames/>
  <calcPr fullCalcOnLoad="1"/>
</workbook>
</file>

<file path=xl/sharedStrings.xml><?xml version="1.0" encoding="utf-8"?>
<sst xmlns="http://schemas.openxmlformats.org/spreadsheetml/2006/main" count="738" uniqueCount="429">
  <si>
    <t>Megnevezés</t>
  </si>
  <si>
    <t>Ft</t>
  </si>
  <si>
    <t>Összesen:</t>
  </si>
  <si>
    <t>létszám</t>
  </si>
  <si>
    <t>( e Ft-ban)</t>
  </si>
  <si>
    <t>e Ft</t>
  </si>
  <si>
    <t>TÁMOGATÁSOK ÖSSZESEN:</t>
  </si>
  <si>
    <t>(e Ft-ban)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</si>
  <si>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</si>
  <si>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</si>
  <si>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</si>
  <si>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</si>
  <si>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</si>
  <si>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</si>
  <si>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</si>
  <si>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</si>
  <si>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</si>
  <si>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</si>
  <si>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</si>
  <si>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</si>
  <si>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</si>
  <si>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</si>
  <si>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</si>
  <si>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</si>
  <si>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</si>
  <si>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ebből: igényel- hető költség- vetési támogatás</t>
  </si>
  <si>
    <t>hető költség-</t>
  </si>
  <si>
    <t>vetési támogatás</t>
  </si>
  <si>
    <t>Háziorvosi alapellátás</t>
  </si>
  <si>
    <t>Civil szervezetek működési támogatása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</si>
  <si>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</si>
  <si>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</si>
  <si>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</si>
  <si>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</si>
  <si>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</si>
  <si>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</si>
  <si>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</si>
  <si>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</si>
  <si>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</si>
  <si>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</si>
  <si>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</si>
  <si>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</si>
  <si>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</si>
  <si>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</si>
  <si>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</si>
  <si>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</si>
  <si>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</si>
  <si>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</si>
  <si>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</si>
  <si>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2014. év</t>
  </si>
  <si>
    <t>KÖZHATALMI BEVÉTELEK ÖSSZESEN:</t>
  </si>
  <si>
    <t>működési kiadások</t>
  </si>
  <si>
    <t>felhalmozási kiadások</t>
  </si>
  <si>
    <t>felújítások</t>
  </si>
  <si>
    <t>Foglalkoztatást helyettesítő juttatás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</si>
  <si>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</si>
  <si>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</si>
  <si>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</si>
  <si>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</si>
  <si>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 xml:space="preserve">Normatív lakásfenntartási támogatás 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</si>
  <si>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</si>
  <si>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</si>
  <si>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</si>
  <si>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</si>
  <si>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</si>
  <si>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</si>
  <si>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</si>
  <si>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</si>
  <si>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</si>
  <si>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</si>
  <si>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</si>
  <si>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</si>
  <si>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</si>
  <si>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</si>
  <si>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</si>
  <si>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</si>
  <si>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</si>
  <si>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</si>
  <si>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</si>
  <si>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Kistelepülések szociális feladatainak támogatása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</si>
  <si>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</si>
  <si>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</si>
  <si>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</si>
  <si>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</si>
  <si>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</si>
  <si>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</si>
  <si>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</si>
  <si>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</si>
  <si>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</si>
  <si>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</si>
  <si>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</si>
  <si>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</si>
  <si>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</si>
  <si>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</si>
  <si>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</si>
  <si>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</si>
  <si>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</si>
  <si>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</si>
  <si>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</si>
  <si>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</si>
  <si>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</si>
  <si>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</si>
  <si>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</si>
  <si>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</si>
  <si>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</si>
  <si>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</si>
  <si>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</si>
  <si>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</si>
  <si>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</si>
  <si>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</si>
  <si>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</si>
  <si>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</si>
  <si>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</si>
  <si>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</si>
  <si>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</si>
  <si>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</si>
  <si>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</si>
  <si>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</si>
  <si>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</si>
  <si>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</si>
  <si>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</si>
  <si>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</si>
  <si>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</si>
  <si>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</si>
  <si>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</si>
  <si>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</si>
  <si>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</si>
  <si>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</si>
  <si>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</si>
  <si>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</si>
  <si>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</si>
  <si>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</si>
  <si>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</si>
  <si>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</si>
  <si>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</si>
  <si>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</si>
  <si>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</si>
  <si>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</si>
  <si>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</si>
  <si>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</si>
  <si>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</si>
  <si>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</si>
  <si>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</si>
  <si>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</si>
  <si>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</si>
  <si>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</si>
  <si>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irányító szervi támogatás folyósítása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</si>
  <si>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</si>
  <si>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</si>
  <si>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</si>
  <si>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</si>
  <si>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</si>
  <si>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</si>
  <si>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</si>
  <si>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</si>
  <si>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</si>
  <si>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</si>
  <si>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</si>
  <si>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</si>
  <si>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</si>
  <si>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</si>
  <si>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</si>
  <si>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</si>
  <si>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</si>
  <si>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</si>
  <si>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084031</t>
  </si>
  <si>
    <t>094260</t>
  </si>
  <si>
    <t>Hallgatói és oktatói ösztöndíjak, egyéb juttatások</t>
  </si>
  <si>
    <t>Betegséggel kapcsolatos pénzbeni ellátások, támogatások</t>
  </si>
  <si>
    <t>Munkanélküli aktív korúak ellátásai</t>
  </si>
  <si>
    <t>Lakásfenntartással, lakhatással összefüggő ellátások</t>
  </si>
  <si>
    <t>107051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</si>
  <si>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</si>
  <si>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</si>
  <si>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</si>
  <si>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</si>
  <si>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</si>
  <si>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</si>
  <si>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</si>
  <si>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2015. évre</t>
  </si>
  <si>
    <t>2015.év</t>
  </si>
  <si>
    <t>Sor-</t>
  </si>
  <si>
    <t>Feladat</t>
  </si>
  <si>
    <t>(a Ft-ban)</t>
  </si>
  <si>
    <t>Mindösszesen:</t>
  </si>
  <si>
    <t>ELŐZŐ ÉVEKI KÖLTSÉGVETÉSI MARADVÁNY IGÉNYBEVÉTELE 2014. ÉVRŐL ÁTHÚZÓDÓ FELADATOKRA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</si>
  <si>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</si>
  <si>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</si>
  <si>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</si>
  <si>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</si>
  <si>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</si>
  <si>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</si>
  <si>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</si>
  <si>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</si>
  <si>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</si>
  <si>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</si>
  <si>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</si>
  <si>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</si>
  <si>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</si>
  <si>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</si>
  <si>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</si>
  <si>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</si>
  <si>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</si>
  <si>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</si>
  <si>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</si>
  <si>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</si>
  <si>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</si>
  <si>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</si>
  <si>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</si>
  <si>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</si>
  <si>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</si>
  <si>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</si>
  <si>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</si>
  <si>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</si>
  <si>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</si>
  <si>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</si>
  <si>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</si>
  <si>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</si>
  <si>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</si>
  <si>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</si>
  <si>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</si>
  <si>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</si>
  <si>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</si>
  <si>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</si>
  <si>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</si>
  <si>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</si>
  <si>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</si>
  <si>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</si>
  <si>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</si>
  <si>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</si>
  <si>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</si>
  <si>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</si>
  <si>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</si>
  <si>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</si>
  <si>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</si>
  <si>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</si>
  <si>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</si>
  <si>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</si>
  <si>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</si>
  <si>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</si>
  <si>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</si>
  <si>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</si>
  <si>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Általános tartalék</t>
  </si>
  <si>
    <t>Általános tartalék összesen:</t>
  </si>
  <si>
    <t>Felhalmozási célú céltartalék 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</si>
  <si>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</si>
  <si>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</si>
  <si>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</si>
  <si>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</si>
  <si>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</si>
  <si>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</si>
  <si>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</si>
  <si>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</si>
  <si>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</si>
  <si>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</si>
  <si>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</si>
  <si>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</si>
  <si>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</si>
  <si>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</si>
  <si>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</si>
  <si>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</si>
  <si>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</si>
  <si>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</si>
  <si>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</si>
  <si>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</si>
  <si>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</si>
  <si>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</si>
  <si>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</si>
  <si>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</si>
  <si>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</si>
  <si>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</si>
  <si>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</si>
  <si>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</si>
  <si>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</si>
  <si>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</si>
  <si>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</si>
  <si>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</si>
  <si>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</si>
  <si>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</si>
  <si>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</si>
  <si>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</si>
  <si>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</si>
  <si>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</si>
  <si>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</si>
  <si>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</si>
  <si>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</si>
  <si>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</si>
  <si>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</si>
  <si>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</si>
  <si>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</si>
  <si>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</si>
  <si>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</si>
  <si>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</si>
  <si>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</si>
  <si>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</si>
  <si>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</si>
  <si>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</si>
  <si>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</si>
  <si>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</si>
  <si>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</si>
  <si>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</si>
  <si>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</si>
  <si>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</si>
  <si>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Gyermekvédelmi pénzbeni és természetbeni ellátások</t>
  </si>
  <si>
    <t>Fejezeti és általános tartalékok elszámolása</t>
  </si>
  <si>
    <t xml:space="preserve">Méltányossági közgyógyellátás    </t>
  </si>
  <si>
    <t>lakhatáshoz kapcsolódó rendszeres kiadások viseléséhez nyújtható települési támogatás</t>
  </si>
  <si>
    <t>rendkívüli települési támogatás</t>
  </si>
  <si>
    <t>Rendszeres gyermekvédelmi kedvezményben részesülők részére Erzsébet utalvány</t>
  </si>
  <si>
    <t>2016.</t>
  </si>
  <si>
    <t>2017.</t>
  </si>
  <si>
    <t>2018.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</si>
  <si>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</si>
  <si>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</si>
  <si>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</si>
  <si>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</si>
  <si>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</si>
  <si>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</si>
  <si>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</si>
  <si>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</si>
  <si>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</si>
  <si>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</si>
  <si>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</si>
  <si>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</si>
  <si>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</si>
  <si>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</si>
  <si>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</si>
  <si>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</si>
  <si>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</si>
  <si>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</si>
  <si>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</si>
  <si>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</si>
  <si>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</si>
  <si>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</si>
  <si>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</si>
  <si>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</si>
  <si>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</si>
  <si>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</si>
  <si>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</si>
  <si>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</si>
  <si>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</si>
  <si>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</si>
  <si>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</si>
  <si>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</si>
  <si>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</si>
  <si>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</si>
  <si>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</si>
  <si>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</si>
  <si>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</si>
  <si>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</si>
  <si>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</si>
  <si>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</si>
  <si>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</si>
  <si>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</si>
  <si>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</si>
  <si>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</si>
  <si>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</si>
  <si>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</si>
  <si>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</si>
  <si>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</si>
  <si>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</si>
  <si>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2016-2018. év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</si>
  <si>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</si>
  <si>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</si>
  <si>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</si>
  <si>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</si>
  <si>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</si>
  <si>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</si>
  <si>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</si>
  <si>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</si>
  <si>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</si>
  <si>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</si>
  <si>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</si>
  <si>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(2014. december 31-i állapot szerint)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</si>
  <si>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</si>
  <si>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</si>
  <si>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</si>
  <si>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</si>
  <si>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</si>
  <si>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</si>
  <si>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</si>
  <si>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</si>
  <si>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</si>
  <si>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</si>
  <si>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</si>
  <si>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</si>
  <si>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</si>
  <si>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</si>
  <si>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</si>
  <si>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</si>
  <si>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Magyar Önkormányzatok Szövetsége tagdíj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</si>
  <si>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</si>
  <si>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</si>
  <si>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</si>
  <si>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</si>
  <si>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</si>
  <si>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2015. ÉVI EGYÉB MŰKÖDÉSI CÉLÚ TÁMOGATÁSAI</t>
  </si>
  <si>
    <t>Időskorúak támogatása</t>
  </si>
  <si>
    <t>ELLÁTOTTAK JUTTATÁSAI</t>
  </si>
  <si>
    <t>Rendszeres ellátások</t>
  </si>
  <si>
    <t>Rendszeres ellátások összesen:</t>
  </si>
  <si>
    <t>Eseti ellátások</t>
  </si>
  <si>
    <t>Eseti ellátások összesen: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</si>
  <si>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</si>
  <si>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</si>
  <si>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</si>
  <si>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</si>
  <si>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</si>
  <si>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</si>
  <si>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</si>
  <si>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</si>
  <si>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Az adósságkonszolidációban nem érintett önkormányzatok támogatásának 2015. évre áthúzódó maradványa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</si>
  <si>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</si>
  <si>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</si>
  <si>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</si>
  <si>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</si>
  <si>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1. melléklet  a  2/2015. (II. 19.) önkormányzati rendelethez</t>
  </si>
  <si>
    <t>2. melléklet  a  2/2015. (II. 19.) önkormányzati rendelethez</t>
  </si>
  <si>
    <t>3. melléklet  a  2/2015. (II. 19.) önkormányzati rendelethez</t>
  </si>
  <si>
    <t>4. melléklet  a  2/2015. (II. 19.) önkormányzati rendelethez</t>
  </si>
  <si>
    <t>5. melléklet  a  2/2015. (II. 19.) önkormányzati rendelethez</t>
  </si>
  <si>
    <t>6. melléklet  a  2/2015. (II. 19.) önkormányzati rendelethez</t>
  </si>
  <si>
    <t>7. melléklet  a  2/2015. (II. 19.) önkormányzati rendelethez</t>
  </si>
  <si>
    <t>8. melléklet a 2/2015. (II. 19.) önkormányzati rendelethez</t>
  </si>
  <si>
    <t>9. melléklet a 2/2015. (II. 19.) önkormányzati rendelethez</t>
  </si>
  <si>
    <t>10. melléklet a 2/2015. (II.19.) önkormányzati rendelethez</t>
  </si>
  <si>
    <t>11. melléklet a 2/2015. (II. 19.) önkormányzati rendelethez</t>
  </si>
  <si>
    <t>12. melléklet  a  2/2015. (II. 19.) önkormányzati rendelethez</t>
  </si>
  <si>
    <t>13. melléklet  a  2/2015. (II. 19.)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</si>
</sst>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</numFmts>
  <fonts count="49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>
      <alignment/>
      <protection/>
    </xf>
    <xf numFmtId="164" fontId="6" fillId="0" borderId="0" xfId="58" applyNumberFormat="1" applyFont="1">
      <alignment/>
      <protection/>
    </xf>
    <xf numFmtId="164" fontId="10" fillId="0" borderId="0" xfId="58" applyNumberFormat="1" applyFont="1">
      <alignment/>
      <protection/>
    </xf>
    <xf numFmtId="0" fontId="4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0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0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2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13" fillId="0" borderId="0" xfId="57" applyFont="1" applyAlignment="1">
      <alignment/>
      <protection/>
    </xf>
    <xf numFmtId="41" fontId="8" fillId="0" borderId="0" xfId="57" applyNumberFormat="1" applyFont="1" applyAlignment="1">
      <alignment horizontal="centerContinuous"/>
      <protection/>
    </xf>
    <xf numFmtId="0" fontId="9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41" fontId="11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2" fillId="0" borderId="0" xfId="57" applyFont="1">
      <alignment/>
      <protection/>
    </xf>
    <xf numFmtId="41" fontId="11" fillId="0" borderId="0" xfId="57" applyNumberFormat="1" applyFont="1" applyBorder="1">
      <alignment/>
      <protection/>
    </xf>
    <xf numFmtId="0" fontId="7" fillId="0" borderId="0" xfId="57" applyFont="1">
      <alignment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8" fillId="0" borderId="11" xfId="60" applyFont="1" applyBorder="1" applyAlignment="1">
      <alignment horizontal="center"/>
      <protection/>
    </xf>
    <xf numFmtId="0" fontId="8" fillId="0" borderId="12" xfId="60" applyFont="1" applyBorder="1" applyAlignment="1">
      <alignment horizontal="center"/>
      <protection/>
    </xf>
    <xf numFmtId="0" fontId="9" fillId="0" borderId="13" xfId="60" applyFont="1" applyBorder="1">
      <alignment/>
      <protection/>
    </xf>
    <xf numFmtId="0" fontId="8" fillId="0" borderId="14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8" fillId="0" borderId="0" xfId="60" applyFont="1">
      <alignment/>
      <protection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168" fontId="10" fillId="0" borderId="0" xfId="40" applyNumberFormat="1" applyFont="1" applyAlignment="1">
      <alignment horizontal="centerContinuous"/>
    </xf>
    <xf numFmtId="168" fontId="10" fillId="0" borderId="0" xfId="40" applyNumberFormat="1" applyFont="1" applyAlignment="1">
      <alignment horizontal="center"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6" fillId="0" borderId="11" xfId="40" applyNumberFormat="1" applyFont="1" applyBorder="1" applyAlignment="1">
      <alignment horizontal="center" wrapText="1"/>
    </xf>
    <xf numFmtId="168" fontId="6" fillId="0" borderId="13" xfId="40" applyNumberFormat="1" applyFont="1" applyBorder="1" applyAlignment="1">
      <alignment horizontal="center" wrapText="1"/>
    </xf>
    <xf numFmtId="168" fontId="6" fillId="0" borderId="15" xfId="40" applyNumberFormat="1" applyFont="1" applyBorder="1" applyAlignment="1">
      <alignment horizontal="center" wrapText="1"/>
    </xf>
    <xf numFmtId="168" fontId="9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8" applyFont="1">
      <alignment/>
      <protection/>
    </xf>
    <xf numFmtId="168" fontId="9" fillId="0" borderId="0" xfId="40" applyNumberFormat="1" applyFont="1" applyAlignment="1">
      <alignment horizontal="right"/>
    </xf>
    <xf numFmtId="168" fontId="15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6" xfId="58" applyFont="1" applyBorder="1" applyAlignment="1">
      <alignment horizontal="left"/>
      <protection/>
    </xf>
    <xf numFmtId="0" fontId="10" fillId="0" borderId="16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0" fontId="10" fillId="0" borderId="13" xfId="58" applyFont="1" applyBorder="1">
      <alignment/>
      <protection/>
    </xf>
    <xf numFmtId="0" fontId="10" fillId="0" borderId="15" xfId="58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8" applyFont="1" applyAlignment="1">
      <alignment/>
      <protection/>
    </xf>
    <xf numFmtId="0" fontId="4" fillId="0" borderId="0" xfId="58" applyFont="1">
      <alignment/>
      <protection/>
    </xf>
    <xf numFmtId="0" fontId="10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8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68" fontId="16" fillId="0" borderId="0" xfId="40" applyNumberFormat="1" applyFont="1" applyAlignment="1">
      <alignment wrapText="1"/>
    </xf>
    <xf numFmtId="168" fontId="16" fillId="0" borderId="0" xfId="40" applyNumberFormat="1" applyFont="1" applyAlignment="1">
      <alignment/>
    </xf>
    <xf numFmtId="0" fontId="10" fillId="0" borderId="0" xfId="58" applyFont="1" applyBorder="1" applyAlignment="1">
      <alignment horizontal="center" vertical="center"/>
      <protection/>
    </xf>
    <xf numFmtId="168" fontId="10" fillId="0" borderId="13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8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60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1" applyFont="1" applyAlignment="1">
      <alignment horizontal="center"/>
      <protection/>
    </xf>
    <xf numFmtId="0" fontId="9" fillId="0" borderId="0" xfId="61" applyFont="1">
      <alignment/>
      <protection/>
    </xf>
    <xf numFmtId="0" fontId="9" fillId="0" borderId="0" xfId="58" applyFont="1">
      <alignment/>
      <protection/>
    </xf>
    <xf numFmtId="0" fontId="9" fillId="0" borderId="17" xfId="60" applyFont="1" applyBorder="1" applyAlignment="1" quotePrefix="1">
      <alignment horizontal="center" vertical="center" wrapText="1"/>
      <protection/>
    </xf>
    <xf numFmtId="0" fontId="9" fillId="0" borderId="18" xfId="60" applyFont="1" applyBorder="1" applyAlignment="1">
      <alignment horizontal="left" wrapText="1"/>
      <protection/>
    </xf>
    <xf numFmtId="0" fontId="9" fillId="0" borderId="19" xfId="61" applyFont="1" applyBorder="1">
      <alignment/>
      <protection/>
    </xf>
    <xf numFmtId="0" fontId="9" fillId="0" borderId="20" xfId="61" applyFont="1" applyBorder="1">
      <alignment/>
      <protection/>
    </xf>
    <xf numFmtId="0" fontId="9" fillId="0" borderId="21" xfId="60" applyFont="1" applyBorder="1" applyAlignment="1" quotePrefix="1">
      <alignment horizontal="center" vertical="center" wrapText="1"/>
      <protection/>
    </xf>
    <xf numFmtId="0" fontId="9" fillId="0" borderId="22" xfId="61" applyFont="1" applyBorder="1">
      <alignment/>
      <protection/>
    </xf>
    <xf numFmtId="0" fontId="9" fillId="0" borderId="23" xfId="61" applyFont="1" applyBorder="1">
      <alignment/>
      <protection/>
    </xf>
    <xf numFmtId="0" fontId="9" fillId="0" borderId="24" xfId="61" applyFont="1" applyBorder="1">
      <alignment/>
      <protection/>
    </xf>
    <xf numFmtId="0" fontId="9" fillId="0" borderId="18" xfId="61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9" fillId="0" borderId="24" xfId="60" applyFont="1" applyBorder="1" applyAlignment="1">
      <alignment horizontal="right"/>
      <protection/>
    </xf>
    <xf numFmtId="0" fontId="9" fillId="0" borderId="19" xfId="60" applyFont="1" applyBorder="1" applyAlignment="1">
      <alignment horizontal="right"/>
      <protection/>
    </xf>
    <xf numFmtId="0" fontId="9" fillId="0" borderId="19" xfId="60" applyFont="1" applyBorder="1">
      <alignment/>
      <protection/>
    </xf>
    <xf numFmtId="0" fontId="10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58" applyFont="1" applyAlignment="1">
      <alignment horizontal="center"/>
      <protection/>
    </xf>
    <xf numFmtId="0" fontId="16" fillId="0" borderId="0" xfId="0" applyFont="1" applyAlignment="1">
      <alignment/>
    </xf>
    <xf numFmtId="0" fontId="6" fillId="0" borderId="11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4" fillId="0" borderId="15" xfId="58" applyFont="1" applyBorder="1" applyAlignment="1">
      <alignment horizontal="center"/>
      <protection/>
    </xf>
    <xf numFmtId="168" fontId="6" fillId="0" borderId="25" xfId="40" applyNumberFormat="1" applyFont="1" applyBorder="1" applyAlignment="1">
      <alignment/>
    </xf>
    <xf numFmtId="0" fontId="10" fillId="0" borderId="25" xfId="58" applyFont="1" applyBorder="1">
      <alignment/>
      <protection/>
    </xf>
    <xf numFmtId="0" fontId="6" fillId="0" borderId="26" xfId="58" applyFont="1" applyBorder="1">
      <alignment/>
      <protection/>
    </xf>
    <xf numFmtId="0" fontId="6" fillId="0" borderId="16" xfId="58" applyFont="1" applyBorder="1">
      <alignment/>
      <protection/>
    </xf>
    <xf numFmtId="168" fontId="6" fillId="0" borderId="15" xfId="40" applyNumberFormat="1" applyFont="1" applyBorder="1" applyAlignment="1">
      <alignment/>
    </xf>
    <xf numFmtId="0" fontId="6" fillId="0" borderId="0" xfId="58" applyFont="1">
      <alignment/>
      <protection/>
    </xf>
    <xf numFmtId="0" fontId="10" fillId="0" borderId="25" xfId="58" applyFont="1" applyBorder="1" applyAlignment="1">
      <alignment horizontal="right"/>
      <protection/>
    </xf>
    <xf numFmtId="0" fontId="10" fillId="0" borderId="26" xfId="58" applyFont="1" applyBorder="1" applyAlignment="1">
      <alignment wrapText="1"/>
      <protection/>
    </xf>
    <xf numFmtId="168" fontId="10" fillId="0" borderId="25" xfId="40" applyNumberFormat="1" applyFont="1" applyBorder="1" applyAlignment="1">
      <alignment/>
    </xf>
    <xf numFmtId="168" fontId="1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8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8" applyFont="1" applyBorder="1" applyAlignment="1">
      <alignment wrapText="1"/>
      <protection/>
    </xf>
    <xf numFmtId="0" fontId="10" fillId="0" borderId="19" xfId="58" applyFont="1" applyBorder="1" applyAlignment="1">
      <alignment horizontal="right"/>
      <protection/>
    </xf>
    <xf numFmtId="0" fontId="10" fillId="0" borderId="19" xfId="58" applyFont="1" applyBorder="1" applyAlignment="1">
      <alignment/>
      <protection/>
    </xf>
    <xf numFmtId="168" fontId="10" fillId="0" borderId="19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8" applyNumberFormat="1" applyFont="1">
      <alignment/>
      <protection/>
    </xf>
    <xf numFmtId="0" fontId="6" fillId="0" borderId="25" xfId="58" applyFont="1" applyBorder="1" applyAlignment="1">
      <alignment horizontal="right"/>
      <protection/>
    </xf>
    <xf numFmtId="0" fontId="6" fillId="0" borderId="25" xfId="58" applyFont="1" applyBorder="1">
      <alignment/>
      <protection/>
    </xf>
    <xf numFmtId="168" fontId="6" fillId="0" borderId="25" xfId="40" applyNumberFormat="1" applyFont="1" applyBorder="1" applyAlignment="1">
      <alignment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0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3" fillId="0" borderId="19" xfId="0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6" fillId="0" borderId="0" xfId="59" applyFont="1">
      <alignment/>
      <protection/>
    </xf>
    <xf numFmtId="0" fontId="6" fillId="0" borderId="25" xfId="59" applyFont="1" applyBorder="1" applyAlignment="1">
      <alignment horizontal="right"/>
      <protection/>
    </xf>
    <xf numFmtId="0" fontId="6" fillId="0" borderId="25" xfId="59" applyFont="1" applyBorder="1">
      <alignment/>
      <protection/>
    </xf>
    <xf numFmtId="168" fontId="6" fillId="0" borderId="25" xfId="59" applyNumberFormat="1" applyFont="1" applyBorder="1" applyAlignment="1">
      <alignment/>
      <protection/>
    </xf>
    <xf numFmtId="168" fontId="6" fillId="0" borderId="0" xfId="59" applyNumberFormat="1" applyFont="1">
      <alignment/>
      <protection/>
    </xf>
    <xf numFmtId="0" fontId="10" fillId="0" borderId="0" xfId="59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9" fillId="0" borderId="0" xfId="60" applyFont="1" applyAlignment="1">
      <alignment horizontal="left" wrapText="1"/>
      <protection/>
    </xf>
    <xf numFmtId="0" fontId="6" fillId="0" borderId="14" xfId="58" applyFont="1" applyBorder="1" applyAlignment="1">
      <alignment horizontal="center"/>
      <protection/>
    </xf>
    <xf numFmtId="0" fontId="9" fillId="0" borderId="27" xfId="61" applyFont="1" applyBorder="1">
      <alignment/>
      <protection/>
    </xf>
    <xf numFmtId="0" fontId="21" fillId="0" borderId="25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164" fontId="9" fillId="0" borderId="23" xfId="61" applyNumberFormat="1" applyFont="1" applyBorder="1">
      <alignment/>
      <protection/>
    </xf>
    <xf numFmtId="164" fontId="9" fillId="0" borderId="19" xfId="61" applyNumberFormat="1" applyFont="1" applyBorder="1">
      <alignment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168" fontId="24" fillId="0" borderId="0" xfId="40" applyNumberFormat="1" applyFont="1" applyAlignment="1">
      <alignment/>
    </xf>
    <xf numFmtId="0" fontId="9" fillId="0" borderId="0" xfId="58" applyFont="1">
      <alignment/>
      <protection/>
    </xf>
    <xf numFmtId="0" fontId="8" fillId="0" borderId="0" xfId="58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21" fillId="0" borderId="0" xfId="58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28" xfId="40" applyNumberFormat="1" applyFont="1" applyBorder="1" applyAlignment="1">
      <alignment horizontal="center"/>
    </xf>
    <xf numFmtId="168" fontId="21" fillId="0" borderId="11" xfId="40" applyNumberFormat="1" applyFont="1" applyBorder="1" applyAlignment="1">
      <alignment horizontal="center"/>
    </xf>
    <xf numFmtId="168" fontId="21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7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19" xfId="40" applyNumberFormat="1" applyFont="1" applyBorder="1" applyAlignment="1">
      <alignment/>
    </xf>
    <xf numFmtId="168" fontId="4" fillId="0" borderId="30" xfId="40" applyNumberFormat="1" applyFont="1" applyBorder="1" applyAlignment="1">
      <alignment/>
    </xf>
    <xf numFmtId="0" fontId="8" fillId="0" borderId="31" xfId="61" applyFont="1" applyBorder="1">
      <alignment/>
      <protection/>
    </xf>
    <xf numFmtId="0" fontId="8" fillId="0" borderId="25" xfId="61" applyFont="1" applyBorder="1">
      <alignment/>
      <protection/>
    </xf>
    <xf numFmtId="168" fontId="4" fillId="0" borderId="25" xfId="40" applyNumberFormat="1" applyFont="1" applyBorder="1" applyAlignment="1">
      <alignment/>
    </xf>
    <xf numFmtId="0" fontId="9" fillId="0" borderId="32" xfId="60" applyFont="1" applyBorder="1" applyAlignment="1" quotePrefix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20" fillId="0" borderId="0" xfId="0" applyFont="1" applyAlignment="1">
      <alignment/>
    </xf>
    <xf numFmtId="0" fontId="9" fillId="0" borderId="20" xfId="60" applyFont="1" applyBorder="1" applyAlignment="1">
      <alignment horizontal="right"/>
      <protection/>
    </xf>
    <xf numFmtId="0" fontId="20" fillId="0" borderId="19" xfId="60" applyFont="1" applyBorder="1">
      <alignment/>
      <protection/>
    </xf>
    <xf numFmtId="0" fontId="20" fillId="0" borderId="23" xfId="60" applyFont="1" applyBorder="1">
      <alignment/>
      <protection/>
    </xf>
    <xf numFmtId="0" fontId="9" fillId="0" borderId="23" xfId="60" applyFont="1" applyBorder="1">
      <alignment/>
      <protection/>
    </xf>
    <xf numFmtId="0" fontId="9" fillId="0" borderId="30" xfId="60" applyFont="1" applyBorder="1">
      <alignment/>
      <protection/>
    </xf>
    <xf numFmtId="0" fontId="8" fillId="0" borderId="31" xfId="60" applyFont="1" applyBorder="1">
      <alignment/>
      <protection/>
    </xf>
    <xf numFmtId="0" fontId="8" fillId="0" borderId="25" xfId="60" applyFont="1" applyBorder="1">
      <alignment/>
      <protection/>
    </xf>
    <xf numFmtId="0" fontId="8" fillId="0" borderId="31" xfId="60" applyFont="1" applyBorder="1" applyAlignment="1">
      <alignment horizontal="right"/>
      <protection/>
    </xf>
    <xf numFmtId="0" fontId="8" fillId="0" borderId="25" xfId="60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4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168" fontId="10" fillId="0" borderId="36" xfId="40" applyNumberFormat="1" applyFont="1" applyBorder="1" applyAlignment="1">
      <alignment horizontal="center"/>
    </xf>
    <xf numFmtId="168" fontId="10" fillId="0" borderId="37" xfId="40" applyNumberFormat="1" applyFont="1" applyBorder="1" applyAlignment="1">
      <alignment horizontal="center"/>
    </xf>
    <xf numFmtId="168" fontId="10" fillId="0" borderId="38" xfId="4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168" fontId="10" fillId="0" borderId="15" xfId="40" applyNumberFormat="1" applyFont="1" applyBorder="1" applyAlignment="1">
      <alignment/>
    </xf>
    <xf numFmtId="168" fontId="10" fillId="0" borderId="39" xfId="40" applyNumberFormat="1" applyFont="1" applyBorder="1" applyAlignment="1">
      <alignment/>
    </xf>
    <xf numFmtId="168" fontId="10" fillId="0" borderId="40" xfId="40" applyNumberFormat="1" applyFont="1" applyBorder="1" applyAlignment="1">
      <alignment/>
    </xf>
    <xf numFmtId="168" fontId="10" fillId="0" borderId="41" xfId="4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168" fontId="10" fillId="0" borderId="19" xfId="4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0" fontId="10" fillId="0" borderId="19" xfId="0" applyFont="1" applyBorder="1" applyAlignment="1">
      <alignment/>
    </xf>
    <xf numFmtId="168" fontId="10" fillId="0" borderId="19" xfId="40" applyNumberFormat="1" applyFont="1" applyBorder="1" applyAlignment="1">
      <alignment/>
    </xf>
    <xf numFmtId="168" fontId="27" fillId="0" borderId="19" xfId="40" applyNumberFormat="1" applyFont="1" applyFill="1" applyBorder="1" applyAlignment="1">
      <alignment/>
    </xf>
    <xf numFmtId="168" fontId="27" fillId="0" borderId="23" xfId="40" applyNumberFormat="1" applyFont="1" applyFill="1" applyBorder="1" applyAlignment="1">
      <alignment/>
    </xf>
    <xf numFmtId="168" fontId="10" fillId="0" borderId="19" xfId="40" applyNumberFormat="1" applyFont="1" applyFill="1" applyBorder="1" applyAlignment="1">
      <alignment/>
    </xf>
    <xf numFmtId="168" fontId="10" fillId="0" borderId="23" xfId="4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6" fillId="0" borderId="25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0" fontId="10" fillId="0" borderId="45" xfId="0" applyFont="1" applyBorder="1" applyAlignment="1">
      <alignment horizontal="center"/>
    </xf>
    <xf numFmtId="0" fontId="6" fillId="0" borderId="27" xfId="0" applyFont="1" applyBorder="1" applyAlignment="1">
      <alignment/>
    </xf>
    <xf numFmtId="168" fontId="10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5" xfId="0" applyFont="1" applyBorder="1" applyAlignment="1">
      <alignment/>
    </xf>
    <xf numFmtId="0" fontId="6" fillId="0" borderId="31" xfId="0" applyFont="1" applyBorder="1" applyAlignment="1">
      <alignment/>
    </xf>
    <xf numFmtId="168" fontId="10" fillId="0" borderId="47" xfId="40" applyNumberFormat="1" applyFont="1" applyBorder="1" applyAlignment="1">
      <alignment/>
    </xf>
    <xf numFmtId="168" fontId="10" fillId="0" borderId="48" xfId="40" applyNumberFormat="1" applyFont="1" applyBorder="1" applyAlignment="1">
      <alignment/>
    </xf>
    <xf numFmtId="0" fontId="10" fillId="0" borderId="19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7" applyFont="1" applyAlignment="1">
      <alignment horizontal="center"/>
      <protection/>
    </xf>
    <xf numFmtId="0" fontId="10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25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0" fillId="0" borderId="0" xfId="57" applyNumberFormat="1" applyFont="1">
      <alignment/>
      <protection/>
    </xf>
    <xf numFmtId="41" fontId="10" fillId="0" borderId="0" xfId="57" applyNumberFormat="1" applyFont="1" applyBorder="1" applyAlignment="1">
      <alignment horizontal="center"/>
      <protection/>
    </xf>
    <xf numFmtId="41" fontId="10" fillId="0" borderId="0" xfId="57" applyNumberFormat="1" applyFont="1" applyBorder="1">
      <alignment/>
      <protection/>
    </xf>
    <xf numFmtId="41" fontId="31" fillId="0" borderId="49" xfId="57" applyNumberFormat="1" applyFont="1" applyBorder="1" applyAlignment="1">
      <alignment horizontal="centerContinuous"/>
      <protection/>
    </xf>
    <xf numFmtId="0" fontId="19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/>
      <protection/>
    </xf>
    <xf numFmtId="41" fontId="19" fillId="0" borderId="0" xfId="57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wrapText="1"/>
      <protection/>
    </xf>
    <xf numFmtId="41" fontId="10" fillId="0" borderId="49" xfId="57" applyNumberFormat="1" applyFont="1" applyBorder="1">
      <alignment/>
      <protection/>
    </xf>
    <xf numFmtId="0" fontId="19" fillId="0" borderId="0" xfId="57" applyFont="1" applyBorder="1" applyAlignment="1">
      <alignment wrapText="1"/>
      <protection/>
    </xf>
    <xf numFmtId="41" fontId="19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31" fillId="0" borderId="0" xfId="57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0" applyFont="1" applyBorder="1" applyAlignment="1">
      <alignment horizontal="left" wrapText="1"/>
      <protection/>
    </xf>
    <xf numFmtId="0" fontId="9" fillId="0" borderId="50" xfId="60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10" fillId="0" borderId="0" xfId="58" applyFont="1" applyBorder="1" applyAlignment="1">
      <alignment horizontal="center" vertical="center"/>
      <protection/>
    </xf>
    <xf numFmtId="0" fontId="10" fillId="0" borderId="51" xfId="58" applyFont="1" applyBorder="1" applyAlignment="1">
      <alignment horizontal="center" vertical="center"/>
      <protection/>
    </xf>
    <xf numFmtId="0" fontId="10" fillId="0" borderId="14" xfId="58" applyFont="1" applyBorder="1" applyAlignment="1">
      <alignment horizontal="center" vertical="center"/>
      <protection/>
    </xf>
    <xf numFmtId="0" fontId="10" fillId="0" borderId="16" xfId="58" applyFont="1" applyBorder="1" applyAlignment="1">
      <alignment horizontal="center" vertical="center"/>
      <protection/>
    </xf>
    <xf numFmtId="0" fontId="10" fillId="0" borderId="52" xfId="58" applyFont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53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 vertical="center"/>
      <protection/>
    </xf>
    <xf numFmtId="0" fontId="10" fillId="0" borderId="53" xfId="58" applyFont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10" fillId="0" borderId="0" xfId="58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wrapText="1"/>
    </xf>
    <xf numFmtId="0" fontId="9" fillId="0" borderId="0" xfId="60" applyFont="1" applyBorder="1" applyAlignment="1">
      <alignment horizontal="left" wrapText="1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8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0" xfId="58" applyFont="1" applyBorder="1" applyAlignment="1">
      <alignment horizontal="center"/>
      <protection/>
    </xf>
    <xf numFmtId="0" fontId="10" fillId="0" borderId="51" xfId="58" applyFont="1" applyBorder="1" applyAlignment="1">
      <alignment horizontal="center"/>
      <protection/>
    </xf>
    <xf numFmtId="0" fontId="10" fillId="0" borderId="14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10" fillId="0" borderId="52" xfId="58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3" xfId="58" applyFont="1" applyBorder="1" applyAlignment="1">
      <alignment horizontal="center" vertical="center" wrapText="1"/>
      <protection/>
    </xf>
    <xf numFmtId="0" fontId="21" fillId="0" borderId="15" xfId="58" applyFont="1" applyBorder="1" applyAlignment="1">
      <alignment horizontal="center" vertical="center" wrapText="1"/>
      <protection/>
    </xf>
    <xf numFmtId="168" fontId="21" fillId="0" borderId="26" xfId="40" applyNumberFormat="1" applyFont="1" applyBorder="1" applyAlignment="1">
      <alignment horizontal="center"/>
    </xf>
    <xf numFmtId="168" fontId="21" fillId="0" borderId="54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53" xfId="40" applyNumberFormat="1" applyFont="1" applyBorder="1" applyAlignment="1">
      <alignment horizontal="center"/>
    </xf>
    <xf numFmtId="168" fontId="21" fillId="0" borderId="28" xfId="40" applyNumberFormat="1" applyFont="1" applyBorder="1" applyAlignment="1">
      <alignment horizontal="center"/>
    </xf>
    <xf numFmtId="168" fontId="21" fillId="0" borderId="12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1" xfId="40" applyNumberFormat="1" applyFont="1" applyBorder="1" applyAlignment="1">
      <alignment horizontal="center"/>
    </xf>
    <xf numFmtId="168" fontId="21" fillId="0" borderId="14" xfId="40" applyNumberFormat="1" applyFont="1" applyBorder="1" applyAlignment="1">
      <alignment horizontal="center"/>
    </xf>
    <xf numFmtId="168" fontId="21" fillId="0" borderId="16" xfId="40" applyNumberFormat="1" applyFont="1" applyBorder="1" applyAlignment="1">
      <alignment horizontal="center"/>
    </xf>
    <xf numFmtId="168" fontId="21" fillId="0" borderId="52" xfId="40" applyNumberFormat="1" applyFont="1" applyBorder="1" applyAlignment="1">
      <alignment horizontal="center"/>
    </xf>
    <xf numFmtId="0" fontId="7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center" wrapText="1"/>
      <protection/>
    </xf>
    <xf numFmtId="0" fontId="9" fillId="0" borderId="31" xfId="58" applyFont="1" applyBorder="1" applyAlignment="1">
      <alignment horizontal="center"/>
      <protection/>
    </xf>
    <xf numFmtId="0" fontId="9" fillId="0" borderId="26" xfId="58" applyFont="1" applyBorder="1" applyAlignment="1">
      <alignment horizontal="center"/>
      <protection/>
    </xf>
    <xf numFmtId="0" fontId="9" fillId="0" borderId="54" xfId="58" applyFont="1" applyBorder="1" applyAlignment="1">
      <alignment horizontal="center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15" xfId="58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7" fillId="0" borderId="31" xfId="58" applyFont="1" applyBorder="1" applyAlignment="1">
      <alignment horizontal="center"/>
      <protection/>
    </xf>
    <xf numFmtId="0" fontId="7" fillId="0" borderId="54" xfId="58" applyFont="1" applyBorder="1" applyAlignment="1">
      <alignment horizontal="center"/>
      <protection/>
    </xf>
    <xf numFmtId="44" fontId="9" fillId="0" borderId="31" xfId="63" applyFont="1" applyBorder="1" applyAlignment="1">
      <alignment horizontal="center"/>
    </xf>
    <xf numFmtId="44" fontId="9" fillId="0" borderId="26" xfId="63" applyFont="1" applyBorder="1" applyAlignment="1">
      <alignment horizontal="center"/>
    </xf>
    <xf numFmtId="44" fontId="9" fillId="0" borderId="54" xfId="63" applyFont="1" applyBorder="1" applyAlignment="1">
      <alignment horizontal="center"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3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/>
      <protection/>
    </xf>
    <xf numFmtId="0" fontId="7" fillId="0" borderId="51" xfId="58" applyFont="1" applyBorder="1" applyAlignment="1">
      <alignment horizontal="center"/>
      <protection/>
    </xf>
    <xf numFmtId="0" fontId="7" fillId="0" borderId="14" xfId="58" applyFont="1" applyBorder="1" applyAlignment="1">
      <alignment horizontal="center"/>
      <protection/>
    </xf>
    <xf numFmtId="0" fontId="7" fillId="0" borderId="52" xfId="58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16" xfId="61" applyFont="1" applyBorder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9" fillId="0" borderId="31" xfId="58" applyFont="1" applyBorder="1" applyAlignment="1">
      <alignment horizontal="center" wrapText="1"/>
      <protection/>
    </xf>
    <xf numFmtId="0" fontId="9" fillId="0" borderId="26" xfId="58" applyFont="1" applyBorder="1" applyAlignment="1">
      <alignment horizontal="center" wrapText="1"/>
      <protection/>
    </xf>
    <xf numFmtId="0" fontId="9" fillId="0" borderId="54" xfId="58" applyFont="1" applyBorder="1" applyAlignment="1">
      <alignment horizont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5" fillId="0" borderId="13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0" fillId="0" borderId="0" xfId="60" applyFont="1" applyBorder="1" applyAlignment="1">
      <alignment horizontal="left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60" applyFont="1" applyBorder="1" applyAlignment="1">
      <alignment horizontal="left" wrapText="1"/>
      <protection/>
    </xf>
    <xf numFmtId="0" fontId="10" fillId="0" borderId="0" xfId="60" applyFont="1" applyAlignment="1">
      <alignment horizontal="left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right"/>
      <protection/>
    </xf>
    <xf numFmtId="0" fontId="7" fillId="0" borderId="0" xfId="58" applyFont="1" applyAlignment="1">
      <alignment horizont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" vertical="center"/>
      <protection/>
    </xf>
    <xf numFmtId="0" fontId="10" fillId="0" borderId="15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53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8" fontId="10" fillId="0" borderId="38" xfId="40" applyNumberFormat="1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28" xfId="40" applyNumberFormat="1" applyFont="1" applyBorder="1" applyAlignment="1">
      <alignment horizontal="center"/>
    </xf>
    <xf numFmtId="168" fontId="10" fillId="0" borderId="14" xfId="40" applyNumberFormat="1" applyFont="1" applyBorder="1" applyAlignment="1">
      <alignment horizontal="center"/>
    </xf>
    <xf numFmtId="168" fontId="10" fillId="0" borderId="5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28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52" xfId="40" applyNumberFormat="1" applyFont="1" applyBorder="1" applyAlignment="1">
      <alignment horizontal="center"/>
    </xf>
    <xf numFmtId="168" fontId="10" fillId="0" borderId="57" xfId="40" applyNumberFormat="1" applyFont="1" applyBorder="1" applyAlignment="1">
      <alignment horizontal="center"/>
    </xf>
    <xf numFmtId="168" fontId="10" fillId="0" borderId="58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8" fontId="10" fillId="0" borderId="19" xfId="40" applyNumberFormat="1" applyFont="1" applyBorder="1" applyAlignment="1">
      <alignment horizontal="center"/>
    </xf>
    <xf numFmtId="168" fontId="10" fillId="0" borderId="43" xfId="40" applyNumberFormat="1" applyFont="1" applyBorder="1" applyAlignment="1">
      <alignment horizontal="center"/>
    </xf>
    <xf numFmtId="168" fontId="10" fillId="0" borderId="27" xfId="40" applyNumberFormat="1" applyFont="1" applyBorder="1" applyAlignment="1">
      <alignment horizontal="center"/>
    </xf>
    <xf numFmtId="168" fontId="10" fillId="0" borderId="43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0" fillId="0" borderId="4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10" fillId="0" borderId="0" xfId="57" applyFont="1" applyAlignment="1">
      <alignment horizont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6" fillId="0" borderId="31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.99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4.625" style="2" customWidth="1"/>
    <col min="2" max="2" width="13.375" style="71" customWidth="1"/>
    <col min="3" max="3" width="4.875" style="2" customWidth="1"/>
    <col min="4" max="4" width="14.25390625" style="71" bestFit="1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371" t="s">
        <v>416</v>
      </c>
      <c r="B1" s="371"/>
      <c r="C1" s="371"/>
      <c r="D1" s="371"/>
      <c r="E1" s="371"/>
    </row>
    <row r="2" spans="1:5" ht="15">
      <c r="A2" s="96"/>
      <c r="B2" s="96"/>
      <c r="C2" s="96"/>
      <c r="D2" s="96"/>
      <c r="E2" s="96"/>
    </row>
    <row r="3" spans="1:5" s="66" customFormat="1" ht="15.75">
      <c r="A3" s="369"/>
      <c r="B3" s="369"/>
      <c r="C3" s="369"/>
      <c r="D3" s="369"/>
      <c r="E3" s="369"/>
    </row>
    <row r="4" spans="1:5" s="66" customFormat="1" ht="15.75">
      <c r="A4" s="373" t="s">
        <v>382</v>
      </c>
      <c r="B4" s="373"/>
      <c r="C4" s="373"/>
      <c r="D4" s="373"/>
      <c r="E4" s="373"/>
    </row>
    <row r="5" spans="1:5" ht="15.75">
      <c r="A5" s="373" t="s">
        <v>111</v>
      </c>
      <c r="B5" s="373"/>
      <c r="C5" s="373"/>
      <c r="D5" s="373"/>
      <c r="E5" s="373"/>
    </row>
    <row r="6" spans="1:5" ht="12.75" customHeight="1">
      <c r="A6" s="372" t="s">
        <v>179</v>
      </c>
      <c r="B6" s="372"/>
      <c r="C6" s="372"/>
      <c r="D6" s="372"/>
      <c r="E6" s="372"/>
    </row>
    <row r="7" spans="1:5" s="1" customFormat="1" ht="15">
      <c r="A7" s="2"/>
      <c r="B7" s="71"/>
      <c r="C7" s="2"/>
      <c r="D7" s="63"/>
      <c r="E7" s="2"/>
    </row>
    <row r="8" spans="1:4" s="1" customFormat="1" ht="18.75">
      <c r="A8" s="122" t="s">
        <v>112</v>
      </c>
      <c r="B8" s="72"/>
      <c r="D8" s="123"/>
    </row>
    <row r="9" spans="1:5" ht="15.75">
      <c r="A9" s="5" t="s">
        <v>113</v>
      </c>
      <c r="B9" s="72"/>
      <c r="C9" s="1"/>
      <c r="D9" s="124">
        <f>B10+B11</f>
        <v>14330</v>
      </c>
      <c r="E9" s="1" t="s">
        <v>5</v>
      </c>
    </row>
    <row r="10" spans="1:7" ht="15.75">
      <c r="A10" s="125" t="s">
        <v>114</v>
      </c>
      <c r="B10" s="71">
        <f>'2.mell - bevétel'!H56</f>
        <v>14058</v>
      </c>
      <c r="C10" s="2" t="s">
        <v>5</v>
      </c>
      <c r="D10" s="63"/>
      <c r="G10" s="90"/>
    </row>
    <row r="11" spans="1:5" s="1" customFormat="1" ht="15.75" customHeight="1">
      <c r="A11" s="125" t="s">
        <v>115</v>
      </c>
      <c r="B11" s="71">
        <f>'2.mell - bevétel'!H62</f>
        <v>272</v>
      </c>
      <c r="C11" s="2" t="s">
        <v>5</v>
      </c>
      <c r="D11" s="63"/>
      <c r="E11" s="2"/>
    </row>
    <row r="12" spans="1:4" s="1" customFormat="1" ht="15.75">
      <c r="A12" s="5"/>
      <c r="B12" s="72"/>
      <c r="D12" s="124"/>
    </row>
    <row r="13" spans="1:5" s="1" customFormat="1" ht="15.75">
      <c r="A13" s="5" t="s">
        <v>116</v>
      </c>
      <c r="B13" s="72"/>
      <c r="D13" s="124"/>
      <c r="E13" s="1" t="s">
        <v>5</v>
      </c>
    </row>
    <row r="14" spans="1:4" s="1" customFormat="1" ht="15.75">
      <c r="A14" s="5"/>
      <c r="B14" s="72"/>
      <c r="D14" s="124"/>
    </row>
    <row r="15" spans="1:5" s="1" customFormat="1" ht="15.75">
      <c r="A15" s="5" t="s">
        <v>88</v>
      </c>
      <c r="B15" s="72"/>
      <c r="D15" s="124">
        <f>'2.mell - bevétel'!H76</f>
        <v>1495</v>
      </c>
      <c r="E15" s="1" t="s">
        <v>5</v>
      </c>
    </row>
    <row r="16" spans="1:7" s="1" customFormat="1" ht="15.75">
      <c r="A16" s="5"/>
      <c r="B16" s="72"/>
      <c r="D16" s="124"/>
      <c r="G16" s="91"/>
    </row>
    <row r="17" spans="1:5" s="1" customFormat="1" ht="15.75">
      <c r="A17" s="5" t="s">
        <v>44</v>
      </c>
      <c r="B17" s="72"/>
      <c r="D17" s="124">
        <f>'2.mell - bevétel'!H87</f>
        <v>750</v>
      </c>
      <c r="E17" s="1" t="s">
        <v>5</v>
      </c>
    </row>
    <row r="18" spans="1:4" s="1" customFormat="1" ht="15.75">
      <c r="A18" s="8"/>
      <c r="B18" s="73"/>
      <c r="D18" s="124"/>
    </row>
    <row r="19" spans="1:5" s="1" customFormat="1" ht="15.75">
      <c r="A19" s="5" t="s">
        <v>117</v>
      </c>
      <c r="B19" s="72"/>
      <c r="D19" s="124">
        <v>0</v>
      </c>
      <c r="E19" s="1" t="s">
        <v>5</v>
      </c>
    </row>
    <row r="20" spans="1:4" s="1" customFormat="1" ht="15.75">
      <c r="A20" s="8"/>
      <c r="B20" s="72"/>
      <c r="D20" s="124"/>
    </row>
    <row r="21" spans="1:5" s="1" customFormat="1" ht="15.75">
      <c r="A21" s="5" t="s">
        <v>118</v>
      </c>
      <c r="D21" s="124">
        <f>B22+B23</f>
        <v>0</v>
      </c>
      <c r="E21" s="1" t="s">
        <v>5</v>
      </c>
    </row>
    <row r="22" spans="1:7" s="4" customFormat="1" ht="32.25">
      <c r="A22" s="125" t="s">
        <v>119</v>
      </c>
      <c r="B22" s="73">
        <v>0</v>
      </c>
      <c r="C22" s="1" t="s">
        <v>5</v>
      </c>
      <c r="D22" s="124"/>
      <c r="E22" s="1"/>
      <c r="F22" s="1"/>
      <c r="G22" s="92"/>
    </row>
    <row r="23" spans="1:7" ht="18.75">
      <c r="A23" s="66" t="s">
        <v>120</v>
      </c>
      <c r="B23" s="72">
        <v>0</v>
      </c>
      <c r="C23" s="1" t="s">
        <v>5</v>
      </c>
      <c r="D23" s="124"/>
      <c r="E23" s="1"/>
      <c r="F23" s="4"/>
      <c r="G23" s="93"/>
    </row>
    <row r="24" spans="1:7" s="1" customFormat="1" ht="18.75">
      <c r="A24" s="79"/>
      <c r="B24" s="71"/>
      <c r="C24" s="2"/>
      <c r="D24" s="126"/>
      <c r="E24" s="4"/>
      <c r="G24" s="94"/>
    </row>
    <row r="25" spans="1:5" s="1" customFormat="1" ht="15.75">
      <c r="A25" s="5" t="s">
        <v>99</v>
      </c>
      <c r="B25" s="72"/>
      <c r="D25" s="124">
        <f>B26+B27</f>
        <v>0</v>
      </c>
      <c r="E25" s="1" t="s">
        <v>5</v>
      </c>
    </row>
    <row r="26" spans="1:4" s="1" customFormat="1" ht="31.5">
      <c r="A26" s="125" t="s">
        <v>121</v>
      </c>
      <c r="B26" s="72">
        <v>0</v>
      </c>
      <c r="C26" s="1" t="s">
        <v>5</v>
      </c>
      <c r="D26" s="124"/>
    </row>
    <row r="27" spans="1:4" s="1" customFormat="1" ht="15.75">
      <c r="A27" s="66" t="s">
        <v>122</v>
      </c>
      <c r="B27" s="72">
        <v>0</v>
      </c>
      <c r="C27" s="1" t="s">
        <v>5</v>
      </c>
      <c r="D27" s="124"/>
    </row>
    <row r="28" spans="1:4" s="1" customFormat="1" ht="15.75">
      <c r="A28" s="79"/>
      <c r="D28" s="123"/>
    </row>
    <row r="29" spans="1:5" s="1" customFormat="1" ht="15.75">
      <c r="A29" s="5" t="s">
        <v>36</v>
      </c>
      <c r="D29" s="127">
        <f>SUM(D9:D28)</f>
        <v>16575</v>
      </c>
      <c r="E29" s="1" t="s">
        <v>5</v>
      </c>
    </row>
    <row r="30" spans="1:4" s="1" customFormat="1" ht="15.75">
      <c r="A30" s="66"/>
      <c r="D30" s="123"/>
    </row>
    <row r="31" spans="1:4" s="1" customFormat="1" ht="18.75">
      <c r="A31" s="122" t="s">
        <v>123</v>
      </c>
      <c r="D31" s="123"/>
    </row>
    <row r="32" spans="1:5" s="1" customFormat="1" ht="15.75">
      <c r="A32" s="9" t="s">
        <v>17</v>
      </c>
      <c r="B32" s="72"/>
      <c r="D32" s="124">
        <f>B34+B35+B36+B37+B38</f>
        <v>16575</v>
      </c>
      <c r="E32" s="1" t="s">
        <v>5</v>
      </c>
    </row>
    <row r="33" spans="1:4" s="1" customFormat="1" ht="15.75">
      <c r="A33" s="8" t="s">
        <v>16</v>
      </c>
      <c r="B33" s="72"/>
      <c r="D33" s="124"/>
    </row>
    <row r="34" spans="1:4" s="1" customFormat="1" ht="15.75">
      <c r="A34" s="66" t="s">
        <v>124</v>
      </c>
      <c r="B34" s="72">
        <f>'4.mell. - kiadás'!D32</f>
        <v>5855</v>
      </c>
      <c r="C34" s="1" t="s">
        <v>5</v>
      </c>
      <c r="D34" s="124"/>
    </row>
    <row r="35" spans="1:4" s="1" customFormat="1" ht="15.75">
      <c r="A35" s="66" t="s">
        <v>125</v>
      </c>
      <c r="B35" s="72">
        <f>'4.mell. - kiadás'!E32</f>
        <v>1599</v>
      </c>
      <c r="C35" s="1" t="s">
        <v>5</v>
      </c>
      <c r="D35" s="124"/>
    </row>
    <row r="36" spans="1:4" s="1" customFormat="1" ht="15.75">
      <c r="A36" s="66" t="s">
        <v>126</v>
      </c>
      <c r="B36" s="72">
        <f>'4.mell. - kiadás'!F32</f>
        <v>7397</v>
      </c>
      <c r="C36" s="1" t="s">
        <v>5</v>
      </c>
      <c r="D36" s="124"/>
    </row>
    <row r="37" spans="1:4" s="1" customFormat="1" ht="15.75">
      <c r="A37" s="128" t="s">
        <v>127</v>
      </c>
      <c r="B37" s="72">
        <f>'4.mell. - kiadás'!G32</f>
        <v>1011</v>
      </c>
      <c r="C37" s="1" t="s">
        <v>5</v>
      </c>
      <c r="D37" s="124"/>
    </row>
    <row r="38" spans="1:4" s="1" customFormat="1" ht="15.75">
      <c r="A38" s="66" t="s">
        <v>56</v>
      </c>
      <c r="B38" s="72">
        <f>'4.mell. - kiadás'!H32</f>
        <v>713</v>
      </c>
      <c r="C38" s="1" t="s">
        <v>5</v>
      </c>
      <c r="D38" s="124"/>
    </row>
    <row r="39" spans="1:4" s="1" customFormat="1" ht="15.75">
      <c r="A39" s="66"/>
      <c r="B39" s="73"/>
      <c r="D39" s="124"/>
    </row>
    <row r="40" spans="1:5" s="1" customFormat="1" ht="15.75">
      <c r="A40" s="9" t="s">
        <v>18</v>
      </c>
      <c r="B40" s="72"/>
      <c r="D40" s="129">
        <f>B42+B43+B44</f>
        <v>1163</v>
      </c>
      <c r="E40" s="1" t="s">
        <v>5</v>
      </c>
    </row>
    <row r="41" spans="1:4" s="1" customFormat="1" ht="15.75">
      <c r="A41" s="8" t="s">
        <v>16</v>
      </c>
      <c r="B41" s="72"/>
      <c r="D41" s="124"/>
    </row>
    <row r="42" spans="1:4" s="1" customFormat="1" ht="15.75">
      <c r="A42" s="66" t="s">
        <v>128</v>
      </c>
      <c r="B42" s="73"/>
      <c r="C42" s="1" t="s">
        <v>5</v>
      </c>
      <c r="D42" s="124"/>
    </row>
    <row r="43" spans="1:4" s="1" customFormat="1" ht="15.75">
      <c r="A43" s="66" t="s">
        <v>129</v>
      </c>
      <c r="B43" s="73"/>
      <c r="C43" s="1" t="s">
        <v>5</v>
      </c>
      <c r="D43" s="124"/>
    </row>
    <row r="44" spans="1:6" ht="15.75">
      <c r="A44" s="66" t="s">
        <v>57</v>
      </c>
      <c r="B44" s="73">
        <f>'4.mell. - kiadás'!L32</f>
        <v>1163</v>
      </c>
      <c r="C44" s="1" t="s">
        <v>5</v>
      </c>
      <c r="D44" s="124"/>
      <c r="E44" s="1"/>
      <c r="F44" s="1"/>
    </row>
    <row r="45" spans="1:4" s="1" customFormat="1" ht="15.75">
      <c r="A45" s="66"/>
      <c r="B45" s="73"/>
      <c r="D45" s="124"/>
    </row>
    <row r="46" spans="1:5" s="1" customFormat="1" ht="15.75">
      <c r="A46" s="66" t="s">
        <v>130</v>
      </c>
      <c r="B46" s="73"/>
      <c r="D46" s="124">
        <v>0</v>
      </c>
      <c r="E46" s="1" t="s">
        <v>5</v>
      </c>
    </row>
    <row r="47" spans="1:4" s="1" customFormat="1" ht="15.75">
      <c r="A47" s="66" t="s">
        <v>131</v>
      </c>
      <c r="B47" s="72">
        <v>0</v>
      </c>
      <c r="C47" s="1" t="s">
        <v>5</v>
      </c>
      <c r="D47" s="124"/>
    </row>
    <row r="48" spans="1:6" s="4" customFormat="1" ht="18.75">
      <c r="A48" s="66" t="s">
        <v>132</v>
      </c>
      <c r="B48" s="72">
        <v>0</v>
      </c>
      <c r="C48" s="1" t="s">
        <v>5</v>
      </c>
      <c r="D48" s="124"/>
      <c r="E48" s="1"/>
      <c r="F48" s="2"/>
    </row>
    <row r="49" spans="1:6" ht="15.75">
      <c r="A49" s="66"/>
      <c r="B49" s="73"/>
      <c r="C49" s="1"/>
      <c r="D49" s="124"/>
      <c r="E49" s="1"/>
      <c r="F49" s="1"/>
    </row>
    <row r="50" spans="1:6" ht="15.75">
      <c r="A50" s="5" t="s">
        <v>37</v>
      </c>
      <c r="B50" s="73"/>
      <c r="C50" s="1"/>
      <c r="D50" s="63">
        <f>SUM(D32:D49)</f>
        <v>17738</v>
      </c>
      <c r="E50" s="2" t="s">
        <v>5</v>
      </c>
      <c r="F50" s="1"/>
    </row>
    <row r="51" spans="1:6" ht="15.75">
      <c r="A51" s="66"/>
      <c r="B51" s="72"/>
      <c r="C51" s="1"/>
      <c r="D51" s="129"/>
      <c r="E51" s="1"/>
      <c r="F51" s="1"/>
    </row>
    <row r="52" spans="1:6" ht="18.75">
      <c r="A52" s="5" t="s">
        <v>38</v>
      </c>
      <c r="B52" s="72"/>
      <c r="C52" s="1"/>
      <c r="D52" s="63">
        <f>D29-D50</f>
        <v>-1163</v>
      </c>
      <c r="E52" s="2" t="s">
        <v>5</v>
      </c>
      <c r="F52" s="4"/>
    </row>
    <row r="53" spans="1:4" ht="15.75">
      <c r="A53" s="66"/>
      <c r="B53" s="72"/>
      <c r="C53" s="1"/>
      <c r="D53" s="63"/>
    </row>
    <row r="54" spans="1:5" ht="48">
      <c r="A54" s="130" t="s">
        <v>185</v>
      </c>
      <c r="B54" s="74"/>
      <c r="C54" s="4"/>
      <c r="D54" s="63">
        <v>1163</v>
      </c>
      <c r="E54" s="2" t="s">
        <v>5</v>
      </c>
    </row>
    <row r="55" spans="1:6" s="1" customFormat="1" ht="15.75">
      <c r="A55" s="66"/>
      <c r="B55" s="71"/>
      <c r="C55" s="2"/>
      <c r="D55" s="63"/>
      <c r="E55" s="2"/>
      <c r="F55" s="2"/>
    </row>
    <row r="56" spans="1:5" ht="15.75">
      <c r="A56" s="5" t="s">
        <v>55</v>
      </c>
      <c r="D56" s="63">
        <f>D52+D54</f>
        <v>0</v>
      </c>
      <c r="E56" s="2" t="s">
        <v>5</v>
      </c>
    </row>
    <row r="57" spans="1:4" s="1" customFormat="1" ht="10.5" customHeight="1">
      <c r="A57" s="3"/>
      <c r="B57" s="72"/>
      <c r="D57" s="25"/>
    </row>
    <row r="58" spans="1:5" ht="15.75">
      <c r="A58" s="3"/>
      <c r="B58" s="72"/>
      <c r="C58" s="1"/>
      <c r="D58" s="25"/>
      <c r="E58" s="5"/>
    </row>
    <row r="59" spans="1:5" ht="15.75">
      <c r="A59" s="5"/>
      <c r="D59" s="26"/>
      <c r="E59" s="5"/>
    </row>
  </sheetData>
  <sheetProtection password="DB7F" sheet="1" selectLockedCells="1" selectUnlockedCells="1"/>
  <mergeCells count="5">
    <mergeCell ref="A1:E1"/>
    <mergeCell ref="A6:E6"/>
    <mergeCell ref="A4:E4"/>
    <mergeCell ref="A3:E3"/>
    <mergeCell ref="A5:E5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B6" sqref="B6:O6"/>
    </sheetView>
  </sheetViews>
  <sheetFormatPr defaultColWidth="9.00390625" defaultRowHeight="12.75"/>
  <cols>
    <col min="1" max="1" width="5.125" style="66" customWidth="1"/>
    <col min="2" max="2" width="43.625" style="66" customWidth="1"/>
    <col min="3" max="15" width="15.375" style="25" customWidth="1"/>
    <col min="16" max="16" width="12.625" style="66" bestFit="1" customWidth="1"/>
    <col min="17" max="16384" width="9.125" style="66" customWidth="1"/>
  </cols>
  <sheetData>
    <row r="1" spans="3:15" s="352" customFormat="1" ht="15.75"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s="104" customFormat="1" ht="15.75">
      <c r="A2" s="104" t="s">
        <v>425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353"/>
    </row>
    <row r="3" ht="15.75">
      <c r="O3" s="353"/>
    </row>
    <row r="4" spans="2:15" ht="15.75"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2:15" ht="15.75"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2:15" ht="15.75">
      <c r="B6" s="373" t="s">
        <v>382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2:15" ht="15.75">
      <c r="B7" s="373" t="s">
        <v>261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</row>
    <row r="8" spans="2:15" ht="15.75">
      <c r="B8" s="373" t="s">
        <v>106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</row>
    <row r="9" spans="3:15" ht="16.5" thickBot="1">
      <c r="C9" s="26"/>
      <c r="D9" s="26"/>
      <c r="E9" s="26"/>
      <c r="F9" s="245"/>
      <c r="G9" s="26"/>
      <c r="H9" s="26"/>
      <c r="I9" s="26"/>
      <c r="J9" s="26"/>
      <c r="O9" s="246" t="s">
        <v>7</v>
      </c>
    </row>
    <row r="10" spans="1:15" ht="15.75">
      <c r="A10" s="247" t="s">
        <v>32</v>
      </c>
      <c r="B10" s="248"/>
      <c r="C10" s="249"/>
      <c r="D10" s="250"/>
      <c r="E10" s="251"/>
      <c r="F10" s="252"/>
      <c r="G10" s="252"/>
      <c r="H10" s="252"/>
      <c r="I10" s="252"/>
      <c r="J10" s="252"/>
      <c r="K10" s="253"/>
      <c r="L10" s="253"/>
      <c r="M10" s="253"/>
      <c r="N10" s="254"/>
      <c r="O10" s="255"/>
    </row>
    <row r="11" spans="1:15" ht="15.75">
      <c r="A11" s="256"/>
      <c r="B11" s="257" t="s">
        <v>0</v>
      </c>
      <c r="C11" s="109" t="s">
        <v>262</v>
      </c>
      <c r="D11" s="258" t="s">
        <v>263</v>
      </c>
      <c r="E11" s="259" t="s">
        <v>264</v>
      </c>
      <c r="F11" s="260" t="s">
        <v>265</v>
      </c>
      <c r="G11" s="260" t="s">
        <v>266</v>
      </c>
      <c r="H11" s="260" t="s">
        <v>267</v>
      </c>
      <c r="I11" s="260" t="s">
        <v>268</v>
      </c>
      <c r="J11" s="260" t="s">
        <v>269</v>
      </c>
      <c r="K11" s="260" t="s">
        <v>270</v>
      </c>
      <c r="L11" s="260" t="s">
        <v>271</v>
      </c>
      <c r="M11" s="260" t="s">
        <v>272</v>
      </c>
      <c r="N11" s="259" t="s">
        <v>273</v>
      </c>
      <c r="O11" s="175" t="s">
        <v>258</v>
      </c>
    </row>
    <row r="12" spans="1:15" ht="16.5" thickBot="1">
      <c r="A12" s="261" t="s">
        <v>33</v>
      </c>
      <c r="B12" s="262"/>
      <c r="C12" s="263"/>
      <c r="D12" s="264"/>
      <c r="E12" s="265"/>
      <c r="F12" s="266"/>
      <c r="G12" s="266"/>
      <c r="H12" s="266"/>
      <c r="I12" s="266"/>
      <c r="J12" s="266"/>
      <c r="K12" s="266"/>
      <c r="L12" s="266"/>
      <c r="M12" s="266"/>
      <c r="N12" s="265"/>
      <c r="O12" s="263"/>
    </row>
    <row r="13" spans="1:15" ht="28.5" customHeight="1">
      <c r="A13" s="267"/>
      <c r="B13" s="268" t="s">
        <v>274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70"/>
    </row>
    <row r="14" spans="1:15" ht="28.5" customHeight="1">
      <c r="A14" s="267" t="s">
        <v>34</v>
      </c>
      <c r="B14" s="268" t="s">
        <v>275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70"/>
    </row>
    <row r="15" spans="1:15" ht="28.5" customHeight="1">
      <c r="A15" s="267"/>
      <c r="B15" s="268" t="s">
        <v>276</v>
      </c>
      <c r="C15" s="269">
        <f>1651+75</f>
        <v>1726</v>
      </c>
      <c r="D15" s="269">
        <f>1101+75</f>
        <v>1176</v>
      </c>
      <c r="E15" s="269">
        <f>1101+75</f>
        <v>1176</v>
      </c>
      <c r="F15" s="269">
        <f>1101+75</f>
        <v>1176</v>
      </c>
      <c r="G15" s="269">
        <f>1100</f>
        <v>1100</v>
      </c>
      <c r="H15" s="269">
        <f>1101</f>
        <v>1101</v>
      </c>
      <c r="I15" s="269">
        <f>1100</f>
        <v>1100</v>
      </c>
      <c r="J15" s="269">
        <f>1101</f>
        <v>1101</v>
      </c>
      <c r="K15" s="269">
        <f>1101</f>
        <v>1101</v>
      </c>
      <c r="L15" s="269">
        <f>1100</f>
        <v>1100</v>
      </c>
      <c r="M15" s="269">
        <f>1101</f>
        <v>1101</v>
      </c>
      <c r="N15" s="269">
        <f>1100</f>
        <v>1100</v>
      </c>
      <c r="O15" s="270">
        <f>SUM(C15:N15)</f>
        <v>14058</v>
      </c>
    </row>
    <row r="16" spans="1:15" ht="28.5" customHeight="1">
      <c r="A16" s="267"/>
      <c r="B16" s="268" t="s">
        <v>277</v>
      </c>
      <c r="C16" s="269">
        <f>2+39</f>
        <v>41</v>
      </c>
      <c r="D16" s="269"/>
      <c r="E16" s="269"/>
      <c r="F16" s="269">
        <v>38</v>
      </c>
      <c r="G16" s="269"/>
      <c r="H16" s="269"/>
      <c r="I16" s="269">
        <v>39</v>
      </c>
      <c r="J16" s="269">
        <f>116/2</f>
        <v>58</v>
      </c>
      <c r="K16" s="269"/>
      <c r="L16" s="269">
        <v>38</v>
      </c>
      <c r="M16" s="269">
        <v>58</v>
      </c>
      <c r="N16" s="269"/>
      <c r="O16" s="270">
        <f>SUM(C16:N16)</f>
        <v>272</v>
      </c>
    </row>
    <row r="17" spans="1:15" ht="28.5" customHeight="1">
      <c r="A17" s="267" t="s">
        <v>24</v>
      </c>
      <c r="B17" s="268" t="s">
        <v>278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70">
        <f aca="true" t="shared" si="0" ref="O17:O27">SUM(C17:N17)</f>
        <v>0</v>
      </c>
    </row>
    <row r="18" spans="1:15" ht="15.75">
      <c r="A18" s="267" t="s">
        <v>35</v>
      </c>
      <c r="B18" s="268" t="s">
        <v>279</v>
      </c>
      <c r="C18" s="269">
        <v>23</v>
      </c>
      <c r="D18" s="269">
        <v>83</v>
      </c>
      <c r="E18" s="269">
        <v>415</v>
      </c>
      <c r="F18" s="269">
        <v>69</v>
      </c>
      <c r="G18" s="269">
        <v>64</v>
      </c>
      <c r="H18" s="269">
        <v>24</v>
      </c>
      <c r="I18" s="269">
        <v>9</v>
      </c>
      <c r="J18" s="269">
        <v>120</v>
      </c>
      <c r="K18" s="269">
        <v>414</v>
      </c>
      <c r="L18" s="269">
        <v>22</v>
      </c>
      <c r="M18" s="269">
        <v>188</v>
      </c>
      <c r="N18" s="269">
        <v>64</v>
      </c>
      <c r="O18" s="270">
        <f t="shared" si="0"/>
        <v>1495</v>
      </c>
    </row>
    <row r="19" spans="1:17" ht="15.75">
      <c r="A19" s="267" t="s">
        <v>78</v>
      </c>
      <c r="B19" s="268" t="s">
        <v>280</v>
      </c>
      <c r="C19" s="269">
        <f>63</f>
        <v>63</v>
      </c>
      <c r="D19" s="269">
        <v>62</v>
      </c>
      <c r="E19" s="269">
        <f>63</f>
        <v>63</v>
      </c>
      <c r="F19" s="269">
        <v>62</v>
      </c>
      <c r="G19" s="269">
        <f>63</f>
        <v>63</v>
      </c>
      <c r="H19" s="269">
        <v>62</v>
      </c>
      <c r="I19" s="269">
        <v>62</v>
      </c>
      <c r="J19" s="269">
        <f>63</f>
        <v>63</v>
      </c>
      <c r="K19" s="269">
        <v>62</v>
      </c>
      <c r="L19" s="269">
        <v>62</v>
      </c>
      <c r="M19" s="269">
        <f>63</f>
        <v>63</v>
      </c>
      <c r="N19" s="269">
        <f>63</f>
        <v>63</v>
      </c>
      <c r="O19" s="270">
        <f t="shared" si="0"/>
        <v>750</v>
      </c>
      <c r="Q19" s="292"/>
    </row>
    <row r="20" spans="1:15" ht="15.75">
      <c r="A20" s="267" t="s">
        <v>80</v>
      </c>
      <c r="B20" s="271" t="s">
        <v>281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0">
        <f t="shared" si="0"/>
        <v>0</v>
      </c>
    </row>
    <row r="21" spans="1:15" ht="15.75">
      <c r="A21" s="267" t="s">
        <v>85</v>
      </c>
      <c r="B21" s="271" t="s">
        <v>193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4"/>
      <c r="O21" s="270">
        <f t="shared" si="0"/>
        <v>0</v>
      </c>
    </row>
    <row r="22" spans="1:15" ht="31.5">
      <c r="A22" s="267"/>
      <c r="B22" s="268" t="s">
        <v>282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6"/>
      <c r="O22" s="270">
        <f t="shared" si="0"/>
        <v>0</v>
      </c>
    </row>
    <row r="23" spans="1:15" ht="17.25" customHeight="1">
      <c r="A23" s="267"/>
      <c r="B23" s="268" t="s">
        <v>283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6"/>
      <c r="O23" s="270">
        <f t="shared" si="0"/>
        <v>0</v>
      </c>
    </row>
    <row r="24" spans="1:15" ht="15.75">
      <c r="A24" s="267" t="s">
        <v>199</v>
      </c>
      <c r="B24" s="271" t="s">
        <v>284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270">
        <f t="shared" si="0"/>
        <v>0</v>
      </c>
    </row>
    <row r="25" spans="1:15" ht="47.25">
      <c r="A25" s="267"/>
      <c r="B25" s="290" t="s">
        <v>285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6"/>
      <c r="O25" s="270">
        <f t="shared" si="0"/>
        <v>0</v>
      </c>
    </row>
    <row r="26" spans="1:15" ht="15.75">
      <c r="A26" s="267"/>
      <c r="B26" s="268" t="s">
        <v>286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6"/>
      <c r="O26" s="270">
        <f t="shared" si="0"/>
        <v>0</v>
      </c>
    </row>
    <row r="27" spans="1:15" ht="15.75">
      <c r="A27" s="267" t="s">
        <v>201</v>
      </c>
      <c r="B27" s="271" t="s">
        <v>287</v>
      </c>
      <c r="C27" s="275">
        <v>1163</v>
      </c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6"/>
      <c r="O27" s="270">
        <f t="shared" si="0"/>
        <v>1163</v>
      </c>
    </row>
    <row r="28" spans="1:15" ht="16.5" thickBot="1">
      <c r="A28" s="277" t="s">
        <v>203</v>
      </c>
      <c r="B28" s="278" t="s">
        <v>288</v>
      </c>
      <c r="C28" s="275"/>
      <c r="D28" s="275">
        <f>C49</f>
        <v>1664</v>
      </c>
      <c r="E28" s="275">
        <f aca="true" t="shared" si="1" ref="E28:N28">D49</f>
        <v>1636</v>
      </c>
      <c r="F28" s="275">
        <f t="shared" si="1"/>
        <v>1890</v>
      </c>
      <c r="G28" s="275">
        <f t="shared" si="1"/>
        <v>1889</v>
      </c>
      <c r="H28" s="275">
        <f t="shared" si="1"/>
        <v>1840</v>
      </c>
      <c r="I28" s="275">
        <f t="shared" si="1"/>
        <v>1723</v>
      </c>
      <c r="J28" s="275">
        <f t="shared" si="1"/>
        <v>1625</v>
      </c>
      <c r="K28" s="275">
        <f t="shared" si="1"/>
        <v>1603</v>
      </c>
      <c r="L28" s="275">
        <f t="shared" si="1"/>
        <v>1839</v>
      </c>
      <c r="M28" s="275">
        <f t="shared" si="1"/>
        <v>1660</v>
      </c>
      <c r="N28" s="275">
        <f t="shared" si="1"/>
        <v>1705</v>
      </c>
      <c r="O28" s="270"/>
    </row>
    <row r="29" spans="1:16" s="19" customFormat="1" ht="27.75" customHeight="1" thickBot="1">
      <c r="A29" s="279"/>
      <c r="B29" s="279" t="s">
        <v>289</v>
      </c>
      <c r="C29" s="280">
        <f aca="true" t="shared" si="2" ref="C29:N29">SUM(C15:C28)</f>
        <v>3016</v>
      </c>
      <c r="D29" s="280">
        <f t="shared" si="2"/>
        <v>2985</v>
      </c>
      <c r="E29" s="280">
        <f t="shared" si="2"/>
        <v>3290</v>
      </c>
      <c r="F29" s="280">
        <f t="shared" si="2"/>
        <v>3235</v>
      </c>
      <c r="G29" s="280">
        <f t="shared" si="2"/>
        <v>3116</v>
      </c>
      <c r="H29" s="280">
        <f t="shared" si="2"/>
        <v>3027</v>
      </c>
      <c r="I29" s="280">
        <f t="shared" si="2"/>
        <v>2933</v>
      </c>
      <c r="J29" s="280">
        <f t="shared" si="2"/>
        <v>2967</v>
      </c>
      <c r="K29" s="280">
        <f t="shared" si="2"/>
        <v>3180</v>
      </c>
      <c r="L29" s="280">
        <f t="shared" si="2"/>
        <v>3061</v>
      </c>
      <c r="M29" s="280">
        <f t="shared" si="2"/>
        <v>3070</v>
      </c>
      <c r="N29" s="280">
        <f t="shared" si="2"/>
        <v>2932</v>
      </c>
      <c r="O29" s="281">
        <f>SUM(O14:O28)</f>
        <v>17738</v>
      </c>
      <c r="P29" s="116"/>
    </row>
    <row r="30" spans="1:15" ht="15.75">
      <c r="A30" s="282"/>
      <c r="B30" s="283" t="s">
        <v>290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84"/>
    </row>
    <row r="31" spans="1:16" ht="15.75">
      <c r="A31" s="267" t="s">
        <v>211</v>
      </c>
      <c r="B31" s="271" t="s">
        <v>139</v>
      </c>
      <c r="C31" s="269">
        <f>488</f>
        <v>488</v>
      </c>
      <c r="D31" s="269">
        <f>488</f>
        <v>488</v>
      </c>
      <c r="E31" s="269">
        <f>488</f>
        <v>488</v>
      </c>
      <c r="F31" s="269">
        <f>488</f>
        <v>488</v>
      </c>
      <c r="G31" s="269">
        <f>488</f>
        <v>488</v>
      </c>
      <c r="H31" s="269">
        <f>487</f>
        <v>487</v>
      </c>
      <c r="I31" s="269">
        <f>488</f>
        <v>488</v>
      </c>
      <c r="J31" s="269">
        <f>488</f>
        <v>488</v>
      </c>
      <c r="K31" s="269">
        <f>488</f>
        <v>488</v>
      </c>
      <c r="L31" s="269">
        <f>488</f>
        <v>488</v>
      </c>
      <c r="M31" s="269">
        <f>488</f>
        <v>488</v>
      </c>
      <c r="N31" s="269">
        <f>488</f>
        <v>488</v>
      </c>
      <c r="O31" s="270">
        <f aca="true" t="shared" si="3" ref="O31:O47">SUM(C31:N31)</f>
        <v>5855</v>
      </c>
      <c r="P31" s="292"/>
    </row>
    <row r="32" spans="1:15" ht="31.5">
      <c r="A32" s="267" t="s">
        <v>213</v>
      </c>
      <c r="B32" s="290" t="s">
        <v>291</v>
      </c>
      <c r="C32" s="269">
        <f>133</f>
        <v>133</v>
      </c>
      <c r="D32" s="269">
        <f>133</f>
        <v>133</v>
      </c>
      <c r="E32" s="269">
        <f>133</f>
        <v>133</v>
      </c>
      <c r="F32" s="269">
        <f>134</f>
        <v>134</v>
      </c>
      <c r="G32" s="269">
        <f>133</f>
        <v>133</v>
      </c>
      <c r="H32" s="269">
        <f>133</f>
        <v>133</v>
      </c>
      <c r="I32" s="269">
        <f>133</f>
        <v>133</v>
      </c>
      <c r="J32" s="269">
        <f>133</f>
        <v>133</v>
      </c>
      <c r="K32" s="269">
        <f>133</f>
        <v>133</v>
      </c>
      <c r="L32" s="269">
        <f>133</f>
        <v>133</v>
      </c>
      <c r="M32" s="269">
        <v>134</v>
      </c>
      <c r="N32" s="269">
        <f>134</f>
        <v>134</v>
      </c>
      <c r="O32" s="270">
        <f t="shared" si="3"/>
        <v>1599</v>
      </c>
    </row>
    <row r="33" spans="1:15" ht="15.75">
      <c r="A33" s="267" t="s">
        <v>215</v>
      </c>
      <c r="B33" s="271" t="s">
        <v>141</v>
      </c>
      <c r="C33" s="269">
        <v>616</v>
      </c>
      <c r="D33" s="269">
        <v>603</v>
      </c>
      <c r="E33" s="269">
        <f>622</f>
        <v>622</v>
      </c>
      <c r="F33" s="269">
        <v>616</v>
      </c>
      <c r="G33" s="269">
        <v>593</v>
      </c>
      <c r="H33" s="269">
        <f>622</f>
        <v>622</v>
      </c>
      <c r="I33" s="269">
        <v>617</v>
      </c>
      <c r="J33" s="269">
        <f>623</f>
        <v>623</v>
      </c>
      <c r="K33" s="269">
        <v>616</v>
      </c>
      <c r="L33" s="269">
        <f>623</f>
        <v>623</v>
      </c>
      <c r="M33" s="269">
        <f>623</f>
        <v>623</v>
      </c>
      <c r="N33" s="269">
        <f>623</f>
        <v>623</v>
      </c>
      <c r="O33" s="270">
        <f t="shared" si="3"/>
        <v>7397</v>
      </c>
    </row>
    <row r="34" spans="1:15" ht="15.75">
      <c r="A34" s="267" t="s">
        <v>220</v>
      </c>
      <c r="B34" s="271" t="s">
        <v>142</v>
      </c>
      <c r="C34" s="269">
        <v>115</v>
      </c>
      <c r="D34" s="269">
        <v>115</v>
      </c>
      <c r="E34" s="269">
        <v>110</v>
      </c>
      <c r="F34" s="269">
        <v>62</v>
      </c>
      <c r="G34" s="269">
        <v>62</v>
      </c>
      <c r="H34" s="269">
        <v>62</v>
      </c>
      <c r="I34" s="269">
        <v>62</v>
      </c>
      <c r="J34" s="269">
        <v>120</v>
      </c>
      <c r="K34" s="269">
        <v>61</v>
      </c>
      <c r="L34" s="269">
        <v>62</v>
      </c>
      <c r="M34" s="269">
        <v>120</v>
      </c>
      <c r="N34" s="269">
        <v>60</v>
      </c>
      <c r="O34" s="270">
        <f t="shared" si="3"/>
        <v>1011</v>
      </c>
    </row>
    <row r="35" spans="1:15" ht="15.75">
      <c r="A35" s="267" t="s">
        <v>222</v>
      </c>
      <c r="B35" s="271" t="s">
        <v>292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70"/>
    </row>
    <row r="36" spans="1:15" ht="15.75">
      <c r="A36" s="267"/>
      <c r="B36" s="271" t="s">
        <v>293</v>
      </c>
      <c r="C36" s="269"/>
      <c r="D36" s="269"/>
      <c r="E36" s="269">
        <f>4</f>
        <v>4</v>
      </c>
      <c r="F36" s="269">
        <f>25</f>
        <v>25</v>
      </c>
      <c r="G36" s="269"/>
      <c r="H36" s="269"/>
      <c r="I36" s="269">
        <f>8</f>
        <v>8</v>
      </c>
      <c r="J36" s="269"/>
      <c r="K36" s="269"/>
      <c r="L36" s="269">
        <v>75</v>
      </c>
      <c r="M36" s="269"/>
      <c r="N36" s="269"/>
      <c r="O36" s="270">
        <f t="shared" si="3"/>
        <v>112</v>
      </c>
    </row>
    <row r="37" spans="1:16" ht="15.75">
      <c r="A37" s="267"/>
      <c r="B37" s="271" t="s">
        <v>294</v>
      </c>
      <c r="C37" s="269"/>
      <c r="D37" s="269">
        <f>10</f>
        <v>10</v>
      </c>
      <c r="E37" s="269">
        <f>43</f>
        <v>43</v>
      </c>
      <c r="F37" s="269">
        <f>21</f>
        <v>21</v>
      </c>
      <c r="G37" s="269"/>
      <c r="H37" s="269"/>
      <c r="I37" s="269"/>
      <c r="J37" s="269"/>
      <c r="K37" s="269">
        <f>43</f>
        <v>43</v>
      </c>
      <c r="L37" s="269">
        <v>20</v>
      </c>
      <c r="M37" s="269"/>
      <c r="N37" s="269"/>
      <c r="O37" s="270">
        <f t="shared" si="3"/>
        <v>137</v>
      </c>
      <c r="P37" s="292"/>
    </row>
    <row r="38" spans="1:15" ht="15.75">
      <c r="A38" s="267" t="s">
        <v>224</v>
      </c>
      <c r="B38" s="271" t="s">
        <v>145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70">
        <f t="shared" si="3"/>
        <v>0</v>
      </c>
    </row>
    <row r="39" spans="1:15" ht="15.75">
      <c r="A39" s="267" t="s">
        <v>232</v>
      </c>
      <c r="B39" s="271" t="s">
        <v>53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70">
        <f t="shared" si="3"/>
        <v>0</v>
      </c>
    </row>
    <row r="40" spans="1:15" ht="20.25" customHeight="1">
      <c r="A40" s="267" t="s">
        <v>235</v>
      </c>
      <c r="B40" s="271" t="s">
        <v>225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70">
        <f t="shared" si="3"/>
        <v>0</v>
      </c>
    </row>
    <row r="41" spans="1:15" ht="20.25" customHeight="1">
      <c r="A41" s="267"/>
      <c r="B41" s="271" t="s">
        <v>293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70">
        <f t="shared" si="3"/>
        <v>0</v>
      </c>
    </row>
    <row r="42" spans="1:15" ht="15.75">
      <c r="A42" s="267"/>
      <c r="B42" s="271" t="s">
        <v>294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70">
        <f t="shared" si="3"/>
        <v>0</v>
      </c>
    </row>
    <row r="43" spans="1:15" ht="15.75">
      <c r="A43" s="267" t="s">
        <v>237</v>
      </c>
      <c r="B43" s="271" t="s">
        <v>138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70">
        <f t="shared" si="3"/>
        <v>0</v>
      </c>
    </row>
    <row r="44" spans="1:15" ht="15.75">
      <c r="A44" s="267"/>
      <c r="B44" s="271" t="s">
        <v>295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70">
        <f t="shared" si="3"/>
        <v>0</v>
      </c>
    </row>
    <row r="45" spans="1:15" ht="15.75">
      <c r="A45" s="267"/>
      <c r="B45" s="271" t="s">
        <v>296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70">
        <f t="shared" si="3"/>
        <v>0</v>
      </c>
    </row>
    <row r="46" spans="1:16" ht="15.75">
      <c r="A46" s="267" t="s">
        <v>297</v>
      </c>
      <c r="B46" s="271" t="s">
        <v>298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>
        <v>464</v>
      </c>
      <c r="O46" s="270">
        <f t="shared" si="3"/>
        <v>464</v>
      </c>
      <c r="P46" s="292"/>
    </row>
    <row r="47" spans="1:15" ht="16.5" thickBot="1">
      <c r="A47" s="277" t="s">
        <v>299</v>
      </c>
      <c r="B47" s="278" t="s">
        <v>300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>
        <v>1163</v>
      </c>
      <c r="O47" s="270">
        <f t="shared" si="3"/>
        <v>1163</v>
      </c>
    </row>
    <row r="48" spans="1:19" s="19" customFormat="1" ht="24" customHeight="1" thickBot="1">
      <c r="A48" s="279"/>
      <c r="B48" s="279" t="s">
        <v>301</v>
      </c>
      <c r="C48" s="280">
        <f>SUM(C31:C47)</f>
        <v>1352</v>
      </c>
      <c r="D48" s="280">
        <f aca="true" t="shared" si="4" ref="D48:O48">SUM(D31:D47)</f>
        <v>1349</v>
      </c>
      <c r="E48" s="280">
        <f t="shared" si="4"/>
        <v>1400</v>
      </c>
      <c r="F48" s="280">
        <f t="shared" si="4"/>
        <v>1346</v>
      </c>
      <c r="G48" s="280">
        <f t="shared" si="4"/>
        <v>1276</v>
      </c>
      <c r="H48" s="280">
        <f t="shared" si="4"/>
        <v>1304</v>
      </c>
      <c r="I48" s="280">
        <f t="shared" si="4"/>
        <v>1308</v>
      </c>
      <c r="J48" s="280">
        <f t="shared" si="4"/>
        <v>1364</v>
      </c>
      <c r="K48" s="280">
        <f t="shared" si="4"/>
        <v>1341</v>
      </c>
      <c r="L48" s="280">
        <f t="shared" si="4"/>
        <v>1401</v>
      </c>
      <c r="M48" s="280">
        <f t="shared" si="4"/>
        <v>1365</v>
      </c>
      <c r="N48" s="280">
        <f t="shared" si="4"/>
        <v>2932</v>
      </c>
      <c r="O48" s="281">
        <f t="shared" si="4"/>
        <v>17738</v>
      </c>
      <c r="S48" s="285"/>
    </row>
    <row r="49" spans="1:15" ht="26.25" customHeight="1" thickBot="1">
      <c r="A49" s="286"/>
      <c r="B49" s="287" t="s">
        <v>302</v>
      </c>
      <c r="C49" s="288">
        <f>C29-C48</f>
        <v>1664</v>
      </c>
      <c r="D49" s="288">
        <f aca="true" t="shared" si="5" ref="D49:N49">D29-D48</f>
        <v>1636</v>
      </c>
      <c r="E49" s="288">
        <f t="shared" si="5"/>
        <v>1890</v>
      </c>
      <c r="F49" s="288">
        <f t="shared" si="5"/>
        <v>1889</v>
      </c>
      <c r="G49" s="288">
        <f t="shared" si="5"/>
        <v>1840</v>
      </c>
      <c r="H49" s="288">
        <f t="shared" si="5"/>
        <v>1723</v>
      </c>
      <c r="I49" s="288">
        <f t="shared" si="5"/>
        <v>1625</v>
      </c>
      <c r="J49" s="288">
        <f t="shared" si="5"/>
        <v>1603</v>
      </c>
      <c r="K49" s="288">
        <f t="shared" si="5"/>
        <v>1839</v>
      </c>
      <c r="L49" s="288">
        <f t="shared" si="5"/>
        <v>1660</v>
      </c>
      <c r="M49" s="288">
        <f t="shared" si="5"/>
        <v>1705</v>
      </c>
      <c r="N49" s="288">
        <f t="shared" si="5"/>
        <v>0</v>
      </c>
      <c r="O49" s="289"/>
    </row>
    <row r="51" spans="3:14" ht="15.75"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</sheetData>
  <sheetProtection password="DB7F" sheet="1" selectLockedCells="1" selectUnlockedCells="1"/>
  <mergeCells count="5">
    <mergeCell ref="B8:O8"/>
    <mergeCell ref="B4:O4"/>
    <mergeCell ref="B5:O5"/>
    <mergeCell ref="B6:O6"/>
    <mergeCell ref="B7:O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75390625" style="28" customWidth="1"/>
    <col min="2" max="2" width="56.25390625" style="28" customWidth="1"/>
    <col min="3" max="3" width="17.875" style="28" customWidth="1"/>
    <col min="4" max="4" width="4.875" style="28" customWidth="1"/>
    <col min="5" max="16384" width="9.125" style="28" customWidth="1"/>
  </cols>
  <sheetData>
    <row r="1" spans="1:5" ht="15.75">
      <c r="A1" s="104" t="s">
        <v>426</v>
      </c>
      <c r="B1" s="104"/>
      <c r="C1" s="104"/>
      <c r="D1" s="104"/>
      <c r="E1" s="27"/>
    </row>
    <row r="2" spans="1:5" ht="15.75">
      <c r="A2" s="29"/>
      <c r="B2" s="29"/>
      <c r="C2" s="29"/>
      <c r="D2" s="30"/>
      <c r="E2" s="27"/>
    </row>
    <row r="3" spans="1:5" ht="12.75" customHeight="1">
      <c r="A3" s="30"/>
      <c r="B3" s="30"/>
      <c r="C3" s="30"/>
      <c r="D3" s="30"/>
      <c r="E3" s="27"/>
    </row>
    <row r="4" spans="1:5" ht="15.75">
      <c r="A4" s="473" t="s">
        <v>382</v>
      </c>
      <c r="B4" s="473"/>
      <c r="C4" s="473"/>
      <c r="D4" s="473"/>
      <c r="E4" s="27"/>
    </row>
    <row r="5" spans="1:5" ht="15.75">
      <c r="A5" s="473" t="s">
        <v>405</v>
      </c>
      <c r="B5" s="473"/>
      <c r="C5" s="473"/>
      <c r="D5" s="473"/>
      <c r="E5" s="27"/>
    </row>
    <row r="6" spans="1:5" ht="15.75">
      <c r="A6" s="473" t="s">
        <v>373</v>
      </c>
      <c r="B6" s="473"/>
      <c r="C6" s="473"/>
      <c r="D6" s="473"/>
      <c r="E6" s="27"/>
    </row>
    <row r="7" spans="1:5" ht="15.75">
      <c r="A7" s="29"/>
      <c r="B7" s="29"/>
      <c r="C7" s="29"/>
      <c r="D7" s="27"/>
      <c r="E7" s="27"/>
    </row>
    <row r="8" spans="1:5" ht="15.75">
      <c r="A8" s="29"/>
      <c r="B8" s="29"/>
      <c r="C8" s="29"/>
      <c r="D8" s="27"/>
      <c r="E8" s="27"/>
    </row>
    <row r="9" spans="1:5" ht="15.75">
      <c r="A9" s="29"/>
      <c r="B9" s="29"/>
      <c r="C9" s="29"/>
      <c r="D9" s="27"/>
      <c r="E9" s="27"/>
    </row>
    <row r="10" spans="1:5" ht="15.75">
      <c r="A10" s="29"/>
      <c r="B10" s="29"/>
      <c r="C10" s="29"/>
      <c r="D10" s="27"/>
      <c r="E10" s="27"/>
    </row>
    <row r="11" spans="1:5" ht="15.75">
      <c r="A11" s="29"/>
      <c r="B11" s="31" t="s">
        <v>12</v>
      </c>
      <c r="C11" s="29"/>
      <c r="D11" s="27"/>
      <c r="E11" s="27"/>
    </row>
    <row r="12" spans="1:5" ht="10.5" customHeight="1">
      <c r="A12" s="29"/>
      <c r="B12" s="31"/>
      <c r="C12" s="29"/>
      <c r="D12" s="27"/>
      <c r="E12" s="27"/>
    </row>
    <row r="13" spans="1:5" ht="12" customHeight="1">
      <c r="A13" s="29"/>
      <c r="B13" s="31"/>
      <c r="C13" s="32"/>
      <c r="D13" s="27"/>
      <c r="E13" s="27"/>
    </row>
    <row r="14" spans="1:3" s="36" customFormat="1" ht="15">
      <c r="A14" s="33"/>
      <c r="B14" s="34" t="s">
        <v>13</v>
      </c>
      <c r="C14" s="35"/>
    </row>
    <row r="15" spans="1:5" ht="19.5" customHeight="1">
      <c r="A15" s="37"/>
      <c r="B15" s="27" t="s">
        <v>14</v>
      </c>
      <c r="C15" s="38">
        <v>1740000</v>
      </c>
      <c r="D15" s="27" t="s">
        <v>1</v>
      </c>
      <c r="E15" s="27"/>
    </row>
    <row r="16" spans="1:5" ht="19.5" customHeight="1">
      <c r="A16" s="27"/>
      <c r="B16" s="30" t="s">
        <v>15</v>
      </c>
      <c r="C16" s="39">
        <f>SUM(C15)</f>
        <v>1740000</v>
      </c>
      <c r="D16" s="30" t="s">
        <v>1</v>
      </c>
      <c r="E16" s="27"/>
    </row>
    <row r="17" spans="1:5" ht="19.5" customHeight="1">
      <c r="A17" s="27"/>
      <c r="B17" s="30"/>
      <c r="C17" s="39"/>
      <c r="D17" s="30"/>
      <c r="E17" s="27"/>
    </row>
    <row r="18" spans="1:5" ht="19.5" customHeight="1">
      <c r="A18" s="27"/>
      <c r="B18" s="30"/>
      <c r="C18" s="39"/>
      <c r="D18" s="30"/>
      <c r="E18" s="27"/>
    </row>
    <row r="19" spans="1:5" ht="10.5" customHeight="1">
      <c r="A19" s="27"/>
      <c r="B19" s="30"/>
      <c r="C19" s="39"/>
      <c r="D19" s="30"/>
      <c r="E19" s="27"/>
    </row>
    <row r="20" spans="1:5" ht="15.75">
      <c r="A20" s="27"/>
      <c r="B20" s="40"/>
      <c r="C20" s="39"/>
      <c r="D20" s="27"/>
      <c r="E20" s="27"/>
    </row>
    <row r="21" spans="1:5" ht="18">
      <c r="A21" s="27"/>
      <c r="B21" s="27"/>
      <c r="C21" s="41"/>
      <c r="D21" s="27"/>
      <c r="E21" s="27"/>
    </row>
    <row r="22" spans="1:5" s="42" customFormat="1" ht="15.75">
      <c r="A22" s="30"/>
      <c r="B22" s="30"/>
      <c r="C22" s="39"/>
      <c r="D22" s="30"/>
      <c r="E22" s="30"/>
    </row>
    <row r="23" spans="1:5" ht="15.75">
      <c r="A23" s="27"/>
      <c r="B23" s="27"/>
      <c r="C23" s="27"/>
      <c r="D23" s="27"/>
      <c r="E23" s="27"/>
    </row>
    <row r="24" spans="1:5" ht="15.75">
      <c r="A24" s="27"/>
      <c r="B24" s="89"/>
      <c r="C24" s="27"/>
      <c r="D24" s="27"/>
      <c r="E24" s="27"/>
    </row>
    <row r="25" spans="1:5" ht="15.75">
      <c r="A25" s="27"/>
      <c r="B25" s="27"/>
      <c r="C25" s="27"/>
      <c r="D25" s="27"/>
      <c r="E25" s="27"/>
    </row>
    <row r="26" spans="1:5" ht="15.75">
      <c r="A26" s="27"/>
      <c r="B26" s="27"/>
      <c r="C26" s="27"/>
      <c r="D26" s="27"/>
      <c r="E26" s="27"/>
    </row>
    <row r="27" spans="1:5" ht="15.75">
      <c r="A27" s="27"/>
      <c r="B27" s="27"/>
      <c r="C27" s="27"/>
      <c r="D27" s="27"/>
      <c r="E27" s="27"/>
    </row>
    <row r="28" spans="1:5" ht="15.75">
      <c r="A28" s="27"/>
      <c r="B28" s="27"/>
      <c r="C28" s="27"/>
      <c r="D28" s="27"/>
      <c r="E28" s="27"/>
    </row>
    <row r="29" spans="1:5" ht="15.75">
      <c r="A29" s="27"/>
      <c r="B29" s="27"/>
      <c r="C29" s="27"/>
      <c r="D29" s="27"/>
      <c r="E29" s="27"/>
    </row>
    <row r="30" spans="1:5" ht="15.75">
      <c r="A30" s="27"/>
      <c r="B30" s="27"/>
      <c r="C30" s="27"/>
      <c r="D30" s="27"/>
      <c r="E30" s="27"/>
    </row>
    <row r="31" spans="1:5" ht="15.75">
      <c r="A31" s="27"/>
      <c r="B31" s="27"/>
      <c r="C31" s="27"/>
      <c r="D31" s="27"/>
      <c r="E31" s="27"/>
    </row>
    <row r="32" spans="1:5" ht="15.75">
      <c r="A32" s="27"/>
      <c r="B32" s="27"/>
      <c r="C32" s="27"/>
      <c r="D32" s="27"/>
      <c r="E32" s="27"/>
    </row>
  </sheetData>
  <sheetProtection password="DB7F" sheet="1" selectLockedCells="1" selectUnlockedCells="1"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5" sqref="A5:M5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45"/>
      <c r="L1" s="545"/>
      <c r="M1" s="545"/>
    </row>
    <row r="2" spans="1:13" ht="12.7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1:13" ht="15.75">
      <c r="A3" s="152" t="s">
        <v>427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15.75">
      <c r="A4" s="152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s="66" customFormat="1" ht="15.75">
      <c r="A5" s="373" t="s">
        <v>382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</row>
    <row r="6" spans="1:13" s="66" customFormat="1" ht="15.75">
      <c r="A6" s="373" t="s">
        <v>312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s="66" customFormat="1" ht="15.75">
      <c r="A7" s="373" t="s">
        <v>106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</row>
    <row r="8" spans="1:13" ht="12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</row>
    <row r="9" spans="1:13" s="66" customFormat="1" ht="15.75">
      <c r="A9" s="297" t="s">
        <v>313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</row>
    <row r="10" spans="1:13" ht="12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</row>
    <row r="11" spans="1:13" ht="15.75">
      <c r="A11" s="298" t="s">
        <v>314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2" customHeight="1" thickBot="1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</row>
    <row r="13" spans="1:13" ht="16.5" thickBot="1">
      <c r="A13" s="492" t="s">
        <v>315</v>
      </c>
      <c r="B13" s="493"/>
      <c r="C13" s="493"/>
      <c r="D13" s="539" t="s">
        <v>316</v>
      </c>
      <c r="E13" s="540"/>
      <c r="F13" s="541"/>
      <c r="G13" s="539" t="s">
        <v>317</v>
      </c>
      <c r="H13" s="540"/>
      <c r="I13" s="541"/>
      <c r="J13" s="539" t="s">
        <v>318</v>
      </c>
      <c r="K13" s="540"/>
      <c r="L13" s="541"/>
      <c r="M13" s="498" t="s">
        <v>319</v>
      </c>
    </row>
    <row r="14" spans="1:13" ht="15.75">
      <c r="A14" s="494"/>
      <c r="B14" s="495"/>
      <c r="C14" s="495"/>
      <c r="D14" s="299" t="s">
        <v>320</v>
      </c>
      <c r="E14" s="300" t="s">
        <v>321</v>
      </c>
      <c r="F14" s="301" t="s">
        <v>322</v>
      </c>
      <c r="G14" s="300" t="s">
        <v>323</v>
      </c>
      <c r="H14" s="300" t="s">
        <v>321</v>
      </c>
      <c r="I14" s="301" t="s">
        <v>324</v>
      </c>
      <c r="J14" s="300" t="s">
        <v>323</v>
      </c>
      <c r="K14" s="301" t="s">
        <v>321</v>
      </c>
      <c r="L14" s="300" t="s">
        <v>324</v>
      </c>
      <c r="M14" s="499"/>
    </row>
    <row r="15" spans="1:13" ht="16.5" thickBot="1">
      <c r="A15" s="494"/>
      <c r="B15" s="495"/>
      <c r="C15" s="495"/>
      <c r="D15" s="302" t="s">
        <v>325</v>
      </c>
      <c r="E15" s="303" t="s">
        <v>326</v>
      </c>
      <c r="F15" s="304" t="s">
        <v>5</v>
      </c>
      <c r="G15" s="305" t="s">
        <v>325</v>
      </c>
      <c r="H15" s="303" t="s">
        <v>326</v>
      </c>
      <c r="I15" s="304" t="s">
        <v>5</v>
      </c>
      <c r="J15" s="305" t="s">
        <v>325</v>
      </c>
      <c r="K15" s="304" t="s">
        <v>326</v>
      </c>
      <c r="L15" s="303" t="s">
        <v>5</v>
      </c>
      <c r="M15" s="500"/>
    </row>
    <row r="16" spans="1:13" ht="7.5" customHeight="1">
      <c r="A16" s="552"/>
      <c r="B16" s="553"/>
      <c r="C16" s="554"/>
      <c r="D16" s="536"/>
      <c r="E16" s="520"/>
      <c r="F16" s="523"/>
      <c r="G16" s="546"/>
      <c r="H16" s="549"/>
      <c r="I16" s="543"/>
      <c r="J16" s="520"/>
      <c r="K16" s="520"/>
      <c r="L16" s="520"/>
      <c r="M16" s="525"/>
    </row>
    <row r="17" spans="1:13" ht="7.5" customHeight="1">
      <c r="A17" s="555"/>
      <c r="B17" s="556"/>
      <c r="C17" s="557"/>
      <c r="D17" s="537"/>
      <c r="E17" s="484"/>
      <c r="F17" s="501"/>
      <c r="G17" s="547"/>
      <c r="H17" s="550"/>
      <c r="I17" s="484"/>
      <c r="J17" s="484"/>
      <c r="K17" s="484"/>
      <c r="L17" s="484"/>
      <c r="M17" s="484"/>
    </row>
    <row r="18" spans="1:13" ht="15.75" customHeight="1" thickBot="1">
      <c r="A18" s="558"/>
      <c r="B18" s="559"/>
      <c r="C18" s="560"/>
      <c r="D18" s="538"/>
      <c r="E18" s="521"/>
      <c r="F18" s="524"/>
      <c r="G18" s="548"/>
      <c r="H18" s="551"/>
      <c r="I18" s="544"/>
      <c r="J18" s="521"/>
      <c r="K18" s="521"/>
      <c r="L18" s="521"/>
      <c r="M18" s="521"/>
    </row>
    <row r="19" spans="1:13" s="123" customFormat="1" ht="12.75" customHeight="1">
      <c r="A19" s="488" t="s">
        <v>2</v>
      </c>
      <c r="B19" s="513"/>
      <c r="C19" s="489"/>
      <c r="D19" s="516"/>
      <c r="E19" s="516"/>
      <c r="F19" s="518">
        <f>SUM(F16)</f>
        <v>0</v>
      </c>
      <c r="G19" s="516"/>
      <c r="H19" s="516"/>
      <c r="I19" s="516"/>
      <c r="J19" s="516"/>
      <c r="K19" s="516"/>
      <c r="L19" s="516"/>
      <c r="M19" s="542">
        <f>M16</f>
        <v>0</v>
      </c>
    </row>
    <row r="20" spans="1:13" s="123" customFormat="1" ht="13.5" customHeight="1" thickBot="1">
      <c r="A20" s="490"/>
      <c r="B20" s="514"/>
      <c r="C20" s="491"/>
      <c r="D20" s="517"/>
      <c r="E20" s="517"/>
      <c r="F20" s="519"/>
      <c r="G20" s="517"/>
      <c r="H20" s="517"/>
      <c r="I20" s="517"/>
      <c r="J20" s="517"/>
      <c r="K20" s="517"/>
      <c r="L20" s="517"/>
      <c r="M20" s="517"/>
    </row>
    <row r="21" spans="1:13" ht="12" customHeight="1">
      <c r="A21" s="296"/>
      <c r="B21" s="296"/>
      <c r="C21" s="296"/>
      <c r="D21" s="296"/>
      <c r="E21" s="296"/>
      <c r="F21" s="306"/>
      <c r="G21" s="296"/>
      <c r="H21" s="296"/>
      <c r="I21" s="296"/>
      <c r="J21" s="296"/>
      <c r="K21" s="296"/>
      <c r="L21" s="296"/>
      <c r="M21" s="296"/>
    </row>
    <row r="22" spans="1:6" s="298" customFormat="1" ht="12" customHeight="1">
      <c r="A22" s="298" t="s">
        <v>327</v>
      </c>
      <c r="F22" s="307"/>
    </row>
    <row r="23" spans="1:13" ht="13.5" customHeight="1">
      <c r="A23" s="308" t="s">
        <v>328</v>
      </c>
      <c r="B23" s="308"/>
      <c r="C23" s="308"/>
      <c r="D23" s="308"/>
      <c r="E23" s="308"/>
      <c r="F23" s="309"/>
      <c r="G23" s="310" t="s">
        <v>5</v>
      </c>
      <c r="H23" s="296"/>
      <c r="I23" s="296"/>
      <c r="J23" s="296"/>
      <c r="K23" s="296"/>
      <c r="L23" s="296"/>
      <c r="M23" s="296"/>
    </row>
    <row r="24" spans="1:13" ht="13.5" customHeight="1">
      <c r="A24" s="308" t="s">
        <v>329</v>
      </c>
      <c r="B24" s="308"/>
      <c r="C24" s="308"/>
      <c r="D24" s="308"/>
      <c r="E24" s="308"/>
      <c r="F24" s="309"/>
      <c r="G24" s="310" t="s">
        <v>5</v>
      </c>
      <c r="H24" s="296"/>
      <c r="I24" s="296"/>
      <c r="J24" s="296"/>
      <c r="K24" s="296"/>
      <c r="L24" s="296"/>
      <c r="M24" s="296"/>
    </row>
    <row r="25" spans="1:13" ht="13.5" customHeight="1">
      <c r="A25" s="308" t="s">
        <v>330</v>
      </c>
      <c r="B25" s="308"/>
      <c r="C25" s="308"/>
      <c r="D25" s="308"/>
      <c r="E25" s="308"/>
      <c r="F25" s="311"/>
      <c r="G25" s="312" t="s">
        <v>5</v>
      </c>
      <c r="H25" s="296"/>
      <c r="I25" s="296"/>
      <c r="J25" s="296"/>
      <c r="K25" s="296"/>
      <c r="L25" s="296"/>
      <c r="M25" s="296"/>
    </row>
    <row r="26" spans="1:13" ht="13.5" customHeight="1">
      <c r="A26" s="308" t="s">
        <v>331</v>
      </c>
      <c r="B26" s="308"/>
      <c r="C26" s="308"/>
      <c r="D26" s="308"/>
      <c r="E26" s="308"/>
      <c r="F26" s="313">
        <f>SUM(F23:F25)</f>
        <v>0</v>
      </c>
      <c r="G26" s="314" t="s">
        <v>5</v>
      </c>
      <c r="H26" s="296"/>
      <c r="I26" s="296"/>
      <c r="J26" s="296"/>
      <c r="K26" s="296"/>
      <c r="L26" s="296"/>
      <c r="M26" s="296"/>
    </row>
    <row r="27" spans="1:13" ht="13.5" customHeight="1">
      <c r="A27" s="308"/>
      <c r="B27" s="308"/>
      <c r="C27" s="308"/>
      <c r="D27" s="308"/>
      <c r="E27" s="308"/>
      <c r="F27" s="313"/>
      <c r="G27" s="314"/>
      <c r="H27" s="296"/>
      <c r="I27" s="296"/>
      <c r="J27" s="296"/>
      <c r="K27" s="296"/>
      <c r="L27" s="296"/>
      <c r="M27" s="296"/>
    </row>
    <row r="28" spans="1:13" ht="15.75">
      <c r="A28" s="298" t="s">
        <v>332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3.5" customHeight="1">
      <c r="A29" s="308"/>
      <c r="B29" s="308"/>
      <c r="C29" s="308"/>
      <c r="D29" s="308"/>
      <c r="E29" s="308"/>
      <c r="F29" s="313"/>
      <c r="G29" s="314"/>
      <c r="H29" s="296"/>
      <c r="I29" s="296"/>
      <c r="J29" s="296"/>
      <c r="K29" s="296"/>
      <c r="L29" s="296"/>
      <c r="M29" s="296"/>
    </row>
    <row r="30" spans="1:13" ht="13.5" customHeight="1" thickBot="1">
      <c r="A30" s="308"/>
      <c r="B30" s="308"/>
      <c r="C30" s="308"/>
      <c r="D30" s="308"/>
      <c r="E30" s="308"/>
      <c r="F30" s="313"/>
      <c r="G30" s="314"/>
      <c r="H30" s="296"/>
      <c r="I30" s="296"/>
      <c r="J30" s="296"/>
      <c r="K30" s="296"/>
      <c r="L30" s="296"/>
      <c r="M30" s="296"/>
    </row>
    <row r="31" spans="1:13" ht="16.5" thickBot="1">
      <c r="A31" s="492" t="s">
        <v>315</v>
      </c>
      <c r="B31" s="493"/>
      <c r="C31" s="493"/>
      <c r="D31" s="539" t="s">
        <v>316</v>
      </c>
      <c r="E31" s="540"/>
      <c r="F31" s="541"/>
      <c r="G31" s="539" t="s">
        <v>317</v>
      </c>
      <c r="H31" s="540"/>
      <c r="I31" s="541"/>
      <c r="J31" s="539" t="s">
        <v>318</v>
      </c>
      <c r="K31" s="540"/>
      <c r="L31" s="541"/>
      <c r="M31" s="498" t="s">
        <v>319</v>
      </c>
    </row>
    <row r="32" spans="1:13" ht="15.75">
      <c r="A32" s="494"/>
      <c r="B32" s="495"/>
      <c r="C32" s="495"/>
      <c r="D32" s="299" t="s">
        <v>320</v>
      </c>
      <c r="E32" s="300" t="s">
        <v>321</v>
      </c>
      <c r="F32" s="301" t="s">
        <v>322</v>
      </c>
      <c r="G32" s="300" t="s">
        <v>323</v>
      </c>
      <c r="H32" s="300" t="s">
        <v>321</v>
      </c>
      <c r="I32" s="301" t="s">
        <v>324</v>
      </c>
      <c r="J32" s="300" t="s">
        <v>323</v>
      </c>
      <c r="K32" s="301" t="s">
        <v>321</v>
      </c>
      <c r="L32" s="300" t="s">
        <v>324</v>
      </c>
      <c r="M32" s="499"/>
    </row>
    <row r="33" spans="1:13" ht="16.5" thickBot="1">
      <c r="A33" s="494"/>
      <c r="B33" s="495"/>
      <c r="C33" s="495"/>
      <c r="D33" s="302" t="s">
        <v>325</v>
      </c>
      <c r="E33" s="303" t="s">
        <v>326</v>
      </c>
      <c r="F33" s="304" t="s">
        <v>5</v>
      </c>
      <c r="G33" s="305" t="s">
        <v>325</v>
      </c>
      <c r="H33" s="303" t="s">
        <v>326</v>
      </c>
      <c r="I33" s="304" t="s">
        <v>5</v>
      </c>
      <c r="J33" s="305" t="s">
        <v>325</v>
      </c>
      <c r="K33" s="304" t="s">
        <v>326</v>
      </c>
      <c r="L33" s="303" t="s">
        <v>5</v>
      </c>
      <c r="M33" s="500"/>
    </row>
    <row r="34" spans="1:13" ht="7.5" customHeight="1">
      <c r="A34" s="527" t="s">
        <v>406</v>
      </c>
      <c r="B34" s="528"/>
      <c r="C34" s="529"/>
      <c r="D34" s="536" t="s">
        <v>407</v>
      </c>
      <c r="E34" s="520"/>
      <c r="F34" s="523">
        <v>32</v>
      </c>
      <c r="G34" s="515"/>
      <c r="H34" s="515"/>
      <c r="I34" s="515"/>
      <c r="J34" s="520"/>
      <c r="K34" s="520"/>
      <c r="L34" s="520"/>
      <c r="M34" s="525">
        <v>32</v>
      </c>
    </row>
    <row r="35" spans="1:13" ht="7.5" customHeight="1">
      <c r="A35" s="530"/>
      <c r="B35" s="531"/>
      <c r="C35" s="532"/>
      <c r="D35" s="537"/>
      <c r="E35" s="484"/>
      <c r="F35" s="501"/>
      <c r="G35" s="515"/>
      <c r="H35" s="515"/>
      <c r="I35" s="515"/>
      <c r="J35" s="484"/>
      <c r="K35" s="484"/>
      <c r="L35" s="484"/>
      <c r="M35" s="484"/>
    </row>
    <row r="36" spans="1:13" ht="7.5" customHeight="1">
      <c r="A36" s="533"/>
      <c r="B36" s="534"/>
      <c r="C36" s="535"/>
      <c r="D36" s="538"/>
      <c r="E36" s="521"/>
      <c r="F36" s="524"/>
      <c r="G36" s="515"/>
      <c r="H36" s="515"/>
      <c r="I36" s="515"/>
      <c r="J36" s="521"/>
      <c r="K36" s="521"/>
      <c r="L36" s="521"/>
      <c r="M36" s="521"/>
    </row>
    <row r="37" spans="1:13" ht="7.5" customHeight="1">
      <c r="A37" s="527" t="s">
        <v>408</v>
      </c>
      <c r="B37" s="528"/>
      <c r="C37" s="529"/>
      <c r="D37" s="536" t="s">
        <v>410</v>
      </c>
      <c r="E37" s="520"/>
      <c r="F37" s="523"/>
      <c r="G37" s="515"/>
      <c r="H37" s="515"/>
      <c r="I37" s="515"/>
      <c r="J37" s="520"/>
      <c r="K37" s="520"/>
      <c r="L37" s="520"/>
      <c r="M37" s="525"/>
    </row>
    <row r="38" spans="1:13" ht="7.5" customHeight="1">
      <c r="A38" s="530"/>
      <c r="B38" s="531"/>
      <c r="C38" s="532"/>
      <c r="D38" s="537"/>
      <c r="E38" s="484"/>
      <c r="F38" s="501"/>
      <c r="G38" s="515"/>
      <c r="H38" s="515"/>
      <c r="I38" s="515"/>
      <c r="J38" s="484"/>
      <c r="K38" s="484"/>
      <c r="L38" s="484"/>
      <c r="M38" s="484"/>
    </row>
    <row r="39" spans="1:13" ht="7.5" customHeight="1">
      <c r="A39" s="533"/>
      <c r="B39" s="534"/>
      <c r="C39" s="535"/>
      <c r="D39" s="538"/>
      <c r="E39" s="521"/>
      <c r="F39" s="524"/>
      <c r="G39" s="515"/>
      <c r="H39" s="515"/>
      <c r="I39" s="515"/>
      <c r="J39" s="521"/>
      <c r="K39" s="521"/>
      <c r="L39" s="521"/>
      <c r="M39" s="521"/>
    </row>
    <row r="40" spans="1:13" ht="7.5" customHeight="1">
      <c r="A40" s="527" t="s">
        <v>333</v>
      </c>
      <c r="B40" s="528"/>
      <c r="C40" s="529"/>
      <c r="D40" s="536" t="s">
        <v>334</v>
      </c>
      <c r="E40" s="520"/>
      <c r="F40" s="523">
        <v>34</v>
      </c>
      <c r="G40" s="515"/>
      <c r="H40" s="515"/>
      <c r="I40" s="515"/>
      <c r="J40" s="520"/>
      <c r="K40" s="520"/>
      <c r="L40" s="520"/>
      <c r="M40" s="525">
        <f>L40+I40+F40</f>
        <v>34</v>
      </c>
    </row>
    <row r="41" spans="1:13" ht="7.5" customHeight="1">
      <c r="A41" s="530"/>
      <c r="B41" s="531"/>
      <c r="C41" s="532"/>
      <c r="D41" s="537"/>
      <c r="E41" s="484"/>
      <c r="F41" s="501"/>
      <c r="G41" s="515"/>
      <c r="H41" s="515"/>
      <c r="I41" s="515"/>
      <c r="J41" s="484"/>
      <c r="K41" s="484"/>
      <c r="L41" s="484"/>
      <c r="M41" s="484"/>
    </row>
    <row r="42" spans="1:13" ht="7.5" customHeight="1">
      <c r="A42" s="533"/>
      <c r="B42" s="534"/>
      <c r="C42" s="535"/>
      <c r="D42" s="538"/>
      <c r="E42" s="521"/>
      <c r="F42" s="524"/>
      <c r="G42" s="515"/>
      <c r="H42" s="515"/>
      <c r="I42" s="515"/>
      <c r="J42" s="521"/>
      <c r="K42" s="521"/>
      <c r="L42" s="521"/>
      <c r="M42" s="521"/>
    </row>
    <row r="43" spans="1:13" ht="7.5" customHeight="1">
      <c r="A43" s="527" t="s">
        <v>335</v>
      </c>
      <c r="B43" s="528"/>
      <c r="C43" s="529"/>
      <c r="D43" s="536"/>
      <c r="E43" s="520"/>
      <c r="F43" s="523"/>
      <c r="G43" s="526" t="s">
        <v>409</v>
      </c>
      <c r="H43" s="515"/>
      <c r="I43" s="522"/>
      <c r="J43" s="520"/>
      <c r="K43" s="520"/>
      <c r="L43" s="520"/>
      <c r="M43" s="525">
        <f>L43+I43+F43</f>
        <v>0</v>
      </c>
    </row>
    <row r="44" spans="1:13" ht="7.5" customHeight="1">
      <c r="A44" s="530"/>
      <c r="B44" s="531"/>
      <c r="C44" s="532"/>
      <c r="D44" s="537"/>
      <c r="E44" s="484"/>
      <c r="F44" s="501"/>
      <c r="G44" s="526"/>
      <c r="H44" s="515"/>
      <c r="I44" s="522"/>
      <c r="J44" s="484"/>
      <c r="K44" s="484"/>
      <c r="L44" s="484"/>
      <c r="M44" s="484"/>
    </row>
    <row r="45" spans="1:13" ht="7.5" customHeight="1">
      <c r="A45" s="533"/>
      <c r="B45" s="534"/>
      <c r="C45" s="535"/>
      <c r="D45" s="538"/>
      <c r="E45" s="521"/>
      <c r="F45" s="524"/>
      <c r="G45" s="526"/>
      <c r="H45" s="515"/>
      <c r="I45" s="522"/>
      <c r="J45" s="521"/>
      <c r="K45" s="521"/>
      <c r="L45" s="521"/>
      <c r="M45" s="521"/>
    </row>
    <row r="46" spans="1:13" ht="7.5" customHeight="1">
      <c r="A46" s="527" t="s">
        <v>335</v>
      </c>
      <c r="B46" s="528"/>
      <c r="C46" s="529"/>
      <c r="D46" s="536"/>
      <c r="E46" s="520"/>
      <c r="F46" s="523"/>
      <c r="G46" s="526" t="s">
        <v>336</v>
      </c>
      <c r="H46" s="515"/>
      <c r="I46" s="522">
        <v>51</v>
      </c>
      <c r="J46" s="520"/>
      <c r="K46" s="520"/>
      <c r="L46" s="520"/>
      <c r="M46" s="525">
        <f>L46+I46+F46</f>
        <v>51</v>
      </c>
    </row>
    <row r="47" spans="1:13" ht="7.5" customHeight="1">
      <c r="A47" s="530"/>
      <c r="B47" s="531"/>
      <c r="C47" s="532"/>
      <c r="D47" s="537"/>
      <c r="E47" s="484"/>
      <c r="F47" s="501"/>
      <c r="G47" s="526"/>
      <c r="H47" s="515"/>
      <c r="I47" s="522"/>
      <c r="J47" s="484"/>
      <c r="K47" s="484"/>
      <c r="L47" s="484"/>
      <c r="M47" s="484"/>
    </row>
    <row r="48" spans="1:13" ht="7.5" customHeight="1">
      <c r="A48" s="533"/>
      <c r="B48" s="534"/>
      <c r="C48" s="535"/>
      <c r="D48" s="538"/>
      <c r="E48" s="521"/>
      <c r="F48" s="524"/>
      <c r="G48" s="526"/>
      <c r="H48" s="515"/>
      <c r="I48" s="522"/>
      <c r="J48" s="521"/>
      <c r="K48" s="521"/>
      <c r="L48" s="521"/>
      <c r="M48" s="521"/>
    </row>
    <row r="49" spans="1:13" ht="7.5" customHeight="1">
      <c r="A49" s="527" t="s">
        <v>335</v>
      </c>
      <c r="B49" s="528"/>
      <c r="C49" s="529"/>
      <c r="D49" s="536"/>
      <c r="E49" s="520"/>
      <c r="F49" s="523"/>
      <c r="G49" s="526" t="s">
        <v>409</v>
      </c>
      <c r="H49" s="515"/>
      <c r="I49" s="522"/>
      <c r="J49" s="520"/>
      <c r="K49" s="520"/>
      <c r="L49" s="520"/>
      <c r="M49" s="525"/>
    </row>
    <row r="50" spans="1:13" ht="7.5" customHeight="1">
      <c r="A50" s="530"/>
      <c r="B50" s="531"/>
      <c r="C50" s="532"/>
      <c r="D50" s="537"/>
      <c r="E50" s="484"/>
      <c r="F50" s="501"/>
      <c r="G50" s="526"/>
      <c r="H50" s="515"/>
      <c r="I50" s="522"/>
      <c r="J50" s="484"/>
      <c r="K50" s="484"/>
      <c r="L50" s="484"/>
      <c r="M50" s="484"/>
    </row>
    <row r="51" spans="1:13" ht="7.5" customHeight="1">
      <c r="A51" s="533"/>
      <c r="B51" s="534"/>
      <c r="C51" s="535"/>
      <c r="D51" s="538"/>
      <c r="E51" s="521"/>
      <c r="F51" s="524"/>
      <c r="G51" s="526"/>
      <c r="H51" s="515"/>
      <c r="I51" s="522"/>
      <c r="J51" s="521"/>
      <c r="K51" s="521"/>
      <c r="L51" s="521"/>
      <c r="M51" s="521"/>
    </row>
    <row r="52" spans="1:13" ht="7.5" customHeight="1">
      <c r="A52" s="527" t="s">
        <v>335</v>
      </c>
      <c r="B52" s="528"/>
      <c r="C52" s="529"/>
      <c r="D52" s="536"/>
      <c r="E52" s="520"/>
      <c r="F52" s="523"/>
      <c r="G52" s="526" t="s">
        <v>336</v>
      </c>
      <c r="H52" s="515"/>
      <c r="I52" s="522"/>
      <c r="J52" s="520"/>
      <c r="K52" s="520"/>
      <c r="L52" s="520"/>
      <c r="M52" s="525"/>
    </row>
    <row r="53" spans="1:13" ht="7.5" customHeight="1">
      <c r="A53" s="530"/>
      <c r="B53" s="531"/>
      <c r="C53" s="532"/>
      <c r="D53" s="537"/>
      <c r="E53" s="484"/>
      <c r="F53" s="501"/>
      <c r="G53" s="526"/>
      <c r="H53" s="515"/>
      <c r="I53" s="522"/>
      <c r="J53" s="484"/>
      <c r="K53" s="484"/>
      <c r="L53" s="484"/>
      <c r="M53" s="484"/>
    </row>
    <row r="54" spans="1:13" ht="7.5" customHeight="1" thickBot="1">
      <c r="A54" s="533"/>
      <c r="B54" s="534"/>
      <c r="C54" s="535"/>
      <c r="D54" s="538"/>
      <c r="E54" s="521"/>
      <c r="F54" s="524"/>
      <c r="G54" s="526"/>
      <c r="H54" s="515"/>
      <c r="I54" s="522"/>
      <c r="J54" s="521"/>
      <c r="K54" s="521"/>
      <c r="L54" s="521"/>
      <c r="M54" s="521"/>
    </row>
    <row r="55" spans="1:13" s="123" customFormat="1" ht="12.75" customHeight="1">
      <c r="A55" s="488" t="s">
        <v>2</v>
      </c>
      <c r="B55" s="513"/>
      <c r="C55" s="489"/>
      <c r="D55" s="516"/>
      <c r="E55" s="516"/>
      <c r="F55" s="518">
        <f>SUM(F34:F54)</f>
        <v>66</v>
      </c>
      <c r="G55" s="516"/>
      <c r="H55" s="516"/>
      <c r="I55" s="518">
        <f>SUM(I34:I54)</f>
        <v>51</v>
      </c>
      <c r="J55" s="516"/>
      <c r="K55" s="516"/>
      <c r="L55" s="516"/>
      <c r="M55" s="518">
        <f>SUM(M34:M54)</f>
        <v>117</v>
      </c>
    </row>
    <row r="56" spans="1:13" s="123" customFormat="1" ht="13.5" customHeight="1" thickBot="1">
      <c r="A56" s="490"/>
      <c r="B56" s="514"/>
      <c r="C56" s="491"/>
      <c r="D56" s="517"/>
      <c r="E56" s="517"/>
      <c r="F56" s="519"/>
      <c r="G56" s="517"/>
      <c r="H56" s="517"/>
      <c r="I56" s="519"/>
      <c r="J56" s="517"/>
      <c r="K56" s="517"/>
      <c r="L56" s="517"/>
      <c r="M56" s="519"/>
    </row>
    <row r="57" spans="1:13" ht="13.5" customHeight="1">
      <c r="A57" s="308"/>
      <c r="B57" s="308"/>
      <c r="C57" s="308"/>
      <c r="D57" s="308"/>
      <c r="E57" s="308"/>
      <c r="F57" s="313"/>
      <c r="G57" s="314"/>
      <c r="H57" s="296"/>
      <c r="I57" s="296"/>
      <c r="J57" s="296"/>
      <c r="K57" s="296"/>
      <c r="L57" s="296"/>
      <c r="M57" s="296"/>
    </row>
    <row r="58" spans="1:13" ht="13.5" customHeight="1">
      <c r="A58" s="308"/>
      <c r="B58" s="308"/>
      <c r="C58" s="308"/>
      <c r="D58" s="308"/>
      <c r="E58" s="308"/>
      <c r="F58" s="313"/>
      <c r="G58" s="314"/>
      <c r="H58" s="296"/>
      <c r="I58" s="296"/>
      <c r="J58" s="296"/>
      <c r="K58" s="296"/>
      <c r="L58" s="296"/>
      <c r="M58" s="296"/>
    </row>
    <row r="59" spans="1:13" ht="13.5" customHeight="1">
      <c r="A59" s="308"/>
      <c r="B59" s="308"/>
      <c r="C59" s="308"/>
      <c r="D59" s="308"/>
      <c r="E59" s="308"/>
      <c r="F59" s="313"/>
      <c r="G59" s="314"/>
      <c r="H59" s="296"/>
      <c r="I59" s="296"/>
      <c r="J59" s="296"/>
      <c r="K59" s="296"/>
      <c r="L59" s="296"/>
      <c r="M59" s="296"/>
    </row>
    <row r="60" spans="1:13" ht="15.75">
      <c r="A60" s="5" t="s">
        <v>337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2" customHeight="1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</row>
    <row r="62" spans="1:13" ht="15.75">
      <c r="A62" s="5" t="s">
        <v>338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3" ht="12" customHeight="1" thickBot="1">
      <c r="A63" s="296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</row>
    <row r="64" spans="1:11" ht="12.75" customHeight="1">
      <c r="A64" s="492" t="s">
        <v>315</v>
      </c>
      <c r="B64" s="493"/>
      <c r="C64" s="493"/>
      <c r="D64" s="492" t="s">
        <v>339</v>
      </c>
      <c r="E64" s="498"/>
      <c r="F64" s="492" t="s">
        <v>340</v>
      </c>
      <c r="G64" s="498"/>
      <c r="H64" s="492" t="s">
        <v>341</v>
      </c>
      <c r="I64" s="498"/>
      <c r="J64" s="492" t="s">
        <v>342</v>
      </c>
      <c r="K64" s="498"/>
    </row>
    <row r="65" spans="1:11" ht="12.75" customHeight="1">
      <c r="A65" s="494"/>
      <c r="B65" s="495"/>
      <c r="C65" s="495"/>
      <c r="D65" s="494"/>
      <c r="E65" s="499"/>
      <c r="F65" s="494"/>
      <c r="G65" s="499"/>
      <c r="H65" s="494"/>
      <c r="I65" s="499"/>
      <c r="J65" s="494"/>
      <c r="K65" s="499"/>
    </row>
    <row r="66" spans="1:11" ht="13.5" customHeight="1" thickBot="1">
      <c r="A66" s="496"/>
      <c r="B66" s="497"/>
      <c r="C66" s="497"/>
      <c r="D66" s="496"/>
      <c r="E66" s="500"/>
      <c r="F66" s="496"/>
      <c r="G66" s="500"/>
      <c r="H66" s="496"/>
      <c r="I66" s="500"/>
      <c r="J66" s="496"/>
      <c r="K66" s="500"/>
    </row>
    <row r="67" spans="1:12" s="66" customFormat="1" ht="25.5" customHeight="1" thickBot="1">
      <c r="A67" s="484" t="s">
        <v>343</v>
      </c>
      <c r="B67" s="484"/>
      <c r="C67" s="484"/>
      <c r="D67" s="484" t="s">
        <v>344</v>
      </c>
      <c r="E67" s="484"/>
      <c r="F67" s="485" t="s">
        <v>344</v>
      </c>
      <c r="G67" s="486"/>
      <c r="H67" s="485" t="s">
        <v>344</v>
      </c>
      <c r="I67" s="486"/>
      <c r="J67" s="484" t="s">
        <v>344</v>
      </c>
      <c r="K67" s="484"/>
      <c r="L67" s="315"/>
    </row>
    <row r="68" spans="1:13" s="123" customFormat="1" ht="12.75" customHeight="1">
      <c r="A68" s="488" t="s">
        <v>2</v>
      </c>
      <c r="B68" s="513"/>
      <c r="C68" s="489"/>
      <c r="D68" s="488"/>
      <c r="E68" s="489"/>
      <c r="F68" s="488"/>
      <c r="G68" s="489"/>
      <c r="H68" s="488"/>
      <c r="I68" s="489"/>
      <c r="J68" s="488" t="s">
        <v>344</v>
      </c>
      <c r="K68" s="489"/>
      <c r="L68" s="512"/>
      <c r="M68" s="512"/>
    </row>
    <row r="69" spans="1:13" s="123" customFormat="1" ht="13.5" customHeight="1" thickBot="1">
      <c r="A69" s="490"/>
      <c r="B69" s="514"/>
      <c r="C69" s="491"/>
      <c r="D69" s="490"/>
      <c r="E69" s="491"/>
      <c r="F69" s="490"/>
      <c r="G69" s="491"/>
      <c r="H69" s="490"/>
      <c r="I69" s="491"/>
      <c r="J69" s="490"/>
      <c r="K69" s="491"/>
      <c r="L69" s="512"/>
      <c r="M69" s="512"/>
    </row>
    <row r="71" spans="1:13" ht="15.75">
      <c r="A71" s="5" t="s">
        <v>345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ht="13.5" thickBot="1"/>
    <row r="73" spans="1:11" ht="12.75" customHeight="1">
      <c r="A73" s="492" t="s">
        <v>315</v>
      </c>
      <c r="B73" s="493"/>
      <c r="C73" s="493"/>
      <c r="D73" s="492" t="s">
        <v>339</v>
      </c>
      <c r="E73" s="498"/>
      <c r="F73" s="492" t="s">
        <v>346</v>
      </c>
      <c r="G73" s="498"/>
      <c r="H73" s="492" t="s">
        <v>341</v>
      </c>
      <c r="I73" s="498"/>
      <c r="J73" s="492" t="s">
        <v>342</v>
      </c>
      <c r="K73" s="498"/>
    </row>
    <row r="74" spans="1:11" ht="12.75" customHeight="1">
      <c r="A74" s="494"/>
      <c r="B74" s="495"/>
      <c r="C74" s="495"/>
      <c r="D74" s="494"/>
      <c r="E74" s="499"/>
      <c r="F74" s="494"/>
      <c r="G74" s="499"/>
      <c r="H74" s="494"/>
      <c r="I74" s="499"/>
      <c r="J74" s="494"/>
      <c r="K74" s="499"/>
    </row>
    <row r="75" spans="1:11" ht="13.5" customHeight="1" thickBot="1">
      <c r="A75" s="496"/>
      <c r="B75" s="497"/>
      <c r="C75" s="497"/>
      <c r="D75" s="496"/>
      <c r="E75" s="500"/>
      <c r="F75" s="496"/>
      <c r="G75" s="500"/>
      <c r="H75" s="496"/>
      <c r="I75" s="500"/>
      <c r="J75" s="496"/>
      <c r="K75" s="500"/>
    </row>
    <row r="76" spans="1:12" s="66" customFormat="1" ht="25.5" customHeight="1" thickBot="1">
      <c r="A76" s="484" t="s">
        <v>347</v>
      </c>
      <c r="B76" s="484"/>
      <c r="C76" s="484"/>
      <c r="D76" s="484" t="s">
        <v>348</v>
      </c>
      <c r="E76" s="484"/>
      <c r="F76" s="510" t="s">
        <v>344</v>
      </c>
      <c r="G76" s="511"/>
      <c r="H76" s="510"/>
      <c r="I76" s="511"/>
      <c r="J76" s="501"/>
      <c r="K76" s="501"/>
      <c r="L76" s="315"/>
    </row>
    <row r="77" spans="1:13" ht="12.75" customHeight="1">
      <c r="A77" s="474" t="s">
        <v>2</v>
      </c>
      <c r="B77" s="475"/>
      <c r="C77" s="476"/>
      <c r="D77" s="480"/>
      <c r="E77" s="481"/>
      <c r="F77" s="502">
        <f>SUM(F76)</f>
        <v>0</v>
      </c>
      <c r="G77" s="503"/>
      <c r="H77" s="506">
        <f>SUM(H76)</f>
        <v>0</v>
      </c>
      <c r="I77" s="507"/>
      <c r="J77" s="506">
        <f>SUM(J76)</f>
        <v>0</v>
      </c>
      <c r="K77" s="507"/>
      <c r="L77" s="487"/>
      <c r="M77" s="487"/>
    </row>
    <row r="78" spans="1:13" ht="13.5" customHeight="1" thickBot="1">
      <c r="A78" s="477"/>
      <c r="B78" s="478"/>
      <c r="C78" s="479"/>
      <c r="D78" s="482"/>
      <c r="E78" s="483"/>
      <c r="F78" s="504"/>
      <c r="G78" s="505"/>
      <c r="H78" s="508"/>
      <c r="I78" s="509"/>
      <c r="J78" s="508"/>
      <c r="K78" s="509"/>
      <c r="L78" s="487"/>
      <c r="M78" s="487"/>
    </row>
    <row r="80" spans="1:13" ht="15.75">
      <c r="A80" s="5" t="s">
        <v>349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ht="13.5" thickBot="1"/>
    <row r="82" spans="1:11" ht="12.75" customHeight="1">
      <c r="A82" s="492" t="s">
        <v>315</v>
      </c>
      <c r="B82" s="493"/>
      <c r="C82" s="493"/>
      <c r="D82" s="492" t="s">
        <v>339</v>
      </c>
      <c r="E82" s="498"/>
      <c r="F82" s="492" t="s">
        <v>340</v>
      </c>
      <c r="G82" s="498"/>
      <c r="H82" s="492" t="s">
        <v>341</v>
      </c>
      <c r="I82" s="498"/>
      <c r="J82" s="492" t="s">
        <v>342</v>
      </c>
      <c r="K82" s="498"/>
    </row>
    <row r="83" spans="1:11" ht="12.75" customHeight="1">
      <c r="A83" s="494"/>
      <c r="B83" s="495"/>
      <c r="C83" s="495"/>
      <c r="D83" s="494"/>
      <c r="E83" s="499"/>
      <c r="F83" s="494"/>
      <c r="G83" s="499"/>
      <c r="H83" s="494"/>
      <c r="I83" s="499"/>
      <c r="J83" s="494"/>
      <c r="K83" s="499"/>
    </row>
    <row r="84" spans="1:11" ht="13.5" customHeight="1" thickBot="1">
      <c r="A84" s="496"/>
      <c r="B84" s="497"/>
      <c r="C84" s="497"/>
      <c r="D84" s="496"/>
      <c r="E84" s="500"/>
      <c r="F84" s="496"/>
      <c r="G84" s="500"/>
      <c r="H84" s="496"/>
      <c r="I84" s="500"/>
      <c r="J84" s="496"/>
      <c r="K84" s="500"/>
    </row>
    <row r="85" spans="1:12" s="66" customFormat="1" ht="25.5" customHeight="1" thickBot="1">
      <c r="A85" s="484" t="s">
        <v>347</v>
      </c>
      <c r="B85" s="484"/>
      <c r="C85" s="484"/>
      <c r="D85" s="484" t="s">
        <v>350</v>
      </c>
      <c r="E85" s="484"/>
      <c r="F85" s="485" t="s">
        <v>344</v>
      </c>
      <c r="G85" s="486"/>
      <c r="H85" s="485"/>
      <c r="I85" s="486"/>
      <c r="J85" s="484"/>
      <c r="K85" s="484"/>
      <c r="L85" s="315"/>
    </row>
    <row r="86" spans="1:13" ht="12.75" customHeight="1">
      <c r="A86" s="474" t="s">
        <v>2</v>
      </c>
      <c r="B86" s="475"/>
      <c r="C86" s="476"/>
      <c r="D86" s="480"/>
      <c r="E86" s="481"/>
      <c r="F86" s="480"/>
      <c r="G86" s="481"/>
      <c r="H86" s="488">
        <f>SUM(H85)</f>
        <v>0</v>
      </c>
      <c r="I86" s="489"/>
      <c r="J86" s="488">
        <f>SUM(J85)</f>
        <v>0</v>
      </c>
      <c r="K86" s="489"/>
      <c r="L86" s="487"/>
      <c r="M86" s="487"/>
    </row>
    <row r="87" spans="1:13" ht="13.5" customHeight="1" thickBot="1">
      <c r="A87" s="477"/>
      <c r="B87" s="478"/>
      <c r="C87" s="479"/>
      <c r="D87" s="482"/>
      <c r="E87" s="483"/>
      <c r="F87" s="482"/>
      <c r="G87" s="483"/>
      <c r="H87" s="490"/>
      <c r="I87" s="491"/>
      <c r="J87" s="490"/>
      <c r="K87" s="491"/>
      <c r="L87" s="487"/>
      <c r="M87" s="487"/>
    </row>
    <row r="89" spans="1:13" ht="15.75">
      <c r="A89" s="5" t="s">
        <v>351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ht="13.5" thickBot="1"/>
    <row r="91" spans="1:11" ht="12.75" customHeight="1">
      <c r="A91" s="492" t="s">
        <v>315</v>
      </c>
      <c r="B91" s="493"/>
      <c r="C91" s="493"/>
      <c r="D91" s="492" t="s">
        <v>339</v>
      </c>
      <c r="E91" s="498"/>
      <c r="F91" s="492" t="s">
        <v>340</v>
      </c>
      <c r="G91" s="498"/>
      <c r="H91" s="492" t="s">
        <v>341</v>
      </c>
      <c r="I91" s="498"/>
      <c r="J91" s="492" t="s">
        <v>342</v>
      </c>
      <c r="K91" s="498"/>
    </row>
    <row r="92" spans="1:11" ht="12.75" customHeight="1">
      <c r="A92" s="494"/>
      <c r="B92" s="495"/>
      <c r="C92" s="495"/>
      <c r="D92" s="494"/>
      <c r="E92" s="499"/>
      <c r="F92" s="494"/>
      <c r="G92" s="499"/>
      <c r="H92" s="494"/>
      <c r="I92" s="499"/>
      <c r="J92" s="494"/>
      <c r="K92" s="499"/>
    </row>
    <row r="93" spans="1:11" ht="13.5" customHeight="1" thickBot="1">
      <c r="A93" s="496"/>
      <c r="B93" s="497"/>
      <c r="C93" s="497"/>
      <c r="D93" s="496"/>
      <c r="E93" s="500"/>
      <c r="F93" s="496"/>
      <c r="G93" s="500"/>
      <c r="H93" s="496"/>
      <c r="I93" s="500"/>
      <c r="J93" s="496"/>
      <c r="K93" s="500"/>
    </row>
    <row r="94" spans="1:12" s="66" customFormat="1" ht="25.5" customHeight="1" thickBot="1">
      <c r="A94" s="484" t="s">
        <v>347</v>
      </c>
      <c r="B94" s="484"/>
      <c r="C94" s="484"/>
      <c r="D94" s="484"/>
      <c r="E94" s="484"/>
      <c r="F94" s="485" t="s">
        <v>344</v>
      </c>
      <c r="G94" s="486"/>
      <c r="H94" s="485"/>
      <c r="I94" s="486"/>
      <c r="J94" s="484"/>
      <c r="K94" s="484"/>
      <c r="L94" s="315"/>
    </row>
    <row r="95" spans="1:13" ht="12.75" customHeight="1">
      <c r="A95" s="474" t="s">
        <v>2</v>
      </c>
      <c r="B95" s="475"/>
      <c r="C95" s="476"/>
      <c r="D95" s="480"/>
      <c r="E95" s="481"/>
      <c r="F95" s="480"/>
      <c r="G95" s="481"/>
      <c r="H95" s="488">
        <f>SUM(H94)</f>
        <v>0</v>
      </c>
      <c r="I95" s="489"/>
      <c r="J95" s="488">
        <f>SUM(J94)</f>
        <v>0</v>
      </c>
      <c r="K95" s="489"/>
      <c r="L95" s="487"/>
      <c r="M95" s="487"/>
    </row>
    <row r="96" spans="1:13" ht="13.5" customHeight="1" thickBot="1">
      <c r="A96" s="477"/>
      <c r="B96" s="478"/>
      <c r="C96" s="479"/>
      <c r="D96" s="482"/>
      <c r="E96" s="483"/>
      <c r="F96" s="482"/>
      <c r="G96" s="483"/>
      <c r="H96" s="490"/>
      <c r="I96" s="491"/>
      <c r="J96" s="490"/>
      <c r="K96" s="491"/>
      <c r="L96" s="487"/>
      <c r="M96" s="487"/>
    </row>
  </sheetData>
  <sheetProtection password="DB7F" sheet="1" selectLockedCells="1" selectUnlockedCells="1"/>
  <mergeCells count="193">
    <mergeCell ref="K52:K54"/>
    <mergeCell ref="L52:L54"/>
    <mergeCell ref="M52:M54"/>
    <mergeCell ref="G52:G54"/>
    <mergeCell ref="H52:H54"/>
    <mergeCell ref="I52:I54"/>
    <mergeCell ref="J52:J54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L49:L51"/>
    <mergeCell ref="M49:M51"/>
    <mergeCell ref="K46:K48"/>
    <mergeCell ref="L46:L48"/>
    <mergeCell ref="M46:M48"/>
    <mergeCell ref="K49:K51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A34:C36"/>
    <mergeCell ref="D34:D36"/>
    <mergeCell ref="E34:E36"/>
    <mergeCell ref="F34:F36"/>
    <mergeCell ref="I34:I36"/>
    <mergeCell ref="J34:J36"/>
    <mergeCell ref="K34:K36"/>
    <mergeCell ref="L34:L3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K1:M1"/>
    <mergeCell ref="A2:M2"/>
    <mergeCell ref="A5:M5"/>
    <mergeCell ref="A6:M6"/>
    <mergeCell ref="E16:E18"/>
    <mergeCell ref="F16:F18"/>
    <mergeCell ref="A19:C20"/>
    <mergeCell ref="D19:D20"/>
    <mergeCell ref="E19:E20"/>
    <mergeCell ref="F19:F20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F40:F42"/>
    <mergeCell ref="G40:G42"/>
    <mergeCell ref="H19:H20"/>
    <mergeCell ref="G19:G20"/>
    <mergeCell ref="G34:G36"/>
    <mergeCell ref="H34:H36"/>
    <mergeCell ref="H40:H42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L77:L78"/>
    <mergeCell ref="M77:M78"/>
    <mergeCell ref="A82:C84"/>
    <mergeCell ref="D82:E84"/>
    <mergeCell ref="F82:G84"/>
    <mergeCell ref="H82:I84"/>
    <mergeCell ref="J82:K84"/>
    <mergeCell ref="A85:C85"/>
    <mergeCell ref="D85:E85"/>
    <mergeCell ref="F85:G85"/>
    <mergeCell ref="H85:I85"/>
    <mergeCell ref="A86:C87"/>
    <mergeCell ref="D86:E87"/>
    <mergeCell ref="F86:G87"/>
    <mergeCell ref="H86:I87"/>
    <mergeCell ref="M86:M87"/>
    <mergeCell ref="J91:K93"/>
    <mergeCell ref="L86:L87"/>
    <mergeCell ref="J85:K85"/>
    <mergeCell ref="J86:K87"/>
    <mergeCell ref="A91:C93"/>
    <mergeCell ref="D91:E93"/>
    <mergeCell ref="F91:G93"/>
    <mergeCell ref="H91:I93"/>
    <mergeCell ref="L95:L96"/>
    <mergeCell ref="M95:M96"/>
    <mergeCell ref="J94:K94"/>
    <mergeCell ref="H94:I94"/>
    <mergeCell ref="H95:I96"/>
    <mergeCell ref="J95:K96"/>
    <mergeCell ref="A95:C96"/>
    <mergeCell ref="D95:E96"/>
    <mergeCell ref="F95:G96"/>
    <mergeCell ref="A94:C94"/>
    <mergeCell ref="D94:E94"/>
    <mergeCell ref="F94:G9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5.75390625" style="27" customWidth="1"/>
    <col min="2" max="2" width="65.75390625" style="27" customWidth="1"/>
    <col min="3" max="5" width="15.75390625" style="27" bestFit="1" customWidth="1"/>
    <col min="6" max="6" width="18.00390625" style="27" bestFit="1" customWidth="1"/>
    <col min="7" max="7" width="11.375" style="66" bestFit="1" customWidth="1"/>
    <col min="8" max="16384" width="9.125" style="66" customWidth="1"/>
  </cols>
  <sheetData>
    <row r="1" spans="1:6" ht="15.75">
      <c r="A1" s="152" t="s">
        <v>428</v>
      </c>
      <c r="C1" s="561"/>
      <c r="D1" s="561"/>
      <c r="E1" s="561"/>
      <c r="F1" s="561"/>
    </row>
    <row r="2" spans="1:6" ht="15.75">
      <c r="A2" s="29"/>
      <c r="B2" s="29"/>
      <c r="C2" s="29"/>
      <c r="D2" s="29"/>
      <c r="E2" s="29"/>
      <c r="F2" s="29"/>
    </row>
    <row r="3" spans="1:6" ht="15.75">
      <c r="A3" s="473" t="s">
        <v>383</v>
      </c>
      <c r="B3" s="473"/>
      <c r="C3" s="473"/>
      <c r="D3" s="473"/>
      <c r="E3" s="473"/>
      <c r="F3" s="473"/>
    </row>
    <row r="4" spans="1:6" ht="15.75">
      <c r="A4" s="473" t="s">
        <v>352</v>
      </c>
      <c r="B4" s="473"/>
      <c r="C4" s="473"/>
      <c r="D4" s="473"/>
      <c r="E4" s="473"/>
      <c r="F4" s="473"/>
    </row>
    <row r="5" spans="1:6" ht="15.75">
      <c r="A5" s="473" t="s">
        <v>361</v>
      </c>
      <c r="B5" s="473"/>
      <c r="C5" s="473"/>
      <c r="D5" s="473"/>
      <c r="E5" s="473"/>
      <c r="F5" s="473"/>
    </row>
    <row r="6" spans="1:6" ht="16.5" thickBot="1">
      <c r="A6" s="29"/>
      <c r="B6" s="29"/>
      <c r="C6" s="66"/>
      <c r="D6" s="317"/>
      <c r="E6" s="66"/>
      <c r="F6" s="317" t="s">
        <v>4</v>
      </c>
    </row>
    <row r="7" spans="1:6" ht="15.75">
      <c r="A7" s="318" t="s">
        <v>32</v>
      </c>
      <c r="B7" s="562" t="s">
        <v>353</v>
      </c>
      <c r="C7" s="565" t="s">
        <v>354</v>
      </c>
      <c r="D7" s="566"/>
      <c r="E7" s="566"/>
      <c r="F7" s="562" t="s">
        <v>258</v>
      </c>
    </row>
    <row r="8" spans="1:6" ht="16.5" thickBot="1">
      <c r="A8" s="319"/>
      <c r="B8" s="563"/>
      <c r="C8" s="567"/>
      <c r="D8" s="568"/>
      <c r="E8" s="568"/>
      <c r="F8" s="563"/>
    </row>
    <row r="9" spans="1:6" ht="16.5" thickBot="1">
      <c r="A9" s="319"/>
      <c r="B9" s="563"/>
      <c r="C9" s="320" t="s">
        <v>309</v>
      </c>
      <c r="D9" s="320" t="s">
        <v>310</v>
      </c>
      <c r="E9" s="320" t="s">
        <v>311</v>
      </c>
      <c r="F9" s="563"/>
    </row>
    <row r="10" spans="1:6" ht="16.5" thickBot="1">
      <c r="A10" s="321" t="s">
        <v>33</v>
      </c>
      <c r="B10" s="564"/>
      <c r="C10" s="569" t="s">
        <v>355</v>
      </c>
      <c r="D10" s="570"/>
      <c r="E10" s="570"/>
      <c r="F10" s="564"/>
    </row>
    <row r="11" spans="1:6" ht="15.75">
      <c r="A11" s="316" t="s">
        <v>34</v>
      </c>
      <c r="B11" s="346" t="s">
        <v>362</v>
      </c>
      <c r="C11" s="322">
        <v>1450</v>
      </c>
      <c r="D11" s="322">
        <v>1450</v>
      </c>
      <c r="E11" s="322">
        <v>1450</v>
      </c>
      <c r="F11" s="322">
        <f>SUM(C11:E11)</f>
        <v>4350</v>
      </c>
    </row>
    <row r="12" spans="1:6" ht="31.5">
      <c r="A12" s="316" t="s">
        <v>24</v>
      </c>
      <c r="B12" s="347" t="s">
        <v>363</v>
      </c>
      <c r="C12" s="323"/>
      <c r="D12" s="323"/>
      <c r="E12" s="323"/>
      <c r="F12" s="322">
        <f>SUM(C12:E12)</f>
        <v>0</v>
      </c>
    </row>
    <row r="13" spans="1:2" s="294" customFormat="1" ht="15.75">
      <c r="A13" s="316" t="s">
        <v>35</v>
      </c>
      <c r="B13" s="346" t="s">
        <v>364</v>
      </c>
    </row>
    <row r="14" spans="1:6" s="294" customFormat="1" ht="31.5">
      <c r="A14" s="316" t="s">
        <v>78</v>
      </c>
      <c r="B14" s="347" t="s">
        <v>365</v>
      </c>
      <c r="C14" s="324"/>
      <c r="D14" s="324"/>
      <c r="E14" s="324"/>
      <c r="F14" s="322">
        <f>SUM(C14:E14)</f>
        <v>0</v>
      </c>
    </row>
    <row r="15" spans="1:6" s="294" customFormat="1" ht="15.75">
      <c r="A15" s="316" t="s">
        <v>80</v>
      </c>
      <c r="B15" s="346" t="s">
        <v>356</v>
      </c>
      <c r="C15" s="324">
        <v>40</v>
      </c>
      <c r="D15" s="324">
        <v>40</v>
      </c>
      <c r="E15" s="324">
        <v>40</v>
      </c>
      <c r="F15" s="322">
        <f>SUM(C15:E15)</f>
        <v>120</v>
      </c>
    </row>
    <row r="16" spans="1:6" s="294" customFormat="1" ht="15.75">
      <c r="A16" s="316" t="s">
        <v>85</v>
      </c>
      <c r="B16" s="346" t="s">
        <v>366</v>
      </c>
      <c r="C16" s="325"/>
      <c r="D16" s="325"/>
      <c r="E16" s="325"/>
      <c r="F16" s="325"/>
    </row>
    <row r="17" spans="1:6" s="329" customFormat="1" ht="15.75">
      <c r="A17" s="316" t="s">
        <v>199</v>
      </c>
      <c r="B17" s="327" t="s">
        <v>357</v>
      </c>
      <c r="C17" s="328">
        <f>SUM(C11:C16)</f>
        <v>1490</v>
      </c>
      <c r="D17" s="328">
        <f>SUM(D11:D16)</f>
        <v>1490</v>
      </c>
      <c r="E17" s="328">
        <f>SUM(E11:E16)</f>
        <v>1490</v>
      </c>
      <c r="F17" s="328">
        <f>SUM(F11:F16)</f>
        <v>4470</v>
      </c>
    </row>
    <row r="18" spans="1:6" s="334" customFormat="1" ht="18.75">
      <c r="A18" s="330" t="s">
        <v>201</v>
      </c>
      <c r="B18" s="331" t="s">
        <v>358</v>
      </c>
      <c r="C18" s="332">
        <f>C17*0.5</f>
        <v>745</v>
      </c>
      <c r="D18" s="332">
        <f>D17*0.5</f>
        <v>745</v>
      </c>
      <c r="E18" s="332">
        <f>E17*0.5</f>
        <v>745</v>
      </c>
      <c r="F18" s="333">
        <f>SUM(C18:E18)</f>
        <v>2235</v>
      </c>
    </row>
    <row r="19" spans="1:6" s="294" customFormat="1" ht="31.5">
      <c r="A19" s="335" t="s">
        <v>203</v>
      </c>
      <c r="B19" s="347" t="s">
        <v>367</v>
      </c>
      <c r="C19" s="324"/>
      <c r="D19" s="324"/>
      <c r="E19" s="324"/>
      <c r="F19" s="324">
        <f>SUM(C19:E19)</f>
        <v>0</v>
      </c>
    </row>
    <row r="20" spans="1:6" s="294" customFormat="1" ht="31.5">
      <c r="A20" s="335" t="s">
        <v>211</v>
      </c>
      <c r="B20" s="347" t="s">
        <v>368</v>
      </c>
      <c r="C20" s="324"/>
      <c r="D20" s="324"/>
      <c r="E20" s="324"/>
      <c r="F20" s="324">
        <f>SUM(C20:E20)</f>
        <v>0</v>
      </c>
    </row>
    <row r="21" spans="1:6" s="294" customFormat="1" ht="15.75">
      <c r="A21" s="335" t="s">
        <v>213</v>
      </c>
      <c r="B21" s="346" t="s">
        <v>369</v>
      </c>
      <c r="C21" s="324"/>
      <c r="D21" s="324"/>
      <c r="E21" s="324"/>
      <c r="F21" s="324"/>
    </row>
    <row r="22" spans="1:6" s="294" customFormat="1" ht="31.5">
      <c r="A22" s="335" t="s">
        <v>215</v>
      </c>
      <c r="B22" s="336" t="s">
        <v>370</v>
      </c>
      <c r="C22" s="324"/>
      <c r="D22" s="324"/>
      <c r="E22" s="324"/>
      <c r="F22" s="324"/>
    </row>
    <row r="23" spans="1:6" s="294" customFormat="1" ht="47.25">
      <c r="A23" s="335" t="s">
        <v>220</v>
      </c>
      <c r="B23" s="336" t="s">
        <v>415</v>
      </c>
      <c r="C23" s="324"/>
      <c r="D23" s="324"/>
      <c r="E23" s="324"/>
      <c r="F23" s="324"/>
    </row>
    <row r="24" spans="1:6" s="294" customFormat="1" ht="31.5">
      <c r="A24" s="335" t="s">
        <v>222</v>
      </c>
      <c r="B24" s="336" t="s">
        <v>371</v>
      </c>
      <c r="C24" s="324"/>
      <c r="D24" s="324"/>
      <c r="E24" s="324"/>
      <c r="F24" s="324"/>
    </row>
    <row r="25" spans="1:6" s="294" customFormat="1" ht="31.5">
      <c r="A25" s="335" t="s">
        <v>224</v>
      </c>
      <c r="B25" s="336" t="s">
        <v>372</v>
      </c>
      <c r="C25" s="337"/>
      <c r="D25" s="337"/>
      <c r="E25" s="337"/>
      <c r="F25" s="337"/>
    </row>
    <row r="26" spans="1:6" s="329" customFormat="1" ht="15.75">
      <c r="A26" s="326" t="s">
        <v>232</v>
      </c>
      <c r="B26" s="338" t="s">
        <v>359</v>
      </c>
      <c r="C26" s="339">
        <f>SUM(C19:C24)</f>
        <v>0</v>
      </c>
      <c r="D26" s="339">
        <f>SUM(D19:D24)</f>
        <v>0</v>
      </c>
      <c r="E26" s="339">
        <f>SUM(E19:E24)</f>
        <v>0</v>
      </c>
      <c r="F26" s="339">
        <f>SUM(F19:F24)</f>
        <v>0</v>
      </c>
    </row>
    <row r="27" spans="1:6" s="342" customFormat="1" ht="37.5">
      <c r="A27" s="330" t="s">
        <v>235</v>
      </c>
      <c r="B27" s="340" t="s">
        <v>360</v>
      </c>
      <c r="C27" s="341">
        <f>C18-C26</f>
        <v>745</v>
      </c>
      <c r="D27" s="341">
        <f>D18-D26</f>
        <v>745</v>
      </c>
      <c r="E27" s="341">
        <f>E18-E26</f>
        <v>745</v>
      </c>
      <c r="F27" s="341">
        <f>SUM(C27:E27)</f>
        <v>2235</v>
      </c>
    </row>
    <row r="28" spans="1:6" s="294" customFormat="1" ht="15.75">
      <c r="A28" s="343"/>
      <c r="B28" s="344"/>
      <c r="C28" s="324"/>
      <c r="D28" s="324"/>
      <c r="E28" s="324"/>
      <c r="F28" s="324"/>
    </row>
    <row r="29" spans="1:7" s="294" customFormat="1" ht="15.75">
      <c r="A29" s="343"/>
      <c r="B29" s="344"/>
      <c r="C29" s="324"/>
      <c r="D29" s="324"/>
      <c r="E29" s="324"/>
      <c r="F29" s="324"/>
      <c r="G29" s="324"/>
    </row>
    <row r="30" spans="1:6" s="294" customFormat="1" ht="15.75">
      <c r="A30" s="344"/>
      <c r="B30" s="344"/>
      <c r="C30" s="324"/>
      <c r="D30" s="324"/>
      <c r="E30" s="324"/>
      <c r="F30" s="324"/>
    </row>
    <row r="31" spans="1:6" s="294" customFormat="1" ht="15.75">
      <c r="A31" s="344"/>
      <c r="B31" s="344"/>
      <c r="C31" s="324"/>
      <c r="D31" s="324"/>
      <c r="E31" s="324"/>
      <c r="F31" s="324"/>
    </row>
    <row r="32" spans="1:6" s="294" customFormat="1" ht="15.75">
      <c r="A32" s="344"/>
      <c r="B32" s="344"/>
      <c r="C32" s="324"/>
      <c r="D32" s="324"/>
      <c r="E32" s="324"/>
      <c r="F32" s="324"/>
    </row>
    <row r="33" spans="1:6" s="294" customFormat="1" ht="15.75">
      <c r="A33" s="344"/>
      <c r="B33" s="345"/>
      <c r="C33" s="324"/>
      <c r="D33" s="324"/>
      <c r="E33" s="324"/>
      <c r="F33" s="324"/>
    </row>
    <row r="34" spans="1:6" s="294" customFormat="1" ht="15.75">
      <c r="A34" s="344"/>
      <c r="B34" s="344"/>
      <c r="C34" s="324"/>
      <c r="D34" s="324"/>
      <c r="E34" s="324"/>
      <c r="F34" s="324"/>
    </row>
    <row r="35" spans="1:6" s="294" customFormat="1" ht="15.75">
      <c r="A35" s="344"/>
      <c r="B35" s="344"/>
      <c r="C35" s="324"/>
      <c r="D35" s="324"/>
      <c r="E35" s="324"/>
      <c r="F35" s="324"/>
    </row>
  </sheetData>
  <sheetProtection password="DB7F" sheet="1" selectLockedCells="1" selectUnlockedCells="1"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78" customWidth="1"/>
    <col min="2" max="5" width="3.125" style="75" customWidth="1"/>
    <col min="6" max="6" width="52.125" style="8" customWidth="1"/>
    <col min="7" max="7" width="11.25390625" style="8" customWidth="1"/>
    <col min="8" max="8" width="11.625" style="8" customWidth="1"/>
    <col min="9" max="9" width="9.375" style="8" customWidth="1"/>
    <col min="10" max="16384" width="9.125" style="8" customWidth="1"/>
  </cols>
  <sheetData>
    <row r="1" spans="1:9" ht="15.75">
      <c r="A1" s="235" t="s">
        <v>417</v>
      </c>
      <c r="B1" s="235"/>
      <c r="C1" s="235"/>
      <c r="D1" s="235"/>
      <c r="E1" s="235"/>
      <c r="F1" s="95"/>
      <c r="G1" s="95"/>
      <c r="H1" s="95"/>
      <c r="I1" s="95"/>
    </row>
    <row r="2" spans="5:9" ht="15.75">
      <c r="E2" s="96"/>
      <c r="F2" s="96"/>
      <c r="G2" s="96"/>
      <c r="H2" s="96"/>
      <c r="I2" s="96"/>
    </row>
    <row r="3" spans="1:9" ht="15.75">
      <c r="A3" s="381"/>
      <c r="B3" s="381"/>
      <c r="C3" s="381"/>
      <c r="D3" s="381"/>
      <c r="E3" s="381"/>
      <c r="F3" s="381"/>
      <c r="G3" s="381"/>
      <c r="H3" s="381"/>
      <c r="I3" s="381"/>
    </row>
    <row r="4" spans="1:9" s="9" customFormat="1" ht="15.75">
      <c r="A4" s="381" t="s">
        <v>382</v>
      </c>
      <c r="B4" s="381"/>
      <c r="C4" s="381"/>
      <c r="D4" s="381"/>
      <c r="E4" s="381"/>
      <c r="F4" s="381"/>
      <c r="G4" s="381"/>
      <c r="H4" s="381"/>
      <c r="I4" s="381"/>
    </row>
    <row r="5" spans="1:9" s="9" customFormat="1" ht="15.75">
      <c r="A5" s="381" t="s">
        <v>384</v>
      </c>
      <c r="B5" s="381"/>
      <c r="C5" s="381"/>
      <c r="D5" s="381"/>
      <c r="E5" s="381"/>
      <c r="F5" s="381"/>
      <c r="G5" s="381"/>
      <c r="H5" s="381"/>
      <c r="I5" s="381"/>
    </row>
    <row r="6" spans="1:9" ht="15.75">
      <c r="A6" s="381" t="s">
        <v>106</v>
      </c>
      <c r="B6" s="381"/>
      <c r="C6" s="381"/>
      <c r="D6" s="381"/>
      <c r="E6" s="381"/>
      <c r="F6" s="381"/>
      <c r="G6" s="381"/>
      <c r="H6" s="381"/>
      <c r="I6" s="381"/>
    </row>
    <row r="7" ht="15.75" hidden="1"/>
    <row r="8" spans="8:9" ht="16.5" thickBot="1">
      <c r="H8" s="80"/>
      <c r="I8" s="81" t="s">
        <v>4</v>
      </c>
    </row>
    <row r="9" spans="1:9" ht="15.75">
      <c r="A9" s="359" t="s">
        <v>21</v>
      </c>
      <c r="B9" s="360"/>
      <c r="C9" s="360"/>
      <c r="D9" s="360"/>
      <c r="E9" s="360"/>
      <c r="F9" s="374"/>
      <c r="G9" s="82" t="s">
        <v>19</v>
      </c>
      <c r="H9" s="82" t="s">
        <v>19</v>
      </c>
      <c r="I9" s="82" t="s">
        <v>20</v>
      </c>
    </row>
    <row r="10" spans="1:9" ht="15.75">
      <c r="A10" s="375"/>
      <c r="B10" s="376"/>
      <c r="C10" s="376"/>
      <c r="D10" s="376"/>
      <c r="E10" s="376"/>
      <c r="F10" s="377"/>
      <c r="G10" s="83" t="s">
        <v>10</v>
      </c>
      <c r="H10" s="84" t="s">
        <v>10</v>
      </c>
      <c r="I10" s="83"/>
    </row>
    <row r="11" spans="1:9" ht="16.5" thickBot="1">
      <c r="A11" s="378"/>
      <c r="B11" s="379"/>
      <c r="C11" s="379"/>
      <c r="D11" s="379"/>
      <c r="E11" s="379"/>
      <c r="F11" s="380"/>
      <c r="G11" s="85" t="s">
        <v>49</v>
      </c>
      <c r="H11" s="85" t="s">
        <v>106</v>
      </c>
      <c r="I11" s="85" t="s">
        <v>22</v>
      </c>
    </row>
    <row r="12" spans="1:9" ht="32.25" customHeight="1">
      <c r="A12" s="19" t="s">
        <v>39</v>
      </c>
      <c r="B12" s="370" t="s">
        <v>60</v>
      </c>
      <c r="C12" s="370"/>
      <c r="D12" s="370"/>
      <c r="E12" s="370"/>
      <c r="F12" s="370"/>
      <c r="G12" s="98"/>
      <c r="H12" s="99"/>
      <c r="I12" s="98"/>
    </row>
    <row r="13" spans="1:9" ht="15.75">
      <c r="A13" s="19"/>
      <c r="B13" s="19" t="s">
        <v>39</v>
      </c>
      <c r="C13" s="19" t="s">
        <v>61</v>
      </c>
      <c r="D13" s="19"/>
      <c r="E13" s="19"/>
      <c r="F13" s="19"/>
      <c r="G13" s="58"/>
      <c r="H13" s="58"/>
      <c r="I13" s="19"/>
    </row>
    <row r="14" spans="1:9" ht="15.75">
      <c r="A14" s="19"/>
      <c r="B14" s="19"/>
      <c r="C14" s="19" t="s">
        <v>34</v>
      </c>
      <c r="D14" s="370" t="s">
        <v>62</v>
      </c>
      <c r="E14" s="370"/>
      <c r="F14" s="370"/>
      <c r="G14" s="99"/>
      <c r="H14" s="99"/>
      <c r="I14" s="98"/>
    </row>
    <row r="15" spans="1:9" ht="15.75">
      <c r="A15" s="19"/>
      <c r="B15" s="19"/>
      <c r="C15" s="19"/>
      <c r="D15" s="19" t="s">
        <v>34</v>
      </c>
      <c r="E15" s="370" t="s">
        <v>63</v>
      </c>
      <c r="F15" s="370"/>
      <c r="G15" s="99"/>
      <c r="H15" s="99"/>
      <c r="I15" s="98"/>
    </row>
    <row r="16" spans="1:9" ht="15.75">
      <c r="A16" s="22"/>
      <c r="B16" s="22"/>
      <c r="C16" s="22"/>
      <c r="D16" s="22"/>
      <c r="E16" s="22" t="s">
        <v>45</v>
      </c>
      <c r="F16" s="22" t="s">
        <v>40</v>
      </c>
      <c r="G16" s="57"/>
      <c r="H16" s="57"/>
      <c r="I16" s="100"/>
    </row>
    <row r="17" spans="1:9" ht="15.75">
      <c r="A17" s="22"/>
      <c r="B17" s="22"/>
      <c r="C17" s="22"/>
      <c r="D17" s="22"/>
      <c r="E17" s="22"/>
      <c r="F17" s="22" t="s">
        <v>64</v>
      </c>
      <c r="G17" s="57"/>
      <c r="I17" s="100"/>
    </row>
    <row r="18" spans="1:9" ht="31.5">
      <c r="A18" s="22"/>
      <c r="B18" s="22"/>
      <c r="C18" s="22"/>
      <c r="D18" s="22"/>
      <c r="E18" s="22" t="s">
        <v>46</v>
      </c>
      <c r="F18" s="101" t="s">
        <v>41</v>
      </c>
      <c r="G18" s="102"/>
      <c r="I18" s="100"/>
    </row>
    <row r="19" spans="1:9" ht="31.5">
      <c r="A19" s="22"/>
      <c r="B19" s="22"/>
      <c r="C19" s="22"/>
      <c r="D19" s="22"/>
      <c r="E19" s="22" t="s">
        <v>65</v>
      </c>
      <c r="F19" s="101" t="s">
        <v>66</v>
      </c>
      <c r="G19" s="57">
        <v>1075</v>
      </c>
      <c r="H19" s="8">
        <v>1075</v>
      </c>
      <c r="I19" s="100">
        <f>H19/G19*100</f>
        <v>100</v>
      </c>
    </row>
    <row r="20" spans="1:9" ht="15.75">
      <c r="A20" s="22"/>
      <c r="B20" s="22"/>
      <c r="C20" s="22"/>
      <c r="D20" s="22"/>
      <c r="E20" s="22"/>
      <c r="F20" s="22" t="s">
        <v>64</v>
      </c>
      <c r="G20" s="57"/>
      <c r="I20" s="100"/>
    </row>
    <row r="21" spans="1:9" ht="15.75">
      <c r="A21" s="22"/>
      <c r="B21" s="22"/>
      <c r="C21" s="22"/>
      <c r="D21" s="22"/>
      <c r="E21" s="22" t="s">
        <v>67</v>
      </c>
      <c r="F21" s="101" t="s">
        <v>68</v>
      </c>
      <c r="G21" s="57">
        <v>906</v>
      </c>
      <c r="H21" s="8">
        <v>1024</v>
      </c>
      <c r="I21" s="100">
        <f aca="true" t="shared" si="0" ref="I21:I27">H21/G21*100</f>
        <v>113.0242825607064</v>
      </c>
    </row>
    <row r="22" spans="1:9" ht="15.75">
      <c r="A22" s="22"/>
      <c r="B22" s="22"/>
      <c r="C22" s="22"/>
      <c r="D22" s="22"/>
      <c r="E22" s="22"/>
      <c r="F22" s="22" t="s">
        <v>64</v>
      </c>
      <c r="G22" s="57"/>
      <c r="I22" s="100"/>
    </row>
    <row r="23" spans="1:9" ht="21" customHeight="1">
      <c r="A23" s="22"/>
      <c r="B23" s="22"/>
      <c r="C23" s="22"/>
      <c r="D23" s="22"/>
      <c r="E23" s="22" t="s">
        <v>69</v>
      </c>
      <c r="F23" s="101" t="s">
        <v>70</v>
      </c>
      <c r="G23" s="57">
        <v>100</v>
      </c>
      <c r="H23" s="8">
        <v>100</v>
      </c>
      <c r="I23" s="100">
        <f t="shared" si="0"/>
        <v>100</v>
      </c>
    </row>
    <row r="24" spans="1:9" ht="15.75">
      <c r="A24" s="22"/>
      <c r="B24" s="22"/>
      <c r="C24" s="22"/>
      <c r="D24" s="22"/>
      <c r="E24" s="22"/>
      <c r="F24" s="22" t="s">
        <v>64</v>
      </c>
      <c r="G24" s="57"/>
      <c r="I24" s="100"/>
    </row>
    <row r="25" spans="1:9" ht="15.75">
      <c r="A25" s="22"/>
      <c r="B25" s="22"/>
      <c r="C25" s="22"/>
      <c r="D25" s="22"/>
      <c r="E25" s="22" t="s">
        <v>71</v>
      </c>
      <c r="F25" s="101" t="s">
        <v>72</v>
      </c>
      <c r="G25" s="57">
        <v>691</v>
      </c>
      <c r="H25" s="8">
        <v>692</v>
      </c>
      <c r="I25" s="100">
        <f t="shared" si="0"/>
        <v>100.14471780028944</v>
      </c>
    </row>
    <row r="26" spans="1:9" s="67" customFormat="1" ht="15.75">
      <c r="A26" s="22"/>
      <c r="B26" s="22"/>
      <c r="C26" s="22"/>
      <c r="D26" s="22"/>
      <c r="E26" s="22"/>
      <c r="F26" s="22" t="s">
        <v>64</v>
      </c>
      <c r="G26" s="57"/>
      <c r="I26" s="100"/>
    </row>
    <row r="27" spans="1:9" ht="15.75">
      <c r="A27" s="22"/>
      <c r="B27" s="22"/>
      <c r="C27" s="22"/>
      <c r="D27" s="22" t="s">
        <v>47</v>
      </c>
      <c r="E27" s="22" t="s">
        <v>73</v>
      </c>
      <c r="F27" s="22"/>
      <c r="G27" s="57">
        <v>4000</v>
      </c>
      <c r="H27" s="8">
        <v>4000</v>
      </c>
      <c r="I27" s="100">
        <f t="shared" si="0"/>
        <v>100</v>
      </c>
    </row>
    <row r="28" spans="1:9" ht="15.75">
      <c r="A28" s="22"/>
      <c r="B28" s="22"/>
      <c r="C28" s="22"/>
      <c r="D28" s="22"/>
      <c r="E28" s="22"/>
      <c r="F28" s="22" t="s">
        <v>64</v>
      </c>
      <c r="G28" s="57"/>
      <c r="I28" s="100"/>
    </row>
    <row r="29" spans="1:9" ht="15.75">
      <c r="A29" s="22"/>
      <c r="B29" s="22"/>
      <c r="C29" s="22"/>
      <c r="D29" s="22" t="s">
        <v>48</v>
      </c>
      <c r="E29" s="22" t="s">
        <v>107</v>
      </c>
      <c r="F29" s="22"/>
      <c r="G29" s="57">
        <v>59</v>
      </c>
      <c r="H29" s="8">
        <v>61</v>
      </c>
      <c r="I29" s="100"/>
    </row>
    <row r="30" spans="1:9" ht="15.75">
      <c r="A30" s="22"/>
      <c r="B30" s="22"/>
      <c r="C30" s="22"/>
      <c r="D30" s="22" t="s">
        <v>108</v>
      </c>
      <c r="E30" s="22" t="s">
        <v>374</v>
      </c>
      <c r="F30" s="22"/>
      <c r="G30" s="57"/>
      <c r="H30" s="8">
        <v>1738</v>
      </c>
      <c r="I30" s="100"/>
    </row>
    <row r="31" spans="1:9" s="67" customFormat="1" ht="15.75">
      <c r="A31" s="22"/>
      <c r="B31" s="22"/>
      <c r="C31" s="22"/>
      <c r="D31" s="22" t="s">
        <v>24</v>
      </c>
      <c r="E31" s="22" t="s">
        <v>74</v>
      </c>
      <c r="F31" s="22"/>
      <c r="G31" s="57">
        <v>487</v>
      </c>
      <c r="I31" s="100"/>
    </row>
    <row r="32" spans="1:9" ht="15.75">
      <c r="A32" s="22"/>
      <c r="B32" s="22"/>
      <c r="C32" s="22"/>
      <c r="D32" s="22"/>
      <c r="E32" s="22"/>
      <c r="F32" s="22" t="s">
        <v>64</v>
      </c>
      <c r="G32" s="57"/>
      <c r="I32" s="100"/>
    </row>
    <row r="33" spans="1:9" ht="15.75">
      <c r="A33" s="22"/>
      <c r="B33" s="22"/>
      <c r="C33" s="22"/>
      <c r="D33" s="22"/>
      <c r="E33" s="22"/>
      <c r="F33" s="22"/>
      <c r="G33" s="57"/>
      <c r="I33" s="100"/>
    </row>
    <row r="34" spans="1:9" ht="31.5" customHeight="1">
      <c r="A34" s="104"/>
      <c r="B34" s="104"/>
      <c r="C34" s="105"/>
      <c r="D34" s="365" t="s">
        <v>75</v>
      </c>
      <c r="E34" s="365"/>
      <c r="F34" s="365"/>
      <c r="G34" s="106">
        <f>SUM(G16:G33)</f>
        <v>7318</v>
      </c>
      <c r="H34" s="106">
        <f>SUM(H16:H33)</f>
        <v>8690</v>
      </c>
      <c r="I34" s="121">
        <f>H34/G34*100</f>
        <v>118.74829188302816</v>
      </c>
    </row>
    <row r="35" spans="1:9" s="67" customFormat="1" ht="15.75">
      <c r="A35" s="19"/>
      <c r="B35" s="19"/>
      <c r="C35" s="19"/>
      <c r="D35" s="97"/>
      <c r="E35" s="97"/>
      <c r="F35" s="97"/>
      <c r="G35" s="99"/>
      <c r="I35" s="100"/>
    </row>
    <row r="36" spans="1:9" ht="33" customHeight="1">
      <c r="A36" s="22"/>
      <c r="B36" s="22"/>
      <c r="C36" s="19" t="s">
        <v>35</v>
      </c>
      <c r="D36" s="370" t="s">
        <v>76</v>
      </c>
      <c r="E36" s="370"/>
      <c r="F36" s="370"/>
      <c r="G36" s="99"/>
      <c r="I36" s="100"/>
    </row>
    <row r="37" spans="1:9" ht="15.75">
      <c r="A37" s="22"/>
      <c r="B37" s="22"/>
      <c r="C37" s="22"/>
      <c r="D37" s="22" t="s">
        <v>34</v>
      </c>
      <c r="E37" s="22" t="s">
        <v>109</v>
      </c>
      <c r="F37" s="22"/>
      <c r="G37" s="57"/>
      <c r="H37" s="57">
        <v>299</v>
      </c>
      <c r="I37" s="100"/>
    </row>
    <row r="38" spans="1:9" ht="30.75" customHeight="1">
      <c r="A38" s="22"/>
      <c r="B38" s="22"/>
      <c r="C38" s="22"/>
      <c r="D38" s="22" t="s">
        <v>24</v>
      </c>
      <c r="E38" s="367" t="s">
        <v>110</v>
      </c>
      <c r="F38" s="367"/>
      <c r="G38" s="57"/>
      <c r="H38" s="57">
        <v>1092</v>
      </c>
      <c r="I38" s="100"/>
    </row>
    <row r="39" spans="1:9" ht="15.75">
      <c r="A39" s="22"/>
      <c r="B39" s="22"/>
      <c r="C39" s="22"/>
      <c r="D39" s="22" t="s">
        <v>35</v>
      </c>
      <c r="E39" s="22" t="s">
        <v>77</v>
      </c>
      <c r="F39" s="22"/>
      <c r="G39" s="57">
        <v>2833</v>
      </c>
      <c r="H39" s="57">
        <f>277+2500</f>
        <v>2777</v>
      </c>
      <c r="I39" s="100">
        <f>H39/G39*100</f>
        <v>98.02329685845393</v>
      </c>
    </row>
    <row r="40" spans="1:9" ht="15.75">
      <c r="A40" s="22"/>
      <c r="B40" s="22"/>
      <c r="C40" s="22"/>
      <c r="D40" s="22" t="s">
        <v>78</v>
      </c>
      <c r="E40" s="22" t="s">
        <v>79</v>
      </c>
      <c r="F40" s="22"/>
      <c r="G40" s="57">
        <v>600</v>
      </c>
      <c r="H40" s="57"/>
      <c r="I40" s="100"/>
    </row>
    <row r="41" spans="1:9" ht="15.75">
      <c r="A41" s="22"/>
      <c r="B41" s="22"/>
      <c r="C41" s="22"/>
      <c r="D41" s="22"/>
      <c r="E41" s="22"/>
      <c r="F41" s="22"/>
      <c r="G41" s="57"/>
      <c r="I41" s="100"/>
    </row>
    <row r="42" spans="1:9" ht="33.75" customHeight="1">
      <c r="A42" s="104"/>
      <c r="B42" s="104"/>
      <c r="C42" s="365" t="s">
        <v>81</v>
      </c>
      <c r="D42" s="365"/>
      <c r="E42" s="365"/>
      <c r="F42" s="365"/>
      <c r="G42" s="107">
        <f>SUM(G37:G41)</f>
        <v>3433</v>
      </c>
      <c r="H42" s="107">
        <f>SUM(H37:H41)</f>
        <v>4168</v>
      </c>
      <c r="I42" s="121">
        <f>H42/G42*100</f>
        <v>121.40984561607924</v>
      </c>
    </row>
    <row r="43" spans="1:9" ht="33.75" customHeight="1">
      <c r="A43" s="104"/>
      <c r="B43" s="104"/>
      <c r="C43" s="348"/>
      <c r="D43" s="348"/>
      <c r="E43" s="348"/>
      <c r="F43" s="348"/>
      <c r="G43" s="107"/>
      <c r="H43" s="107"/>
      <c r="I43" s="121"/>
    </row>
    <row r="44" spans="1:9" ht="15.75">
      <c r="A44" s="104"/>
      <c r="B44" s="104"/>
      <c r="C44" s="348"/>
      <c r="D44" s="348"/>
      <c r="E44" s="348"/>
      <c r="F44" s="348"/>
      <c r="G44" s="107"/>
      <c r="H44" s="107"/>
      <c r="I44" s="121"/>
    </row>
    <row r="45" spans="1:9" ht="16.5" thickBot="1">
      <c r="A45" s="104"/>
      <c r="B45" s="104"/>
      <c r="C45" s="348"/>
      <c r="D45" s="348"/>
      <c r="E45" s="348"/>
      <c r="F45" s="348"/>
      <c r="G45" s="107"/>
      <c r="H45" s="107"/>
      <c r="I45" s="121"/>
    </row>
    <row r="46" spans="1:9" ht="15.75">
      <c r="A46" s="361" t="s">
        <v>21</v>
      </c>
      <c r="B46" s="362"/>
      <c r="C46" s="362"/>
      <c r="D46" s="362"/>
      <c r="E46" s="362"/>
      <c r="F46" s="363"/>
      <c r="G46" s="82" t="s">
        <v>19</v>
      </c>
      <c r="H46" s="82" t="s">
        <v>19</v>
      </c>
      <c r="I46" s="82" t="s">
        <v>20</v>
      </c>
    </row>
    <row r="47" spans="1:9" ht="15.75">
      <c r="A47" s="364"/>
      <c r="B47" s="354"/>
      <c r="C47" s="354"/>
      <c r="D47" s="354"/>
      <c r="E47" s="354"/>
      <c r="F47" s="355"/>
      <c r="G47" s="83" t="s">
        <v>10</v>
      </c>
      <c r="H47" s="84" t="s">
        <v>10</v>
      </c>
      <c r="I47" s="83"/>
    </row>
    <row r="48" spans="1:9" ht="16.5" thickBot="1">
      <c r="A48" s="356"/>
      <c r="B48" s="357"/>
      <c r="C48" s="357"/>
      <c r="D48" s="357"/>
      <c r="E48" s="357"/>
      <c r="F48" s="358"/>
      <c r="G48" s="85" t="s">
        <v>49</v>
      </c>
      <c r="H48" s="85" t="s">
        <v>106</v>
      </c>
      <c r="I48" s="85" t="s">
        <v>22</v>
      </c>
    </row>
    <row r="49" spans="1:9" ht="12" customHeight="1">
      <c r="A49" s="22"/>
      <c r="B49" s="22"/>
      <c r="C49" s="22"/>
      <c r="D49" s="22"/>
      <c r="E49" s="22"/>
      <c r="F49" s="22"/>
      <c r="G49" s="57"/>
      <c r="H49" s="57"/>
      <c r="I49" s="100"/>
    </row>
    <row r="50" spans="1:9" ht="31.5" customHeight="1">
      <c r="A50" s="22"/>
      <c r="B50" s="22"/>
      <c r="C50" s="19" t="s">
        <v>78</v>
      </c>
      <c r="D50" s="370" t="s">
        <v>82</v>
      </c>
      <c r="E50" s="370"/>
      <c r="F50" s="370"/>
      <c r="G50" s="99"/>
      <c r="H50" s="99"/>
      <c r="I50" s="98"/>
    </row>
    <row r="51" spans="1:9" ht="15.75">
      <c r="A51" s="22"/>
      <c r="B51" s="22"/>
      <c r="C51" s="22"/>
      <c r="D51" s="22" t="s">
        <v>34</v>
      </c>
      <c r="E51" s="367" t="s">
        <v>43</v>
      </c>
      <c r="F51" s="367"/>
      <c r="G51" s="102"/>
      <c r="H51" s="102"/>
      <c r="I51" s="101"/>
    </row>
    <row r="52" spans="1:9" ht="31.5">
      <c r="A52" s="22"/>
      <c r="B52" s="22"/>
      <c r="C52" s="22"/>
      <c r="D52" s="22"/>
      <c r="E52" s="22" t="s">
        <v>48</v>
      </c>
      <c r="F52" s="101" t="s">
        <v>83</v>
      </c>
      <c r="G52" s="57">
        <v>465</v>
      </c>
      <c r="H52" s="102">
        <v>1200</v>
      </c>
      <c r="I52" s="100">
        <f>H52/G52*100</f>
        <v>258.06451612903226</v>
      </c>
    </row>
    <row r="53" spans="1:9" ht="12" customHeight="1">
      <c r="A53" s="22"/>
      <c r="B53" s="22"/>
      <c r="C53" s="22"/>
      <c r="D53" s="22"/>
      <c r="E53" s="22"/>
      <c r="F53" s="22"/>
      <c r="G53" s="57"/>
      <c r="H53" s="57"/>
      <c r="I53" s="100"/>
    </row>
    <row r="54" spans="1:9" ht="31.5" customHeight="1">
      <c r="A54" s="104"/>
      <c r="B54" s="104"/>
      <c r="C54" s="365" t="s">
        <v>84</v>
      </c>
      <c r="D54" s="365"/>
      <c r="E54" s="365"/>
      <c r="F54" s="365"/>
      <c r="G54" s="107">
        <f>SUM(G52:G53)</f>
        <v>465</v>
      </c>
      <c r="H54" s="107">
        <f>SUM(H52:H53)</f>
        <v>1200</v>
      </c>
      <c r="I54" s="121">
        <f>H54/G54*100</f>
        <v>258.06451612903226</v>
      </c>
    </row>
    <row r="55" spans="1:9" ht="10.5" customHeight="1">
      <c r="A55" s="22"/>
      <c r="B55" s="22"/>
      <c r="C55" s="22"/>
      <c r="D55" s="22"/>
      <c r="E55" s="22"/>
      <c r="F55" s="22"/>
      <c r="G55" s="57"/>
      <c r="H55" s="57"/>
      <c r="I55" s="100"/>
    </row>
    <row r="56" spans="1:9" ht="29.25" customHeight="1">
      <c r="A56" s="108"/>
      <c r="B56" s="370" t="s">
        <v>86</v>
      </c>
      <c r="C56" s="370"/>
      <c r="D56" s="370"/>
      <c r="E56" s="370"/>
      <c r="F56" s="370"/>
      <c r="G56" s="113">
        <f>G34+G42+G54</f>
        <v>11216</v>
      </c>
      <c r="H56" s="113">
        <f>H34+H42+H54</f>
        <v>14058</v>
      </c>
      <c r="I56" s="114">
        <f>H56/G56*100</f>
        <v>125.33880171184022</v>
      </c>
    </row>
    <row r="57" spans="1:9" ht="15.75">
      <c r="A57" s="108"/>
      <c r="B57" s="97"/>
      <c r="C57" s="97"/>
      <c r="D57" s="97"/>
      <c r="E57" s="97"/>
      <c r="F57" s="97"/>
      <c r="G57" s="113"/>
      <c r="H57" s="113"/>
      <c r="I57" s="114"/>
    </row>
    <row r="58" spans="1:9" ht="19.5" customHeight="1">
      <c r="A58" s="108"/>
      <c r="B58" s="97" t="s">
        <v>376</v>
      </c>
      <c r="C58" s="370" t="s">
        <v>377</v>
      </c>
      <c r="D58" s="370"/>
      <c r="E58" s="370"/>
      <c r="F58" s="370"/>
      <c r="G58" s="113"/>
      <c r="H58" s="113"/>
      <c r="I58" s="114"/>
    </row>
    <row r="59" spans="1:9" ht="15.75">
      <c r="A59" s="108"/>
      <c r="B59" s="97"/>
      <c r="C59" s="110" t="s">
        <v>34</v>
      </c>
      <c r="D59" s="367" t="s">
        <v>378</v>
      </c>
      <c r="E59" s="367"/>
      <c r="F59" s="367"/>
      <c r="G59" s="113"/>
      <c r="H59" s="102">
        <v>2</v>
      </c>
      <c r="I59" s="114"/>
    </row>
    <row r="60" spans="1:9" ht="15.75">
      <c r="A60" s="108"/>
      <c r="B60" s="97"/>
      <c r="C60" s="110" t="s">
        <v>24</v>
      </c>
      <c r="D60" s="367" t="s">
        <v>379</v>
      </c>
      <c r="E60" s="367"/>
      <c r="F60" s="367"/>
      <c r="G60" s="113"/>
      <c r="H60" s="102">
        <v>154</v>
      </c>
      <c r="I60" s="114"/>
    </row>
    <row r="61" spans="1:9" ht="15.75">
      <c r="A61" s="108"/>
      <c r="B61" s="97"/>
      <c r="C61" s="110" t="s">
        <v>35</v>
      </c>
      <c r="D61" s="368" t="s">
        <v>303</v>
      </c>
      <c r="E61" s="368"/>
      <c r="F61" s="368"/>
      <c r="G61" s="113"/>
      <c r="H61" s="102">
        <v>116</v>
      </c>
      <c r="I61" s="114"/>
    </row>
    <row r="62" spans="1:9" ht="31.5" customHeight="1">
      <c r="A62" s="108"/>
      <c r="B62" s="370" t="s">
        <v>380</v>
      </c>
      <c r="C62" s="370"/>
      <c r="D62" s="370"/>
      <c r="E62" s="370"/>
      <c r="F62" s="370"/>
      <c r="G62" s="113"/>
      <c r="H62" s="113">
        <f>SUM(H59:H61)</f>
        <v>272</v>
      </c>
      <c r="I62" s="114"/>
    </row>
    <row r="63" spans="1:9" ht="12" customHeight="1">
      <c r="A63" s="22"/>
      <c r="B63" s="22"/>
      <c r="C63" s="22"/>
      <c r="D63" s="22"/>
      <c r="E63" s="22"/>
      <c r="F63" s="22"/>
      <c r="G63" s="57"/>
      <c r="H63" s="57"/>
      <c r="I63" s="100"/>
    </row>
    <row r="64" spans="1:9" ht="36" customHeight="1">
      <c r="A64" s="370" t="s">
        <v>87</v>
      </c>
      <c r="B64" s="370"/>
      <c r="C64" s="370"/>
      <c r="D64" s="370"/>
      <c r="E64" s="370"/>
      <c r="F64" s="370"/>
      <c r="G64" s="115">
        <f>G56</f>
        <v>11216</v>
      </c>
      <c r="H64" s="115">
        <f>H56+H62</f>
        <v>14330</v>
      </c>
      <c r="I64" s="349">
        <f>I56</f>
        <v>125.33880171184022</v>
      </c>
    </row>
    <row r="65" spans="1:9" ht="12" customHeight="1">
      <c r="A65" s="22"/>
      <c r="B65" s="22"/>
      <c r="C65" s="22"/>
      <c r="D65" s="22"/>
      <c r="E65" s="22"/>
      <c r="F65" s="22"/>
      <c r="G65" s="57"/>
      <c r="H65" s="57"/>
      <c r="I65" s="100"/>
    </row>
    <row r="66" spans="1:9" ht="15.75">
      <c r="A66" s="19" t="s">
        <v>42</v>
      </c>
      <c r="B66" s="19" t="s">
        <v>88</v>
      </c>
      <c r="C66" s="19"/>
      <c r="D66" s="19"/>
      <c r="E66" s="19"/>
      <c r="F66" s="19"/>
      <c r="G66" s="19"/>
      <c r="H66" s="58"/>
      <c r="I66" s="100"/>
    </row>
    <row r="67" spans="1:9" ht="12" customHeight="1">
      <c r="A67" s="22"/>
      <c r="B67" s="22"/>
      <c r="C67" s="22"/>
      <c r="D67" s="22"/>
      <c r="E67" s="22"/>
      <c r="F67" s="22"/>
      <c r="G67" s="57"/>
      <c r="H67" s="57"/>
      <c r="I67" s="100"/>
    </row>
    <row r="68" spans="1:9" ht="15.75">
      <c r="A68" s="19"/>
      <c r="B68" s="19" t="s">
        <v>34</v>
      </c>
      <c r="C68" s="19" t="s">
        <v>89</v>
      </c>
      <c r="D68" s="19"/>
      <c r="E68" s="19"/>
      <c r="F68" s="19"/>
      <c r="G68" s="19"/>
      <c r="H68" s="58"/>
      <c r="I68" s="100"/>
    </row>
    <row r="69" spans="1:9" s="9" customFormat="1" ht="15.75">
      <c r="A69" s="22"/>
      <c r="B69" s="22"/>
      <c r="C69" s="22" t="s">
        <v>34</v>
      </c>
      <c r="D69" s="22" t="s">
        <v>90</v>
      </c>
      <c r="E69" s="22"/>
      <c r="F69" s="22"/>
      <c r="G69" s="111">
        <v>800</v>
      </c>
      <c r="H69" s="57">
        <v>800</v>
      </c>
      <c r="I69" s="100">
        <f>H69/G69*100</f>
        <v>100</v>
      </c>
    </row>
    <row r="70" spans="1:9" ht="15.75">
      <c r="A70" s="19"/>
      <c r="B70" s="19" t="s">
        <v>24</v>
      </c>
      <c r="C70" s="19" t="s">
        <v>91</v>
      </c>
      <c r="D70" s="19"/>
      <c r="E70" s="19"/>
      <c r="F70" s="19"/>
      <c r="G70" s="111"/>
      <c r="H70" s="58"/>
      <c r="I70" s="100"/>
    </row>
    <row r="71" spans="1:9" ht="15.75">
      <c r="A71" s="22"/>
      <c r="B71" s="22"/>
      <c r="C71" s="22" t="s">
        <v>34</v>
      </c>
      <c r="D71" s="22" t="s">
        <v>92</v>
      </c>
      <c r="E71" s="22"/>
      <c r="F71" s="22"/>
      <c r="G71" s="111">
        <v>650</v>
      </c>
      <c r="H71" s="57">
        <v>650</v>
      </c>
      <c r="I71" s="100">
        <f>H71/G71*100</f>
        <v>100</v>
      </c>
    </row>
    <row r="72" spans="1:9" ht="15.75">
      <c r="A72" s="19"/>
      <c r="B72" s="19" t="s">
        <v>35</v>
      </c>
      <c r="C72" s="19" t="s">
        <v>93</v>
      </c>
      <c r="D72" s="19"/>
      <c r="E72" s="19"/>
      <c r="F72" s="19"/>
      <c r="G72" s="111"/>
      <c r="H72" s="58"/>
      <c r="I72" s="100"/>
    </row>
    <row r="73" spans="1:9" ht="15.75">
      <c r="A73" s="22"/>
      <c r="B73" s="22"/>
      <c r="C73" s="19" t="s">
        <v>34</v>
      </c>
      <c r="D73" s="22" t="s">
        <v>94</v>
      </c>
      <c r="E73" s="22"/>
      <c r="F73" s="22"/>
      <c r="G73" s="111">
        <v>9</v>
      </c>
      <c r="H73" s="57">
        <v>5</v>
      </c>
      <c r="I73" s="100">
        <f>H73/G73*100</f>
        <v>55.55555555555556</v>
      </c>
    </row>
    <row r="74" spans="1:9" ht="15.75">
      <c r="A74" s="22"/>
      <c r="B74" s="22"/>
      <c r="C74" s="19" t="s">
        <v>78</v>
      </c>
      <c r="D74" s="22" t="s">
        <v>95</v>
      </c>
      <c r="E74" s="22"/>
      <c r="F74" s="22"/>
      <c r="G74" s="111"/>
      <c r="H74" s="57">
        <v>40</v>
      </c>
      <c r="I74" s="100"/>
    </row>
    <row r="75" spans="1:9" ht="9" customHeight="1">
      <c r="A75" s="108"/>
      <c r="B75" s="108"/>
      <c r="C75" s="108"/>
      <c r="D75" s="108"/>
      <c r="E75" s="108"/>
      <c r="F75" s="108"/>
      <c r="G75" s="111"/>
      <c r="H75" s="111"/>
      <c r="I75" s="100"/>
    </row>
    <row r="76" spans="1:9" s="9" customFormat="1" ht="15.75">
      <c r="A76" s="19" t="s">
        <v>50</v>
      </c>
      <c r="B76" s="108"/>
      <c r="C76" s="108"/>
      <c r="D76" s="108"/>
      <c r="E76" s="108"/>
      <c r="F76" s="108"/>
      <c r="G76" s="113">
        <f>G69+G71+G73</f>
        <v>1459</v>
      </c>
      <c r="H76" s="113">
        <f>H69+H71+H73+H74</f>
        <v>1495</v>
      </c>
      <c r="I76" s="114">
        <f>H76/G76*100</f>
        <v>102.46744345442083</v>
      </c>
    </row>
    <row r="77" spans="1:9" ht="9" customHeight="1">
      <c r="A77" s="108"/>
      <c r="B77" s="108"/>
      <c r="C77" s="108"/>
      <c r="D77" s="108"/>
      <c r="E77" s="108"/>
      <c r="F77" s="108"/>
      <c r="G77" s="111"/>
      <c r="H77" s="111"/>
      <c r="I77" s="100"/>
    </row>
    <row r="78" spans="1:9" ht="15.75">
      <c r="A78" s="19" t="s">
        <v>96</v>
      </c>
      <c r="B78" s="19" t="s">
        <v>44</v>
      </c>
      <c r="C78" s="19"/>
      <c r="D78" s="19"/>
      <c r="E78" s="19"/>
      <c r="F78" s="19"/>
      <c r="G78" s="19"/>
      <c r="H78" s="58"/>
      <c r="I78" s="100"/>
    </row>
    <row r="79" spans="1:9" ht="9" customHeight="1">
      <c r="A79" s="108"/>
      <c r="B79" s="108"/>
      <c r="C79" s="108"/>
      <c r="D79" s="108"/>
      <c r="E79" s="108"/>
      <c r="F79" s="108"/>
      <c r="G79" s="111"/>
      <c r="H79" s="111"/>
      <c r="I79" s="100"/>
    </row>
    <row r="80" spans="1:9" ht="15.75">
      <c r="A80" s="108"/>
      <c r="B80" s="108" t="s">
        <v>34</v>
      </c>
      <c r="C80" s="112" t="s">
        <v>375</v>
      </c>
      <c r="D80" s="112"/>
      <c r="E80" s="112"/>
      <c r="F80" s="112"/>
      <c r="G80" s="111"/>
      <c r="H80" s="111"/>
      <c r="I80" s="100"/>
    </row>
    <row r="81" spans="1:9" ht="29.25" customHeight="1">
      <c r="A81" s="108"/>
      <c r="B81" s="108"/>
      <c r="C81" s="108" t="s">
        <v>34</v>
      </c>
      <c r="D81" s="366" t="s">
        <v>412</v>
      </c>
      <c r="E81" s="366"/>
      <c r="F81" s="366"/>
      <c r="G81" s="111"/>
      <c r="H81" s="111">
        <v>76</v>
      </c>
      <c r="I81" s="100"/>
    </row>
    <row r="82" spans="1:9" ht="15.75" customHeight="1">
      <c r="A82" s="108"/>
      <c r="B82" s="108"/>
      <c r="C82" s="108" t="s">
        <v>24</v>
      </c>
      <c r="D82" s="366" t="s">
        <v>381</v>
      </c>
      <c r="E82" s="366"/>
      <c r="F82" s="366"/>
      <c r="G82" s="111"/>
      <c r="H82" s="111">
        <v>120</v>
      </c>
      <c r="I82" s="100"/>
    </row>
    <row r="83" spans="1:9" ht="15.75">
      <c r="A83" s="108"/>
      <c r="B83" s="108" t="s">
        <v>24</v>
      </c>
      <c r="C83" s="112" t="s">
        <v>97</v>
      </c>
      <c r="D83" s="112"/>
      <c r="E83" s="112"/>
      <c r="F83" s="112"/>
      <c r="G83" s="111"/>
      <c r="H83" s="111"/>
      <c r="I83" s="100"/>
    </row>
    <row r="84" spans="1:9" ht="15.75">
      <c r="A84" s="108"/>
      <c r="B84" s="108"/>
      <c r="C84" s="108" t="s">
        <v>34</v>
      </c>
      <c r="D84" s="112" t="s">
        <v>58</v>
      </c>
      <c r="E84" s="112"/>
      <c r="F84" s="112"/>
      <c r="G84" s="111">
        <v>560</v>
      </c>
      <c r="H84" s="111">
        <v>552</v>
      </c>
      <c r="I84" s="100">
        <f>H84/G84*100</f>
        <v>98.57142857142858</v>
      </c>
    </row>
    <row r="85" spans="1:9" ht="15.75">
      <c r="A85" s="108"/>
      <c r="B85" s="108" t="s">
        <v>35</v>
      </c>
      <c r="C85" s="112" t="s">
        <v>98</v>
      </c>
      <c r="D85" s="108"/>
      <c r="E85" s="108"/>
      <c r="F85" s="108"/>
      <c r="G85" s="111">
        <v>5</v>
      </c>
      <c r="H85" s="111">
        <v>2</v>
      </c>
      <c r="I85" s="100">
        <f>H85/G85*100</f>
        <v>40</v>
      </c>
    </row>
    <row r="86" spans="1:9" ht="9" customHeight="1">
      <c r="A86" s="108"/>
      <c r="B86" s="108"/>
      <c r="C86" s="108"/>
      <c r="D86" s="108"/>
      <c r="E86" s="108"/>
      <c r="F86" s="108"/>
      <c r="G86" s="111"/>
      <c r="H86" s="111"/>
      <c r="I86" s="100"/>
    </row>
    <row r="87" spans="1:9" ht="15.75">
      <c r="A87" s="19" t="s">
        <v>23</v>
      </c>
      <c r="B87" s="108"/>
      <c r="C87" s="108"/>
      <c r="D87" s="108"/>
      <c r="E87" s="108"/>
      <c r="F87" s="108"/>
      <c r="G87" s="113">
        <f>SUM(G83:G86)</f>
        <v>565</v>
      </c>
      <c r="H87" s="113">
        <f>H81+H82+H84+H85</f>
        <v>750</v>
      </c>
      <c r="I87" s="114">
        <f>H87/G87*100</f>
        <v>132.7433628318584</v>
      </c>
    </row>
    <row r="88" spans="1:9" ht="9" customHeight="1">
      <c r="A88" s="108"/>
      <c r="B88" s="108"/>
      <c r="C88" s="108"/>
      <c r="D88" s="108"/>
      <c r="E88" s="108"/>
      <c r="F88" s="108"/>
      <c r="G88" s="111"/>
      <c r="H88" s="111"/>
      <c r="I88" s="100"/>
    </row>
    <row r="89" spans="1:9" ht="9" customHeight="1">
      <c r="A89" s="108"/>
      <c r="B89" s="108"/>
      <c r="C89" s="108"/>
      <c r="D89" s="108"/>
      <c r="E89" s="108"/>
      <c r="F89" s="108"/>
      <c r="G89" s="111"/>
      <c r="H89" s="111"/>
      <c r="I89" s="100"/>
    </row>
    <row r="90" spans="1:9" ht="16.5">
      <c r="A90" s="117" t="s">
        <v>100</v>
      </c>
      <c r="B90" s="117"/>
      <c r="C90" s="117"/>
      <c r="D90" s="117"/>
      <c r="E90" s="117"/>
      <c r="F90" s="117"/>
      <c r="G90" s="116">
        <f>G87+G76+G64</f>
        <v>13240</v>
      </c>
      <c r="H90" s="116">
        <f>H87+H76+H64</f>
        <v>16575</v>
      </c>
      <c r="I90" s="114">
        <f>H90/G90*100</f>
        <v>125.18882175226587</v>
      </c>
    </row>
    <row r="91" spans="1:9" ht="16.5">
      <c r="A91" s="117"/>
      <c r="B91" s="117"/>
      <c r="C91" s="117"/>
      <c r="D91" s="117"/>
      <c r="E91" s="117"/>
      <c r="F91" s="117"/>
      <c r="G91" s="116"/>
      <c r="H91" s="116"/>
      <c r="I91" s="114"/>
    </row>
    <row r="92" spans="1:9" ht="16.5">
      <c r="A92" s="117"/>
      <c r="B92" s="117"/>
      <c r="C92" s="117"/>
      <c r="D92" s="117"/>
      <c r="E92" s="117"/>
      <c r="F92" s="117"/>
      <c r="G92" s="116"/>
      <c r="H92" s="116"/>
      <c r="I92" s="114"/>
    </row>
    <row r="93" spans="1:9" ht="16.5">
      <c r="A93" s="117"/>
      <c r="B93" s="117"/>
      <c r="C93" s="117"/>
      <c r="D93" s="117"/>
      <c r="E93" s="117"/>
      <c r="F93" s="117"/>
      <c r="G93" s="116"/>
      <c r="H93" s="116"/>
      <c r="I93" s="114"/>
    </row>
    <row r="94" spans="1:9" ht="17.25" thickBot="1">
      <c r="A94" s="117"/>
      <c r="B94" s="117"/>
      <c r="C94" s="117"/>
      <c r="D94" s="117"/>
      <c r="E94" s="117"/>
      <c r="F94" s="117"/>
      <c r="G94" s="116"/>
      <c r="H94" s="116"/>
      <c r="I94" s="114"/>
    </row>
    <row r="95" spans="1:9" ht="15.75">
      <c r="A95" s="361" t="s">
        <v>21</v>
      </c>
      <c r="B95" s="362"/>
      <c r="C95" s="362"/>
      <c r="D95" s="362"/>
      <c r="E95" s="362"/>
      <c r="F95" s="363"/>
      <c r="G95" s="82" t="s">
        <v>19</v>
      </c>
      <c r="H95" s="82" t="s">
        <v>19</v>
      </c>
      <c r="I95" s="82" t="s">
        <v>20</v>
      </c>
    </row>
    <row r="96" spans="1:9" ht="15.75">
      <c r="A96" s="364"/>
      <c r="B96" s="354"/>
      <c r="C96" s="354"/>
      <c r="D96" s="354"/>
      <c r="E96" s="354"/>
      <c r="F96" s="355"/>
      <c r="G96" s="83" t="s">
        <v>10</v>
      </c>
      <c r="H96" s="84" t="s">
        <v>10</v>
      </c>
      <c r="I96" s="83"/>
    </row>
    <row r="97" spans="1:9" ht="16.5" thickBot="1">
      <c r="A97" s="356"/>
      <c r="B97" s="357"/>
      <c r="C97" s="357"/>
      <c r="D97" s="357"/>
      <c r="E97" s="357"/>
      <c r="F97" s="358"/>
      <c r="G97" s="85" t="s">
        <v>49</v>
      </c>
      <c r="H97" s="85" t="s">
        <v>106</v>
      </c>
      <c r="I97" s="85" t="s">
        <v>22</v>
      </c>
    </row>
    <row r="98" spans="1:9" ht="16.5">
      <c r="A98" s="117"/>
      <c r="B98" s="117"/>
      <c r="C98" s="117"/>
      <c r="D98" s="117"/>
      <c r="E98" s="117"/>
      <c r="F98" s="117"/>
      <c r="G98" s="118"/>
      <c r="H98" s="118"/>
      <c r="I98" s="114"/>
    </row>
    <row r="99" spans="1:9" ht="15.75">
      <c r="A99" s="119" t="s">
        <v>101</v>
      </c>
      <c r="B99" s="370" t="s">
        <v>102</v>
      </c>
      <c r="C99" s="370"/>
      <c r="D99" s="370"/>
      <c r="E99" s="370"/>
      <c r="F99" s="370"/>
      <c r="G99" s="19"/>
      <c r="H99" s="102"/>
      <c r="I99" s="100"/>
    </row>
    <row r="100" spans="1:9" ht="15.75">
      <c r="A100" s="19"/>
      <c r="B100" s="97" t="s">
        <v>34</v>
      </c>
      <c r="C100" s="370" t="s">
        <v>103</v>
      </c>
      <c r="D100" s="370"/>
      <c r="E100" s="370"/>
      <c r="F100" s="370"/>
      <c r="G100" s="111"/>
      <c r="H100" s="102"/>
      <c r="I100" s="100"/>
    </row>
    <row r="101" spans="1:9" ht="15.75">
      <c r="A101" s="19"/>
      <c r="B101" s="97"/>
      <c r="C101" s="110" t="s">
        <v>34</v>
      </c>
      <c r="D101" s="367" t="s">
        <v>104</v>
      </c>
      <c r="E101" s="367"/>
      <c r="F101" s="367"/>
      <c r="G101" s="111">
        <v>2645</v>
      </c>
      <c r="H101" s="102">
        <v>1163</v>
      </c>
      <c r="I101" s="100">
        <f>H101/G101*100</f>
        <v>43.96975425330813</v>
      </c>
    </row>
    <row r="102" spans="1:9" ht="15.75">
      <c r="A102" s="22"/>
      <c r="B102" s="22"/>
      <c r="C102" s="22"/>
      <c r="D102" s="22"/>
      <c r="E102" s="22"/>
      <c r="F102" s="22"/>
      <c r="G102" s="66"/>
      <c r="H102" s="57"/>
      <c r="I102" s="100"/>
    </row>
    <row r="103" spans="1:9" ht="16.5">
      <c r="A103" s="117" t="s">
        <v>102</v>
      </c>
      <c r="B103" s="117"/>
      <c r="C103" s="117"/>
      <c r="D103" s="117"/>
      <c r="E103" s="117"/>
      <c r="F103" s="117"/>
      <c r="G103" s="120">
        <f>G101</f>
        <v>2645</v>
      </c>
      <c r="H103" s="118">
        <f>H101</f>
        <v>1163</v>
      </c>
      <c r="I103" s="100">
        <f>H103/G103*100</f>
        <v>43.96975425330813</v>
      </c>
    </row>
    <row r="104" spans="1:9" ht="15.75">
      <c r="A104" s="22"/>
      <c r="B104" s="22"/>
      <c r="C104" s="22"/>
      <c r="D104" s="22"/>
      <c r="E104" s="22"/>
      <c r="F104" s="22"/>
      <c r="G104" s="66"/>
      <c r="H104" s="22"/>
      <c r="I104" s="100"/>
    </row>
    <row r="105" spans="1:9" ht="18.75">
      <c r="A105" s="21" t="s">
        <v>105</v>
      </c>
      <c r="B105" s="21"/>
      <c r="C105" s="21"/>
      <c r="D105" s="21"/>
      <c r="E105" s="21"/>
      <c r="F105" s="21"/>
      <c r="G105" s="120">
        <f>G90+G103</f>
        <v>15885</v>
      </c>
      <c r="H105" s="116">
        <f>H90+H103</f>
        <v>17738</v>
      </c>
      <c r="I105" s="114">
        <f>H105/G105*100</f>
        <v>111.66509285489457</v>
      </c>
    </row>
    <row r="106" spans="7:9" ht="15.75">
      <c r="G106" s="6"/>
      <c r="H106" s="6"/>
      <c r="I106" s="7"/>
    </row>
    <row r="107" spans="7:9" ht="15.75">
      <c r="G107" s="86"/>
      <c r="H107" s="103"/>
      <c r="I107" s="11"/>
    </row>
    <row r="108" ht="9" customHeight="1">
      <c r="I108" s="11"/>
    </row>
    <row r="109" spans="1:9" s="9" customFormat="1" ht="15.75">
      <c r="A109" s="77"/>
      <c r="B109" s="76"/>
      <c r="C109" s="76"/>
      <c r="D109" s="76"/>
      <c r="E109" s="76"/>
      <c r="H109" s="103"/>
      <c r="I109" s="10"/>
    </row>
    <row r="110" ht="9" customHeight="1">
      <c r="I110" s="11"/>
    </row>
    <row r="111" ht="9" customHeight="1">
      <c r="I111" s="11"/>
    </row>
    <row r="117" ht="15.75">
      <c r="I117" s="11"/>
    </row>
    <row r="122" ht="15.75">
      <c r="I122" s="11"/>
    </row>
  </sheetData>
  <sheetProtection password="DB7F" sheet="1" selectLockedCells="1" selectUnlockedCells="1"/>
  <mergeCells count="29">
    <mergeCell ref="C100:F100"/>
    <mergeCell ref="D101:F101"/>
    <mergeCell ref="B99:F99"/>
    <mergeCell ref="D81:F81"/>
    <mergeCell ref="A95:F97"/>
    <mergeCell ref="A9:F11"/>
    <mergeCell ref="A3:I3"/>
    <mergeCell ref="A4:I4"/>
    <mergeCell ref="A5:I5"/>
    <mergeCell ref="A6:I6"/>
    <mergeCell ref="B12:F12"/>
    <mergeCell ref="E51:F51"/>
    <mergeCell ref="C54:F54"/>
    <mergeCell ref="D34:F34"/>
    <mergeCell ref="D50:F50"/>
    <mergeCell ref="D14:F14"/>
    <mergeCell ref="C42:F42"/>
    <mergeCell ref="A46:F48"/>
    <mergeCell ref="E15:F15"/>
    <mergeCell ref="D36:F36"/>
    <mergeCell ref="B62:F62"/>
    <mergeCell ref="D61:F61"/>
    <mergeCell ref="D82:F82"/>
    <mergeCell ref="E38:F38"/>
    <mergeCell ref="B56:F56"/>
    <mergeCell ref="A64:F64"/>
    <mergeCell ref="C58:F58"/>
    <mergeCell ref="D59:F59"/>
    <mergeCell ref="D60:F60"/>
  </mergeCells>
  <printOptions horizontalCentered="1"/>
  <pageMargins left="0.1968503937007874" right="0.1968503937007874" top="0.1968503937007874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25" customWidth="1"/>
    <col min="2" max="2" width="61.125" style="225" customWidth="1"/>
    <col min="3" max="6" width="26.25390625" style="225" customWidth="1"/>
    <col min="7" max="16384" width="9.125" style="225" customWidth="1"/>
  </cols>
  <sheetData>
    <row r="2" spans="1:6" s="213" customFormat="1" ht="15.75">
      <c r="A2" s="152" t="s">
        <v>418</v>
      </c>
      <c r="C2" s="214"/>
      <c r="D2" s="215"/>
      <c r="E2" s="215"/>
      <c r="F2" s="215"/>
    </row>
    <row r="3" spans="2:6" s="88" customFormat="1" ht="15" customHeight="1">
      <c r="B3" s="402"/>
      <c r="C3" s="402"/>
      <c r="D3" s="402"/>
      <c r="E3" s="402"/>
      <c r="F3" s="402"/>
    </row>
    <row r="4" spans="3:6" s="216" customFormat="1" ht="15" customHeight="1">
      <c r="C4" s="217"/>
      <c r="D4" s="218"/>
      <c r="E4" s="218"/>
      <c r="F4" s="218"/>
    </row>
    <row r="5" spans="2:6" s="149" customFormat="1" ht="15" customHeight="1">
      <c r="B5" s="403" t="s">
        <v>382</v>
      </c>
      <c r="C5" s="403"/>
      <c r="D5" s="403"/>
      <c r="E5" s="403"/>
      <c r="F5" s="403"/>
    </row>
    <row r="6" spans="2:6" s="149" customFormat="1" ht="15.75">
      <c r="B6" s="404" t="s">
        <v>245</v>
      </c>
      <c r="C6" s="404"/>
      <c r="D6" s="404"/>
      <c r="E6" s="404"/>
      <c r="F6" s="404"/>
    </row>
    <row r="7" spans="2:6" s="149" customFormat="1" ht="15" customHeight="1">
      <c r="B7" s="403" t="s">
        <v>106</v>
      </c>
      <c r="C7" s="403"/>
      <c r="D7" s="403"/>
      <c r="E7" s="403"/>
      <c r="F7" s="403"/>
    </row>
    <row r="8" spans="2:6" s="213" customFormat="1" ht="12" customHeight="1" thickBot="1">
      <c r="B8" s="214"/>
      <c r="C8" s="219"/>
      <c r="D8" s="220"/>
      <c r="E8" s="220"/>
      <c r="F8" s="221"/>
    </row>
    <row r="9" spans="1:6" s="213" customFormat="1" ht="16.5" customHeight="1" thickBot="1">
      <c r="A9" s="382" t="s">
        <v>134</v>
      </c>
      <c r="B9" s="385" t="s">
        <v>135</v>
      </c>
      <c r="C9" s="388" t="s">
        <v>246</v>
      </c>
      <c r="D9" s="391" t="s">
        <v>247</v>
      </c>
      <c r="E9" s="391"/>
      <c r="F9" s="392"/>
    </row>
    <row r="10" spans="1:6" s="213" customFormat="1" ht="33" customHeight="1" thickBot="1">
      <c r="A10" s="383"/>
      <c r="B10" s="386"/>
      <c r="C10" s="389"/>
      <c r="D10" s="222" t="s">
        <v>248</v>
      </c>
      <c r="E10" s="223" t="s">
        <v>249</v>
      </c>
      <c r="F10" s="224" t="s">
        <v>250</v>
      </c>
    </row>
    <row r="11" spans="1:6" s="213" customFormat="1" ht="22.5" customHeight="1">
      <c r="A11" s="383"/>
      <c r="B11" s="386"/>
      <c r="C11" s="389"/>
      <c r="D11" s="393" t="s">
        <v>251</v>
      </c>
      <c r="E11" s="394"/>
      <c r="F11" s="395"/>
    </row>
    <row r="12" spans="1:6" ht="12.75">
      <c r="A12" s="383"/>
      <c r="B12" s="386"/>
      <c r="C12" s="389"/>
      <c r="D12" s="396"/>
      <c r="E12" s="397"/>
      <c r="F12" s="398"/>
    </row>
    <row r="13" spans="1:6" ht="3" customHeight="1" thickBot="1">
      <c r="A13" s="384"/>
      <c r="B13" s="387"/>
      <c r="C13" s="390"/>
      <c r="D13" s="399"/>
      <c r="E13" s="400"/>
      <c r="F13" s="401"/>
    </row>
    <row r="14" spans="1:6" ht="30">
      <c r="A14" s="351" t="s">
        <v>152</v>
      </c>
      <c r="B14" s="350" t="s">
        <v>153</v>
      </c>
      <c r="C14" s="226">
        <f>SUM(D14:F14)</f>
        <v>1170</v>
      </c>
      <c r="D14" s="226">
        <v>7</v>
      </c>
      <c r="E14" s="226">
        <v>1163</v>
      </c>
      <c r="F14" s="227"/>
    </row>
    <row r="15" spans="1:6" ht="15">
      <c r="A15" s="138" t="s">
        <v>155</v>
      </c>
      <c r="B15" s="135" t="s">
        <v>156</v>
      </c>
      <c r="C15" s="228">
        <f>SUM(D15:F15)</f>
        <v>76</v>
      </c>
      <c r="D15" s="228">
        <v>76</v>
      </c>
      <c r="E15" s="228"/>
      <c r="F15" s="229"/>
    </row>
    <row r="16" spans="1:6" ht="15">
      <c r="A16" s="138" t="s">
        <v>252</v>
      </c>
      <c r="B16" s="135" t="s">
        <v>253</v>
      </c>
      <c r="C16" s="228">
        <f>SUM(D16:F16)</f>
        <v>14330</v>
      </c>
      <c r="D16" s="228">
        <f>14330-299-116</f>
        <v>13915</v>
      </c>
      <c r="E16" s="228"/>
      <c r="F16" s="229">
        <f>299+116</f>
        <v>415</v>
      </c>
    </row>
    <row r="17" spans="1:6" ht="15">
      <c r="A17" s="233">
        <v>107051</v>
      </c>
      <c r="B17" s="141" t="s">
        <v>385</v>
      </c>
      <c r="C17" s="228">
        <f>SUM(D17:F17)</f>
        <v>672</v>
      </c>
      <c r="D17" s="228">
        <v>672</v>
      </c>
      <c r="E17" s="228"/>
      <c r="F17" s="229"/>
    </row>
    <row r="18" spans="1:6" ht="30.75" thickBot="1">
      <c r="A18" s="233">
        <v>900020</v>
      </c>
      <c r="B18" s="135" t="s">
        <v>254</v>
      </c>
      <c r="C18" s="228">
        <f>SUM(D18:F18)</f>
        <v>1490</v>
      </c>
      <c r="D18" s="228">
        <v>1490</v>
      </c>
      <c r="E18" s="228"/>
      <c r="F18" s="229"/>
    </row>
    <row r="19" spans="1:6" ht="30" customHeight="1" thickBot="1">
      <c r="A19" s="234"/>
      <c r="B19" s="234" t="s">
        <v>2</v>
      </c>
      <c r="C19" s="232">
        <f>SUM(C14:C18)</f>
        <v>17738</v>
      </c>
      <c r="D19" s="232">
        <f>SUM(D14:D18)</f>
        <v>16160</v>
      </c>
      <c r="E19" s="232">
        <f>SUM(E14:E18)</f>
        <v>1163</v>
      </c>
      <c r="F19" s="232">
        <f>SUM(F14:F18)</f>
        <v>415</v>
      </c>
    </row>
  </sheetData>
  <sheetProtection password="DB7F" sheet="1" selectLockedCells="1" selectUnlockedCells="1"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874015748031497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A5" sqref="A5:S5"/>
    </sheetView>
  </sheetViews>
  <sheetFormatPr defaultColWidth="9.00390625" defaultRowHeight="12.75"/>
  <cols>
    <col min="1" max="1" width="9.125" style="12" customWidth="1"/>
    <col min="2" max="2" width="42.125" style="12" customWidth="1"/>
    <col min="3" max="3" width="10.125" style="12" customWidth="1"/>
    <col min="4" max="7" width="10.375" style="12" customWidth="1"/>
    <col min="8" max="11" width="10.25390625" style="12" customWidth="1"/>
    <col min="12" max="12" width="9.625" style="12" customWidth="1"/>
    <col min="13" max="13" width="10.875" style="12" customWidth="1"/>
    <col min="14" max="14" width="11.125" style="12" customWidth="1"/>
    <col min="15" max="15" width="9.875" style="12" customWidth="1"/>
    <col min="16" max="16" width="10.625" style="12" customWidth="1"/>
    <col min="17" max="17" width="9.625" style="12" customWidth="1"/>
    <col min="18" max="16384" width="9.125" style="12" customWidth="1"/>
  </cols>
  <sheetData>
    <row r="1" spans="1:19" ht="15.75">
      <c r="A1" s="152" t="s">
        <v>419</v>
      </c>
      <c r="K1" s="430"/>
      <c r="L1" s="430"/>
      <c r="M1" s="430"/>
      <c r="N1" s="430"/>
      <c r="O1" s="430"/>
      <c r="P1" s="430"/>
      <c r="Q1" s="430"/>
      <c r="R1" s="430"/>
      <c r="S1" s="430"/>
    </row>
    <row r="2" spans="1:16" ht="15.7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9" s="132" customFormat="1" ht="15.75" customHeight="1">
      <c r="A3" s="411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</row>
    <row r="4" spans="1:16" s="132" customFormat="1" ht="15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9" s="132" customFormat="1" ht="15.75" customHeight="1">
      <c r="A5" s="411" t="s">
        <v>382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</row>
    <row r="6" spans="1:19" s="132" customFormat="1" ht="15.75" customHeight="1">
      <c r="A6" s="411" t="s">
        <v>133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s="132" customFormat="1" ht="15.75" customHeight="1">
      <c r="A7" s="411" t="s">
        <v>179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</row>
    <row r="8" spans="18:19" s="132" customFormat="1" ht="15.75" thickBot="1">
      <c r="R8" s="431" t="s">
        <v>7</v>
      </c>
      <c r="S8" s="431"/>
    </row>
    <row r="9" spans="1:19" s="133" customFormat="1" ht="20.25" customHeight="1" thickBot="1">
      <c r="A9" s="417" t="s">
        <v>134</v>
      </c>
      <c r="B9" s="420" t="s">
        <v>135</v>
      </c>
      <c r="C9" s="423" t="s">
        <v>136</v>
      </c>
      <c r="D9" s="405" t="s">
        <v>137</v>
      </c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7"/>
      <c r="R9" s="412" t="s">
        <v>3</v>
      </c>
      <c r="S9" s="413"/>
    </row>
    <row r="10" spans="1:19" s="133" customFormat="1" ht="38.25" customHeight="1" thickBot="1">
      <c r="A10" s="418"/>
      <c r="B10" s="421"/>
      <c r="C10" s="424"/>
      <c r="D10" s="414" t="s">
        <v>51</v>
      </c>
      <c r="E10" s="415"/>
      <c r="F10" s="415"/>
      <c r="G10" s="415"/>
      <c r="H10" s="415"/>
      <c r="I10" s="416"/>
      <c r="J10" s="405" t="s">
        <v>52</v>
      </c>
      <c r="K10" s="406"/>
      <c r="L10" s="406"/>
      <c r="M10" s="407"/>
      <c r="N10" s="433" t="s">
        <v>138</v>
      </c>
      <c r="O10" s="434"/>
      <c r="P10" s="434"/>
      <c r="Q10" s="435"/>
      <c r="R10" s="428" t="s">
        <v>8</v>
      </c>
      <c r="S10" s="429"/>
    </row>
    <row r="11" spans="1:19" s="133" customFormat="1" ht="21" customHeight="1" thickBot="1">
      <c r="A11" s="418"/>
      <c r="B11" s="421"/>
      <c r="C11" s="424"/>
      <c r="D11" s="423" t="s">
        <v>139</v>
      </c>
      <c r="E11" s="423" t="s">
        <v>140</v>
      </c>
      <c r="F11" s="423" t="s">
        <v>141</v>
      </c>
      <c r="G11" s="423" t="s">
        <v>142</v>
      </c>
      <c r="H11" s="423" t="s">
        <v>143</v>
      </c>
      <c r="I11" s="439" t="s">
        <v>144</v>
      </c>
      <c r="J11" s="408" t="s">
        <v>145</v>
      </c>
      <c r="K11" s="408" t="s">
        <v>53</v>
      </c>
      <c r="L11" s="423" t="s">
        <v>255</v>
      </c>
      <c r="M11" s="436" t="s">
        <v>256</v>
      </c>
      <c r="N11" s="423" t="s">
        <v>146</v>
      </c>
      <c r="O11" s="423" t="s">
        <v>147</v>
      </c>
      <c r="P11" s="423" t="s">
        <v>148</v>
      </c>
      <c r="Q11" s="436" t="s">
        <v>257</v>
      </c>
      <c r="R11" s="209" t="s">
        <v>149</v>
      </c>
      <c r="S11" s="210" t="s">
        <v>150</v>
      </c>
    </row>
    <row r="12" spans="1:19" s="133" customFormat="1" ht="18.75" customHeight="1">
      <c r="A12" s="418"/>
      <c r="B12" s="421"/>
      <c r="C12" s="424"/>
      <c r="D12" s="424"/>
      <c r="E12" s="424"/>
      <c r="F12" s="424"/>
      <c r="G12" s="424"/>
      <c r="H12" s="424"/>
      <c r="I12" s="440"/>
      <c r="J12" s="409"/>
      <c r="K12" s="409"/>
      <c r="L12" s="424"/>
      <c r="M12" s="437"/>
      <c r="N12" s="424"/>
      <c r="O12" s="424"/>
      <c r="P12" s="424"/>
      <c r="Q12" s="437"/>
      <c r="R12" s="426" t="s">
        <v>151</v>
      </c>
      <c r="S12" s="427"/>
    </row>
    <row r="13" spans="1:19" s="133" customFormat="1" ht="20.25" customHeight="1" thickBot="1">
      <c r="A13" s="419"/>
      <c r="B13" s="422"/>
      <c r="C13" s="425"/>
      <c r="D13" s="425"/>
      <c r="E13" s="425"/>
      <c r="F13" s="425"/>
      <c r="G13" s="425"/>
      <c r="H13" s="425"/>
      <c r="I13" s="441"/>
      <c r="J13" s="410"/>
      <c r="K13" s="410"/>
      <c r="L13" s="425"/>
      <c r="M13" s="438"/>
      <c r="N13" s="425"/>
      <c r="O13" s="425"/>
      <c r="P13" s="425"/>
      <c r="Q13" s="438"/>
      <c r="R13" s="428"/>
      <c r="S13" s="429"/>
    </row>
    <row r="14" spans="1:19" s="132" customFormat="1" ht="30">
      <c r="A14" s="134" t="s">
        <v>152</v>
      </c>
      <c r="B14" s="135" t="s">
        <v>153</v>
      </c>
      <c r="C14" s="236">
        <f>I14+M14+O14+P14</f>
        <v>6794</v>
      </c>
      <c r="D14" s="146">
        <v>3059</v>
      </c>
      <c r="E14" s="147">
        <v>830</v>
      </c>
      <c r="F14" s="147">
        <v>2697</v>
      </c>
      <c r="G14" s="147"/>
      <c r="H14" s="147">
        <v>208</v>
      </c>
      <c r="I14" s="237">
        <f aca="true" t="shared" si="0" ref="I14:I31">SUM(D14:H14)</f>
        <v>6794</v>
      </c>
      <c r="J14" s="148"/>
      <c r="K14" s="148"/>
      <c r="L14" s="148"/>
      <c r="M14" s="238"/>
      <c r="N14" s="238"/>
      <c r="O14" s="239"/>
      <c r="P14" s="240"/>
      <c r="Q14" s="240"/>
      <c r="R14" s="137">
        <v>0.5</v>
      </c>
      <c r="S14" s="208">
        <v>0.5</v>
      </c>
    </row>
    <row r="15" spans="1:19" s="132" customFormat="1" ht="15">
      <c r="A15" s="138" t="s">
        <v>154</v>
      </c>
      <c r="B15" s="135" t="s">
        <v>30</v>
      </c>
      <c r="C15" s="236">
        <f aca="true" t="shared" si="1" ref="C15:C31">I15+M15+O15+P15</f>
        <v>88</v>
      </c>
      <c r="D15" s="146"/>
      <c r="E15" s="147"/>
      <c r="F15" s="147">
        <v>88</v>
      </c>
      <c r="G15" s="147"/>
      <c r="H15" s="147"/>
      <c r="I15" s="237">
        <f t="shared" si="0"/>
        <v>88</v>
      </c>
      <c r="J15" s="148"/>
      <c r="K15" s="148"/>
      <c r="L15" s="148"/>
      <c r="M15" s="238"/>
      <c r="N15" s="238"/>
      <c r="O15" s="239"/>
      <c r="P15" s="240"/>
      <c r="Q15" s="240"/>
      <c r="R15" s="139"/>
      <c r="S15" s="136"/>
    </row>
    <row r="16" spans="1:19" s="132" customFormat="1" ht="29.25" customHeight="1">
      <c r="A16" s="138" t="s">
        <v>157</v>
      </c>
      <c r="B16" s="135" t="s">
        <v>158</v>
      </c>
      <c r="C16" s="236">
        <f t="shared" si="1"/>
        <v>676</v>
      </c>
      <c r="D16" s="146"/>
      <c r="E16" s="147"/>
      <c r="F16" s="147">
        <v>676</v>
      </c>
      <c r="G16" s="148"/>
      <c r="H16" s="147"/>
      <c r="I16" s="237">
        <f t="shared" si="0"/>
        <v>676</v>
      </c>
      <c r="J16" s="148"/>
      <c r="K16" s="148"/>
      <c r="L16" s="148"/>
      <c r="M16" s="238"/>
      <c r="N16" s="238"/>
      <c r="O16" s="239"/>
      <c r="P16" s="240"/>
      <c r="Q16" s="240"/>
      <c r="R16" s="140"/>
      <c r="S16" s="136"/>
    </row>
    <row r="17" spans="1:19" s="132" customFormat="1" ht="15">
      <c r="A17" s="138" t="s">
        <v>159</v>
      </c>
      <c r="B17" s="135" t="s">
        <v>160</v>
      </c>
      <c r="C17" s="236">
        <f t="shared" si="1"/>
        <v>184</v>
      </c>
      <c r="D17" s="146"/>
      <c r="E17" s="147"/>
      <c r="F17" s="147">
        <v>184</v>
      </c>
      <c r="G17" s="148"/>
      <c r="H17" s="147"/>
      <c r="I17" s="237">
        <f t="shared" si="0"/>
        <v>184</v>
      </c>
      <c r="J17" s="148"/>
      <c r="K17" s="148"/>
      <c r="L17" s="148"/>
      <c r="M17" s="238"/>
      <c r="N17" s="238"/>
      <c r="O17" s="239"/>
      <c r="P17" s="240"/>
      <c r="Q17" s="240"/>
      <c r="R17" s="140"/>
      <c r="S17" s="136"/>
    </row>
    <row r="18" spans="1:19" s="132" customFormat="1" ht="30">
      <c r="A18" s="138" t="s">
        <v>161</v>
      </c>
      <c r="B18" s="135" t="s">
        <v>162</v>
      </c>
      <c r="C18" s="236">
        <f t="shared" si="1"/>
        <v>610</v>
      </c>
      <c r="D18" s="146"/>
      <c r="E18" s="147"/>
      <c r="F18" s="147">
        <v>610</v>
      </c>
      <c r="G18" s="148"/>
      <c r="H18" s="147"/>
      <c r="I18" s="237">
        <f t="shared" si="0"/>
        <v>610</v>
      </c>
      <c r="J18" s="148"/>
      <c r="K18" s="148"/>
      <c r="L18" s="148"/>
      <c r="M18" s="238"/>
      <c r="N18" s="238"/>
      <c r="O18" s="239"/>
      <c r="P18" s="240"/>
      <c r="Q18" s="240"/>
      <c r="R18" s="137"/>
      <c r="S18" s="136"/>
    </row>
    <row r="19" spans="1:19" s="132" customFormat="1" ht="15">
      <c r="A19" s="138" t="s">
        <v>163</v>
      </c>
      <c r="B19" s="135" t="s">
        <v>28</v>
      </c>
      <c r="C19" s="236">
        <f t="shared" si="1"/>
        <v>73</v>
      </c>
      <c r="D19" s="146"/>
      <c r="E19" s="147"/>
      <c r="F19" s="147">
        <v>73</v>
      </c>
      <c r="G19" s="148"/>
      <c r="H19" s="147"/>
      <c r="I19" s="237">
        <f t="shared" si="0"/>
        <v>73</v>
      </c>
      <c r="J19" s="148"/>
      <c r="K19" s="148"/>
      <c r="L19" s="148"/>
      <c r="M19" s="238"/>
      <c r="N19" s="238"/>
      <c r="O19" s="239"/>
      <c r="P19" s="240"/>
      <c r="Q19" s="240"/>
      <c r="R19" s="140"/>
      <c r="S19" s="136"/>
    </row>
    <row r="20" spans="1:19" s="132" customFormat="1" ht="15">
      <c r="A20" s="138" t="s">
        <v>164</v>
      </c>
      <c r="B20" s="135" t="s">
        <v>31</v>
      </c>
      <c r="C20" s="236">
        <f t="shared" si="1"/>
        <v>1492</v>
      </c>
      <c r="D20" s="146">
        <v>564</v>
      </c>
      <c r="E20" s="147">
        <v>155</v>
      </c>
      <c r="F20" s="147">
        <v>773</v>
      </c>
      <c r="G20" s="147"/>
      <c r="H20" s="147"/>
      <c r="I20" s="237">
        <f t="shared" si="0"/>
        <v>1492</v>
      </c>
      <c r="J20" s="148"/>
      <c r="K20" s="148"/>
      <c r="L20" s="148"/>
      <c r="M20" s="238"/>
      <c r="N20" s="238"/>
      <c r="O20" s="239"/>
      <c r="P20" s="240"/>
      <c r="Q20" s="240"/>
      <c r="R20" s="140">
        <v>0.25</v>
      </c>
      <c r="S20" s="136">
        <v>0.25</v>
      </c>
    </row>
    <row r="21" spans="1:19" s="132" customFormat="1" ht="15">
      <c r="A21" s="138" t="s">
        <v>165</v>
      </c>
      <c r="B21" s="135" t="s">
        <v>29</v>
      </c>
      <c r="C21" s="236">
        <f t="shared" si="1"/>
        <v>41</v>
      </c>
      <c r="D21" s="146"/>
      <c r="E21" s="147"/>
      <c r="F21" s="147"/>
      <c r="G21" s="147"/>
      <c r="H21" s="147">
        <v>41</v>
      </c>
      <c r="I21" s="237">
        <f t="shared" si="0"/>
        <v>41</v>
      </c>
      <c r="J21" s="148"/>
      <c r="K21" s="148"/>
      <c r="L21" s="148"/>
      <c r="M21" s="238"/>
      <c r="N21" s="238"/>
      <c r="O21" s="239"/>
      <c r="P21" s="240"/>
      <c r="Q21" s="240"/>
      <c r="R21" s="140"/>
      <c r="S21" s="136"/>
    </row>
    <row r="22" spans="1:19" s="132" customFormat="1" ht="30">
      <c r="A22" s="138" t="s">
        <v>386</v>
      </c>
      <c r="B22" s="135" t="s">
        <v>387</v>
      </c>
      <c r="C22" s="236">
        <f t="shared" si="1"/>
        <v>1151</v>
      </c>
      <c r="D22" s="146">
        <v>549</v>
      </c>
      <c r="E22" s="147">
        <v>151</v>
      </c>
      <c r="F22" s="147">
        <v>451</v>
      </c>
      <c r="G22" s="147"/>
      <c r="H22" s="147"/>
      <c r="I22" s="237">
        <f t="shared" si="0"/>
        <v>1151</v>
      </c>
      <c r="J22" s="148"/>
      <c r="K22" s="148"/>
      <c r="L22" s="148"/>
      <c r="M22" s="238"/>
      <c r="N22" s="238"/>
      <c r="O22" s="239"/>
      <c r="P22" s="240"/>
      <c r="Q22" s="240"/>
      <c r="R22" s="140">
        <v>0.25</v>
      </c>
      <c r="S22" s="136">
        <v>0.25</v>
      </c>
    </row>
    <row r="23" spans="1:19" s="132" customFormat="1" ht="30">
      <c r="A23" s="138" t="s">
        <v>166</v>
      </c>
      <c r="B23" s="135" t="s">
        <v>167</v>
      </c>
      <c r="C23" s="236">
        <f t="shared" si="1"/>
        <v>0</v>
      </c>
      <c r="D23" s="146"/>
      <c r="E23" s="147"/>
      <c r="F23" s="147"/>
      <c r="G23" s="147"/>
      <c r="H23" s="147"/>
      <c r="I23" s="237">
        <f t="shared" si="0"/>
        <v>0</v>
      </c>
      <c r="J23" s="148"/>
      <c r="K23" s="148"/>
      <c r="L23" s="148"/>
      <c r="M23" s="238"/>
      <c r="N23" s="238"/>
      <c r="O23" s="239"/>
      <c r="P23" s="240"/>
      <c r="Q23" s="240"/>
      <c r="R23" s="140"/>
      <c r="S23" s="136"/>
    </row>
    <row r="24" spans="1:19" s="132" customFormat="1" ht="30">
      <c r="A24" s="138">
        <v>101150</v>
      </c>
      <c r="B24" s="135" t="s">
        <v>168</v>
      </c>
      <c r="C24" s="236">
        <f t="shared" si="1"/>
        <v>26</v>
      </c>
      <c r="D24" s="146"/>
      <c r="E24" s="147"/>
      <c r="F24" s="147"/>
      <c r="G24" s="147">
        <v>26</v>
      </c>
      <c r="H24" s="147"/>
      <c r="I24" s="237">
        <f t="shared" si="0"/>
        <v>26</v>
      </c>
      <c r="J24" s="148"/>
      <c r="K24" s="148"/>
      <c r="L24" s="148"/>
      <c r="M24" s="238"/>
      <c r="N24" s="238"/>
      <c r="O24" s="239"/>
      <c r="P24" s="240"/>
      <c r="Q24" s="240"/>
      <c r="R24" s="140"/>
      <c r="S24" s="136"/>
    </row>
    <row r="25" spans="1:19" s="132" customFormat="1" ht="33.75" customHeight="1">
      <c r="A25" s="138">
        <v>104051</v>
      </c>
      <c r="B25" s="142" t="s">
        <v>303</v>
      </c>
      <c r="C25" s="236">
        <f t="shared" si="1"/>
        <v>116</v>
      </c>
      <c r="D25" s="146"/>
      <c r="E25" s="147"/>
      <c r="F25" s="147"/>
      <c r="G25" s="147">
        <v>116</v>
      </c>
      <c r="H25" s="147"/>
      <c r="I25" s="237">
        <f t="shared" si="0"/>
        <v>116</v>
      </c>
      <c r="J25" s="148"/>
      <c r="K25" s="148"/>
      <c r="L25" s="148"/>
      <c r="M25" s="238"/>
      <c r="N25" s="238"/>
      <c r="O25" s="239"/>
      <c r="P25" s="240"/>
      <c r="Q25" s="240"/>
      <c r="R25" s="140"/>
      <c r="S25" s="136"/>
    </row>
    <row r="26" spans="1:19" s="132" customFormat="1" ht="15">
      <c r="A26" s="138">
        <v>105010</v>
      </c>
      <c r="B26" s="135" t="s">
        <v>169</v>
      </c>
      <c r="C26" s="236">
        <f t="shared" si="1"/>
        <v>68</v>
      </c>
      <c r="D26" s="146"/>
      <c r="E26" s="147"/>
      <c r="F26" s="147"/>
      <c r="G26" s="147">
        <v>68</v>
      </c>
      <c r="H26" s="147"/>
      <c r="I26" s="237">
        <f t="shared" si="0"/>
        <v>68</v>
      </c>
      <c r="J26" s="148"/>
      <c r="K26" s="148"/>
      <c r="L26" s="148"/>
      <c r="M26" s="238"/>
      <c r="N26" s="238"/>
      <c r="O26" s="239"/>
      <c r="P26" s="240"/>
      <c r="Q26" s="240"/>
      <c r="R26" s="140"/>
      <c r="S26" s="136"/>
    </row>
    <row r="27" spans="1:19" s="132" customFormat="1" ht="30">
      <c r="A27" s="138">
        <v>106020</v>
      </c>
      <c r="B27" s="135" t="s">
        <v>170</v>
      </c>
      <c r="C27" s="236">
        <f t="shared" si="1"/>
        <v>501</v>
      </c>
      <c r="D27" s="146"/>
      <c r="E27" s="147"/>
      <c r="F27" s="147"/>
      <c r="G27" s="147">
        <v>501</v>
      </c>
      <c r="H27" s="147"/>
      <c r="I27" s="237">
        <f t="shared" si="0"/>
        <v>501</v>
      </c>
      <c r="J27" s="148"/>
      <c r="K27" s="148"/>
      <c r="L27" s="148"/>
      <c r="M27" s="238"/>
      <c r="N27" s="238"/>
      <c r="O27" s="239"/>
      <c r="P27" s="240"/>
      <c r="Q27" s="240"/>
      <c r="R27" s="140"/>
      <c r="S27" s="136"/>
    </row>
    <row r="28" spans="1:19" s="132" customFormat="1" ht="15">
      <c r="A28" s="138" t="s">
        <v>171</v>
      </c>
      <c r="B28" s="141" t="s">
        <v>388</v>
      </c>
      <c r="C28" s="236">
        <f t="shared" si="1"/>
        <v>828</v>
      </c>
      <c r="D28" s="146"/>
      <c r="E28" s="147"/>
      <c r="F28" s="147">
        <v>828</v>
      </c>
      <c r="G28" s="147"/>
      <c r="H28" s="147"/>
      <c r="I28" s="237">
        <f t="shared" si="0"/>
        <v>828</v>
      </c>
      <c r="J28" s="148"/>
      <c r="K28" s="148"/>
      <c r="L28" s="148"/>
      <c r="M28" s="238"/>
      <c r="N28" s="238"/>
      <c r="O28" s="239"/>
      <c r="P28" s="240"/>
      <c r="Q28" s="240"/>
      <c r="R28" s="140"/>
      <c r="S28" s="136"/>
    </row>
    <row r="29" spans="1:19" s="132" customFormat="1" ht="15">
      <c r="A29" s="138">
        <v>107055</v>
      </c>
      <c r="B29" s="142" t="s">
        <v>389</v>
      </c>
      <c r="C29" s="236">
        <f t="shared" si="1"/>
        <v>3163</v>
      </c>
      <c r="D29" s="146">
        <f>1698-15</f>
        <v>1683</v>
      </c>
      <c r="E29" s="147">
        <v>463</v>
      </c>
      <c r="F29" s="147">
        <v>1017</v>
      </c>
      <c r="G29" s="147"/>
      <c r="H29" s="147"/>
      <c r="I29" s="237">
        <f t="shared" si="0"/>
        <v>3163</v>
      </c>
      <c r="J29" s="148"/>
      <c r="K29" s="148"/>
      <c r="L29" s="148"/>
      <c r="M29" s="238"/>
      <c r="N29" s="238"/>
      <c r="O29" s="239"/>
      <c r="P29" s="240"/>
      <c r="Q29" s="240"/>
      <c r="R29" s="140">
        <v>1</v>
      </c>
      <c r="S29" s="136">
        <v>1</v>
      </c>
    </row>
    <row r="30" spans="1:19" s="132" customFormat="1" ht="30">
      <c r="A30" s="138">
        <v>107060</v>
      </c>
      <c r="B30" s="135" t="s">
        <v>172</v>
      </c>
      <c r="C30" s="236">
        <f t="shared" si="1"/>
        <v>300</v>
      </c>
      <c r="D30" s="146"/>
      <c r="E30" s="147"/>
      <c r="F30" s="147"/>
      <c r="G30" s="147">
        <v>300</v>
      </c>
      <c r="H30" s="147"/>
      <c r="I30" s="237">
        <f t="shared" si="0"/>
        <v>300</v>
      </c>
      <c r="J30" s="148"/>
      <c r="K30" s="148"/>
      <c r="L30" s="148"/>
      <c r="M30" s="238"/>
      <c r="N30" s="238"/>
      <c r="O30" s="239"/>
      <c r="P30" s="240"/>
      <c r="Q30" s="240"/>
      <c r="R30" s="211"/>
      <c r="S30" s="212"/>
    </row>
    <row r="31" spans="1:19" s="132" customFormat="1" ht="15.75" thickBot="1">
      <c r="A31" s="138">
        <v>900070</v>
      </c>
      <c r="B31" s="135" t="s">
        <v>304</v>
      </c>
      <c r="C31" s="236">
        <f t="shared" si="1"/>
        <v>1627</v>
      </c>
      <c r="D31" s="146"/>
      <c r="E31" s="147"/>
      <c r="F31" s="147"/>
      <c r="G31" s="147"/>
      <c r="H31" s="147">
        <v>464</v>
      </c>
      <c r="I31" s="237">
        <f t="shared" si="0"/>
        <v>464</v>
      </c>
      <c r="J31" s="148"/>
      <c r="K31" s="148"/>
      <c r="L31" s="148">
        <v>1163</v>
      </c>
      <c r="M31" s="238">
        <f>SUM(J31:L31)</f>
        <v>1163</v>
      </c>
      <c r="N31" s="238"/>
      <c r="O31" s="239"/>
      <c r="P31" s="240"/>
      <c r="Q31" s="240"/>
      <c r="R31" s="140"/>
      <c r="S31" s="136"/>
    </row>
    <row r="32" spans="1:19" s="132" customFormat="1" ht="33.75" customHeight="1" thickBot="1">
      <c r="A32" s="241"/>
      <c r="B32" s="242" t="s">
        <v>258</v>
      </c>
      <c r="C32" s="243">
        <f>SUM(C14:C31)</f>
        <v>17738</v>
      </c>
      <c r="D32" s="243">
        <f aca="true" t="shared" si="2" ref="D32:I32">SUM(D14:D31)</f>
        <v>5855</v>
      </c>
      <c r="E32" s="243">
        <f t="shared" si="2"/>
        <v>1599</v>
      </c>
      <c r="F32" s="243">
        <f t="shared" si="2"/>
        <v>7397</v>
      </c>
      <c r="G32" s="243">
        <f t="shared" si="2"/>
        <v>1011</v>
      </c>
      <c r="H32" s="243">
        <f t="shared" si="2"/>
        <v>713</v>
      </c>
      <c r="I32" s="243">
        <f t="shared" si="2"/>
        <v>16575</v>
      </c>
      <c r="J32" s="243"/>
      <c r="K32" s="243"/>
      <c r="L32" s="243">
        <f>SUM(L14:L31)</f>
        <v>1163</v>
      </c>
      <c r="M32" s="243">
        <f>SUM(M14:M31)</f>
        <v>1163</v>
      </c>
      <c r="N32" s="243"/>
      <c r="O32" s="243"/>
      <c r="P32" s="243"/>
      <c r="Q32" s="244"/>
      <c r="R32" s="243">
        <f>SUM(R14:R30)</f>
        <v>2</v>
      </c>
      <c r="S32" s="243">
        <f>SUM(S14:S30)</f>
        <v>2</v>
      </c>
    </row>
  </sheetData>
  <sheetProtection password="DB7F" sheet="1" selectLockedCells="1" selectUnlockedCells="1"/>
  <mergeCells count="31">
    <mergeCell ref="I11:I13"/>
    <mergeCell ref="D11:D13"/>
    <mergeCell ref="A3:S3"/>
    <mergeCell ref="H11:H13"/>
    <mergeCell ref="N10:Q10"/>
    <mergeCell ref="M11:M13"/>
    <mergeCell ref="Q11:Q13"/>
    <mergeCell ref="N11:N13"/>
    <mergeCell ref="E11:E13"/>
    <mergeCell ref="F11:F13"/>
    <mergeCell ref="G11:G13"/>
    <mergeCell ref="R12:S13"/>
    <mergeCell ref="K1:S1"/>
    <mergeCell ref="R8:S8"/>
    <mergeCell ref="A6:S6"/>
    <mergeCell ref="K11:K13"/>
    <mergeCell ref="L11:L13"/>
    <mergeCell ref="O11:O13"/>
    <mergeCell ref="A2:P2"/>
    <mergeCell ref="R10:S10"/>
    <mergeCell ref="A5:S5"/>
    <mergeCell ref="J10:M10"/>
    <mergeCell ref="J11:J13"/>
    <mergeCell ref="A7:S7"/>
    <mergeCell ref="R9:S9"/>
    <mergeCell ref="D10:I10"/>
    <mergeCell ref="A9:A13"/>
    <mergeCell ref="B9:B13"/>
    <mergeCell ref="C9:C13"/>
    <mergeCell ref="D9:Q9"/>
    <mergeCell ref="P11:P13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9.125" style="225" customWidth="1"/>
    <col min="2" max="2" width="63.125" style="225" customWidth="1"/>
    <col min="3" max="6" width="26.25390625" style="225" customWidth="1"/>
    <col min="7" max="16384" width="9.125" style="225" customWidth="1"/>
  </cols>
  <sheetData>
    <row r="2" spans="1:6" s="213" customFormat="1" ht="15.75">
      <c r="A2" s="152" t="s">
        <v>420</v>
      </c>
      <c r="C2" s="214"/>
      <c r="D2" s="215"/>
      <c r="E2" s="215"/>
      <c r="F2" s="215"/>
    </row>
    <row r="3" spans="2:6" s="88" customFormat="1" ht="15" customHeight="1">
      <c r="B3" s="402"/>
      <c r="C3" s="402"/>
      <c r="D3" s="402"/>
      <c r="E3" s="402"/>
      <c r="F3" s="402"/>
    </row>
    <row r="4" spans="3:6" s="216" customFormat="1" ht="15" customHeight="1">
      <c r="C4" s="217"/>
      <c r="D4" s="218"/>
      <c r="E4" s="218"/>
      <c r="F4" s="218"/>
    </row>
    <row r="5" spans="2:6" s="149" customFormat="1" ht="15" customHeight="1">
      <c r="B5" s="403" t="s">
        <v>382</v>
      </c>
      <c r="C5" s="403"/>
      <c r="D5" s="403"/>
      <c r="E5" s="403"/>
      <c r="F5" s="403"/>
    </row>
    <row r="6" spans="2:6" s="149" customFormat="1" ht="15.75">
      <c r="B6" s="404" t="s">
        <v>259</v>
      </c>
      <c r="C6" s="404"/>
      <c r="D6" s="404"/>
      <c r="E6" s="404"/>
      <c r="F6" s="404"/>
    </row>
    <row r="7" spans="2:6" s="149" customFormat="1" ht="15" customHeight="1">
      <c r="B7" s="403" t="s">
        <v>106</v>
      </c>
      <c r="C7" s="403"/>
      <c r="D7" s="403"/>
      <c r="E7" s="403"/>
      <c r="F7" s="403"/>
    </row>
    <row r="8" spans="2:6" s="213" customFormat="1" ht="12" customHeight="1" thickBot="1">
      <c r="B8" s="214"/>
      <c r="C8" s="219"/>
      <c r="D8" s="220"/>
      <c r="E8" s="220"/>
      <c r="F8" s="221"/>
    </row>
    <row r="9" spans="1:6" s="213" customFormat="1" ht="16.5" customHeight="1" thickBot="1">
      <c r="A9" s="382" t="s">
        <v>134</v>
      </c>
      <c r="B9" s="385" t="s">
        <v>135</v>
      </c>
      <c r="C9" s="388" t="s">
        <v>260</v>
      </c>
      <c r="D9" s="391" t="s">
        <v>247</v>
      </c>
      <c r="E9" s="391"/>
      <c r="F9" s="392"/>
    </row>
    <row r="10" spans="1:6" s="213" customFormat="1" ht="33" customHeight="1" thickBot="1">
      <c r="A10" s="383"/>
      <c r="B10" s="386"/>
      <c r="C10" s="389"/>
      <c r="D10" s="222" t="s">
        <v>248</v>
      </c>
      <c r="E10" s="223" t="s">
        <v>249</v>
      </c>
      <c r="F10" s="224" t="s">
        <v>250</v>
      </c>
    </row>
    <row r="11" spans="1:6" s="213" customFormat="1" ht="22.5" customHeight="1">
      <c r="A11" s="383"/>
      <c r="B11" s="386"/>
      <c r="C11" s="389"/>
      <c r="D11" s="393" t="s">
        <v>251</v>
      </c>
      <c r="E11" s="394"/>
      <c r="F11" s="395"/>
    </row>
    <row r="12" spans="1:6" ht="12.75">
      <c r="A12" s="383"/>
      <c r="B12" s="386"/>
      <c r="C12" s="389"/>
      <c r="D12" s="396"/>
      <c r="E12" s="397"/>
      <c r="F12" s="398"/>
    </row>
    <row r="13" spans="1:6" ht="3" customHeight="1" thickBot="1">
      <c r="A13" s="384"/>
      <c r="B13" s="387"/>
      <c r="C13" s="390"/>
      <c r="D13" s="399"/>
      <c r="E13" s="400"/>
      <c r="F13" s="401"/>
    </row>
    <row r="14" spans="1:6" ht="30">
      <c r="A14" s="134" t="s">
        <v>152</v>
      </c>
      <c r="B14" s="135" t="s">
        <v>153</v>
      </c>
      <c r="C14" s="226">
        <f>SUM(D14:F14)</f>
        <v>6795</v>
      </c>
      <c r="D14" s="226">
        <f>6795-187</f>
        <v>6608</v>
      </c>
      <c r="E14" s="226">
        <f>48+8+9+112+10</f>
        <v>187</v>
      </c>
      <c r="F14" s="226"/>
    </row>
    <row r="15" spans="1:6" ht="15">
      <c r="A15" s="138" t="s">
        <v>154</v>
      </c>
      <c r="B15" s="135" t="s">
        <v>30</v>
      </c>
      <c r="C15" s="228">
        <f aca="true" t="shared" si="0" ref="C15:C31">SUM(D15:F15)</f>
        <v>88</v>
      </c>
      <c r="D15" s="228">
        <v>88</v>
      </c>
      <c r="E15" s="228"/>
      <c r="F15" s="228"/>
    </row>
    <row r="16" spans="1:6" ht="15">
      <c r="A16" s="138" t="s">
        <v>157</v>
      </c>
      <c r="B16" s="135" t="s">
        <v>158</v>
      </c>
      <c r="C16" s="228">
        <f t="shared" si="0"/>
        <v>676</v>
      </c>
      <c r="D16" s="228">
        <v>676</v>
      </c>
      <c r="E16" s="228"/>
      <c r="F16" s="228"/>
    </row>
    <row r="17" spans="1:6" ht="15">
      <c r="A17" s="138" t="s">
        <v>159</v>
      </c>
      <c r="B17" s="135" t="s">
        <v>160</v>
      </c>
      <c r="C17" s="228">
        <f t="shared" si="0"/>
        <v>184</v>
      </c>
      <c r="D17" s="228">
        <v>184</v>
      </c>
      <c r="E17" s="228"/>
      <c r="F17" s="228"/>
    </row>
    <row r="18" spans="1:6" ht="15">
      <c r="A18" s="138" t="s">
        <v>161</v>
      </c>
      <c r="B18" s="135" t="s">
        <v>162</v>
      </c>
      <c r="C18" s="228">
        <f t="shared" si="0"/>
        <v>610</v>
      </c>
      <c r="D18" s="228">
        <v>610</v>
      </c>
      <c r="E18" s="228"/>
      <c r="F18" s="228"/>
    </row>
    <row r="19" spans="1:6" ht="15">
      <c r="A19" s="138" t="s">
        <v>163</v>
      </c>
      <c r="B19" s="135" t="s">
        <v>28</v>
      </c>
      <c r="C19" s="228">
        <f t="shared" si="0"/>
        <v>73</v>
      </c>
      <c r="D19" s="228">
        <v>73</v>
      </c>
      <c r="E19" s="228"/>
      <c r="F19" s="228"/>
    </row>
    <row r="20" spans="1:6" ht="15">
      <c r="A20" s="138" t="s">
        <v>164</v>
      </c>
      <c r="B20" s="135" t="s">
        <v>31</v>
      </c>
      <c r="C20" s="228">
        <f t="shared" si="0"/>
        <v>1492</v>
      </c>
      <c r="D20" s="228">
        <f>1492-52</f>
        <v>1440</v>
      </c>
      <c r="E20" s="228">
        <f>24+15+6+7</f>
        <v>52</v>
      </c>
      <c r="F20" s="228"/>
    </row>
    <row r="21" spans="1:6" ht="15">
      <c r="A21" s="138" t="s">
        <v>165</v>
      </c>
      <c r="B21" s="135" t="s">
        <v>29</v>
      </c>
      <c r="C21" s="228">
        <f t="shared" si="0"/>
        <v>41</v>
      </c>
      <c r="D21" s="228"/>
      <c r="E21" s="228">
        <v>41</v>
      </c>
      <c r="F21" s="228"/>
    </row>
    <row r="22" spans="1:6" ht="15">
      <c r="A22" s="138" t="s">
        <v>386</v>
      </c>
      <c r="B22" s="135" t="s">
        <v>387</v>
      </c>
      <c r="C22" s="228">
        <f t="shared" si="0"/>
        <v>1151</v>
      </c>
      <c r="D22" s="228">
        <f>1151-33</f>
        <v>1118</v>
      </c>
      <c r="E22" s="228">
        <f>24+4+5</f>
        <v>33</v>
      </c>
      <c r="F22" s="228"/>
    </row>
    <row r="23" spans="1:6" ht="15">
      <c r="A23" s="138" t="s">
        <v>166</v>
      </c>
      <c r="B23" s="135" t="s">
        <v>167</v>
      </c>
      <c r="C23" s="228">
        <f t="shared" si="0"/>
        <v>0</v>
      </c>
      <c r="D23" s="228"/>
      <c r="E23" s="228"/>
      <c r="F23" s="228"/>
    </row>
    <row r="24" spans="1:6" ht="15">
      <c r="A24" s="138">
        <v>101150</v>
      </c>
      <c r="B24" s="135" t="s">
        <v>168</v>
      </c>
      <c r="C24" s="228">
        <f t="shared" si="0"/>
        <v>26</v>
      </c>
      <c r="D24" s="228">
        <v>26</v>
      </c>
      <c r="E24" s="228"/>
      <c r="F24" s="228"/>
    </row>
    <row r="25" spans="1:6" ht="15">
      <c r="A25" s="138">
        <v>104051</v>
      </c>
      <c r="B25" s="142" t="s">
        <v>303</v>
      </c>
      <c r="C25" s="228">
        <f t="shared" si="0"/>
        <v>116</v>
      </c>
      <c r="D25" s="228"/>
      <c r="E25" s="228"/>
      <c r="F25" s="228">
        <v>116</v>
      </c>
    </row>
    <row r="26" spans="1:6" ht="15">
      <c r="A26" s="138">
        <v>105010</v>
      </c>
      <c r="B26" s="135" t="s">
        <v>169</v>
      </c>
      <c r="C26" s="228">
        <f t="shared" si="0"/>
        <v>68</v>
      </c>
      <c r="D26" s="228"/>
      <c r="E26" s="228"/>
      <c r="F26" s="228">
        <v>68</v>
      </c>
    </row>
    <row r="27" spans="1:6" ht="15">
      <c r="A27" s="138">
        <v>106020</v>
      </c>
      <c r="B27" s="135" t="s">
        <v>170</v>
      </c>
      <c r="C27" s="228">
        <f t="shared" si="0"/>
        <v>501</v>
      </c>
      <c r="D27" s="228">
        <v>250</v>
      </c>
      <c r="E27" s="228"/>
      <c r="F27" s="228">
        <v>251</v>
      </c>
    </row>
    <row r="28" spans="1:6" ht="15">
      <c r="A28" s="138" t="s">
        <v>171</v>
      </c>
      <c r="B28" s="141" t="s">
        <v>385</v>
      </c>
      <c r="C28" s="228">
        <f t="shared" si="0"/>
        <v>828</v>
      </c>
      <c r="D28" s="228">
        <v>828</v>
      </c>
      <c r="E28" s="228"/>
      <c r="F28" s="228"/>
    </row>
    <row r="29" spans="1:6" ht="15">
      <c r="A29" s="138">
        <v>107055</v>
      </c>
      <c r="B29" s="142" t="s">
        <v>389</v>
      </c>
      <c r="C29" s="228">
        <f t="shared" si="0"/>
        <v>3163</v>
      </c>
      <c r="D29" s="228">
        <f>3163-130</f>
        <v>3033</v>
      </c>
      <c r="E29" s="228">
        <f>96+16+18</f>
        <v>130</v>
      </c>
      <c r="F29" s="228"/>
    </row>
    <row r="30" spans="1:6" ht="15">
      <c r="A30" s="138">
        <v>107060</v>
      </c>
      <c r="B30" s="141" t="s">
        <v>172</v>
      </c>
      <c r="C30" s="228">
        <f t="shared" si="0"/>
        <v>300</v>
      </c>
      <c r="D30" s="228">
        <v>300</v>
      </c>
      <c r="E30" s="228"/>
      <c r="F30" s="228"/>
    </row>
    <row r="31" spans="1:6" ht="15.75" thickBot="1">
      <c r="A31" s="138">
        <v>900070</v>
      </c>
      <c r="B31" s="141" t="s">
        <v>304</v>
      </c>
      <c r="C31" s="228">
        <f t="shared" si="0"/>
        <v>1626</v>
      </c>
      <c r="D31" s="228"/>
      <c r="E31" s="228">
        <f>1326+300</f>
        <v>1626</v>
      </c>
      <c r="F31" s="228"/>
    </row>
    <row r="32" spans="1:6" ht="33" customHeight="1" thickBot="1">
      <c r="A32" s="230"/>
      <c r="B32" s="231" t="s">
        <v>2</v>
      </c>
      <c r="C32" s="232">
        <f>SUM(C14:C31)</f>
        <v>17738</v>
      </c>
      <c r="D32" s="232">
        <f>SUM(D14:D31)</f>
        <v>15234</v>
      </c>
      <c r="E32" s="232">
        <f>SUM(E14:E31)</f>
        <v>2069</v>
      </c>
      <c r="F32" s="232">
        <f>SUM(F14:F31)</f>
        <v>435</v>
      </c>
    </row>
  </sheetData>
  <sheetProtection password="DB7F" sheet="1" selectLockedCells="1" selectUnlockedCells="1"/>
  <mergeCells count="9"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2" width="9.125" style="13" customWidth="1"/>
    <col min="3" max="3" width="23.125" style="13" customWidth="1"/>
    <col min="4" max="4" width="17.375" style="13" customWidth="1"/>
    <col min="5" max="5" width="14.375" style="13" customWidth="1"/>
    <col min="6" max="6" width="17.125" style="13" customWidth="1"/>
    <col min="7" max="16384" width="9.125" style="13" customWidth="1"/>
  </cols>
  <sheetData>
    <row r="1" spans="1:10" ht="15.75">
      <c r="A1" s="152" t="s">
        <v>421</v>
      </c>
      <c r="C1" s="95"/>
      <c r="D1" s="95"/>
      <c r="E1" s="95"/>
      <c r="F1" s="95"/>
      <c r="G1" s="95"/>
      <c r="H1" s="95"/>
      <c r="I1" s="95"/>
      <c r="J1" s="95"/>
    </row>
    <row r="2" spans="1:6" ht="15">
      <c r="A2" s="458"/>
      <c r="B2" s="458"/>
      <c r="C2" s="458"/>
      <c r="D2" s="458"/>
      <c r="E2" s="458"/>
      <c r="F2" s="458"/>
    </row>
    <row r="3" spans="1:6" ht="15">
      <c r="A3" s="458"/>
      <c r="B3" s="458"/>
      <c r="C3" s="458"/>
      <c r="D3" s="458"/>
      <c r="E3" s="458"/>
      <c r="F3" s="458"/>
    </row>
    <row r="4" ht="12.75" customHeight="1"/>
    <row r="5" spans="1:6" s="22" customFormat="1" ht="15.75">
      <c r="A5" s="459" t="s">
        <v>382</v>
      </c>
      <c r="B5" s="459"/>
      <c r="C5" s="459"/>
      <c r="D5" s="459"/>
      <c r="E5" s="459"/>
      <c r="F5" s="459"/>
    </row>
    <row r="6" spans="1:6" s="22" customFormat="1" ht="15.75">
      <c r="A6" s="459" t="s">
        <v>396</v>
      </c>
      <c r="B6" s="459"/>
      <c r="C6" s="459"/>
      <c r="D6" s="459"/>
      <c r="E6" s="459"/>
      <c r="F6" s="459"/>
    </row>
    <row r="7" spans="1:6" ht="18.75">
      <c r="A7" s="460"/>
      <c r="B7" s="460"/>
      <c r="C7" s="460"/>
      <c r="D7" s="460"/>
      <c r="E7" s="460"/>
      <c r="F7" s="460"/>
    </row>
    <row r="8" ht="15">
      <c r="F8" s="143" t="s">
        <v>7</v>
      </c>
    </row>
    <row r="9" spans="1:6" ht="15">
      <c r="A9" s="446" t="s">
        <v>0</v>
      </c>
      <c r="B9" s="447"/>
      <c r="C9" s="447"/>
      <c r="D9" s="447"/>
      <c r="E9" s="448"/>
      <c r="F9" s="443" t="s">
        <v>11</v>
      </c>
    </row>
    <row r="10" spans="1:6" ht="15">
      <c r="A10" s="449"/>
      <c r="B10" s="450"/>
      <c r="C10" s="450"/>
      <c r="D10" s="450"/>
      <c r="E10" s="451"/>
      <c r="F10" s="444"/>
    </row>
    <row r="11" spans="1:6" ht="15">
      <c r="A11" s="452"/>
      <c r="B11" s="453"/>
      <c r="C11" s="453"/>
      <c r="D11" s="453"/>
      <c r="E11" s="454"/>
      <c r="F11" s="445"/>
    </row>
    <row r="12" spans="1:6" ht="15">
      <c r="A12" s="15" t="s">
        <v>173</v>
      </c>
      <c r="E12" s="23"/>
      <c r="F12" s="24"/>
    </row>
    <row r="13" spans="1:2" s="15" customFormat="1" ht="15">
      <c r="A13" s="143"/>
      <c r="B13" s="13"/>
    </row>
    <row r="14" spans="1:5" ht="29.25" customHeight="1">
      <c r="A14" s="143"/>
      <c r="B14" s="455" t="s">
        <v>174</v>
      </c>
      <c r="C14" s="455"/>
      <c r="D14" s="455"/>
      <c r="E14" s="455"/>
    </row>
    <row r="15" spans="1:6" ht="15.75">
      <c r="A15" s="144" t="s">
        <v>34</v>
      </c>
      <c r="B15" s="456" t="s">
        <v>390</v>
      </c>
      <c r="C15" s="456"/>
      <c r="D15" s="456"/>
      <c r="E15" s="456"/>
      <c r="F15" s="62">
        <v>4</v>
      </c>
    </row>
    <row r="16" spans="1:6" ht="15.75">
      <c r="A16" s="145" t="s">
        <v>24</v>
      </c>
      <c r="B16" s="456" t="s">
        <v>391</v>
      </c>
      <c r="C16" s="456"/>
      <c r="D16" s="456"/>
      <c r="E16" s="456"/>
      <c r="F16" s="62">
        <v>8</v>
      </c>
    </row>
    <row r="17" spans="1:6" ht="15.75">
      <c r="A17" s="14" t="s">
        <v>35</v>
      </c>
      <c r="B17" s="456" t="s">
        <v>392</v>
      </c>
      <c r="C17" s="456"/>
      <c r="D17" s="456"/>
      <c r="E17" s="456"/>
      <c r="F17" s="62">
        <v>100</v>
      </c>
    </row>
    <row r="18" ht="13.5" customHeight="1">
      <c r="F18" s="62"/>
    </row>
    <row r="19" spans="1:6" ht="33.75" customHeight="1">
      <c r="A19" s="15"/>
      <c r="B19" s="455" t="s">
        <v>175</v>
      </c>
      <c r="C19" s="455"/>
      <c r="D19" s="455"/>
      <c r="E19" s="455"/>
      <c r="F19" s="63">
        <f>SUM(F15:F17)</f>
        <v>112</v>
      </c>
    </row>
    <row r="20" ht="13.5" customHeight="1">
      <c r="F20" s="62"/>
    </row>
    <row r="21" spans="1:6" ht="33" customHeight="1">
      <c r="A21" s="15"/>
      <c r="B21" s="455" t="s">
        <v>176</v>
      </c>
      <c r="C21" s="455"/>
      <c r="D21" s="455"/>
      <c r="E21" s="455"/>
      <c r="F21" s="62"/>
    </row>
    <row r="22" ht="13.5" customHeight="1">
      <c r="F22" s="62"/>
    </row>
    <row r="23" spans="1:255" ht="15.75">
      <c r="A23" s="14" t="s">
        <v>34</v>
      </c>
      <c r="B23" s="442" t="s">
        <v>393</v>
      </c>
      <c r="C23" s="442"/>
      <c r="D23" s="442"/>
      <c r="E23" s="442"/>
      <c r="F23" s="62">
        <v>86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t="15.75">
      <c r="A24" s="14" t="s">
        <v>24</v>
      </c>
      <c r="B24" s="442" t="s">
        <v>394</v>
      </c>
      <c r="C24" s="442"/>
      <c r="D24" s="442"/>
      <c r="E24" s="442"/>
      <c r="F24" s="62">
        <v>10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ht="15.75">
      <c r="A25" s="14" t="s">
        <v>35</v>
      </c>
      <c r="B25" s="457" t="s">
        <v>395</v>
      </c>
      <c r="C25" s="457"/>
      <c r="D25" s="457"/>
      <c r="E25" s="457"/>
      <c r="F25" s="62">
        <v>41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6" ht="13.5" customHeight="1">
      <c r="A26" s="18"/>
      <c r="F26" s="62"/>
    </row>
    <row r="27" spans="1:8" ht="32.25" customHeight="1">
      <c r="A27" s="15"/>
      <c r="B27" s="455" t="s">
        <v>177</v>
      </c>
      <c r="C27" s="455"/>
      <c r="D27" s="455"/>
      <c r="E27" s="455"/>
      <c r="F27" s="63">
        <f>SUM(F23:F26)</f>
        <v>137</v>
      </c>
      <c r="G27" s="17"/>
      <c r="H27" s="17"/>
    </row>
    <row r="28" spans="1:8" ht="12.75" customHeight="1">
      <c r="A28" s="15"/>
      <c r="F28" s="62"/>
      <c r="G28" s="17"/>
      <c r="H28" s="17"/>
    </row>
    <row r="29" spans="1:7" s="19" customFormat="1" ht="15.75">
      <c r="A29" s="15" t="s">
        <v>178</v>
      </c>
      <c r="F29" s="63">
        <f>F27+F19</f>
        <v>249</v>
      </c>
      <c r="G29" s="20"/>
    </row>
    <row r="30" spans="1:7" s="19" customFormat="1" ht="15.75">
      <c r="A30" s="15"/>
      <c r="F30" s="63"/>
      <c r="G30" s="20"/>
    </row>
    <row r="31" spans="1:6" s="21" customFormat="1" ht="18.75">
      <c r="A31" s="21" t="s">
        <v>6</v>
      </c>
      <c r="F31" s="58">
        <f>F19+F27</f>
        <v>249</v>
      </c>
    </row>
  </sheetData>
  <sheetProtection password="DB7F" sheet="1" selectLockedCells="1" selectUnlockedCells="1"/>
  <mergeCells count="17">
    <mergeCell ref="B25:E25"/>
    <mergeCell ref="B21:E21"/>
    <mergeCell ref="B27:E27"/>
    <mergeCell ref="A2:F2"/>
    <mergeCell ref="A3:F3"/>
    <mergeCell ref="A5:F5"/>
    <mergeCell ref="A7:F7"/>
    <mergeCell ref="A6:F6"/>
    <mergeCell ref="B17:E17"/>
    <mergeCell ref="B23:E23"/>
    <mergeCell ref="B24:E24"/>
    <mergeCell ref="F9:F11"/>
    <mergeCell ref="A9:E11"/>
    <mergeCell ref="B14:E14"/>
    <mergeCell ref="B19:E19"/>
    <mergeCell ref="B15:E15"/>
    <mergeCell ref="B16:E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7.875" style="43" customWidth="1"/>
    <col min="2" max="2" width="12.125" style="43" customWidth="1"/>
    <col min="3" max="3" width="16.00390625" style="57" customWidth="1"/>
    <col min="4" max="16384" width="9.125" style="43" customWidth="1"/>
  </cols>
  <sheetData>
    <row r="1" spans="1:4" ht="15.75">
      <c r="A1" s="152" t="s">
        <v>422</v>
      </c>
      <c r="B1" s="152"/>
      <c r="C1" s="152"/>
      <c r="D1" s="95"/>
    </row>
    <row r="2" spans="1:4" ht="15">
      <c r="A2" s="96"/>
      <c r="B2" s="96"/>
      <c r="C2" s="96"/>
      <c r="D2" s="95"/>
    </row>
    <row r="3" spans="1:3" ht="15.75" customHeight="1">
      <c r="A3" s="461"/>
      <c r="B3" s="461"/>
      <c r="C3" s="461"/>
    </row>
    <row r="4" spans="1:3" ht="15.75">
      <c r="A4" s="44"/>
      <c r="B4" s="44"/>
      <c r="C4" s="55"/>
    </row>
    <row r="5" spans="1:3" s="16" customFormat="1" ht="15.75" customHeight="1">
      <c r="A5" s="462" t="s">
        <v>382</v>
      </c>
      <c r="B5" s="462"/>
      <c r="C5" s="462"/>
    </row>
    <row r="6" spans="1:6" s="22" customFormat="1" ht="15.75">
      <c r="A6" s="459" t="s">
        <v>398</v>
      </c>
      <c r="B6" s="459"/>
      <c r="C6" s="459"/>
      <c r="D6" s="65"/>
      <c r="E6" s="65"/>
      <c r="F6" s="65"/>
    </row>
    <row r="7" spans="1:6" s="13" customFormat="1" ht="15">
      <c r="A7" s="458" t="s">
        <v>180</v>
      </c>
      <c r="B7" s="458"/>
      <c r="C7" s="458"/>
      <c r="D7" s="64"/>
      <c r="E7" s="64"/>
      <c r="F7" s="64"/>
    </row>
    <row r="8" spans="2:3" ht="15.75" customHeight="1" thickBot="1">
      <c r="B8" s="45"/>
      <c r="C8" s="56" t="s">
        <v>4</v>
      </c>
    </row>
    <row r="9" spans="1:3" ht="15" customHeight="1">
      <c r="A9" s="46"/>
      <c r="B9" s="47" t="s">
        <v>19</v>
      </c>
      <c r="C9" s="59" t="s">
        <v>25</v>
      </c>
    </row>
    <row r="10" spans="1:3" ht="15.75" customHeight="1">
      <c r="A10" s="48" t="s">
        <v>0</v>
      </c>
      <c r="B10" s="49"/>
      <c r="C10" s="60" t="s">
        <v>26</v>
      </c>
    </row>
    <row r="11" spans="1:3" ht="32.25" thickBot="1">
      <c r="A11" s="50"/>
      <c r="B11" s="51" t="s">
        <v>10</v>
      </c>
      <c r="C11" s="61" t="s">
        <v>27</v>
      </c>
    </row>
    <row r="12" ht="11.25" customHeight="1">
      <c r="C12" s="43"/>
    </row>
    <row r="13" ht="15.75">
      <c r="A13" s="52" t="s">
        <v>399</v>
      </c>
    </row>
    <row r="14" ht="15.75">
      <c r="A14" s="52" t="s">
        <v>9</v>
      </c>
    </row>
    <row r="15" ht="11.25" customHeight="1"/>
    <row r="16" spans="1:3" ht="15">
      <c r="A16" s="43" t="s">
        <v>54</v>
      </c>
      <c r="B16" s="68">
        <v>68</v>
      </c>
      <c r="C16" s="68">
        <v>73</v>
      </c>
    </row>
    <row r="17" spans="1:3" ht="15">
      <c r="A17" s="43" t="s">
        <v>59</v>
      </c>
      <c r="B17" s="62">
        <v>251</v>
      </c>
      <c r="C17" s="68">
        <v>226</v>
      </c>
    </row>
    <row r="18" spans="2:3" ht="11.25" customHeight="1">
      <c r="B18" s="62"/>
      <c r="C18" s="62"/>
    </row>
    <row r="19" spans="1:3" ht="15">
      <c r="A19" s="52" t="s">
        <v>400</v>
      </c>
      <c r="B19" s="63">
        <f>SUM(B16:B19)</f>
        <v>319</v>
      </c>
      <c r="C19" s="63">
        <f>SUM(C16:C19)</f>
        <v>299</v>
      </c>
    </row>
    <row r="20" ht="11.25" customHeight="1">
      <c r="B20" s="62"/>
    </row>
    <row r="21" spans="1:3" ht="15.75">
      <c r="A21" s="52" t="s">
        <v>401</v>
      </c>
      <c r="B21" s="62"/>
      <c r="C21" s="57">
        <f>B20*0.9</f>
        <v>0</v>
      </c>
    </row>
    <row r="22" ht="15.75">
      <c r="B22" s="62"/>
    </row>
    <row r="23" spans="1:2" ht="15.75">
      <c r="A23" s="43" t="s">
        <v>305</v>
      </c>
      <c r="B23" s="62">
        <v>26</v>
      </c>
    </row>
    <row r="24" spans="1:2" ht="30">
      <c r="A24" s="206" t="s">
        <v>306</v>
      </c>
      <c r="B24" s="62">
        <v>250</v>
      </c>
    </row>
    <row r="25" spans="1:2" ht="15.75">
      <c r="A25" s="206" t="s">
        <v>307</v>
      </c>
      <c r="B25" s="62">
        <v>50</v>
      </c>
    </row>
    <row r="26" spans="1:2" ht="15.75">
      <c r="A26" s="206" t="s">
        <v>397</v>
      </c>
      <c r="B26" s="62">
        <v>250</v>
      </c>
    </row>
    <row r="27" spans="1:2" ht="30">
      <c r="A27" s="206" t="s">
        <v>308</v>
      </c>
      <c r="B27" s="62">
        <v>116</v>
      </c>
    </row>
    <row r="28" ht="15.75">
      <c r="B28" s="62"/>
    </row>
    <row r="29" spans="1:2" ht="15.75">
      <c r="A29" s="52" t="s">
        <v>402</v>
      </c>
      <c r="B29" s="63">
        <f>SUM(B23:B28)</f>
        <v>692</v>
      </c>
    </row>
    <row r="30" spans="2:3" ht="15">
      <c r="B30" s="63"/>
      <c r="C30" s="63">
        <f>SUM(C24:C29)</f>
        <v>0</v>
      </c>
    </row>
    <row r="31" spans="1:3" ht="15">
      <c r="A31" s="52" t="s">
        <v>403</v>
      </c>
      <c r="B31" s="63">
        <f>B30+B19</f>
        <v>1011</v>
      </c>
      <c r="C31" s="63">
        <f>C30+C19</f>
        <v>299</v>
      </c>
    </row>
    <row r="32" ht="15">
      <c r="C32" s="43"/>
    </row>
    <row r="33" ht="11.25" customHeight="1">
      <c r="B33" s="62"/>
    </row>
    <row r="34" spans="1:3" ht="16.5">
      <c r="A34" s="53" t="s">
        <v>404</v>
      </c>
      <c r="B34" s="70">
        <v>1011</v>
      </c>
      <c r="C34" s="70">
        <f>C31</f>
        <v>299</v>
      </c>
    </row>
    <row r="35" spans="1:3" s="54" customFormat="1" ht="16.5">
      <c r="A35" s="53"/>
      <c r="B35" s="69"/>
      <c r="C35" s="57"/>
    </row>
    <row r="36" s="54" customFormat="1" ht="16.5">
      <c r="A36" s="43"/>
    </row>
    <row r="40" ht="15">
      <c r="C40" s="43"/>
    </row>
    <row r="41" ht="15.75">
      <c r="C41" s="16"/>
    </row>
    <row r="42" ht="15.75">
      <c r="C42" s="16"/>
    </row>
    <row r="43" ht="15.75">
      <c r="C43" s="58"/>
    </row>
  </sheetData>
  <sheetProtection password="DB7F" sheet="1" selectLockedCells="1" selectUnlockedCells="1"/>
  <mergeCells count="4">
    <mergeCell ref="A7:C7"/>
    <mergeCell ref="A6:C6"/>
    <mergeCell ref="A3:C3"/>
    <mergeCell ref="A5:C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75390625" style="149" customWidth="1"/>
    <col min="2" max="2" width="74.375" style="149" customWidth="1"/>
    <col min="3" max="3" width="19.875" style="149" customWidth="1"/>
    <col min="4" max="16384" width="9.125" style="149" customWidth="1"/>
  </cols>
  <sheetData>
    <row r="1" spans="1:3" ht="15.75">
      <c r="A1" s="235" t="s">
        <v>423</v>
      </c>
      <c r="B1" s="235"/>
      <c r="C1" s="95"/>
    </row>
    <row r="2" s="150" customFormat="1" ht="15.75">
      <c r="C2" s="151"/>
    </row>
    <row r="4" spans="1:3" ht="15.75">
      <c r="A4" s="463"/>
      <c r="B4" s="463"/>
      <c r="C4" s="463"/>
    </row>
    <row r="5" spans="1:3" ht="15.75">
      <c r="A5" s="152"/>
      <c r="B5" s="152"/>
      <c r="C5" s="152"/>
    </row>
    <row r="6" spans="1:3" ht="15.75">
      <c r="A6" s="463" t="s">
        <v>382</v>
      </c>
      <c r="B6" s="463"/>
      <c r="C6" s="463"/>
    </row>
    <row r="7" spans="1:3" ht="15.75">
      <c r="A7" s="463" t="s">
        <v>413</v>
      </c>
      <c r="B7" s="463"/>
      <c r="C7" s="463"/>
    </row>
    <row r="8" spans="1:3" ht="15.75">
      <c r="A8" s="463" t="s">
        <v>106</v>
      </c>
      <c r="B8" s="463"/>
      <c r="C8" s="463"/>
    </row>
    <row r="9" ht="16.5" thickBot="1"/>
    <row r="10" spans="1:3" s="3" customFormat="1" ht="15.75">
      <c r="A10" s="153" t="s">
        <v>181</v>
      </c>
      <c r="B10" s="154"/>
      <c r="C10" s="155" t="s">
        <v>19</v>
      </c>
    </row>
    <row r="11" spans="1:3" s="3" customFormat="1" ht="15.75">
      <c r="A11" s="156"/>
      <c r="B11" s="157" t="s">
        <v>182</v>
      </c>
      <c r="C11" s="158" t="s">
        <v>10</v>
      </c>
    </row>
    <row r="12" spans="1:3" s="3" customFormat="1" ht="16.5" thickBot="1">
      <c r="A12" s="159" t="s">
        <v>33</v>
      </c>
      <c r="B12" s="207"/>
      <c r="C12" s="160" t="s">
        <v>183</v>
      </c>
    </row>
    <row r="13" spans="1:3" s="88" customFormat="1" ht="41.25" customHeight="1" thickBot="1">
      <c r="A13" s="167" t="s">
        <v>34</v>
      </c>
      <c r="B13" s="168" t="s">
        <v>242</v>
      </c>
      <c r="C13" s="169">
        <v>464</v>
      </c>
    </row>
    <row r="14" spans="1:3" s="3" customFormat="1" ht="42" customHeight="1" thickBot="1">
      <c r="A14" s="162"/>
      <c r="B14" s="163" t="s">
        <v>243</v>
      </c>
      <c r="C14" s="161">
        <f>C13</f>
        <v>464</v>
      </c>
    </row>
    <row r="15" spans="1:3" s="88" customFormat="1" ht="41.25" customHeight="1" thickBot="1">
      <c r="A15" s="167" t="s">
        <v>34</v>
      </c>
      <c r="B15" s="168" t="s">
        <v>411</v>
      </c>
      <c r="C15" s="169">
        <v>1163</v>
      </c>
    </row>
    <row r="16" spans="1:3" s="3" customFormat="1" ht="42" customHeight="1" thickBot="1">
      <c r="A16" s="162"/>
      <c r="B16" s="163" t="s">
        <v>244</v>
      </c>
      <c r="C16" s="161">
        <f>SUM(C15)</f>
        <v>1163</v>
      </c>
    </row>
    <row r="17" spans="1:3" s="3" customFormat="1" ht="42" customHeight="1" thickBot="1">
      <c r="A17" s="159"/>
      <c r="B17" s="164" t="s">
        <v>184</v>
      </c>
      <c r="C17" s="165">
        <f>C14+C16</f>
        <v>1627</v>
      </c>
    </row>
    <row r="21" ht="15.75">
      <c r="A21" s="166"/>
    </row>
    <row r="22" ht="15.75">
      <c r="A22" s="166"/>
    </row>
    <row r="110" ht="15.75">
      <c r="A110" s="166"/>
    </row>
  </sheetData>
  <sheetProtection password="DB7F" sheet="1" selectLockedCells="1" selectUnlockedCells="1"/>
  <mergeCells count="4">
    <mergeCell ref="A8:C8"/>
    <mergeCell ref="A4:C4"/>
    <mergeCell ref="A6:C6"/>
    <mergeCell ref="A7:C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71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235" t="s">
        <v>424</v>
      </c>
      <c r="B1" s="235"/>
      <c r="C1" s="95"/>
    </row>
    <row r="2" s="150" customFormat="1" ht="15.75">
      <c r="C2" s="170"/>
    </row>
    <row r="4" spans="1:3" ht="15.75">
      <c r="A4" s="464"/>
      <c r="B4" s="464"/>
      <c r="C4" s="464"/>
    </row>
    <row r="5" spans="1:3" ht="15.75">
      <c r="A5" s="463"/>
      <c r="B5" s="463"/>
      <c r="C5" s="463"/>
    </row>
    <row r="6" spans="1:3" s="3" customFormat="1" ht="12.75">
      <c r="A6" s="465"/>
      <c r="B6" s="465"/>
      <c r="C6" s="465"/>
    </row>
    <row r="7" spans="1:3" s="133" customFormat="1" ht="15.75">
      <c r="A7" s="152"/>
      <c r="B7" s="87"/>
      <c r="C7" s="87"/>
    </row>
    <row r="8" spans="1:3" s="133" customFormat="1" ht="15.75">
      <c r="A8" s="152"/>
      <c r="B8" s="87"/>
      <c r="C8" s="87"/>
    </row>
    <row r="9" spans="1:3" ht="15.75">
      <c r="A9" s="463" t="s">
        <v>382</v>
      </c>
      <c r="B9" s="463"/>
      <c r="C9" s="463"/>
    </row>
    <row r="10" spans="1:3" ht="15.75">
      <c r="A10" s="381" t="s">
        <v>414</v>
      </c>
      <c r="B10" s="381"/>
      <c r="C10" s="381"/>
    </row>
    <row r="11" spans="1:3" ht="15.75">
      <c r="A11" s="381" t="s">
        <v>186</v>
      </c>
      <c r="B11" s="381"/>
      <c r="C11" s="381"/>
    </row>
    <row r="12" spans="1:3" ht="15.75">
      <c r="A12" s="381" t="s">
        <v>106</v>
      </c>
      <c r="B12" s="381"/>
      <c r="C12" s="381"/>
    </row>
    <row r="13" ht="16.5" thickBot="1"/>
    <row r="14" spans="1:3" ht="15.75">
      <c r="A14" s="173" t="s">
        <v>32</v>
      </c>
      <c r="B14" s="155"/>
      <c r="C14" s="174" t="s">
        <v>19</v>
      </c>
    </row>
    <row r="15" spans="1:3" ht="15.75">
      <c r="A15" s="156"/>
      <c r="B15" s="158" t="s">
        <v>0</v>
      </c>
      <c r="C15" s="175"/>
    </row>
    <row r="16" spans="1:3" ht="34.5" customHeight="1" thickBot="1">
      <c r="A16" s="159" t="s">
        <v>33</v>
      </c>
      <c r="B16" s="176"/>
      <c r="C16" s="177" t="s">
        <v>10</v>
      </c>
    </row>
    <row r="17" spans="1:3" ht="20.25" customHeight="1">
      <c r="A17" s="470" t="s">
        <v>187</v>
      </c>
      <c r="B17" s="470"/>
      <c r="C17" s="470"/>
    </row>
    <row r="18" spans="1:3" ht="20.25" customHeight="1">
      <c r="A18" s="178" t="s">
        <v>34</v>
      </c>
      <c r="B18" s="179" t="s">
        <v>188</v>
      </c>
      <c r="C18" s="180"/>
    </row>
    <row r="19" spans="1:3" ht="20.25" customHeight="1">
      <c r="A19" s="178"/>
      <c r="B19" s="22" t="s">
        <v>189</v>
      </c>
      <c r="C19" s="180">
        <v>14058</v>
      </c>
    </row>
    <row r="20" spans="1:5" ht="20.25" customHeight="1">
      <c r="A20" s="178"/>
      <c r="B20" s="101" t="s">
        <v>190</v>
      </c>
      <c r="C20" s="180">
        <v>272</v>
      </c>
      <c r="D20" s="98"/>
      <c r="E20" s="98"/>
    </row>
    <row r="21" spans="1:3" ht="20.25" customHeight="1">
      <c r="A21" s="178" t="s">
        <v>24</v>
      </c>
      <c r="B21" s="179" t="s">
        <v>191</v>
      </c>
      <c r="C21" s="180">
        <v>1495</v>
      </c>
    </row>
    <row r="22" spans="1:3" ht="20.25" customHeight="1">
      <c r="A22" s="178" t="s">
        <v>35</v>
      </c>
      <c r="B22" s="179" t="s">
        <v>192</v>
      </c>
      <c r="C22" s="180">
        <v>750</v>
      </c>
    </row>
    <row r="23" spans="1:3" ht="20.25" customHeight="1">
      <c r="A23" s="178" t="s">
        <v>78</v>
      </c>
      <c r="B23" s="181" t="s">
        <v>193</v>
      </c>
      <c r="C23" s="180"/>
    </row>
    <row r="24" spans="1:5" ht="36" customHeight="1">
      <c r="A24" s="178"/>
      <c r="B24" s="101" t="s">
        <v>194</v>
      </c>
      <c r="C24" s="180"/>
      <c r="D24" s="101"/>
      <c r="E24" s="101"/>
    </row>
    <row r="25" spans="1:3" ht="20.25" customHeight="1">
      <c r="A25" s="178"/>
      <c r="B25" s="22" t="s">
        <v>195</v>
      </c>
      <c r="C25" s="180"/>
    </row>
    <row r="26" spans="1:3" ht="36" customHeight="1">
      <c r="A26" s="182"/>
      <c r="B26" s="183" t="s">
        <v>196</v>
      </c>
      <c r="C26" s="184">
        <f>SUM(C19:C25)</f>
        <v>16575</v>
      </c>
    </row>
    <row r="27" spans="1:3" ht="21" customHeight="1">
      <c r="A27" s="172" t="s">
        <v>80</v>
      </c>
      <c r="B27" s="179" t="s">
        <v>197</v>
      </c>
      <c r="C27" s="25">
        <f>5870-15</f>
        <v>5855</v>
      </c>
    </row>
    <row r="28" spans="1:3" ht="21" customHeight="1">
      <c r="A28" s="172" t="s">
        <v>85</v>
      </c>
      <c r="B28" s="179" t="s">
        <v>198</v>
      </c>
      <c r="C28" s="25">
        <v>1599</v>
      </c>
    </row>
    <row r="29" spans="1:3" ht="21" customHeight="1">
      <c r="A29" s="172" t="s">
        <v>199</v>
      </c>
      <c r="B29" s="185" t="s">
        <v>200</v>
      </c>
      <c r="C29" s="25">
        <v>7397</v>
      </c>
    </row>
    <row r="30" spans="1:3" ht="21" customHeight="1">
      <c r="A30" s="172" t="s">
        <v>201</v>
      </c>
      <c r="B30" s="185" t="s">
        <v>202</v>
      </c>
      <c r="C30" s="25">
        <v>1011</v>
      </c>
    </row>
    <row r="31" spans="1:3" ht="21" customHeight="1">
      <c r="A31" s="172" t="s">
        <v>203</v>
      </c>
      <c r="B31" s="185" t="s">
        <v>204</v>
      </c>
      <c r="C31" s="25"/>
    </row>
    <row r="32" spans="1:3" ht="15.75">
      <c r="A32" s="172"/>
      <c r="B32" s="186" t="s">
        <v>205</v>
      </c>
      <c r="C32" s="25">
        <v>208</v>
      </c>
    </row>
    <row r="33" spans="1:3" ht="32.25" customHeight="1">
      <c r="A33" s="172"/>
      <c r="B33" s="101" t="s">
        <v>206</v>
      </c>
      <c r="C33" s="187"/>
    </row>
    <row r="34" spans="1:3" ht="15.75">
      <c r="A34" s="172"/>
      <c r="B34" s="186" t="s">
        <v>207</v>
      </c>
      <c r="C34" s="187">
        <v>41</v>
      </c>
    </row>
    <row r="35" spans="1:5" ht="15.75">
      <c r="A35" s="172"/>
      <c r="B35" s="186" t="s">
        <v>208</v>
      </c>
      <c r="C35" s="171">
        <v>464</v>
      </c>
      <c r="E35" s="103"/>
    </row>
    <row r="36" spans="1:6" ht="33.75" customHeight="1">
      <c r="A36" s="182"/>
      <c r="B36" s="183" t="s">
        <v>209</v>
      </c>
      <c r="C36" s="184">
        <f>SUM(C27:C35)</f>
        <v>16575</v>
      </c>
      <c r="E36" s="103"/>
      <c r="F36" s="103"/>
    </row>
    <row r="37" spans="1:3" ht="16.5" thickBot="1">
      <c r="A37" s="376">
        <v>2</v>
      </c>
      <c r="B37" s="376"/>
      <c r="C37" s="376"/>
    </row>
    <row r="38" spans="1:3" ht="15.75">
      <c r="A38" s="173" t="s">
        <v>32</v>
      </c>
      <c r="B38" s="155"/>
      <c r="C38" s="174" t="s">
        <v>19</v>
      </c>
    </row>
    <row r="39" spans="1:3" ht="15.75">
      <c r="A39" s="156"/>
      <c r="B39" s="158" t="s">
        <v>0</v>
      </c>
      <c r="C39" s="175"/>
    </row>
    <row r="40" spans="1:3" ht="31.5" customHeight="1" thickBot="1">
      <c r="A40" s="159" t="s">
        <v>33</v>
      </c>
      <c r="B40" s="176"/>
      <c r="C40" s="177" t="s">
        <v>10</v>
      </c>
    </row>
    <row r="41" spans="1:3" ht="21" customHeight="1">
      <c r="A41" s="472" t="s">
        <v>210</v>
      </c>
      <c r="B41" s="472"/>
      <c r="C41" s="472"/>
    </row>
    <row r="42" spans="1:2" ht="21" customHeight="1">
      <c r="A42" s="172" t="s">
        <v>211</v>
      </c>
      <c r="B42" s="78" t="s">
        <v>212</v>
      </c>
    </row>
    <row r="43" spans="1:2" ht="21" customHeight="1">
      <c r="A43" s="172" t="s">
        <v>213</v>
      </c>
      <c r="B43" s="78" t="s">
        <v>214</v>
      </c>
    </row>
    <row r="44" spans="1:2" ht="21" customHeight="1">
      <c r="A44" s="172" t="s">
        <v>215</v>
      </c>
      <c r="B44" s="181" t="s">
        <v>216</v>
      </c>
    </row>
    <row r="45" spans="1:2" ht="31.5" customHeight="1">
      <c r="A45" s="172"/>
      <c r="B45" s="125" t="s">
        <v>217</v>
      </c>
    </row>
    <row r="46" spans="1:2" ht="21" customHeight="1">
      <c r="A46" s="172"/>
      <c r="B46" s="66" t="s">
        <v>218</v>
      </c>
    </row>
    <row r="47" spans="1:5" ht="39.75" customHeight="1">
      <c r="A47" s="182"/>
      <c r="B47" s="183" t="s">
        <v>219</v>
      </c>
      <c r="C47" s="184">
        <f>SUM(C42:C46)</f>
        <v>0</v>
      </c>
      <c r="E47" s="103"/>
    </row>
    <row r="48" spans="1:2" ht="21" customHeight="1">
      <c r="A48" s="172" t="s">
        <v>220</v>
      </c>
      <c r="B48" s="78" t="s">
        <v>221</v>
      </c>
    </row>
    <row r="49" spans="1:2" ht="21" customHeight="1">
      <c r="A49" s="172" t="s">
        <v>222</v>
      </c>
      <c r="B49" s="78" t="s">
        <v>223</v>
      </c>
    </row>
    <row r="50" spans="1:2" ht="21" customHeight="1">
      <c r="A50" s="172" t="s">
        <v>224</v>
      </c>
      <c r="B50" s="181" t="s">
        <v>225</v>
      </c>
    </row>
    <row r="51" spans="1:2" ht="33" customHeight="1">
      <c r="A51" s="172"/>
      <c r="B51" s="125" t="s">
        <v>226</v>
      </c>
    </row>
    <row r="52" spans="1:2" ht="21" customHeight="1">
      <c r="A52" s="172"/>
      <c r="B52" s="186" t="s">
        <v>227</v>
      </c>
    </row>
    <row r="53" spans="1:3" ht="21" customHeight="1">
      <c r="A53" s="172"/>
      <c r="B53" s="186" t="s">
        <v>208</v>
      </c>
      <c r="C53" s="171">
        <v>1163</v>
      </c>
    </row>
    <row r="54" spans="1:6" s="9" customFormat="1" ht="42" customHeight="1" thickBot="1">
      <c r="A54" s="182"/>
      <c r="B54" s="183" t="s">
        <v>228</v>
      </c>
      <c r="C54" s="184">
        <f>SUM(C48:C53)</f>
        <v>1163</v>
      </c>
      <c r="F54" s="188"/>
    </row>
    <row r="55" spans="1:3" s="9" customFormat="1" ht="35.25" customHeight="1" thickBot="1">
      <c r="A55" s="189"/>
      <c r="B55" s="190" t="s">
        <v>229</v>
      </c>
      <c r="C55" s="191">
        <f>C26+C47</f>
        <v>16575</v>
      </c>
    </row>
    <row r="56" spans="1:6" s="9" customFormat="1" ht="35.25" customHeight="1" thickBot="1">
      <c r="A56" s="189"/>
      <c r="B56" s="190" t="s">
        <v>230</v>
      </c>
      <c r="C56" s="191">
        <f>C36+C54</f>
        <v>17738</v>
      </c>
      <c r="F56" s="188"/>
    </row>
    <row r="57" spans="1:3" s="9" customFormat="1" ht="15.75">
      <c r="A57" s="192"/>
      <c r="B57" s="193"/>
      <c r="C57" s="194"/>
    </row>
    <row r="62" spans="1:3" s="195" customFormat="1" ht="15.75">
      <c r="A62" s="193"/>
      <c r="B62" s="204"/>
      <c r="C62" s="205"/>
    </row>
    <row r="63" spans="1:3" s="195" customFormat="1" ht="15.75">
      <c r="A63" s="193"/>
      <c r="B63" s="204"/>
      <c r="C63" s="205"/>
    </row>
    <row r="64" spans="1:3" s="195" customFormat="1" ht="15.75">
      <c r="A64" s="193"/>
      <c r="B64" s="204"/>
      <c r="C64" s="205"/>
    </row>
    <row r="65" spans="1:3" s="195" customFormat="1" ht="15.75">
      <c r="A65" s="193"/>
      <c r="B65" s="204"/>
      <c r="C65" s="205"/>
    </row>
    <row r="66" spans="1:3" s="195" customFormat="1" ht="15.75">
      <c r="A66" s="193"/>
      <c r="B66" s="204"/>
      <c r="C66" s="205"/>
    </row>
    <row r="67" spans="1:3" s="195" customFormat="1" ht="15.75">
      <c r="A67" s="193"/>
      <c r="B67" s="204"/>
      <c r="C67" s="205"/>
    </row>
    <row r="68" spans="1:3" s="195" customFormat="1" ht="15.75">
      <c r="A68" s="193"/>
      <c r="B68" s="204"/>
      <c r="C68" s="205"/>
    </row>
    <row r="69" spans="1:3" s="195" customFormat="1" ht="15.75">
      <c r="A69" s="193"/>
      <c r="B69" s="204"/>
      <c r="C69" s="205"/>
    </row>
    <row r="70" spans="1:3" s="195" customFormat="1" ht="16.5" thickBot="1">
      <c r="A70" s="471">
        <v>3</v>
      </c>
      <c r="B70" s="471"/>
      <c r="C70" s="471"/>
    </row>
    <row r="71" spans="1:3" s="195" customFormat="1" ht="19.5" customHeight="1">
      <c r="A71" s="173" t="s">
        <v>32</v>
      </c>
      <c r="B71" s="466" t="s">
        <v>0</v>
      </c>
      <c r="C71" s="174" t="s">
        <v>19</v>
      </c>
    </row>
    <row r="72" spans="1:3" s="195" customFormat="1" ht="15.75">
      <c r="A72" s="156"/>
      <c r="B72" s="467"/>
      <c r="C72" s="175"/>
    </row>
    <row r="73" spans="1:3" s="195" customFormat="1" ht="16.5" thickBot="1">
      <c r="A73" s="159" t="s">
        <v>33</v>
      </c>
      <c r="B73" s="468"/>
      <c r="C73" s="177" t="s">
        <v>10</v>
      </c>
    </row>
    <row r="74" spans="1:3" s="195" customFormat="1" ht="15.75">
      <c r="A74" s="193"/>
      <c r="B74" s="204"/>
      <c r="C74" s="205"/>
    </row>
    <row r="75" spans="1:3" ht="20.25" customHeight="1">
      <c r="A75" s="469" t="s">
        <v>231</v>
      </c>
      <c r="B75" s="469"/>
      <c r="C75" s="469"/>
    </row>
    <row r="76" spans="1:3" ht="20.25" customHeight="1">
      <c r="A76" s="196"/>
      <c r="B76" s="196"/>
      <c r="C76" s="196"/>
    </row>
    <row r="77" spans="1:3" ht="20.25" customHeight="1">
      <c r="A77" s="182" t="s">
        <v>232</v>
      </c>
      <c r="B77" s="197" t="s">
        <v>233</v>
      </c>
      <c r="C77" s="184">
        <v>1163</v>
      </c>
    </row>
    <row r="78" spans="1:3" ht="21" customHeight="1">
      <c r="A78" s="182"/>
      <c r="B78" s="183" t="s">
        <v>234</v>
      </c>
      <c r="C78" s="198">
        <f>SUM(C77:C77)</f>
        <v>1163</v>
      </c>
    </row>
    <row r="79" spans="1:3" ht="15.75">
      <c r="A79" s="178" t="s">
        <v>235</v>
      </c>
      <c r="B79" s="197" t="s">
        <v>236</v>
      </c>
      <c r="C79" s="184"/>
    </row>
    <row r="80" spans="1:3" ht="15.75">
      <c r="A80" s="172" t="s">
        <v>237</v>
      </c>
      <c r="B80" s="197" t="s">
        <v>238</v>
      </c>
      <c r="C80" s="184"/>
    </row>
    <row r="81" spans="1:3" s="199" customFormat="1" ht="30" customHeight="1" thickBot="1">
      <c r="A81" s="182"/>
      <c r="B81" s="183" t="s">
        <v>239</v>
      </c>
      <c r="C81" s="184">
        <f>SUM(C79:C80)</f>
        <v>0</v>
      </c>
    </row>
    <row r="82" spans="1:5" s="199" customFormat="1" ht="30" customHeight="1" thickBot="1">
      <c r="A82" s="200"/>
      <c r="B82" s="201" t="s">
        <v>240</v>
      </c>
      <c r="C82" s="202">
        <f>C55+C78</f>
        <v>17738</v>
      </c>
      <c r="E82" s="203"/>
    </row>
    <row r="83" spans="1:5" ht="35.25" customHeight="1" thickBot="1">
      <c r="A83" s="200"/>
      <c r="B83" s="201" t="s">
        <v>241</v>
      </c>
      <c r="C83" s="202">
        <f>C56+C81</f>
        <v>17738</v>
      </c>
      <c r="E83" s="203"/>
    </row>
  </sheetData>
  <sheetProtection password="DB7F" sheet="1" selectLockedCells="1" selectUnlockedCells="1"/>
  <mergeCells count="13">
    <mergeCell ref="B71:B73"/>
    <mergeCell ref="A75:C75"/>
    <mergeCell ref="A10:C10"/>
    <mergeCell ref="A11:C11"/>
    <mergeCell ref="A12:C12"/>
    <mergeCell ref="A17:C17"/>
    <mergeCell ref="A70:C70"/>
    <mergeCell ref="A37:C37"/>
    <mergeCell ref="A41:C41"/>
    <mergeCell ref="A4:C4"/>
    <mergeCell ref="A5:C5"/>
    <mergeCell ref="A6:C6"/>
    <mergeCell ref="A9:C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2015-02-16T12:12:52Z</cp:lastPrinted>
  <dcterms:created xsi:type="dcterms:W3CDTF">2002-11-26T17:22:50Z</dcterms:created>
  <dcterms:modified xsi:type="dcterms:W3CDTF">2015-02-19T10:19:11Z</dcterms:modified>
  <cp:category/>
  <cp:version/>
  <cp:contentType/>
  <cp:contentStatus/>
</cp:coreProperties>
</file>