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." sheetId="10" r:id="rId10"/>
    <sheet name="7. sz. mell" sheetId="11" r:id="rId11"/>
    <sheet name="8.sz. mell.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. tájékoztató tábla" sheetId="17" r:id="rId17"/>
    <sheet name="6. tájékoztató tábla" sheetId="18" r:id="rId18"/>
    <sheet name="7.1. tájékoztató tábla" sheetId="19" r:id="rId19"/>
    <sheet name="7.2. tájékoztató tábla" sheetId="20" r:id="rId20"/>
    <sheet name="7.3. tájékoztató tábla" sheetId="21" r:id="rId21"/>
    <sheet name="7.4. tájékoztató tábla" sheetId="22" r:id="rId22"/>
    <sheet name="8. tájékoztató tábla" sheetId="23" r:id="rId23"/>
    <sheet name="9. tájékoztató tábla" sheetId="24" r:id="rId24"/>
    <sheet name="Munka1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4._sz._sor_részletezése">#REF!</definedName>
    <definedName name="_4.sz.sor">#REF!</definedName>
    <definedName name="_ftn1" localSheetId="20">'7.3. tájékoztató tábla'!$A$27</definedName>
    <definedName name="_ftnref1" localSheetId="20">'7.3. tájékoztató tábla'!$A$18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8">'6.1. sz. mell'!$1:$7</definedName>
    <definedName name="_xlnm.Print_Titles" localSheetId="9">'6.2. sz. mell.'!$1:$9</definedName>
    <definedName name="_xlnm.Print_Titles" localSheetId="18">'7.1. tájékoztató tábla'!$2:$6</definedName>
    <definedName name="_xlnm.Print_Area" localSheetId="1">'1.1.sz.mell.'!$A$1:$H$150</definedName>
    <definedName name="_xlnm.Print_Area" localSheetId="12">'1.tájékoztató'!$A$1:$E$146</definedName>
    <definedName name="_xlnm.Print_Area" localSheetId="2">'2.1.sz.mell  '!$A$1:$J$32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'[3]Kötvény'!#REF!</definedName>
    <definedName name="ppb">'[3]Kötvény'!#REF!</definedName>
    <definedName name="ppc">'[3]Kötvény'!#REF!</definedName>
    <definedName name="ppd">'[3]Kötvény'!#REF!</definedName>
    <definedName name="ppe">'[3]Kötvény'!#REF!</definedName>
    <definedName name="ppf">'[3]Kötvény'!#REF!</definedName>
    <definedName name="ppg">'[3]Kötvény'!$H$4</definedName>
    <definedName name="ppn">'[4]Kötvény'!#REF!</definedName>
    <definedName name="ppo">'[4]Kötvény'!#REF!</definedName>
    <definedName name="sa">'[5]Sikeres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'[5]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<sst xmlns="http://schemas.openxmlformats.org/spreadsheetml/2006/main" count="2009" uniqueCount="844">
  <si>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</si>
  <si>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</si>
  <si>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</si>
  <si>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</si>
  <si>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</si>
  <si>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</si>
  <si>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</si>
  <si>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</si>
  <si>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</si>
  <si>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</si>
  <si>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</si>
  <si>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</si>
  <si>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</si>
  <si>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</si>
  <si>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</si>
  <si>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</si>
  <si>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</si>
  <si>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</si>
  <si>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</si>
  <si>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</si>
  <si>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</si>
  <si>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</si>
  <si>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</si>
  <si>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</si>
  <si>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</si>
  <si>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</si>
  <si>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</si>
  <si>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</si>
  <si>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</si>
  <si>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</si>
  <si>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</si>
  <si>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</si>
  <si>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</si>
  <si>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</si>
  <si>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</si>
  <si>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</si>
  <si>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</si>
  <si>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</si>
  <si>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</si>
  <si>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</si>
  <si>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</si>
  <si>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</si>
  <si>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</si>
  <si>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</si>
  <si>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</si>
  <si>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</si>
  <si>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</si>
  <si>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</si>
  <si>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</si>
  <si>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</si>
  <si>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</si>
  <si>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</si>
  <si>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</si>
  <si>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</si>
  <si>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</si>
  <si>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</si>
  <si>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</si>
  <si>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</si>
  <si>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</si>
  <si>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</si>
  <si>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</si>
  <si>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</si>
  <si>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</si>
  <si>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</si>
  <si>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</si>
  <si>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</si>
  <si>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</si>
  <si>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</si>
  <si>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</si>
  <si>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</si>
  <si>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</si>
  <si>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</si>
  <si>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</si>
  <si>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</si>
  <si>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</si>
  <si>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</si>
  <si>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</si>
  <si>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</si>
  <si>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</si>
  <si>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</si>
  <si>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</si>
  <si>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</si>
  <si>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</si>
  <si>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</si>
  <si>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</si>
  <si>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</si>
  <si>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</si>
  <si>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</si>
  <si>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</si>
  <si>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</si>
  <si>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</si>
  <si>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</si>
  <si>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</si>
  <si>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</si>
  <si>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</si>
  <si>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</si>
  <si>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</si>
  <si>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</si>
  <si>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</si>
  <si>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</si>
  <si>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</si>
  <si>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</si>
  <si>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</si>
  <si>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</si>
  <si>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</si>
  <si>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</si>
  <si>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</si>
  <si>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</si>
  <si>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</si>
  <si>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</si>
  <si>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</si>
  <si>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</si>
  <si>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</si>
  <si>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</si>
  <si>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</si>
  <si>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</si>
  <si>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</si>
  <si>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</si>
  <si>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</si>
  <si>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</si>
  <si>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</si>
  <si>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</si>
  <si>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</si>
  <si>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</si>
  <si>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</si>
  <si>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</si>
  <si>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</si>
  <si>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</si>
  <si>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</si>
  <si>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</si>
  <si>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</si>
  <si>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</si>
  <si>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</si>
  <si>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</si>
  <si>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</si>
  <si>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</si>
  <si>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</si>
  <si>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</si>
  <si>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</si>
  <si>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</si>
  <si>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</si>
  <si>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</si>
  <si>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</si>
  <si>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</si>
  <si>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</si>
  <si>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</si>
  <si>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</si>
  <si>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</si>
  <si>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</si>
  <si>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</si>
  <si>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</si>
  <si>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</si>
  <si>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</si>
  <si>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</si>
  <si>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</si>
  <si>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</si>
  <si>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</si>
  <si>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</si>
  <si>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</si>
  <si>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</si>
  <si>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</si>
  <si>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</si>
  <si>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</si>
  <si>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</si>
  <si>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</si>
  <si>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</si>
  <si>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</si>
  <si>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</si>
  <si>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</si>
  <si>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</si>
  <si>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</si>
  <si>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</si>
  <si>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</si>
  <si>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</si>
  <si>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</si>
  <si>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</si>
  <si>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</si>
  <si>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</si>
  <si>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</si>
  <si>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</si>
  <si>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</si>
  <si>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</si>
  <si>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</si>
  <si>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</si>
  <si>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</si>
  <si>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</si>
  <si>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</si>
  <si>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</si>
  <si>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</si>
  <si>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</si>
  <si>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</si>
  <si>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</si>
  <si>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</si>
  <si>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</si>
  <si>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</si>
  <si>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</si>
  <si>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</si>
  <si>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</si>
  <si>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</si>
  <si>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</si>
  <si>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</si>
  <si>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</si>
  <si>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</si>
  <si>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</si>
  <si>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</si>
  <si>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</si>
  <si>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</si>
  <si>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</si>
  <si>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</si>
  <si>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</si>
  <si>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</si>
  <si>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</si>
  <si>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</si>
  <si>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</si>
  <si>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</si>
  <si>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</si>
  <si>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</si>
  <si>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</si>
  <si>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</si>
  <si>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</si>
  <si>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</si>
  <si>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</si>
  <si>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</si>
  <si>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</si>
  <si>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</si>
  <si>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</si>
  <si>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</si>
  <si>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</si>
  <si>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</si>
  <si>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</si>
  <si>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</si>
  <si>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</si>
  <si>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</si>
  <si>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</si>
  <si>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</si>
  <si>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</si>
  <si>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</si>
  <si>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</si>
  <si>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</si>
  <si>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</si>
  <si>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</si>
  <si>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</si>
  <si>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</si>
  <si>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</si>
  <si>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</si>
  <si>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</si>
  <si>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</si>
  <si>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</si>
  <si>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</si>
  <si>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</si>
  <si>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</si>
  <si>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</si>
  <si>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</si>
  <si>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</si>
  <si>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</si>
  <si>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</si>
  <si>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</si>
  <si>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</si>
  <si>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</si>
  <si>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</si>
  <si>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</si>
  <si>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</si>
  <si>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</si>
  <si>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</si>
  <si>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</si>
  <si>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</si>
  <si>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</si>
  <si>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</si>
  <si>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</si>
  <si>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</si>
  <si>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</si>
  <si>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</si>
  <si>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</si>
  <si>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</si>
  <si>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</si>
  <si>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</si>
  <si>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</si>
  <si>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</si>
  <si>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</si>
  <si>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</si>
  <si>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</si>
  <si>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</si>
  <si>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</si>
  <si>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</si>
  <si>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</si>
  <si>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</si>
  <si>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</si>
  <si>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</si>
  <si>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</si>
  <si>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</si>
  <si>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</si>
  <si>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</si>
  <si>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</si>
  <si>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</si>
  <si>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</si>
  <si>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</si>
  <si>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</si>
  <si>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</si>
  <si>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</si>
  <si>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</si>
  <si>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</si>
  <si>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</si>
  <si>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</si>
  <si>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</si>
  <si>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</si>
  <si>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</si>
  <si>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</si>
  <si>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</si>
  <si>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</si>
  <si>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</si>
  <si>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</si>
  <si>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</si>
  <si>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</si>
  <si>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</si>
  <si>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</si>
  <si>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</si>
  <si>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</si>
  <si>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</si>
  <si>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</si>
  <si>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</si>
  <si>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</si>
  <si>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</si>
  <si>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</si>
  <si>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</si>
  <si>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</si>
  <si>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</si>
  <si>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</si>
  <si>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</si>
  <si>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</si>
  <si>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</si>
  <si>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</si>
  <si>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</si>
  <si>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</si>
  <si>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</si>
  <si>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</si>
  <si>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</si>
  <si>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</si>
  <si>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</si>
  <si>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</si>
  <si>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</si>
  <si>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</si>
  <si>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</si>
  <si>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</si>
  <si>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</si>
  <si>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</si>
  <si>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</si>
  <si>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</si>
  <si>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</si>
  <si>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</si>
  <si>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</si>
  <si>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</si>
  <si>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</si>
  <si>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</si>
  <si>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</si>
  <si>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</si>
  <si>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</si>
  <si>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</si>
  <si>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</si>
  <si>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</si>
  <si>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</si>
  <si>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</si>
  <si>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</si>
  <si>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</si>
  <si>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</si>
  <si>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</si>
  <si>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</si>
  <si>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</si>
  <si>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</si>
  <si>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</si>
  <si>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</si>
  <si>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</si>
  <si>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</si>
  <si>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</si>
  <si>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</si>
  <si>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</si>
  <si>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</si>
  <si>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</si>
  <si>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</si>
  <si>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</si>
  <si>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</si>
  <si>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</si>
  <si>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</si>
  <si>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</si>
  <si>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</si>
  <si>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</si>
  <si>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</si>
  <si>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</si>
  <si>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</si>
  <si>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</si>
  <si>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</si>
  <si>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</si>
  <si>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</si>
  <si>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</si>
  <si>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</si>
  <si>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</si>
  <si>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</si>
  <si>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</si>
  <si>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</si>
  <si>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</si>
  <si>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</si>
  <si>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</si>
  <si>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</si>
  <si>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</si>
  <si>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</si>
  <si>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</si>
  <si>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</si>
  <si>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</si>
  <si>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</si>
  <si>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</si>
  <si>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</si>
  <si>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</si>
  <si>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</si>
  <si>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</si>
  <si>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</si>
  <si>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</si>
  <si>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</si>
  <si>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</si>
  <si>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</si>
  <si>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</si>
  <si>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</si>
  <si>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</si>
  <si>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</si>
  <si>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</si>
  <si>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</si>
  <si>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</si>
  <si>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</si>
  <si>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</si>
  <si>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</si>
  <si>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</si>
  <si>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</si>
  <si>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</si>
  <si>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</si>
  <si>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</si>
  <si>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</si>
  <si>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</si>
  <si>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</si>
  <si>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</si>
  <si>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</si>
  <si>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</si>
  <si>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</si>
  <si>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</si>
  <si>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</si>
  <si>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</si>
  <si>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</si>
  <si>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</si>
  <si>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</si>
  <si>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</si>
  <si>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</si>
  <si>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</si>
  <si>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</si>
  <si>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</si>
  <si>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</si>
  <si>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</si>
  <si>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</si>
  <si>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</si>
  <si>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</si>
  <si>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</si>
  <si>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</si>
  <si>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</si>
  <si>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</si>
  <si>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</si>
  <si>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</si>
  <si>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</si>
  <si>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</si>
  <si>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</si>
  <si>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</si>
  <si>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</si>
  <si>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</si>
  <si>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</si>
  <si>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</si>
  <si>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</si>
  <si>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</si>
  <si>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</si>
  <si>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</si>
  <si>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</si>
  <si>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</si>
  <si>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</si>
  <si>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</si>
  <si>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</si>
  <si>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</si>
  <si>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</si>
  <si>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</si>
  <si>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</si>
  <si>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</si>
  <si>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</si>
  <si>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</si>
  <si>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</si>
  <si>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</si>
  <si>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</si>
  <si>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</si>
  <si>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</si>
  <si>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</si>
  <si>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</si>
  <si>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</si>
  <si>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</si>
  <si>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</si>
  <si>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</si>
  <si>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</si>
  <si>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</si>
  <si>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</si>
  <si>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</si>
  <si>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</si>
  <si>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</si>
  <si>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</si>
  <si>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</si>
  <si>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</si>
  <si>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</si>
  <si>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</si>
  <si>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</si>
  <si>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</si>
  <si>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</si>
  <si>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</si>
  <si>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</si>
  <si>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</si>
  <si>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</si>
  <si>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</si>
  <si>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</si>
  <si>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</si>
  <si>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</si>
  <si>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</si>
  <si>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</si>
  <si>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</si>
  <si>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</si>
  <si>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</si>
  <si>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</si>
  <si>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</si>
  <si>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</si>
  <si>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</si>
  <si>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</si>
  <si>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</si>
  <si>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</si>
  <si>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</si>
  <si>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</si>
  <si>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</si>
  <si>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</si>
  <si>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</si>
  <si>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</si>
  <si>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</si>
  <si>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</si>
  <si>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</si>
  <si>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</si>
  <si>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</si>
  <si>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</si>
  <si>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</si>
  <si>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</si>
  <si>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</si>
  <si>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</si>
  <si>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</si>
  <si>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</si>
  <si>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</si>
  <si>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</si>
  <si>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</si>
  <si>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</si>
  <si>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</si>
  <si>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</si>
  <si>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</si>
  <si>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</si>
  <si>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</si>
  <si>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</si>
  <si>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</si>
  <si>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</si>
  <si>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</si>
  <si>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</si>
  <si>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</si>
  <si>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</si>
  <si>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</si>
  <si>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</si>
  <si>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</si>
  <si>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</si>
  <si>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</si>
  <si>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</si>
  <si>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</si>
  <si>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</si>
  <si>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</si>
  <si>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</si>
  <si>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</si>
  <si>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</si>
  <si>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</si>
  <si>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</si>
  <si>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</si>
  <si>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</si>
  <si>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</si>
  <si>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</si>
  <si>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</si>
  <si>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</si>
  <si>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</si>
  <si>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</si>
  <si>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</si>
  <si>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</si>
  <si>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</si>
  <si>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</si>
  <si>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</si>
  <si>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</si>
  <si>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</si>
  <si>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</si>
  <si>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</si>
  <si>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</si>
  <si>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</si>
  <si>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</si>
  <si>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</si>
  <si>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</si>
  <si>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</si>
  <si>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</si>
  <si>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</si>
  <si>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</si>
  <si>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</si>
  <si>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</si>
  <si>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</si>
  <si>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</si>
  <si>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</si>
  <si>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</si>
  <si>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</si>
  <si>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</si>
  <si>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</si>
  <si>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</si>
  <si>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</si>
  <si>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</si>
  <si>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</si>
  <si>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</si>
  <si>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</si>
  <si>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</si>
  <si>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</si>
  <si>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</si>
  <si>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</si>
  <si>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</si>
  <si>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</si>
  <si>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</si>
  <si>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</si>
  <si>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</si>
  <si>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</si>
  <si>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</si>
  <si>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</si>
  <si>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</si>
  <si>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</si>
  <si>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</si>
  <si>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</si>
  <si>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</si>
  <si>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</si>
  <si>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</si>
  <si>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</si>
  <si>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</si>
  <si>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</si>
  <si>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</si>
  <si>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</si>
  <si>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</si>
  <si>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</si>
  <si>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</si>
  <si>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</si>
  <si>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</si>
  <si>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</si>
  <si>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</si>
  <si>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</si>
  <si>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</si>
  <si>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</si>
  <si>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</si>
  <si>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</si>
  <si>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</si>
  <si>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</si>
  <si>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</si>
  <si>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</si>
  <si>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</si>
  <si>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</si>
  <si>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</si>
  <si>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</si>
  <si>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</si>
  <si>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</si>
  <si>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</si>
  <si>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</si>
  <si>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</si>
  <si>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</si>
  <si>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</si>
  <si>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</si>
  <si>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</si>
  <si>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</si>
  <si>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</si>
  <si>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</si>
  <si>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</si>
  <si>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</si>
  <si>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</si>
  <si>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</si>
  <si>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</si>
  <si>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</si>
  <si>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</si>
  <si>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</si>
  <si>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</si>
  <si>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</si>
  <si>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</si>
  <si>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</si>
  <si>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</si>
  <si>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</si>
  <si>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</si>
  <si>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</si>
  <si>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</si>
  <si>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</si>
  <si>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</si>
  <si>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</si>
  <si>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</si>
  <si>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</si>
  <si>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</si>
  <si>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</si>
  <si>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</si>
  <si>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</si>
  <si>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</si>
  <si>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</si>
  <si>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</si>
  <si>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</si>
  <si>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</si>
  <si>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</si>
  <si>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</si>
  <si>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</si>
  <si>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</si>
  <si>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</si>
  <si>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</si>
  <si>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</si>
  <si>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</si>
  <si>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2015. évi eredeti előirányzat BEVÉTELEK</t>
  </si>
  <si>
    <t>Közhatalmi bevételek (4.1.+...+4.7.)</t>
  </si>
  <si>
    <t>4.5.</t>
  </si>
  <si>
    <t>4.6.</t>
  </si>
  <si>
    <t>4.7.</t>
  </si>
  <si>
    <t>Építményadó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</si>
  <si>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</si>
  <si>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</si>
  <si>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</si>
  <si>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</si>
  <si>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</si>
  <si>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</si>
  <si>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Ezen belül:</t>
  </si>
  <si>
    <t>Kötelező feladat</t>
  </si>
  <si>
    <t>Önként vállalt feladat</t>
  </si>
  <si>
    <t>Állami feladat</t>
  </si>
  <si>
    <t>Ezen belül</t>
  </si>
  <si>
    <t>Önként vállalt</t>
  </si>
  <si>
    <t>Ezer forint</t>
  </si>
  <si>
    <t>VEZSENY KÖZSÉGI ÓVODA</t>
  </si>
  <si>
    <t>Kommunális adó</t>
  </si>
  <si>
    <t>4.4.</t>
  </si>
  <si>
    <t>Központi, irányítószervi támogatások folyosítása</t>
  </si>
  <si>
    <t>Államháztartáson belüli megelőlegezés visszafizetése</t>
  </si>
  <si>
    <t xml:space="preserve">   Egyéb belső finanszírozási bevételek </t>
  </si>
  <si>
    <t>4.4</t>
  </si>
  <si>
    <t>Gépjárműadó</t>
  </si>
  <si>
    <t xml:space="preserve">Gépjárműadó - belföldi gépjárművek adójának önkormányzatot megillető </t>
  </si>
  <si>
    <t>Vezseny Községi Óvoda</t>
  </si>
  <si>
    <t>Duna Aszfalt Kft. (üzletrész átruházási szerződésből eredő tartozás)</t>
  </si>
  <si>
    <t>Lakosságnak nyújtott ár- és belvíztámogatás</t>
  </si>
  <si>
    <t>Vetikom Nonprofit Kft.</t>
  </si>
  <si>
    <t>JNSZ Megyei Polgári Védelmi Szövetség</t>
  </si>
  <si>
    <t>Magyar Faluszövetség</t>
  </si>
  <si>
    <t>tagdíj</t>
  </si>
  <si>
    <t>Liver08 Kft.</t>
  </si>
  <si>
    <t>FVCS Szolgáltató Kft.</t>
  </si>
  <si>
    <t>fenntartási támogatás</t>
  </si>
  <si>
    <t>MARADVÁNYKIMUTATÁS</t>
  </si>
  <si>
    <t>sor-szám</t>
  </si>
  <si>
    <t>01</t>
  </si>
  <si>
    <t>Alaptevékenység költségvetési bevételei</t>
  </si>
  <si>
    <t>02</t>
  </si>
  <si>
    <t>Alaptevékenység költségvetési kiadásai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</si>
  <si>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</si>
  <si>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</si>
  <si>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</si>
  <si>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</si>
  <si>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</si>
  <si>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</si>
  <si>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(03-04)</t>
  </si>
  <si>
    <t>Alaptevékenység maradványa (I+II)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</si>
  <si>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</si>
  <si>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</si>
  <si>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</si>
  <si>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</si>
  <si>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</si>
  <si>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</si>
  <si>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</si>
  <si>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</si>
  <si>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</si>
  <si>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</si>
  <si>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</si>
  <si>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(07-08)</t>
  </si>
  <si>
    <t>Vállalkozási tevékenység maradványa (III+IV)</t>
  </si>
  <si>
    <t>Összes maradvány (A+B)</t>
  </si>
  <si>
    <t>Alaptevékenység kötelezettségvállalással terhelt maradványa</t>
  </si>
  <si>
    <t xml:space="preserve">            - állami megelőlegezés visszafizetése</t>
  </si>
  <si>
    <t xml:space="preserve">            - fel nem használt állami támogatás visszafizetése</t>
  </si>
  <si>
    <t>Alaptevékenység szabad maradványa (A-D)</t>
  </si>
  <si>
    <t>Vállalkozási tevékenységet terhelő befizetési kötelezettség (B*0,1)</t>
  </si>
  <si>
    <t>Vállalkozási tevékenység felhasználható maradványa (B-F)</t>
  </si>
  <si>
    <t>* 2016. évi költségvetésben eredeti előirányzatként már megtervezésre került a maradvány igénybevétele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</si>
  <si>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</si>
  <si>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</si>
  <si>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2016. évi</t>
  </si>
  <si>
    <t>2016. évi módosított előirányzat</t>
  </si>
  <si>
    <t>2016. évi teljesítés</t>
  </si>
  <si>
    <t>Összes teljesítés 2016. dec. 31-ig</t>
  </si>
  <si>
    <t>2015. évi tény</t>
  </si>
  <si>
    <t>VAGYONKIMUTATÁS a könyvviteli mérlegben értékkel szereplő eszközökről 2016.</t>
  </si>
  <si>
    <t xml:space="preserve">Működési célú kvi támogatások és kiegészítő támogatások </t>
  </si>
  <si>
    <t>Elszámolásból származó bevételek</t>
  </si>
  <si>
    <t>Ebből: dologi kiadások (2015 évet terhelő)évet követő kiegyenlítés*</t>
  </si>
  <si>
    <t>Hitel, kölcsön állomány 2016. dec. 31-én</t>
  </si>
  <si>
    <t>2017.</t>
  </si>
  <si>
    <t>2018.</t>
  </si>
  <si>
    <t>2018. után</t>
  </si>
  <si>
    <t>Adósság állomány alakulása lejárat, eszközök, bel- és külföldi hitelezők szerinti bontásban 2016. december 31-én</t>
  </si>
  <si>
    <r>
      <t xml:space="preserve">Pénzkészlet </t>
    </r>
    <r>
      <rPr>
        <sz val="10"/>
        <rFont val="Times New Roman CE"/>
        <family val="0"/>
      </rPr>
      <t>2016. január 1-jén</t>
    </r>
  </si>
  <si>
    <r>
      <t xml:space="preserve">Záró pénzkészlet </t>
    </r>
    <r>
      <rPr>
        <sz val="10"/>
        <rFont val="Times New Roman CE"/>
        <family val="0"/>
      </rPr>
      <t>2016. december 31-én -ebből</t>
    </r>
  </si>
  <si>
    <t>Informatikai eszköz beszerzés - külső HDD</t>
  </si>
  <si>
    <t>Felhasználás 2015. XII.31-ig</t>
  </si>
  <si>
    <t>Informatikai eszköz beszerzés - szünetmentes tápegység</t>
  </si>
  <si>
    <t>Informatikai eszköz beszerzés - hangfal</t>
  </si>
  <si>
    <t>Egyéb tárgyi eszköz beszerzés - mikrofon</t>
  </si>
  <si>
    <t>Egyéb tárgyi eszköz beszerzés - telefonkészülék</t>
  </si>
  <si>
    <t>Egyéb tárgyi eszköz beszerzés - STIHL láncfűrész</t>
  </si>
  <si>
    <t>Egyéb tárgyi eszköz beszerzés - fénymásológép</t>
  </si>
  <si>
    <t>Egyéb tárgyi eszköz beszerzés - irodaszék</t>
  </si>
  <si>
    <t>Egyéb tárgyi eszköz beszerzés - permetező</t>
  </si>
  <si>
    <t>Egyéb tárgyi eszköz beszerzés - mosógép</t>
  </si>
  <si>
    <t>Egyéb tárgyi eszköz beszerzés - kerékpár</t>
  </si>
  <si>
    <t>Egyéb tárgyi eszköz beszerzés - könyvtári könyvek</t>
  </si>
  <si>
    <t>Ingatlan létesítés - kerítés építés</t>
  </si>
  <si>
    <t>Ingatlan létesítés - "Tiszakanyar" pályázathoz terv</t>
  </si>
  <si>
    <t>Részesedés növelés Vetikom Nonprofit Kft-ben</t>
  </si>
  <si>
    <t>Szivattyú felújítás viziközmű hálózatnál</t>
  </si>
  <si>
    <t>Magnezit átemelő vízjogi eng. terv hozzájárulás</t>
  </si>
  <si>
    <t>Magnezit átemelő kiviteli terv hozzájárulás</t>
  </si>
  <si>
    <t>Iskola energetikai korszerűsítési pályázat mérnöki munka</t>
  </si>
  <si>
    <t>Központi, irányítószervi támogatás</t>
  </si>
  <si>
    <t>hivatásos tűzoltóság fenntartásához</t>
  </si>
  <si>
    <t>központi orvosi ügyelet ellátása</t>
  </si>
  <si>
    <t xml:space="preserve">Révhajósok Országos Szövetsége </t>
  </si>
  <si>
    <t>Országos Mentőszolgálat Alapítvány</t>
  </si>
  <si>
    <t xml:space="preserve">közhasznú cél </t>
  </si>
  <si>
    <t>Helyi horgász egyesület</t>
  </si>
  <si>
    <t>Együtt Vezsenyért Egyesület</t>
  </si>
  <si>
    <t>működési támogatás</t>
  </si>
  <si>
    <t>3. melléklet a 4/2017. (V.31.) önkormányzati rendelethez</t>
  </si>
  <si>
    <t>4. melléklet a 4/2017. (V.31.) önkormányzati rendelethez</t>
  </si>
  <si>
    <t>6.1. melléklet a 4/2017 (V.31.) önkormányzati rendelethez</t>
  </si>
  <si>
    <t>6.2. melléklet a 4/2017. (V.31.) önkormányzati rendelethez</t>
  </si>
  <si>
    <t>3. tájékoztató tábla a 4/2017. (V.31.) önkormányzati rendelethez</t>
  </si>
  <si>
    <t>4. tájékoztató tábla a 4/2017. (V.31.) önkormányzati rendelethez</t>
  </si>
  <si>
    <t>8. tájékoztató tábla a 4/2017. (V.31.) önkormányzati rendelethez</t>
  </si>
  <si>
    <t>9. sz. tájékoztató tábla a 4/2017.(V.31.)  önkormányzati rendelethez</t>
  </si>
  <si>
    <t>2. tájékoztató tábla a4./2017. (V.31.)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</si>
</sst>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[$¥€-2]\ #\ ##,000_);[Red]\([$€-2]\ #\ ##,000\)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24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2"/>
    </font>
    <font>
      <sz val="11"/>
      <color theme="1"/>
      <name val="Times New Roman"/>
      <family val="1"/>
    </font>
    <font>
      <sz val="9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7" borderId="0" applyNumberFormat="0" applyBorder="0" applyAlignment="0" applyProtection="0"/>
    <xf numFmtId="0" fontId="72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14" borderId="0" applyNumberFormat="0" applyBorder="0" applyAlignment="0" applyProtection="0"/>
    <xf numFmtId="0" fontId="73" fillId="2" borderId="0" applyNumberFormat="0" applyBorder="0" applyAlignment="0" applyProtection="0"/>
    <xf numFmtId="0" fontId="73" fillId="15" borderId="0" applyNumberFormat="0" applyBorder="0" applyAlignment="0" applyProtection="0"/>
    <xf numFmtId="0" fontId="73" fillId="12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5" borderId="0" applyNumberFormat="0" applyBorder="0" applyAlignment="0" applyProtection="0"/>
    <xf numFmtId="0" fontId="74" fillId="12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3" fontId="48" fillId="0" borderId="0" applyFont="0" applyFill="0" applyBorder="0" applyAlignment="0">
      <protection locked="0"/>
    </xf>
    <xf numFmtId="0" fontId="75" fillId="1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18" borderId="7" applyNumberFormat="0" applyFont="0" applyAlignment="0" applyProtection="0"/>
    <xf numFmtId="0" fontId="73" fillId="2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9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9" fillId="23" borderId="0" applyNumberFormat="0" applyBorder="0" applyAlignment="0" applyProtection="0"/>
    <xf numFmtId="0" fontId="80" fillId="24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4" borderId="1" applyNumberFormat="0" applyAlignment="0" applyProtection="0"/>
    <xf numFmtId="9" fontId="0" fillId="0" borderId="0" applyFont="0" applyFill="0" applyBorder="0" applyAlignment="0" applyProtection="0"/>
  </cellStyleXfs>
  <cellXfs count="111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7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21" fillId="0" borderId="19" xfId="77" applyNumberFormat="1" applyFont="1" applyFill="1" applyBorder="1" applyAlignment="1" applyProtection="1">
      <alignment vertical="center"/>
      <protection/>
    </xf>
    <xf numFmtId="164" fontId="21" fillId="0" borderId="19" xfId="77" applyNumberFormat="1" applyFont="1" applyFill="1" applyBorder="1" applyAlignment="1" applyProtection="1">
      <alignment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0" fontId="6" fillId="0" borderId="21" xfId="77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77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7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7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7" borderId="25" xfId="0" applyNumberFormat="1" applyFont="1" applyFill="1" applyBorder="1" applyAlignment="1">
      <alignment horizontal="left" vertical="center" wrapText="1" indent="2"/>
    </xf>
    <xf numFmtId="164" fontId="0" fillId="27" borderId="5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7" borderId="25" xfId="0" applyNumberFormat="1" applyFont="1" applyFill="1" applyBorder="1" applyAlignment="1">
      <alignment horizontal="right" vertical="center" wrapText="1" indent="2"/>
    </xf>
    <xf numFmtId="164" fontId="0" fillId="27" borderId="5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79" applyFill="1">
      <alignment/>
      <protection/>
    </xf>
    <xf numFmtId="172" fontId="17" fillId="0" borderId="10" xfId="79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79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79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79" applyFont="1" applyFill="1">
      <alignment/>
      <protection/>
    </xf>
    <xf numFmtId="0" fontId="29" fillId="0" borderId="0" xfId="79" applyFont="1" applyFill="1">
      <alignment/>
      <protection/>
    </xf>
    <xf numFmtId="3" fontId="29" fillId="0" borderId="0" xfId="79" applyNumberFormat="1" applyFont="1" applyFill="1" applyAlignment="1">
      <alignment horizontal="center"/>
      <protection/>
    </xf>
    <xf numFmtId="0" fontId="0" fillId="0" borderId="0" xfId="78" applyFill="1" applyAlignment="1" applyProtection="1">
      <alignment vertical="center" wrapText="1"/>
      <protection/>
    </xf>
    <xf numFmtId="0" fontId="0" fillId="0" borderId="0" xfId="78" applyFill="1" applyAlignment="1" applyProtection="1">
      <alignment horizontal="center" vertical="center"/>
      <protection/>
    </xf>
    <xf numFmtId="49" fontId="12" fillId="0" borderId="55" xfId="78" applyNumberFormat="1" applyFont="1" applyFill="1" applyBorder="1" applyAlignment="1" applyProtection="1">
      <alignment horizontal="center" vertical="center" wrapText="1"/>
      <protection/>
    </xf>
    <xf numFmtId="49" fontId="12" fillId="0" borderId="20" xfId="78" applyNumberFormat="1" applyFont="1" applyFill="1" applyBorder="1" applyAlignment="1" applyProtection="1">
      <alignment horizontal="center" vertical="center"/>
      <protection/>
    </xf>
    <xf numFmtId="49" fontId="12" fillId="0" borderId="21" xfId="78" applyNumberFormat="1" applyFont="1" applyFill="1" applyBorder="1" applyAlignment="1" applyProtection="1">
      <alignment horizontal="center" vertical="center"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173" fontId="13" fillId="0" borderId="42" xfId="78" applyNumberFormat="1" applyFont="1" applyFill="1" applyBorder="1" applyAlignment="1" applyProtection="1">
      <alignment horizontal="center" vertical="center"/>
      <protection/>
    </xf>
    <xf numFmtId="174" fontId="13" fillId="0" borderId="57" xfId="78" applyNumberFormat="1" applyFont="1" applyFill="1" applyBorder="1" applyAlignment="1" applyProtection="1">
      <alignment vertical="center"/>
      <protection locked="0"/>
    </xf>
    <xf numFmtId="173" fontId="13" fillId="0" borderId="10" xfId="78" applyNumberFormat="1" applyFont="1" applyFill="1" applyBorder="1" applyAlignment="1" applyProtection="1">
      <alignment horizontal="center" vertical="center"/>
      <protection/>
    </xf>
    <xf numFmtId="174" fontId="13" fillId="0" borderId="17" xfId="78" applyNumberFormat="1" applyFont="1" applyFill="1" applyBorder="1" applyAlignment="1" applyProtection="1">
      <alignment vertical="center"/>
      <protection locked="0"/>
    </xf>
    <xf numFmtId="174" fontId="12" fillId="0" borderId="17" xfId="78" applyNumberFormat="1" applyFont="1" applyFill="1" applyBorder="1" applyAlignment="1" applyProtection="1">
      <alignment vertical="center"/>
      <protection/>
    </xf>
    <xf numFmtId="0" fontId="12" fillId="0" borderId="55" xfId="78" applyFont="1" applyFill="1" applyBorder="1" applyAlignment="1" applyProtection="1">
      <alignment horizontal="left" vertical="center" wrapText="1"/>
      <protection/>
    </xf>
    <xf numFmtId="173" fontId="13" fillId="0" borderId="20" xfId="78" applyNumberFormat="1" applyFont="1" applyFill="1" applyBorder="1" applyAlignment="1" applyProtection="1">
      <alignment horizontal="center" vertical="center"/>
      <protection/>
    </xf>
    <xf numFmtId="174" fontId="12" fillId="0" borderId="21" xfId="78" applyNumberFormat="1" applyFont="1" applyFill="1" applyBorder="1" applyAlignment="1" applyProtection="1">
      <alignment vertical="center"/>
      <protection/>
    </xf>
    <xf numFmtId="0" fontId="29" fillId="0" borderId="0" xfId="79" applyFont="1" applyFill="1" applyAlignment="1">
      <alignment/>
      <protection/>
    </xf>
    <xf numFmtId="0" fontId="11" fillId="0" borderId="0" xfId="78" applyFont="1" applyFill="1" applyAlignment="1" applyProtection="1">
      <alignment horizontal="center" vertical="center"/>
      <protection/>
    </xf>
    <xf numFmtId="0" fontId="16" fillId="0" borderId="16" xfId="79" applyFont="1" applyFill="1" applyBorder="1" applyAlignment="1">
      <alignment horizontal="center" vertical="center"/>
      <protection/>
    </xf>
    <xf numFmtId="0" fontId="16" fillId="0" borderId="14" xfId="79" applyFont="1" applyFill="1" applyBorder="1" applyAlignment="1">
      <alignment horizontal="center" vertical="center" wrapText="1"/>
      <protection/>
    </xf>
    <xf numFmtId="0" fontId="16" fillId="0" borderId="15" xfId="79" applyFont="1" applyFill="1" applyBorder="1" applyAlignment="1">
      <alignment horizontal="center" vertical="center" wrapText="1"/>
      <protection/>
    </xf>
    <xf numFmtId="0" fontId="17" fillId="0" borderId="37" xfId="79" applyFont="1" applyFill="1" applyBorder="1" applyAlignment="1" applyProtection="1">
      <alignment horizontal="left" indent="1"/>
      <protection locked="0"/>
    </xf>
    <xf numFmtId="0" fontId="17" fillId="0" borderId="42" xfId="79" applyFont="1" applyFill="1" applyBorder="1" applyAlignment="1">
      <alignment horizontal="right" indent="1"/>
      <protection/>
    </xf>
    <xf numFmtId="3" fontId="17" fillId="0" borderId="42" xfId="79" applyNumberFormat="1" applyFont="1" applyFill="1" applyBorder="1" applyProtection="1">
      <alignment/>
      <protection locked="0"/>
    </xf>
    <xf numFmtId="3" fontId="17" fillId="0" borderId="57" xfId="79" applyNumberFormat="1" applyFont="1" applyFill="1" applyBorder="1" applyProtection="1">
      <alignment/>
      <protection locked="0"/>
    </xf>
    <xf numFmtId="0" fontId="17" fillId="0" borderId="12" xfId="79" applyFont="1" applyFill="1" applyBorder="1" applyAlignment="1" applyProtection="1">
      <alignment horizontal="left" indent="1"/>
      <protection locked="0"/>
    </xf>
    <xf numFmtId="0" fontId="17" fillId="0" borderId="10" xfId="79" applyFont="1" applyFill="1" applyBorder="1" applyAlignment="1">
      <alignment horizontal="right" indent="1"/>
      <protection/>
    </xf>
    <xf numFmtId="3" fontId="17" fillId="0" borderId="10" xfId="79" applyNumberFormat="1" applyFont="1" applyFill="1" applyBorder="1" applyProtection="1">
      <alignment/>
      <protection locked="0"/>
    </xf>
    <xf numFmtId="3" fontId="17" fillId="0" borderId="17" xfId="79" applyNumberFormat="1" applyFont="1" applyFill="1" applyBorder="1" applyProtection="1">
      <alignment/>
      <protection locked="0"/>
    </xf>
    <xf numFmtId="0" fontId="17" fillId="0" borderId="12" xfId="79" applyFont="1" applyFill="1" applyBorder="1" applyProtection="1">
      <alignment/>
      <protection locked="0"/>
    </xf>
    <xf numFmtId="0" fontId="17" fillId="0" borderId="13" xfId="79" applyFont="1" applyFill="1" applyBorder="1" applyProtection="1">
      <alignment/>
      <protection locked="0"/>
    </xf>
    <xf numFmtId="0" fontId="17" fillId="0" borderId="11" xfId="79" applyFont="1" applyFill="1" applyBorder="1" applyAlignment="1">
      <alignment horizontal="right" indent="1"/>
      <protection/>
    </xf>
    <xf numFmtId="3" fontId="17" fillId="0" borderId="11" xfId="79" applyNumberFormat="1" applyFont="1" applyFill="1" applyBorder="1" applyProtection="1">
      <alignment/>
      <protection locked="0"/>
    </xf>
    <xf numFmtId="3" fontId="17" fillId="0" borderId="62" xfId="79" applyNumberFormat="1" applyFont="1" applyFill="1" applyBorder="1" applyProtection="1">
      <alignment/>
      <protection locked="0"/>
    </xf>
    <xf numFmtId="3" fontId="17" fillId="0" borderId="63" xfId="79" applyNumberFormat="1" applyFont="1" applyFill="1" applyBorder="1">
      <alignment/>
      <protection/>
    </xf>
    <xf numFmtId="0" fontId="34" fillId="0" borderId="0" xfId="79" applyFont="1" applyFill="1">
      <alignment/>
      <protection/>
    </xf>
    <xf numFmtId="0" fontId="35" fillId="0" borderId="16" xfId="79" applyFont="1" applyFill="1" applyBorder="1" applyAlignment="1">
      <alignment horizontal="center" vertical="center"/>
      <protection/>
    </xf>
    <xf numFmtId="0" fontId="35" fillId="0" borderId="14" xfId="79" applyFont="1" applyFill="1" applyBorder="1" applyAlignment="1">
      <alignment horizontal="center" vertical="center" wrapText="1"/>
      <protection/>
    </xf>
    <xf numFmtId="0" fontId="35" fillId="0" borderId="15" xfId="79" applyFont="1" applyFill="1" applyBorder="1" applyAlignment="1">
      <alignment horizontal="center" vertical="center" wrapText="1"/>
      <protection/>
    </xf>
    <xf numFmtId="0" fontId="17" fillId="0" borderId="55" xfId="79" applyFont="1" applyFill="1" applyBorder="1" applyAlignment="1" applyProtection="1">
      <alignment horizontal="left" indent="1"/>
      <protection locked="0"/>
    </xf>
    <xf numFmtId="0" fontId="17" fillId="0" borderId="20" xfId="79" applyFont="1" applyFill="1" applyBorder="1" applyAlignment="1">
      <alignment horizontal="right" indent="1"/>
      <protection/>
    </xf>
    <xf numFmtId="3" fontId="17" fillId="0" borderId="20" xfId="79" applyNumberFormat="1" applyFont="1" applyFill="1" applyBorder="1" applyProtection="1">
      <alignment/>
      <protection locked="0"/>
    </xf>
    <xf numFmtId="3" fontId="17" fillId="0" borderId="21" xfId="79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horizontal="center" vertical="top" wrapText="1"/>
      <protection/>
    </xf>
    <xf numFmtId="0" fontId="39" fillId="28" borderId="14" xfId="0" applyFont="1" applyFill="1" applyBorder="1" applyAlignment="1" applyProtection="1">
      <alignment horizontal="center" vertical="top" wrapText="1"/>
      <protection/>
    </xf>
    <xf numFmtId="0" fontId="41" fillId="0" borderId="42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42" xfId="86" applyFont="1" applyBorder="1" applyAlignment="1" applyProtection="1">
      <alignment horizontal="center" vertical="center" wrapText="1"/>
      <protection locked="0"/>
    </xf>
    <xf numFmtId="9" fontId="41" fillId="0" borderId="10" xfId="86" applyFont="1" applyBorder="1" applyAlignment="1" applyProtection="1">
      <alignment horizontal="center" vertical="center" wrapText="1"/>
      <protection locked="0"/>
    </xf>
    <xf numFmtId="9" fontId="41" fillId="0" borderId="11" xfId="86" applyFont="1" applyBorder="1" applyAlignment="1" applyProtection="1">
      <alignment horizontal="center" vertical="center" wrapText="1"/>
      <protection locked="0"/>
    </xf>
    <xf numFmtId="166" fontId="41" fillId="0" borderId="42" xfId="47" applyNumberFormat="1" applyFont="1" applyBorder="1" applyAlignment="1" applyProtection="1">
      <alignment horizontal="center" vertical="center" wrapText="1"/>
      <protection locked="0"/>
    </xf>
    <xf numFmtId="166" fontId="41" fillId="0" borderId="10" xfId="47" applyNumberFormat="1" applyFont="1" applyBorder="1" applyAlignment="1" applyProtection="1">
      <alignment horizontal="center" vertical="center" wrapText="1"/>
      <protection locked="0"/>
    </xf>
    <xf numFmtId="166" fontId="41" fillId="0" borderId="11" xfId="47" applyNumberFormat="1" applyFont="1" applyBorder="1" applyAlignment="1" applyProtection="1">
      <alignment horizontal="center" vertical="center" wrapText="1"/>
      <protection locked="0"/>
    </xf>
    <xf numFmtId="166" fontId="41" fillId="0" borderId="14" xfId="47" applyNumberFormat="1" applyFont="1" applyBorder="1" applyAlignment="1" applyProtection="1">
      <alignment horizontal="center" vertical="center" wrapText="1"/>
      <protection/>
    </xf>
    <xf numFmtId="166" fontId="41" fillId="0" borderId="57" xfId="47" applyNumberFormat="1" applyFont="1" applyBorder="1" applyAlignment="1" applyProtection="1">
      <alignment horizontal="center" vertical="top" wrapText="1"/>
      <protection locked="0"/>
    </xf>
    <xf numFmtId="166" fontId="41" fillId="0" borderId="17" xfId="47" applyNumberFormat="1" applyFont="1" applyBorder="1" applyAlignment="1" applyProtection="1">
      <alignment horizontal="center" vertical="top" wrapText="1"/>
      <protection locked="0"/>
    </xf>
    <xf numFmtId="166" fontId="41" fillId="0" borderId="62" xfId="47" applyNumberFormat="1" applyFont="1" applyBorder="1" applyAlignment="1" applyProtection="1">
      <alignment horizontal="center" vertical="top" wrapText="1"/>
      <protection locked="0"/>
    </xf>
    <xf numFmtId="166" fontId="41" fillId="0" borderId="15" xfId="47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1" fillId="0" borderId="60" xfId="78" applyFont="1" applyFill="1" applyBorder="1" applyAlignment="1" applyProtection="1">
      <alignment horizontal="center" vertical="center" textRotation="90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8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77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0" fontId="13" fillId="0" borderId="41" xfId="77" applyFont="1" applyFill="1" applyBorder="1" applyAlignment="1" applyProtection="1">
      <alignment horizontal="left" vertical="center" wrapText="1" indent="1"/>
      <protection/>
    </xf>
    <xf numFmtId="0" fontId="13" fillId="0" borderId="58" xfId="77" applyFont="1" applyFill="1" applyBorder="1" applyAlignment="1" applyProtection="1">
      <alignment horizontal="left" vertical="center" wrapText="1" indent="1"/>
      <protection/>
    </xf>
    <xf numFmtId="0" fontId="13" fillId="0" borderId="11" xfId="77" applyFont="1" applyFill="1" applyBorder="1" applyAlignment="1" applyProtection="1">
      <alignment horizontal="left" vertical="center" wrapText="1" indent="1"/>
      <protection/>
    </xf>
    <xf numFmtId="49" fontId="13" fillId="0" borderId="51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77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77" applyFont="1" applyFill="1" applyBorder="1" applyAlignment="1" applyProtection="1">
      <alignment horizontal="left" vertical="center" wrapText="1" indent="1"/>
      <protection/>
    </xf>
    <xf numFmtId="0" fontId="12" fillId="0" borderId="16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12" fillId="0" borderId="59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vertical="center" wrapText="1"/>
      <protection/>
    </xf>
    <xf numFmtId="0" fontId="12" fillId="0" borderId="60" xfId="77" applyFont="1" applyFill="1" applyBorder="1" applyAlignment="1" applyProtection="1">
      <alignment vertical="center" wrapText="1"/>
      <protection/>
    </xf>
    <xf numFmtId="0" fontId="12" fillId="0" borderId="16" xfId="77" applyFont="1" applyFill="1" applyBorder="1" applyAlignment="1" applyProtection="1">
      <alignment horizontal="center" vertical="center" wrapText="1"/>
      <protection/>
    </xf>
    <xf numFmtId="0" fontId="12" fillId="0" borderId="14" xfId="77" applyFont="1" applyFill="1" applyBorder="1" applyAlignment="1" applyProtection="1">
      <alignment horizontal="center" vertical="center" wrapText="1"/>
      <protection/>
    </xf>
    <xf numFmtId="0" fontId="12" fillId="0" borderId="15" xfId="77" applyFont="1" applyFill="1" applyBorder="1" applyAlignment="1" applyProtection="1">
      <alignment horizontal="center" vertical="center" wrapTex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13" fillId="0" borderId="10" xfId="77" applyFont="1" applyFill="1" applyBorder="1" applyAlignment="1" applyProtection="1">
      <alignment horizontal="left" indent="6"/>
      <protection/>
    </xf>
    <xf numFmtId="0" fontId="13" fillId="0" borderId="10" xfId="77" applyFont="1" applyFill="1" applyBorder="1" applyAlignment="1" applyProtection="1">
      <alignment horizontal="left" vertical="center" wrapText="1" indent="6"/>
      <protection/>
    </xf>
    <xf numFmtId="0" fontId="13" fillId="0" borderId="11" xfId="77" applyFont="1" applyFill="1" applyBorder="1" applyAlignment="1" applyProtection="1">
      <alignment horizontal="left" vertical="center" wrapText="1" indent="6"/>
      <protection/>
    </xf>
    <xf numFmtId="0" fontId="13" fillId="0" borderId="20" xfId="77" applyFont="1" applyFill="1" applyBorder="1" applyAlignment="1" applyProtection="1">
      <alignment horizontal="left" vertical="center" wrapText="1" indent="6"/>
      <protection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77" applyFont="1" applyFill="1" applyProtection="1">
      <alignment/>
      <protection/>
    </xf>
    <xf numFmtId="0" fontId="2" fillId="0" borderId="0" xfId="77" applyFont="1" applyFill="1" applyAlignment="1" applyProtection="1">
      <alignment horizontal="right" vertical="center" indent="1"/>
      <protection/>
    </xf>
    <xf numFmtId="164" fontId="12" fillId="0" borderId="6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6"/>
      <protection/>
    </xf>
    <xf numFmtId="0" fontId="2" fillId="0" borderId="0" xfId="77" applyFill="1" applyProtection="1">
      <alignment/>
      <protection/>
    </xf>
    <xf numFmtId="0" fontId="13" fillId="0" borderId="0" xfId="77" applyFont="1" applyFill="1" applyProtection="1">
      <alignment/>
      <protection/>
    </xf>
    <xf numFmtId="0" fontId="0" fillId="0" borderId="0" xfId="77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2" fillId="0" borderId="0" xfId="77" applyFill="1" applyAlignment="1" applyProtection="1">
      <alignment/>
      <protection/>
    </xf>
    <xf numFmtId="0" fontId="15" fillId="0" borderId="0" xfId="77" applyFont="1" applyFill="1" applyProtection="1">
      <alignment/>
      <protection/>
    </xf>
    <xf numFmtId="0" fontId="5" fillId="0" borderId="0" xfId="77" applyFont="1" applyFill="1" applyProtection="1">
      <alignment/>
      <protection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77" applyFont="1" applyFill="1" applyBorder="1" applyAlignment="1" applyProtection="1">
      <alignment horizontal="center" vertical="center" wrapText="1"/>
      <protection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77" applyFill="1" applyAlignment="1" applyProtection="1">
      <alignment horizontal="left" vertical="center" inden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77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77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77" applyNumberFormat="1" applyFont="1" applyFill="1" applyBorder="1" applyAlignment="1" applyProtection="1">
      <alignment horizontal="center" vertical="center" wrapText="1"/>
      <protection/>
    </xf>
    <xf numFmtId="49" fontId="13" fillId="0" borderId="12" xfId="77" applyNumberFormat="1" applyFont="1" applyFill="1" applyBorder="1" applyAlignment="1" applyProtection="1">
      <alignment horizontal="center" vertical="center" wrapText="1"/>
      <protection/>
    </xf>
    <xf numFmtId="49" fontId="13" fillId="0" borderId="13" xfId="77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0" xfId="77" applyNumberFormat="1" applyFont="1" applyFill="1" applyBorder="1" applyAlignment="1" applyProtection="1">
      <alignment horizontal="center" vertical="center" wrapText="1"/>
      <protection/>
    </xf>
    <xf numFmtId="49" fontId="13" fillId="0" borderId="51" xfId="77" applyNumberFormat="1" applyFont="1" applyFill="1" applyBorder="1" applyAlignment="1" applyProtection="1">
      <alignment horizontal="center" vertical="center" wrapText="1"/>
      <protection/>
    </xf>
    <xf numFmtId="49" fontId="13" fillId="0" borderId="55" xfId="77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77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66" xfId="77" applyFont="1" applyFill="1" applyBorder="1" applyAlignment="1" applyProtection="1" quotePrefix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77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9" borderId="1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29" borderId="11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77" applyFont="1" applyFill="1" applyBorder="1" applyAlignment="1" applyProtection="1">
      <alignment horizontal="left" vertical="center" wrapText="1"/>
      <protection/>
    </xf>
    <xf numFmtId="0" fontId="13" fillId="0" borderId="10" xfId="77" applyFont="1" applyFill="1" applyBorder="1" applyAlignment="1" applyProtection="1">
      <alignment horizontal="left" vertical="center" wrapText="1"/>
      <protection/>
    </xf>
    <xf numFmtId="0" fontId="13" fillId="0" borderId="58" xfId="77" applyFont="1" applyFill="1" applyBorder="1" applyAlignment="1" applyProtection="1">
      <alignment horizontal="left" vertical="center" wrapText="1"/>
      <protection/>
    </xf>
    <xf numFmtId="0" fontId="13" fillId="0" borderId="0" xfId="77" applyFont="1" applyFill="1" applyBorder="1" applyAlignment="1" applyProtection="1">
      <alignment horizontal="left" vertical="center" wrapText="1"/>
      <protection/>
    </xf>
    <xf numFmtId="0" fontId="13" fillId="0" borderId="10" xfId="77" applyFont="1" applyFill="1" applyBorder="1" applyAlignment="1" applyProtection="1">
      <alignment horizontal="left" vertical="center"/>
      <protection/>
    </xf>
    <xf numFmtId="0" fontId="13" fillId="0" borderId="11" xfId="77" applyFont="1" applyFill="1" applyBorder="1" applyAlignment="1" applyProtection="1">
      <alignment horizontal="left" vertical="center" wrapText="1"/>
      <protection/>
    </xf>
    <xf numFmtId="0" fontId="13" fillId="0" borderId="20" xfId="77" applyFont="1" applyFill="1" applyBorder="1" applyAlignment="1" applyProtection="1">
      <alignment horizontal="left" vertical="center" wrapText="1"/>
      <protection/>
    </xf>
    <xf numFmtId="0" fontId="13" fillId="0" borderId="42" xfId="77" applyFont="1" applyFill="1" applyBorder="1" applyAlignment="1" applyProtection="1">
      <alignment horizontal="left" vertical="center" wrapText="1"/>
      <protection/>
    </xf>
    <xf numFmtId="0" fontId="13" fillId="0" borderId="18" xfId="77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79" applyFill="1" applyProtection="1">
      <alignment/>
      <protection/>
    </xf>
    <xf numFmtId="0" fontId="43" fillId="0" borderId="0" xfId="79" applyFont="1" applyFill="1" applyProtection="1">
      <alignment/>
      <protection/>
    </xf>
    <xf numFmtId="0" fontId="28" fillId="0" borderId="55" xfId="79" applyFont="1" applyFill="1" applyBorder="1" applyAlignment="1" applyProtection="1">
      <alignment horizontal="center" vertical="center" wrapText="1"/>
      <protection/>
    </xf>
    <xf numFmtId="0" fontId="28" fillId="0" borderId="20" xfId="79" applyFont="1" applyFill="1" applyBorder="1" applyAlignment="1" applyProtection="1">
      <alignment horizontal="center" vertical="center" wrapText="1"/>
      <protection/>
    </xf>
    <xf numFmtId="0" fontId="28" fillId="0" borderId="21" xfId="79" applyFont="1" applyFill="1" applyBorder="1" applyAlignment="1" applyProtection="1">
      <alignment horizontal="center" vertical="center" wrapText="1"/>
      <protection/>
    </xf>
    <xf numFmtId="0" fontId="29" fillId="0" borderId="0" xfId="79" applyFill="1" applyAlignment="1" applyProtection="1">
      <alignment horizontal="center" vertical="center"/>
      <protection/>
    </xf>
    <xf numFmtId="0" fontId="18" fillId="0" borderId="50" xfId="79" applyFont="1" applyFill="1" applyBorder="1" applyAlignment="1" applyProtection="1">
      <alignment vertical="center" wrapText="1"/>
      <protection/>
    </xf>
    <xf numFmtId="173" fontId="13" fillId="0" borderId="41" xfId="78" applyNumberFormat="1" applyFont="1" applyFill="1" applyBorder="1" applyAlignment="1" applyProtection="1">
      <alignment horizontal="center" vertical="center"/>
      <protection/>
    </xf>
    <xf numFmtId="172" fontId="18" fillId="0" borderId="41" xfId="79" applyNumberFormat="1" applyFont="1" applyFill="1" applyBorder="1" applyAlignment="1" applyProtection="1">
      <alignment horizontal="right" vertical="center" wrapText="1"/>
      <protection locked="0"/>
    </xf>
    <xf numFmtId="172" fontId="18" fillId="0" borderId="64" xfId="79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79" applyFill="1" applyAlignment="1" applyProtection="1">
      <alignment vertical="center"/>
      <protection/>
    </xf>
    <xf numFmtId="0" fontId="18" fillId="0" borderId="12" xfId="79" applyFont="1" applyFill="1" applyBorder="1" applyAlignment="1" applyProtection="1">
      <alignment vertical="center" wrapText="1"/>
      <protection/>
    </xf>
    <xf numFmtId="172" fontId="18" fillId="0" borderId="10" xfId="79" applyNumberFormat="1" applyFont="1" applyFill="1" applyBorder="1" applyAlignment="1" applyProtection="1">
      <alignment horizontal="right" vertical="center" wrapText="1"/>
      <protection/>
    </xf>
    <xf numFmtId="172" fontId="18" fillId="0" borderId="17" xfId="79" applyNumberFormat="1" applyFont="1" applyFill="1" applyBorder="1" applyAlignment="1" applyProtection="1">
      <alignment horizontal="right" vertical="center" wrapText="1"/>
      <protection/>
    </xf>
    <xf numFmtId="0" fontId="27" fillId="0" borderId="12" xfId="79" applyFont="1" applyFill="1" applyBorder="1" applyAlignment="1" applyProtection="1">
      <alignment horizontal="left" vertical="center" wrapText="1" indent="1"/>
      <protection/>
    </xf>
    <xf numFmtId="172" fontId="28" fillId="0" borderId="17" xfId="79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79" applyNumberFormat="1" applyFont="1" applyFill="1" applyBorder="1" applyAlignment="1" applyProtection="1">
      <alignment horizontal="right" vertical="center" wrapText="1"/>
      <protection/>
    </xf>
    <xf numFmtId="172" fontId="17" fillId="0" borderId="17" xfId="79" applyNumberFormat="1" applyFont="1" applyFill="1" applyBorder="1" applyAlignment="1" applyProtection="1">
      <alignment horizontal="right" vertical="center" wrapText="1"/>
      <protection/>
    </xf>
    <xf numFmtId="0" fontId="18" fillId="0" borderId="55" xfId="79" applyFont="1" applyFill="1" applyBorder="1" applyAlignment="1" applyProtection="1">
      <alignment vertical="center" wrapText="1"/>
      <protection/>
    </xf>
    <xf numFmtId="172" fontId="18" fillId="0" borderId="20" xfId="79" applyNumberFormat="1" applyFont="1" applyFill="1" applyBorder="1" applyAlignment="1" applyProtection="1">
      <alignment horizontal="right" vertical="center" wrapText="1"/>
      <protection/>
    </xf>
    <xf numFmtId="172" fontId="18" fillId="0" borderId="21" xfId="79" applyNumberFormat="1" applyFont="1" applyFill="1" applyBorder="1" applyAlignment="1" applyProtection="1">
      <alignment horizontal="right" vertical="center" wrapText="1"/>
      <protection/>
    </xf>
    <xf numFmtId="0" fontId="17" fillId="0" borderId="0" xfId="79" applyFont="1" applyFill="1" applyProtection="1">
      <alignment/>
      <protection/>
    </xf>
    <xf numFmtId="3" fontId="29" fillId="0" borderId="0" xfId="79" applyNumberFormat="1" applyFont="1" applyFill="1" applyProtection="1">
      <alignment/>
      <protection/>
    </xf>
    <xf numFmtId="3" fontId="29" fillId="0" borderId="0" xfId="79" applyNumberFormat="1" applyFont="1" applyFill="1" applyAlignment="1" applyProtection="1">
      <alignment horizontal="center"/>
      <protection/>
    </xf>
    <xf numFmtId="0" fontId="29" fillId="0" borderId="0" xfId="79" applyFont="1" applyFill="1" applyProtection="1">
      <alignment/>
      <protection/>
    </xf>
    <xf numFmtId="0" fontId="29" fillId="0" borderId="0" xfId="79" applyFill="1" applyAlignment="1" applyProtection="1">
      <alignment horizontal="center"/>
      <protection/>
    </xf>
    <xf numFmtId="0" fontId="0" fillId="0" borderId="0" xfId="78" applyFill="1" applyAlignment="1" applyProtection="1">
      <alignment vertical="center"/>
      <protection/>
    </xf>
    <xf numFmtId="174" fontId="12" fillId="0" borderId="17" xfId="78" applyNumberFormat="1" applyFont="1" applyFill="1" applyBorder="1" applyAlignment="1" applyProtection="1">
      <alignment vertical="center"/>
      <protection locked="0"/>
    </xf>
    <xf numFmtId="0" fontId="0" fillId="0" borderId="0" xfId="78" applyFont="1" applyFill="1" applyAlignment="1" applyProtection="1">
      <alignment vertical="center"/>
      <protection/>
    </xf>
    <xf numFmtId="0" fontId="29" fillId="0" borderId="0" xfId="79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0" fontId="16" fillId="0" borderId="59" xfId="79" applyFont="1" applyFill="1" applyBorder="1" applyAlignment="1">
      <alignment horizontal="center" vertical="center"/>
      <protection/>
    </xf>
    <xf numFmtId="0" fontId="16" fillId="0" borderId="60" xfId="79" applyFont="1" applyFill="1" applyBorder="1" applyAlignment="1">
      <alignment horizontal="center" vertical="center" wrapText="1"/>
      <protection/>
    </xf>
    <xf numFmtId="0" fontId="16" fillId="0" borderId="61" xfId="79" applyFont="1" applyFill="1" applyBorder="1" applyAlignment="1">
      <alignment horizontal="center" vertical="center" wrapText="1"/>
      <protection/>
    </xf>
    <xf numFmtId="0" fontId="17" fillId="0" borderId="37" xfId="79" applyFont="1" applyFill="1" applyBorder="1" applyProtection="1">
      <alignment/>
      <protection locked="0"/>
    </xf>
    <xf numFmtId="0" fontId="18" fillId="0" borderId="16" xfId="79" applyFont="1" applyFill="1" applyBorder="1" applyProtection="1">
      <alignment/>
      <protection locked="0"/>
    </xf>
    <xf numFmtId="0" fontId="17" fillId="0" borderId="14" xfId="79" applyFont="1" applyFill="1" applyBorder="1" applyAlignment="1">
      <alignment horizontal="right" indent="1"/>
      <protection/>
    </xf>
    <xf numFmtId="3" fontId="17" fillId="0" borderId="14" xfId="79" applyNumberFormat="1" applyFont="1" applyFill="1" applyBorder="1" applyProtection="1">
      <alignment/>
      <protection locked="0"/>
    </xf>
    <xf numFmtId="174" fontId="12" fillId="0" borderId="15" xfId="78" applyNumberFormat="1" applyFont="1" applyFill="1" applyBorder="1" applyAlignment="1" applyProtection="1">
      <alignment vertical="center"/>
      <protection/>
    </xf>
    <xf numFmtId="0" fontId="44" fillId="0" borderId="0" xfId="79" applyFont="1" applyFill="1">
      <alignment/>
      <protection/>
    </xf>
    <xf numFmtId="0" fontId="35" fillId="0" borderId="59" xfId="79" applyFont="1" applyFill="1" applyBorder="1" applyAlignment="1">
      <alignment horizontal="center" vertical="center"/>
      <protection/>
    </xf>
    <xf numFmtId="0" fontId="35" fillId="0" borderId="60" xfId="79" applyFont="1" applyFill="1" applyBorder="1" applyAlignment="1">
      <alignment horizontal="center" vertical="center" wrapText="1"/>
      <protection/>
    </xf>
    <xf numFmtId="0" fontId="35" fillId="0" borderId="61" xfId="79" applyFont="1" applyFill="1" applyBorder="1" applyAlignment="1">
      <alignment horizontal="center" vertical="center" wrapText="1"/>
      <protection/>
    </xf>
    <xf numFmtId="0" fontId="17" fillId="0" borderId="13" xfId="79" applyFont="1" applyFill="1" applyBorder="1" applyAlignment="1" applyProtection="1">
      <alignment horizontal="left" indent="1"/>
      <protection locked="0"/>
    </xf>
    <xf numFmtId="0" fontId="18" fillId="0" borderId="53" xfId="79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54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79" xfId="0" applyFont="1" applyBorder="1" applyAlignment="1">
      <alignment vertical="center" wrapText="1"/>
    </xf>
    <xf numFmtId="0" fontId="5" fillId="0" borderId="0" xfId="77" applyFont="1" applyFill="1" applyAlignment="1" applyProtection="1">
      <alignment horizontal="center"/>
      <protection/>
    </xf>
    <xf numFmtId="164" fontId="14" fillId="0" borderId="0" xfId="77" applyNumberFormat="1" applyFont="1" applyFill="1" applyBorder="1" applyAlignment="1" applyProtection="1">
      <alignment horizontal="center" vertical="center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77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67" applyNumberFormat="1" applyFont="1" applyBorder="1" applyAlignment="1" applyProtection="1">
      <alignment horizontal="right" vertical="center" wrapText="1" indent="1"/>
      <protection/>
    </xf>
    <xf numFmtId="164" fontId="18" fillId="0" borderId="14" xfId="67" applyNumberFormat="1" applyFont="1" applyBorder="1" applyAlignment="1" applyProtection="1">
      <alignment horizontal="right" vertical="center" wrapText="1" indent="1"/>
      <protection/>
    </xf>
    <xf numFmtId="164" fontId="18" fillId="0" borderId="15" xfId="67" applyNumberFormat="1" applyFont="1" applyBorder="1" applyAlignment="1" applyProtection="1">
      <alignment horizontal="right" vertical="center" wrapText="1" indent="1"/>
      <protection/>
    </xf>
    <xf numFmtId="164" fontId="16" fillId="0" borderId="16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14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15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70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66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73" xfId="67" applyNumberFormat="1" applyFont="1" applyBorder="1" applyAlignment="1" applyProtection="1" quotePrefix="1">
      <alignment horizontal="right" vertical="center" wrapText="1" indent="1"/>
      <protection/>
    </xf>
    <xf numFmtId="0" fontId="12" fillId="0" borderId="60" xfId="77" applyFont="1" applyFill="1" applyBorder="1" applyAlignment="1" applyProtection="1">
      <alignment horizontal="justify" vertical="top" wrapText="1"/>
      <protection/>
    </xf>
    <xf numFmtId="0" fontId="12" fillId="0" borderId="61" xfId="77" applyFont="1" applyFill="1" applyBorder="1" applyAlignment="1" applyProtection="1">
      <alignment horizontal="justify" vertical="top" wrapText="1"/>
      <protection/>
    </xf>
    <xf numFmtId="164" fontId="13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77" applyNumberFormat="1" applyFont="1" applyFill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164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67" applyFont="1" applyFill="1" applyBorder="1" applyAlignment="1" applyProtection="1">
      <alignment horizontal="right"/>
      <protection/>
    </xf>
    <xf numFmtId="0" fontId="14" fillId="0" borderId="0" xfId="67" applyFont="1" applyFill="1" applyBorder="1" applyAlignment="1" applyProtection="1">
      <alignment horizontal="right"/>
      <protection/>
    </xf>
    <xf numFmtId="164" fontId="18" fillId="0" borderId="16" xfId="67" applyNumberFormat="1" applyFont="1" applyBorder="1" applyAlignment="1" applyProtection="1">
      <alignment horizontal="right" vertical="center" wrapText="1" indent="1"/>
      <protection locked="0"/>
    </xf>
    <xf numFmtId="164" fontId="18" fillId="0" borderId="14" xfId="67" applyNumberFormat="1" applyFont="1" applyBorder="1" applyAlignment="1" applyProtection="1">
      <alignment horizontal="right" vertical="center" wrapText="1" indent="1"/>
      <protection locked="0"/>
    </xf>
    <xf numFmtId="164" fontId="18" fillId="0" borderId="15" xfId="67" applyNumberFormat="1" applyFont="1" applyBorder="1" applyAlignment="1" applyProtection="1">
      <alignment horizontal="right" vertical="center" wrapText="1" indent="1"/>
      <protection locked="0"/>
    </xf>
    <xf numFmtId="0" fontId="4" fillId="0" borderId="0" xfId="67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horizontal="right" vertical="center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2" fillId="0" borderId="59" xfId="77" applyFont="1" applyFill="1" applyBorder="1" applyAlignment="1" applyProtection="1">
      <alignment horizontal="justify" vertical="top" wrapText="1"/>
      <protection/>
    </xf>
    <xf numFmtId="164" fontId="13" fillId="0" borderId="18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1" xfId="7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2" xfId="0" applyFont="1" applyFill="1" applyBorder="1" applyAlignment="1" applyProtection="1">
      <alignment horizontal="right" vertical="center" wrapText="1" indent="1"/>
      <protection/>
    </xf>
    <xf numFmtId="164" fontId="18" fillId="0" borderId="82" xfId="67" applyNumberFormat="1" applyFont="1" applyBorder="1" applyAlignment="1" applyProtection="1">
      <alignment horizontal="right" vertical="center" wrapText="1" indent="1"/>
      <protection locked="0"/>
    </xf>
    <xf numFmtId="164" fontId="12" fillId="0" borderId="0" xfId="77" applyNumberFormat="1" applyFont="1" applyFill="1" applyBorder="1" applyAlignment="1" applyProtection="1">
      <alignment horizontal="right" vertical="center" wrapText="1" inden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2" fillId="0" borderId="29" xfId="77" applyFont="1" applyFill="1" applyBorder="1" applyAlignment="1" applyProtection="1">
      <alignment horizontal="justify" vertical="top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164" fontId="13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77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7" applyNumberFormat="1" applyFont="1" applyBorder="1" applyAlignment="1" applyProtection="1">
      <alignment horizontal="right" vertical="center" wrapText="1" indent="1"/>
      <protection/>
    </xf>
    <xf numFmtId="164" fontId="18" fillId="0" borderId="0" xfId="67" applyNumberFormat="1" applyFont="1" applyBorder="1" applyAlignment="1" applyProtection="1">
      <alignment horizontal="right" vertical="center" wrapText="1" indent="1"/>
      <protection locked="0"/>
    </xf>
    <xf numFmtId="164" fontId="16" fillId="0" borderId="0" xfId="67" applyNumberFormat="1" applyFont="1" applyBorder="1" applyAlignment="1" applyProtection="1" quotePrefix="1">
      <alignment horizontal="right" vertical="center" wrapText="1" indent="1"/>
      <protection/>
    </xf>
    <xf numFmtId="164" fontId="13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 wrapText="1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77" applyNumberFormat="1" applyFont="1" applyFill="1" applyBorder="1" applyAlignment="1" applyProtection="1">
      <alignment horizontal="right" vertical="center" wrapText="1" indent="1"/>
      <protection/>
    </xf>
    <xf numFmtId="0" fontId="89" fillId="0" borderId="0" xfId="76" applyFont="1" applyAlignment="1">
      <alignment vertical="center"/>
      <protection/>
    </xf>
    <xf numFmtId="49" fontId="83" fillId="0" borderId="0" xfId="76" applyNumberFormat="1" applyAlignment="1">
      <alignment horizontal="center"/>
      <protection/>
    </xf>
    <xf numFmtId="0" fontId="83" fillId="0" borderId="0" xfId="76">
      <alignment/>
      <protection/>
    </xf>
    <xf numFmtId="49" fontId="90" fillId="0" borderId="35" xfId="76" applyNumberFormat="1" applyFont="1" applyBorder="1" applyAlignment="1">
      <alignment horizontal="center" vertical="center" wrapText="1"/>
      <protection/>
    </xf>
    <xf numFmtId="0" fontId="90" fillId="0" borderId="25" xfId="76" applyFont="1" applyBorder="1" applyAlignment="1">
      <alignment horizontal="center" vertical="center" wrapText="1"/>
      <protection/>
    </xf>
    <xf numFmtId="0" fontId="47" fillId="0" borderId="25" xfId="73" applyFont="1" applyBorder="1" applyAlignment="1">
      <alignment horizontal="center" vertical="center" wrapText="1"/>
      <protection/>
    </xf>
    <xf numFmtId="0" fontId="83" fillId="0" borderId="0" xfId="76" applyAlignment="1">
      <alignment vertical="center" wrapText="1"/>
      <protection/>
    </xf>
    <xf numFmtId="49" fontId="83" fillId="0" borderId="83" xfId="76" applyNumberFormat="1" applyBorder="1" applyAlignment="1">
      <alignment horizontal="center" vertical="center"/>
      <protection/>
    </xf>
    <xf numFmtId="0" fontId="83" fillId="0" borderId="38" xfId="76" applyBorder="1" applyAlignment="1">
      <alignment vertical="center"/>
      <protection/>
    </xf>
    <xf numFmtId="3" fontId="83" fillId="0" borderId="38" xfId="76" applyNumberFormat="1" applyBorder="1" applyAlignment="1">
      <alignment vertical="center"/>
      <protection/>
    </xf>
    <xf numFmtId="0" fontId="83" fillId="0" borderId="0" xfId="76" applyAlignment="1">
      <alignment vertical="center"/>
      <protection/>
    </xf>
    <xf numFmtId="49" fontId="83" fillId="0" borderId="33" xfId="76" applyNumberFormat="1" applyBorder="1" applyAlignment="1">
      <alignment horizontal="center" vertical="center"/>
      <protection/>
    </xf>
    <xf numFmtId="0" fontId="83" fillId="0" borderId="34" xfId="76" applyBorder="1" applyAlignment="1">
      <alignment vertical="center"/>
      <protection/>
    </xf>
    <xf numFmtId="3" fontId="83" fillId="0" borderId="34" xfId="76" applyNumberFormat="1" applyBorder="1" applyAlignment="1">
      <alignment vertical="center"/>
      <protection/>
    </xf>
    <xf numFmtId="49" fontId="90" fillId="30" borderId="35" xfId="76" applyNumberFormat="1" applyFont="1" applyFill="1" applyBorder="1" applyAlignment="1">
      <alignment horizontal="center" vertical="center"/>
      <protection/>
    </xf>
    <xf numFmtId="0" fontId="90" fillId="30" borderId="25" xfId="76" applyFont="1" applyFill="1" applyBorder="1" applyAlignment="1">
      <alignment vertical="center"/>
      <protection/>
    </xf>
    <xf numFmtId="3" fontId="90" fillId="30" borderId="25" xfId="76" applyNumberFormat="1" applyFont="1" applyFill="1" applyBorder="1" applyAlignment="1">
      <alignment vertical="center"/>
      <protection/>
    </xf>
    <xf numFmtId="0" fontId="90" fillId="0" borderId="0" xfId="76" applyFont="1" applyAlignment="1">
      <alignment vertical="center"/>
      <protection/>
    </xf>
    <xf numFmtId="49" fontId="90" fillId="31" borderId="35" xfId="76" applyNumberFormat="1" applyFont="1" applyFill="1" applyBorder="1" applyAlignment="1">
      <alignment horizontal="center" vertical="center"/>
      <protection/>
    </xf>
    <xf numFmtId="0" fontId="90" fillId="31" borderId="25" xfId="76" applyFont="1" applyFill="1" applyBorder="1" applyAlignment="1">
      <alignment vertical="center"/>
      <protection/>
    </xf>
    <xf numFmtId="3" fontId="90" fillId="31" borderId="25" xfId="76" applyNumberFormat="1" applyFont="1" applyFill="1" applyBorder="1" applyAlignment="1">
      <alignment vertical="center"/>
      <protection/>
    </xf>
    <xf numFmtId="49" fontId="90" fillId="31" borderId="71" xfId="76" applyNumberFormat="1" applyFont="1" applyFill="1" applyBorder="1" applyAlignment="1">
      <alignment horizontal="center" vertical="center"/>
      <protection/>
    </xf>
    <xf numFmtId="0" fontId="90" fillId="31" borderId="72" xfId="76" applyFont="1" applyFill="1" applyBorder="1" applyAlignment="1">
      <alignment vertical="center"/>
      <protection/>
    </xf>
    <xf numFmtId="3" fontId="90" fillId="31" borderId="72" xfId="76" applyNumberFormat="1" applyFont="1" applyFill="1" applyBorder="1" applyAlignment="1">
      <alignment vertical="center"/>
      <protection/>
    </xf>
    <xf numFmtId="49" fontId="90" fillId="31" borderId="25" xfId="76" applyNumberFormat="1" applyFont="1" applyFill="1" applyBorder="1" applyAlignment="1">
      <alignment horizontal="center" vertical="center"/>
      <protection/>
    </xf>
    <xf numFmtId="0" fontId="90" fillId="31" borderId="82" xfId="76" applyFont="1" applyFill="1" applyBorder="1" applyAlignment="1">
      <alignment vertical="center"/>
      <protection/>
    </xf>
    <xf numFmtId="3" fontId="83" fillId="31" borderId="25" xfId="76" applyNumberFormat="1" applyFont="1" applyFill="1" applyBorder="1" applyAlignment="1">
      <alignment vertical="center"/>
      <protection/>
    </xf>
    <xf numFmtId="3" fontId="90" fillId="31" borderId="27" xfId="76" applyNumberFormat="1" applyFont="1" applyFill="1" applyBorder="1" applyAlignment="1">
      <alignment vertical="center"/>
      <protection/>
    </xf>
    <xf numFmtId="0" fontId="91" fillId="0" borderId="0" xfId="71" applyFont="1">
      <alignment/>
      <protection/>
    </xf>
    <xf numFmtId="164" fontId="5" fillId="0" borderId="0" xfId="77" applyNumberFormat="1" applyFont="1" applyFill="1" applyBorder="1" applyAlignment="1" applyProtection="1">
      <alignment horizontal="center" vertical="center"/>
      <protection/>
    </xf>
    <xf numFmtId="164" fontId="14" fillId="0" borderId="0" xfId="77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Fill="1" applyProtection="1">
      <alignment/>
      <protection/>
    </xf>
    <xf numFmtId="164" fontId="21" fillId="0" borderId="19" xfId="77" applyNumberFormat="1" applyFont="1" applyFill="1" applyBorder="1" applyAlignment="1" applyProtection="1">
      <alignment vertical="center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0" fontId="6" fillId="0" borderId="66" xfId="77" applyFont="1" applyFill="1" applyBorder="1" applyAlignment="1" applyProtection="1">
      <alignment horizontal="center" vertical="center" wrapText="1"/>
      <protection/>
    </xf>
    <xf numFmtId="0" fontId="6" fillId="0" borderId="73" xfId="77" applyFont="1" applyFill="1" applyBorder="1" applyAlignment="1" applyProtection="1">
      <alignment horizontal="center" vertical="center" wrapText="1"/>
      <protection/>
    </xf>
    <xf numFmtId="0" fontId="12" fillId="0" borderId="59" xfId="77" applyFont="1" applyFill="1" applyBorder="1" applyAlignment="1" applyProtection="1">
      <alignment horizontal="justify" vertical="top"/>
      <protection/>
    </xf>
    <xf numFmtId="0" fontId="12" fillId="0" borderId="60" xfId="77" applyFont="1" applyFill="1" applyBorder="1" applyAlignment="1" applyProtection="1">
      <alignment horizontal="justify" vertical="top" wrapText="1"/>
      <protection/>
    </xf>
    <xf numFmtId="0" fontId="12" fillId="0" borderId="61" xfId="77" applyFont="1" applyFill="1" applyBorder="1" applyAlignment="1" applyProtection="1">
      <alignment horizontal="justify" vertical="top" wrapText="1"/>
      <protection/>
    </xf>
    <xf numFmtId="0" fontId="12" fillId="0" borderId="16" xfId="77" applyFont="1" applyFill="1" applyBorder="1" applyAlignment="1" applyProtection="1">
      <alignment horizontal="left" vertical="center" wrapText="1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7" applyFont="1" applyFill="1" applyProtection="1">
      <alignment/>
      <protection/>
    </xf>
    <xf numFmtId="49" fontId="13" fillId="0" borderId="37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42" xfId="0" applyFont="1" applyBorder="1" applyAlignment="1" applyProtection="1">
      <alignment horizontal="left" wrapText="1" indent="1"/>
      <protection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2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3" xfId="77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164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164" fontId="12" fillId="0" borderId="7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66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73" xfId="77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164" fontId="12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5" fillId="0" borderId="0" xfId="77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77" applyNumberFormat="1" applyFont="1" applyFill="1" applyBorder="1" applyAlignment="1" applyProtection="1">
      <alignment/>
      <protection/>
    </xf>
    <xf numFmtId="0" fontId="2" fillId="0" borderId="0" xfId="77" applyFont="1" applyFill="1" applyAlignment="1" applyProtection="1">
      <alignment/>
      <protection/>
    </xf>
    <xf numFmtId="0" fontId="6" fillId="0" borderId="21" xfId="77" applyFont="1" applyFill="1" applyBorder="1" applyAlignment="1" applyProtection="1">
      <alignment horizontal="center" vertical="center" wrapText="1"/>
      <protection/>
    </xf>
    <xf numFmtId="0" fontId="12" fillId="0" borderId="25" xfId="77" applyFont="1" applyFill="1" applyBorder="1" applyAlignment="1" applyProtection="1">
      <alignment vertical="center" wrapText="1"/>
      <protection/>
    </xf>
    <xf numFmtId="0" fontId="6" fillId="0" borderId="25" xfId="77" applyFont="1" applyFill="1" applyBorder="1" applyAlignment="1" applyProtection="1">
      <alignment vertical="center" wrapText="1"/>
      <protection/>
    </xf>
    <xf numFmtId="0" fontId="6" fillId="0" borderId="84" xfId="77" applyFont="1" applyFill="1" applyBorder="1" applyAlignment="1" applyProtection="1">
      <alignment vertical="center" wrapText="1"/>
      <protection/>
    </xf>
    <xf numFmtId="0" fontId="12" fillId="0" borderId="59" xfId="77" applyFont="1" applyFill="1" applyBorder="1" applyAlignment="1" applyProtection="1">
      <alignment horizontal="left" vertical="center" wrapText="1" indent="1"/>
      <protection/>
    </xf>
    <xf numFmtId="0" fontId="12" fillId="0" borderId="60" xfId="77" applyFont="1" applyFill="1" applyBorder="1" applyAlignment="1" applyProtection="1">
      <alignment vertical="center" wrapText="1"/>
      <protection/>
    </xf>
    <xf numFmtId="164" fontId="12" fillId="0" borderId="67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50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41" xfId="77" applyFont="1" applyFill="1" applyBorder="1" applyAlignment="1" applyProtection="1">
      <alignment horizontal="left" vertical="center" wrapText="1" indent="1"/>
      <protection/>
    </xf>
    <xf numFmtId="164" fontId="13" fillId="0" borderId="48" xfId="7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77" applyFont="1" applyFill="1" applyBorder="1" applyAlignment="1" applyProtection="1">
      <alignment horizontal="left" vertical="center" wrapText="1" indent="1"/>
      <protection/>
    </xf>
    <xf numFmtId="0" fontId="13" fillId="0" borderId="58" xfId="77" applyFont="1" applyFill="1" applyBorder="1" applyAlignment="1" applyProtection="1">
      <alignment horizontal="left" vertical="center" wrapText="1" indent="1"/>
      <protection/>
    </xf>
    <xf numFmtId="0" fontId="13" fillId="0" borderId="0" xfId="77" applyFont="1" applyFill="1" applyBorder="1" applyAlignment="1" applyProtection="1">
      <alignment horizontal="left" vertical="center" wrapText="1" indent="1"/>
      <protection/>
    </xf>
    <xf numFmtId="0" fontId="13" fillId="0" borderId="10" xfId="77" applyFont="1" applyFill="1" applyBorder="1" applyAlignment="1" applyProtection="1">
      <alignment horizontal="left" indent="6"/>
      <protection/>
    </xf>
    <xf numFmtId="0" fontId="13" fillId="0" borderId="10" xfId="77" applyFont="1" applyFill="1" applyBorder="1" applyAlignment="1" applyProtection="1">
      <alignment horizontal="left" vertical="center" wrapText="1" indent="6"/>
      <protection/>
    </xf>
    <xf numFmtId="49" fontId="13" fillId="0" borderId="51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11" xfId="77" applyFont="1" applyFill="1" applyBorder="1" applyAlignment="1" applyProtection="1">
      <alignment horizontal="left" vertical="center" wrapText="1" indent="6"/>
      <protection/>
    </xf>
    <xf numFmtId="49" fontId="13" fillId="0" borderId="55" xfId="77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77" applyFont="1" applyFill="1" applyBorder="1" applyAlignment="1" applyProtection="1">
      <alignment horizontal="left" vertical="center" wrapText="1" indent="6"/>
      <protection/>
    </xf>
    <xf numFmtId="164" fontId="13" fillId="0" borderId="20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7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77" applyFont="1" applyFill="1" applyBorder="1" applyAlignment="1" applyProtection="1">
      <alignment vertical="center" wrapText="1"/>
      <protection/>
    </xf>
    <xf numFmtId="0" fontId="13" fillId="0" borderId="11" xfId="77" applyFont="1" applyFill="1" applyBorder="1" applyAlignment="1" applyProtection="1">
      <alignment horizontal="left" vertical="center" wrapText="1" indent="1"/>
      <protection/>
    </xf>
    <xf numFmtId="164" fontId="12" fillId="0" borderId="12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77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77" applyNumberFormat="1" applyFont="1" applyFill="1" applyBorder="1" applyAlignment="1" applyProtection="1">
      <alignment horizontal="righ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6"/>
      <protection/>
    </xf>
    <xf numFmtId="0" fontId="2" fillId="0" borderId="0" xfId="77" applyFont="1" applyFill="1" applyAlignment="1" applyProtection="1">
      <alignment horizontal="left" vertical="center" indent="1"/>
      <protection/>
    </xf>
    <xf numFmtId="0" fontId="12" fillId="0" borderId="14" xfId="77" applyFont="1" applyFill="1" applyBorder="1" applyAlignment="1" applyProtection="1">
      <alignment horizontal="left" vertical="center" wrapText="1" indent="1"/>
      <protection/>
    </xf>
    <xf numFmtId="0" fontId="13" fillId="0" borderId="42" xfId="77" applyFont="1" applyFill="1" applyBorder="1" applyAlignment="1" applyProtection="1">
      <alignment horizontal="left" vertical="center" wrapText="1" indent="1"/>
      <protection/>
    </xf>
    <xf numFmtId="164" fontId="12" fillId="0" borderId="16" xfId="7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77" applyFont="1" applyFill="1" applyBorder="1" applyAlignment="1" applyProtection="1">
      <alignment horizontal="left" vertical="center" wrapText="1" indent="1"/>
      <protection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8" fillId="0" borderId="16" xfId="67" applyNumberFormat="1" applyFont="1" applyBorder="1" applyAlignment="1" applyProtection="1">
      <alignment horizontal="right" vertical="center" wrapText="1" indent="1"/>
      <protection/>
    </xf>
    <xf numFmtId="164" fontId="18" fillId="0" borderId="14" xfId="67" applyNumberFormat="1" applyFont="1" applyBorder="1" applyAlignment="1" applyProtection="1">
      <alignment horizontal="right" vertical="center" wrapText="1" indent="1"/>
      <protection/>
    </xf>
    <xf numFmtId="164" fontId="18" fillId="0" borderId="15" xfId="67" applyNumberFormat="1" applyFont="1" applyBorder="1" applyAlignment="1" applyProtection="1">
      <alignment horizontal="right" vertical="center" wrapText="1" indent="1"/>
      <protection/>
    </xf>
    <xf numFmtId="0" fontId="5" fillId="0" borderId="0" xfId="77" applyFont="1" applyFill="1" applyProtection="1">
      <alignment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6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14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15" xfId="67" applyNumberFormat="1" applyFont="1" applyBorder="1" applyAlignment="1" applyProtection="1" quotePrefix="1">
      <alignment horizontal="righ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164" fontId="16" fillId="0" borderId="70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66" xfId="67" applyNumberFormat="1" applyFont="1" applyBorder="1" applyAlignment="1" applyProtection="1" quotePrefix="1">
      <alignment horizontal="right" vertical="center" wrapText="1" indent="1"/>
      <protection/>
    </xf>
    <xf numFmtId="164" fontId="16" fillId="0" borderId="73" xfId="67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77" applyFont="1" applyFill="1" applyAlignment="1" applyProtection="1">
      <alignment horizontal="center"/>
      <protection/>
    </xf>
    <xf numFmtId="164" fontId="21" fillId="0" borderId="19" xfId="77" applyNumberFormat="1" applyFont="1" applyFill="1" applyBorder="1" applyAlignment="1" applyProtection="1">
      <alignment horizontal="left" vertical="center"/>
      <protection/>
    </xf>
    <xf numFmtId="164" fontId="12" fillId="0" borderId="84" xfId="77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77" applyFont="1" applyFill="1" applyAlignment="1" applyProtection="1">
      <alignment horizontal="right" vertical="center" indent="1"/>
      <protection/>
    </xf>
    <xf numFmtId="164" fontId="12" fillId="0" borderId="82" xfId="77" applyNumberFormat="1" applyFont="1" applyFill="1" applyBorder="1" applyAlignment="1" applyProtection="1">
      <alignment horizontal="right" vertical="center" wrapText="1" indent="1"/>
      <protection/>
    </xf>
    <xf numFmtId="164" fontId="13" fillId="0" borderId="85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6" xfId="7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7" xfId="7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7" applyFont="1" applyBorder="1" applyAlignment="1" applyProtection="1">
      <alignment horizontal="left" vertical="center" wrapText="1" indent="1"/>
      <protection/>
    </xf>
    <xf numFmtId="0" fontId="17" fillId="0" borderId="24" xfId="67" applyFont="1" applyBorder="1" applyAlignment="1" applyProtection="1">
      <alignment horizontal="left" vertical="center" wrapText="1" indent="1"/>
      <protection/>
    </xf>
    <xf numFmtId="164" fontId="0" fillId="0" borderId="12" xfId="0" applyNumberForma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Alignment="1">
      <alignment/>
    </xf>
    <xf numFmtId="164" fontId="11" fillId="0" borderId="12" xfId="0" applyNumberFormat="1" applyFont="1" applyFill="1" applyBorder="1" applyAlignment="1" applyProtection="1">
      <alignment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horizontal="left" vertical="center" indent="1"/>
      <protection locked="0"/>
    </xf>
    <xf numFmtId="3" fontId="13" fillId="0" borderId="64" xfId="0" applyNumberFormat="1" applyFont="1" applyBorder="1" applyAlignment="1" applyProtection="1">
      <alignment horizontal="righ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17" xfId="0" applyNumberFormat="1" applyFont="1" applyBorder="1" applyAlignment="1" applyProtection="1">
      <alignment horizontal="right" vertical="center" indent="1"/>
      <protection locked="0"/>
    </xf>
    <xf numFmtId="172" fontId="18" fillId="0" borderId="10" xfId="79" applyNumberFormat="1" applyFont="1" applyFill="1" applyBorder="1" applyAlignment="1" applyProtection="1">
      <alignment horizontal="right" vertical="center" wrapText="1"/>
      <protection/>
    </xf>
    <xf numFmtId="0" fontId="12" fillId="0" borderId="35" xfId="77" applyFont="1" applyFill="1" applyBorder="1" applyAlignment="1" applyProtection="1">
      <alignment horizontal="center" vertical="center"/>
      <protection/>
    </xf>
    <xf numFmtId="0" fontId="0" fillId="0" borderId="82" xfId="67" applyFont="1" applyBorder="1" applyAlignment="1">
      <alignment horizontal="center" vertical="center"/>
      <protection/>
    </xf>
    <xf numFmtId="0" fontId="0" fillId="0" borderId="43" xfId="67" applyFont="1" applyBorder="1" applyAlignment="1">
      <alignment horizontal="center" vertical="center"/>
      <protection/>
    </xf>
    <xf numFmtId="0" fontId="6" fillId="0" borderId="35" xfId="77" applyFont="1" applyFill="1" applyBorder="1" applyAlignment="1" applyProtection="1">
      <alignment horizontal="center" vertical="center" wrapText="1"/>
      <protection/>
    </xf>
    <xf numFmtId="0" fontId="6" fillId="0" borderId="82" xfId="77" applyFont="1" applyFill="1" applyBorder="1" applyAlignment="1" applyProtection="1">
      <alignment horizontal="center" vertical="center" wrapText="1"/>
      <protection/>
    </xf>
    <xf numFmtId="0" fontId="6" fillId="0" borderId="43" xfId="77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 applyProtection="1">
      <alignment horizontal="right" vertical="center"/>
      <protection/>
    </xf>
    <xf numFmtId="0" fontId="5" fillId="0" borderId="0" xfId="77" applyFont="1" applyFill="1" applyAlignment="1" applyProtection="1">
      <alignment horizontal="center"/>
      <protection/>
    </xf>
    <xf numFmtId="164" fontId="5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50" xfId="77" applyFont="1" applyFill="1" applyBorder="1" applyAlignment="1" applyProtection="1">
      <alignment horizontal="center" vertical="center" wrapText="1"/>
      <protection/>
    </xf>
    <xf numFmtId="0" fontId="6" fillId="0" borderId="55" xfId="77" applyFont="1" applyFill="1" applyBorder="1" applyAlignment="1" applyProtection="1">
      <alignment horizontal="center" vertical="center" wrapText="1"/>
      <protection/>
    </xf>
    <xf numFmtId="0" fontId="6" fillId="0" borderId="41" xfId="77" applyFont="1" applyFill="1" applyBorder="1" applyAlignment="1" applyProtection="1">
      <alignment horizontal="center" vertical="center" wrapText="1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164" fontId="6" fillId="0" borderId="41" xfId="77" applyNumberFormat="1" applyFont="1" applyFill="1" applyBorder="1" applyAlignment="1" applyProtection="1">
      <alignment horizontal="center" vertical="center"/>
      <protection/>
    </xf>
    <xf numFmtId="164" fontId="6" fillId="0" borderId="64" xfId="77" applyNumberFormat="1" applyFont="1" applyFill="1" applyBorder="1" applyAlignment="1" applyProtection="1">
      <alignment horizontal="center" vertical="center"/>
      <protection/>
    </xf>
    <xf numFmtId="164" fontId="6" fillId="0" borderId="14" xfId="77" applyNumberFormat="1" applyFont="1" applyFill="1" applyBorder="1" applyAlignment="1" applyProtection="1">
      <alignment horizontal="center" vertical="center"/>
      <protection/>
    </xf>
    <xf numFmtId="164" fontId="6" fillId="0" borderId="14" xfId="77" applyNumberFormat="1" applyFont="1" applyFill="1" applyBorder="1" applyAlignment="1" applyProtection="1">
      <alignment horizontal="center" vertical="center"/>
      <protection/>
    </xf>
    <xf numFmtId="164" fontId="6" fillId="0" borderId="15" xfId="77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4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7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0" fillId="0" borderId="43" xfId="0" applyBorder="1" applyAlignment="1">
      <alignment/>
    </xf>
    <xf numFmtId="0" fontId="24" fillId="0" borderId="0" xfId="0" applyFont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8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35" xfId="77" applyFont="1" applyFill="1" applyBorder="1" applyAlignment="1" applyProtection="1">
      <alignment horizontal="center" vertical="center"/>
      <protection/>
    </xf>
    <xf numFmtId="0" fontId="0" fillId="0" borderId="82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44" fillId="0" borderId="0" xfId="0" applyFont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54" xfId="0" applyFont="1" applyFill="1" applyBorder="1" applyAlignment="1" applyProtection="1">
      <alignment horizontal="left" vertical="center" wrapText="1" indent="1"/>
      <protection/>
    </xf>
    <xf numFmtId="49" fontId="89" fillId="0" borderId="0" xfId="76" applyNumberFormat="1" applyFont="1" applyAlignment="1">
      <alignment horizontal="center" vertical="center"/>
      <protection/>
    </xf>
    <xf numFmtId="0" fontId="91" fillId="0" borderId="0" xfId="71" applyFont="1" applyAlignment="1">
      <alignment/>
      <protection/>
    </xf>
    <xf numFmtId="164" fontId="5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50" xfId="77" applyFont="1" applyFill="1" applyBorder="1" applyAlignment="1" applyProtection="1">
      <alignment horizontal="center" vertical="center" wrapText="1"/>
      <protection/>
    </xf>
    <xf numFmtId="0" fontId="6" fillId="0" borderId="55" xfId="77" applyFont="1" applyFill="1" applyBorder="1" applyAlignment="1" applyProtection="1">
      <alignment horizontal="center" vertical="center" wrapText="1"/>
      <protection/>
    </xf>
    <xf numFmtId="0" fontId="6" fillId="0" borderId="41" xfId="77" applyFont="1" applyFill="1" applyBorder="1" applyAlignment="1" applyProtection="1">
      <alignment horizontal="center" vertical="center" wrapText="1"/>
      <protection/>
    </xf>
    <xf numFmtId="0" fontId="6" fillId="0" borderId="20" xfId="77" applyFont="1" applyFill="1" applyBorder="1" applyAlignment="1" applyProtection="1">
      <alignment horizontal="center" vertical="center" wrapText="1"/>
      <protection/>
    </xf>
    <xf numFmtId="164" fontId="6" fillId="0" borderId="41" xfId="77" applyNumberFormat="1" applyFont="1" applyFill="1" applyBorder="1" applyAlignment="1" applyProtection="1">
      <alignment horizontal="center" vertical="center"/>
      <protection/>
    </xf>
    <xf numFmtId="164" fontId="6" fillId="0" borderId="64" xfId="77" applyNumberFormat="1" applyFont="1" applyFill="1" applyBorder="1" applyAlignment="1" applyProtection="1">
      <alignment horizontal="center" vertical="center"/>
      <protection/>
    </xf>
    <xf numFmtId="0" fontId="6" fillId="0" borderId="60" xfId="77" applyFont="1" applyFill="1" applyBorder="1" applyAlignment="1" applyProtection="1">
      <alignment horizontal="center" vertical="center" wrapText="1"/>
      <protection/>
    </xf>
    <xf numFmtId="0" fontId="6" fillId="0" borderId="66" xfId="77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54" xfId="0" applyFont="1" applyFill="1" applyBorder="1" applyAlignment="1" applyProtection="1">
      <alignment horizontal="left" vertical="center"/>
      <protection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54" xfId="0" applyFont="1" applyFill="1" applyBorder="1" applyAlignment="1">
      <alignment horizontal="left" vertical="center" indent="2"/>
    </xf>
    <xf numFmtId="0" fontId="29" fillId="0" borderId="0" xfId="79" applyFont="1" applyFill="1" applyAlignment="1" applyProtection="1">
      <alignment horizontal="left"/>
      <protection/>
    </xf>
    <xf numFmtId="0" fontId="31" fillId="0" borderId="0" xfId="79" applyFont="1" applyFill="1" applyAlignment="1" applyProtection="1">
      <alignment horizontal="center" vertical="center" wrapText="1"/>
      <protection/>
    </xf>
    <xf numFmtId="0" fontId="31" fillId="0" borderId="0" xfId="79" applyFont="1" applyFill="1" applyAlignment="1" applyProtection="1">
      <alignment horizontal="center" vertical="center"/>
      <protection/>
    </xf>
    <xf numFmtId="0" fontId="32" fillId="0" borderId="0" xfId="79" applyFont="1" applyFill="1" applyBorder="1" applyAlignment="1" applyProtection="1">
      <alignment horizontal="right"/>
      <protection/>
    </xf>
    <xf numFmtId="0" fontId="33" fillId="0" borderId="59" xfId="79" applyFont="1" applyFill="1" applyBorder="1" applyAlignment="1" applyProtection="1">
      <alignment horizontal="center" vertical="center" wrapText="1"/>
      <protection/>
    </xf>
    <xf numFmtId="0" fontId="33" fillId="0" borderId="51" xfId="79" applyFont="1" applyFill="1" applyBorder="1" applyAlignment="1" applyProtection="1">
      <alignment horizontal="center" vertical="center" wrapText="1"/>
      <protection/>
    </xf>
    <xf numFmtId="0" fontId="33" fillId="0" borderId="37" xfId="79" applyFont="1" applyFill="1" applyBorder="1" applyAlignment="1" applyProtection="1">
      <alignment horizontal="center" vertical="center" wrapText="1"/>
      <protection/>
    </xf>
    <xf numFmtId="0" fontId="21" fillId="0" borderId="60" xfId="78" applyFont="1" applyFill="1" applyBorder="1" applyAlignment="1" applyProtection="1">
      <alignment horizontal="center" vertical="center" textRotation="90"/>
      <protection/>
    </xf>
    <xf numFmtId="0" fontId="21" fillId="0" borderId="18" xfId="78" applyFont="1" applyFill="1" applyBorder="1" applyAlignment="1" applyProtection="1">
      <alignment horizontal="center" vertical="center" textRotation="90"/>
      <protection/>
    </xf>
    <xf numFmtId="0" fontId="21" fillId="0" borderId="42" xfId="78" applyFont="1" applyFill="1" applyBorder="1" applyAlignment="1" applyProtection="1">
      <alignment horizontal="center" vertical="center" textRotation="90"/>
      <protection/>
    </xf>
    <xf numFmtId="0" fontId="32" fillId="0" borderId="41" xfId="79" applyFont="1" applyFill="1" applyBorder="1" applyAlignment="1" applyProtection="1">
      <alignment horizontal="center" vertical="center" wrapText="1"/>
      <protection/>
    </xf>
    <xf numFmtId="0" fontId="32" fillId="0" borderId="10" xfId="79" applyFont="1" applyFill="1" applyBorder="1" applyAlignment="1" applyProtection="1">
      <alignment horizontal="center" vertical="center" wrapText="1"/>
      <protection/>
    </xf>
    <xf numFmtId="0" fontId="32" fillId="0" borderId="61" xfId="79" applyFont="1" applyFill="1" applyBorder="1" applyAlignment="1" applyProtection="1">
      <alignment horizontal="center" vertical="center" wrapText="1"/>
      <protection/>
    </xf>
    <xf numFmtId="0" fontId="32" fillId="0" borderId="57" xfId="79" applyFont="1" applyFill="1" applyBorder="1" applyAlignment="1" applyProtection="1">
      <alignment horizontal="center" vertical="center" wrapText="1"/>
      <protection/>
    </xf>
    <xf numFmtId="0" fontId="32" fillId="0" borderId="10" xfId="79" applyFont="1" applyFill="1" applyBorder="1" applyAlignment="1" applyProtection="1">
      <alignment horizontal="center" wrapText="1"/>
      <protection/>
    </xf>
    <xf numFmtId="0" fontId="32" fillId="0" borderId="17" xfId="79" applyFont="1" applyFill="1" applyBorder="1" applyAlignment="1" applyProtection="1">
      <alignment horizontal="center" wrapText="1"/>
      <protection/>
    </xf>
    <xf numFmtId="0" fontId="29" fillId="0" borderId="0" xfId="79" applyFont="1" applyFill="1" applyAlignment="1" applyProtection="1">
      <alignment horizontal="center"/>
      <protection/>
    </xf>
    <xf numFmtId="0" fontId="3" fillId="0" borderId="0" xfId="78" applyFont="1" applyFill="1" applyAlignment="1" applyProtection="1">
      <alignment horizontal="center" vertical="center" wrapText="1"/>
      <protection/>
    </xf>
    <xf numFmtId="0" fontId="5" fillId="0" borderId="0" xfId="78" applyFont="1" applyFill="1" applyAlignment="1" applyProtection="1">
      <alignment horizontal="center" vertical="center" wrapText="1"/>
      <protection/>
    </xf>
    <xf numFmtId="0" fontId="21" fillId="0" borderId="0" xfId="78" applyFont="1" applyFill="1" applyBorder="1" applyAlignment="1" applyProtection="1">
      <alignment horizontal="right" vertical="center"/>
      <protection/>
    </xf>
    <xf numFmtId="0" fontId="5" fillId="0" borderId="50" xfId="78" applyFont="1" applyFill="1" applyBorder="1" applyAlignment="1" applyProtection="1">
      <alignment horizontal="center" vertical="center" wrapText="1"/>
      <protection/>
    </xf>
    <xf numFmtId="0" fontId="5" fillId="0" borderId="12" xfId="78" applyFont="1" applyFill="1" applyBorder="1" applyAlignment="1" applyProtection="1">
      <alignment horizontal="center" vertical="center" wrapText="1"/>
      <protection/>
    </xf>
    <xf numFmtId="0" fontId="21" fillId="0" borderId="41" xfId="78" applyFont="1" applyFill="1" applyBorder="1" applyAlignment="1" applyProtection="1">
      <alignment horizontal="center" vertical="center" textRotation="90"/>
      <protection/>
    </xf>
    <xf numFmtId="0" fontId="21" fillId="0" borderId="10" xfId="78" applyFont="1" applyFill="1" applyBorder="1" applyAlignment="1" applyProtection="1">
      <alignment horizontal="center" vertical="center" textRotation="90"/>
      <protection/>
    </xf>
    <xf numFmtId="0" fontId="4" fillId="0" borderId="64" xfId="78" applyFont="1" applyFill="1" applyBorder="1" applyAlignment="1" applyProtection="1">
      <alignment horizontal="center" vertical="center" wrapText="1"/>
      <protection/>
    </xf>
    <xf numFmtId="0" fontId="4" fillId="0" borderId="17" xfId="78" applyFont="1" applyFill="1" applyBorder="1" applyAlignment="1" applyProtection="1">
      <alignment horizontal="center" vertical="center"/>
      <protection/>
    </xf>
    <xf numFmtId="0" fontId="31" fillId="0" borderId="0" xfId="79" applyFont="1" applyFill="1" applyAlignment="1">
      <alignment horizontal="center" vertical="center" wrapText="1"/>
      <protection/>
    </xf>
    <xf numFmtId="0" fontId="31" fillId="0" borderId="0" xfId="79" applyFont="1" applyFill="1" applyAlignment="1">
      <alignment horizontal="center" vertical="center"/>
      <protection/>
    </xf>
    <xf numFmtId="0" fontId="16" fillId="0" borderId="35" xfId="79" applyFont="1" applyFill="1" applyBorder="1" applyAlignment="1">
      <alignment horizontal="left"/>
      <protection/>
    </xf>
    <xf numFmtId="0" fontId="16" fillId="0" borderId="54" xfId="79" applyFont="1" applyFill="1" applyBorder="1" applyAlignment="1">
      <alignment horizontal="left"/>
      <protection/>
    </xf>
    <xf numFmtId="3" fontId="29" fillId="0" borderId="0" xfId="79" applyNumberFormat="1" applyFont="1" applyFill="1" applyAlignment="1">
      <alignment horizontal="center"/>
      <protection/>
    </xf>
    <xf numFmtId="0" fontId="31" fillId="0" borderId="0" xfId="79" applyFont="1" applyFill="1" applyAlignment="1">
      <alignment horizontal="center" wrapText="1"/>
      <protection/>
    </xf>
    <xf numFmtId="0" fontId="31" fillId="0" borderId="0" xfId="79" applyFont="1" applyFill="1" applyAlignment="1">
      <alignment horizontal="center"/>
      <protection/>
    </xf>
    <xf numFmtId="0" fontId="16" fillId="0" borderId="35" xfId="79" applyFont="1" applyFill="1" applyBorder="1" applyAlignment="1">
      <alignment horizontal="left" indent="1"/>
      <protection/>
    </xf>
    <xf numFmtId="0" fontId="16" fillId="0" borderId="54" xfId="79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wrapText="1"/>
      <protection/>
    </xf>
    <xf numFmtId="0" fontId="39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</cellXfs>
  <cellStyles count="73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0" xfId="45"/>
    <cellStyle name="Ellenőrzőcella" xfId="46"/>
    <cellStyle name="Comma" xfId="47"/>
    <cellStyle name="Comma [0]" xfId="48"/>
    <cellStyle name="Ezres 2" xfId="49"/>
    <cellStyle name="Ezres 3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 2 2" xfId="68"/>
    <cellStyle name="Normál 2 3" xfId="69"/>
    <cellStyle name="Normál 3" xfId="70"/>
    <cellStyle name="Normál 4" xfId="71"/>
    <cellStyle name="Normál 4 2" xfId="72"/>
    <cellStyle name="Normál 4 3" xfId="73"/>
    <cellStyle name="Normál 5" xfId="74"/>
    <cellStyle name="Normál 6" xfId="75"/>
    <cellStyle name="Normál 7" xfId="76"/>
    <cellStyle name="Normál_KVRENMUNKA" xfId="77"/>
    <cellStyle name="Normál_VAGYONK" xfId="78"/>
    <cellStyle name="Normál_VAGYONKIM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Vezseny\Documents\2014.%20&#233;vi%20z&#225;rsz&#225;mad&#225;s\1_2014_zarszamadas_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u\KTGVET&#201;S\2014\m&#243;dos1\2013p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u\KTGVET&#201;S\2012\EREDETI\munka\&#214;sszes%20hitel%20&#252;temez&#233;se_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u\BESZ&#193;MOL\2007\&#201;v%20v&#233;ge\2007&#233;vesbes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u\RG\Hitelek\&#214;sszes%20hitel%20&#252;temez&#233;se_2008_ktgvet&#233;s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önállóan működő"/>
      <sheetName val="önállóan gazd."/>
      <sheetName val="iskolák működési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támogatások"/>
      <sheetName val="felújítás"/>
      <sheetName val="beruházás"/>
      <sheetName val="tartalék"/>
      <sheetName val="segélyek"/>
      <sheetName val="ktgvetési mérleg"/>
      <sheetName val="Mérleg"/>
      <sheetName val="maradvány_igi"/>
      <sheetName val="pénzeszközök"/>
      <sheetName val="közvetett támogatások"/>
      <sheetName val="A. vagyonmérleg"/>
      <sheetName val="B.vagyonmérleg"/>
      <sheetName val="részesedések"/>
      <sheetName val="többéves kihatással járó"/>
      <sheetName val="pályázatok "/>
      <sheetName val="kötelező feladatok 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számolás 2013. évi pm."/>
      <sheetName val="Intézmények "/>
      <sheetName val="2013. évi pénzmaradvány"/>
      <sheetName val="2013. évi pénzmaradvány 2 "/>
      <sheetName val="2013. évi pm. önkormányzat"/>
      <sheetName val="városüzemeltetés"/>
      <sheetName val="vagyongazdálkodá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C25">
      <selection activeCell="A4" sqref="A4"/>
    </sheetView>
  </sheetViews>
  <sheetFormatPr defaultColWidth="9.00390625" defaultRowHeight="12.75"/>
  <cols>
    <col min="1" max="1" width="46.375" style="305" customWidth="1"/>
    <col min="2" max="2" width="66.125" style="305" customWidth="1"/>
    <col min="3" max="16384" width="9.375" style="305" customWidth="1"/>
  </cols>
  <sheetData>
    <row r="1" ht="18.75">
      <c r="A1" s="487" t="s">
        <v>105</v>
      </c>
    </row>
    <row r="3" spans="1:2" ht="12.75">
      <c r="A3" s="488"/>
      <c r="B3" s="488"/>
    </row>
    <row r="4" spans="1:2" ht="15.75">
      <c r="A4" s="462" t="s">
        <v>715</v>
      </c>
      <c r="B4" s="489"/>
    </row>
    <row r="5" spans="1:2" s="490" customFormat="1" ht="12.75">
      <c r="A5" s="488"/>
      <c r="B5" s="488"/>
    </row>
    <row r="6" spans="1:2" ht="12.75">
      <c r="A6" s="488" t="s">
        <v>509</v>
      </c>
      <c r="B6" s="488" t="s">
        <v>510</v>
      </c>
    </row>
    <row r="7" spans="1:2" ht="12.75">
      <c r="A7" s="488" t="s">
        <v>511</v>
      </c>
      <c r="B7" s="488" t="s">
        <v>512</v>
      </c>
    </row>
    <row r="8" spans="1:2" ht="12.75">
      <c r="A8" s="488" t="s">
        <v>513</v>
      </c>
      <c r="B8" s="488" t="s">
        <v>514</v>
      </c>
    </row>
    <row r="9" spans="1:2" ht="12.75">
      <c r="A9" s="488"/>
      <c r="B9" s="488"/>
    </row>
    <row r="10" spans="1:2" ht="15.75">
      <c r="A10" s="462" t="str">
        <f>+CONCATENATE(LEFT(A4,4),". évi módosított előirányzat BEVÉTELEK")</f>
        <v>2015. évi módosított előirányzat BEVÉTELEK</v>
      </c>
      <c r="B10" s="489"/>
    </row>
    <row r="11" spans="1:2" ht="12.75">
      <c r="A11" s="488"/>
      <c r="B11" s="488"/>
    </row>
    <row r="12" spans="1:2" s="490" customFormat="1" ht="12.75">
      <c r="A12" s="488" t="s">
        <v>515</v>
      </c>
      <c r="B12" s="488" t="s">
        <v>521</v>
      </c>
    </row>
    <row r="13" spans="1:2" ht="12.75">
      <c r="A13" s="488" t="s">
        <v>516</v>
      </c>
      <c r="B13" s="488" t="s">
        <v>522</v>
      </c>
    </row>
    <row r="14" spans="1:2" ht="12.75">
      <c r="A14" s="488" t="s">
        <v>517</v>
      </c>
      <c r="B14" s="488" t="s">
        <v>523</v>
      </c>
    </row>
    <row r="15" spans="1:2" ht="12.75">
      <c r="A15" s="488"/>
      <c r="B15" s="488"/>
    </row>
    <row r="16" spans="1:2" ht="14.25">
      <c r="A16" s="491" t="str">
        <f>+CONCATENATE(LEFT(A4,4),". évi teljesítés BEVÉTELEK")</f>
        <v>2015. évi teljesítés BEVÉTELEK</v>
      </c>
      <c r="B16" s="489"/>
    </row>
    <row r="17" spans="1:2" ht="12.75">
      <c r="A17" s="488"/>
      <c r="B17" s="488"/>
    </row>
    <row r="18" spans="1:2" ht="12.75">
      <c r="A18" s="488" t="s">
        <v>518</v>
      </c>
      <c r="B18" s="488" t="s">
        <v>524</v>
      </c>
    </row>
    <row r="19" spans="1:2" ht="12.75">
      <c r="A19" s="488" t="s">
        <v>519</v>
      </c>
      <c r="B19" s="488" t="s">
        <v>525</v>
      </c>
    </row>
    <row r="20" spans="1:2" ht="12.75">
      <c r="A20" s="488" t="s">
        <v>520</v>
      </c>
      <c r="B20" s="488" t="s">
        <v>526</v>
      </c>
    </row>
    <row r="21" spans="1:2" ht="12.75">
      <c r="A21" s="488"/>
      <c r="B21" s="488"/>
    </row>
    <row r="22" spans="1:2" ht="15.75">
      <c r="A22" s="462" t="str">
        <f>+CONCATENATE(LEFT(A4,4),". évi eredeti előirányzat KIADÁSOK")</f>
        <v>2015. évi eredeti előirányzat KIADÁSOK</v>
      </c>
      <c r="B22" s="489"/>
    </row>
    <row r="23" spans="1:2" ht="12.75">
      <c r="A23" s="488"/>
      <c r="B23" s="488"/>
    </row>
    <row r="24" spans="1:2" ht="12.75">
      <c r="A24" s="488" t="s">
        <v>527</v>
      </c>
      <c r="B24" s="488" t="s">
        <v>533</v>
      </c>
    </row>
    <row r="25" spans="1:2" ht="12.75">
      <c r="A25" s="488" t="s">
        <v>506</v>
      </c>
      <c r="B25" s="488" t="s">
        <v>534</v>
      </c>
    </row>
    <row r="26" spans="1:2" ht="12.75">
      <c r="A26" s="488" t="s">
        <v>528</v>
      </c>
      <c r="B26" s="488" t="s">
        <v>535</v>
      </c>
    </row>
    <row r="27" spans="1:2" ht="12.75">
      <c r="A27" s="488"/>
      <c r="B27" s="488"/>
    </row>
    <row r="28" spans="1:2" ht="15.75">
      <c r="A28" s="462" t="str">
        <f>+CONCATENATE(LEFT(A4,4),". évi módosított előirányzat KIADÁSOK")</f>
        <v>2015. évi módosított előirányzat KIADÁSOK</v>
      </c>
      <c r="B28" s="489"/>
    </row>
    <row r="29" spans="1:2" ht="12.75">
      <c r="A29" s="488"/>
      <c r="B29" s="488"/>
    </row>
    <row r="30" spans="1:2" ht="12.75">
      <c r="A30" s="488" t="s">
        <v>529</v>
      </c>
      <c r="B30" s="488" t="s">
        <v>540</v>
      </c>
    </row>
    <row r="31" spans="1:2" ht="12.75">
      <c r="A31" s="488" t="s">
        <v>507</v>
      </c>
      <c r="B31" s="488" t="s">
        <v>537</v>
      </c>
    </row>
    <row r="32" spans="1:2" ht="12.75">
      <c r="A32" s="488" t="s">
        <v>530</v>
      </c>
      <c r="B32" s="488" t="s">
        <v>536</v>
      </c>
    </row>
    <row r="33" spans="1:2" ht="12.75">
      <c r="A33" s="488"/>
      <c r="B33" s="488"/>
    </row>
    <row r="34" spans="1:2" ht="15.75">
      <c r="A34" s="492" t="str">
        <f>+CONCATENATE(LEFT(A4,4),". évi teljesítés KIADÁSOK")</f>
        <v>2015. évi teljesítés KIADÁSOK</v>
      </c>
      <c r="B34" s="489"/>
    </row>
    <row r="35" spans="1:2" ht="12.75">
      <c r="A35" s="488"/>
      <c r="B35" s="488"/>
    </row>
    <row r="36" spans="1:2" ht="12.75">
      <c r="A36" s="488" t="s">
        <v>531</v>
      </c>
      <c r="B36" s="488" t="s">
        <v>541</v>
      </c>
    </row>
    <row r="37" spans="1:2" ht="12.75">
      <c r="A37" s="488" t="s">
        <v>508</v>
      </c>
      <c r="B37" s="488" t="s">
        <v>539</v>
      </c>
    </row>
    <row r="38" spans="1:2" ht="12.75">
      <c r="A38" s="488" t="s">
        <v>532</v>
      </c>
      <c r="B38" s="488" t="s">
        <v>538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zoomScaleSheetLayoutView="145" workbookViewId="0" topLeftCell="A1">
      <selection activeCell="B2" sqref="B2"/>
    </sheetView>
  </sheetViews>
  <sheetFormatPr defaultColWidth="9.00390625" defaultRowHeight="12.75"/>
  <cols>
    <col min="1" max="1" width="18.625" style="563" customWidth="1"/>
    <col min="2" max="2" width="62.00390625" style="30" customWidth="1"/>
    <col min="3" max="5" width="15.875" style="30" customWidth="1"/>
    <col min="6" max="8" width="13.875" style="396" customWidth="1"/>
    <col min="9" max="16384" width="9.375" style="30" customWidth="1"/>
  </cols>
  <sheetData>
    <row r="1" spans="1:8" s="502" customFormat="1" ht="21" customHeight="1">
      <c r="A1" s="501"/>
      <c r="B1" s="997" t="s">
        <v>838</v>
      </c>
      <c r="C1" s="991"/>
      <c r="D1" s="991"/>
      <c r="E1" s="991"/>
      <c r="F1" s="991"/>
      <c r="G1" s="991"/>
      <c r="H1" s="991"/>
    </row>
    <row r="2" spans="1:10" s="502" customFormat="1" ht="21" customHeight="1" thickBot="1">
      <c r="A2" s="501"/>
      <c r="B2" s="503"/>
      <c r="C2" s="544"/>
      <c r="D2" s="544"/>
      <c r="E2" s="640"/>
      <c r="H2" s="743" t="s">
        <v>733</v>
      </c>
      <c r="J2" s="742"/>
    </row>
    <row r="3" spans="1:8" s="545" customFormat="1" ht="25.5" customHeight="1" thickBot="1">
      <c r="A3" s="525" t="s">
        <v>142</v>
      </c>
      <c r="B3" s="701" t="s">
        <v>734</v>
      </c>
      <c r="C3" s="980" t="s">
        <v>173</v>
      </c>
      <c r="D3" s="980" t="s">
        <v>178</v>
      </c>
      <c r="E3" s="980" t="s">
        <v>179</v>
      </c>
      <c r="F3" s="994" t="s">
        <v>727</v>
      </c>
      <c r="G3" s="995"/>
      <c r="H3" s="996"/>
    </row>
    <row r="4" spans="1:8" s="545" customFormat="1" ht="24.75" customHeight="1" thickBot="1">
      <c r="A4" s="543" t="s">
        <v>141</v>
      </c>
      <c r="B4" s="702" t="s">
        <v>547</v>
      </c>
      <c r="C4" s="1004"/>
      <c r="D4" s="1004"/>
      <c r="E4" s="1005"/>
      <c r="F4" s="728" t="s">
        <v>728</v>
      </c>
      <c r="G4" s="728" t="s">
        <v>729</v>
      </c>
      <c r="H4" s="728" t="s">
        <v>730</v>
      </c>
    </row>
    <row r="5" spans="1:8" s="546" customFormat="1" ht="15.75" customHeight="1" thickBot="1">
      <c r="A5" s="343" t="s">
        <v>143</v>
      </c>
      <c r="B5" s="727" t="s">
        <v>724</v>
      </c>
      <c r="C5" s="981"/>
      <c r="D5" s="981"/>
      <c r="E5" s="1006"/>
      <c r="F5" s="729"/>
      <c r="G5" s="729"/>
      <c r="H5" s="729"/>
    </row>
    <row r="6" spans="1:8" s="546" customFormat="1" ht="15.75" customHeight="1" thickBot="1">
      <c r="A6" s="1001" t="s">
        <v>41</v>
      </c>
      <c r="B6" s="1002"/>
      <c r="C6" s="1002"/>
      <c r="D6" s="1002"/>
      <c r="E6" s="1002"/>
      <c r="F6" s="1003"/>
      <c r="G6" s="1003"/>
      <c r="H6" s="1003"/>
    </row>
    <row r="7" spans="1:8" s="546" customFormat="1" ht="15.75" customHeight="1" thickBot="1">
      <c r="A7" s="499" t="s">
        <v>7</v>
      </c>
      <c r="B7" s="559" t="s">
        <v>553</v>
      </c>
      <c r="C7" s="431">
        <f>SUM(C8:C17)</f>
        <v>0</v>
      </c>
      <c r="D7" s="586">
        <f>SUM(D8:D17)</f>
        <v>0</v>
      </c>
      <c r="E7" s="565">
        <f>SUM(E8:E17)</f>
        <v>83</v>
      </c>
      <c r="F7" s="663">
        <v>83</v>
      </c>
      <c r="G7" s="398"/>
      <c r="H7" s="381"/>
    </row>
    <row r="8" spans="1:8" ht="12.75">
      <c r="A8" s="568" t="s">
        <v>66</v>
      </c>
      <c r="B8" s="357" t="s">
        <v>334</v>
      </c>
      <c r="C8" s="103"/>
      <c r="D8" s="587"/>
      <c r="E8" s="554"/>
      <c r="F8" s="664"/>
      <c r="G8" s="95"/>
      <c r="H8" s="512"/>
    </row>
    <row r="9" spans="1:8" s="547" customFormat="1" ht="12.75" customHeight="1">
      <c r="A9" s="569" t="s">
        <v>67</v>
      </c>
      <c r="B9" s="355" t="s">
        <v>335</v>
      </c>
      <c r="C9" s="428"/>
      <c r="D9" s="588"/>
      <c r="E9" s="109"/>
      <c r="F9" s="665"/>
      <c r="G9" s="399"/>
      <c r="H9" s="513"/>
    </row>
    <row r="10" spans="1:8" s="547" customFormat="1" ht="15.75" customHeight="1">
      <c r="A10" s="569" t="s">
        <v>68</v>
      </c>
      <c r="B10" s="355" t="s">
        <v>336</v>
      </c>
      <c r="C10" s="428"/>
      <c r="D10" s="588"/>
      <c r="E10" s="109"/>
      <c r="F10" s="665"/>
      <c r="G10" s="399"/>
      <c r="H10" s="513"/>
    </row>
    <row r="11" spans="1:8" s="521" customFormat="1" ht="12" customHeight="1">
      <c r="A11" s="569" t="s">
        <v>69</v>
      </c>
      <c r="B11" s="355" t="s">
        <v>337</v>
      </c>
      <c r="C11" s="428"/>
      <c r="D11" s="588"/>
      <c r="E11" s="109"/>
      <c r="F11" s="665"/>
      <c r="G11" s="399"/>
      <c r="H11" s="513"/>
    </row>
    <row r="12" spans="1:8" s="521" customFormat="1" ht="12" customHeight="1">
      <c r="A12" s="569" t="s">
        <v>102</v>
      </c>
      <c r="B12" s="355" t="s">
        <v>338</v>
      </c>
      <c r="C12" s="428"/>
      <c r="D12" s="588"/>
      <c r="E12" s="109">
        <v>65</v>
      </c>
      <c r="F12" s="665">
        <v>65</v>
      </c>
      <c r="G12" s="399"/>
      <c r="H12" s="513"/>
    </row>
    <row r="13" spans="1:8" s="521" customFormat="1" ht="12" customHeight="1">
      <c r="A13" s="569" t="s">
        <v>70</v>
      </c>
      <c r="B13" s="355" t="s">
        <v>554</v>
      </c>
      <c r="C13" s="428"/>
      <c r="D13" s="588"/>
      <c r="E13" s="109">
        <v>18</v>
      </c>
      <c r="F13" s="666">
        <v>18</v>
      </c>
      <c r="G13" s="401"/>
      <c r="H13" s="515"/>
    </row>
    <row r="14" spans="1:8" s="521" customFormat="1" ht="12" customHeight="1">
      <c r="A14" s="569" t="s">
        <v>71</v>
      </c>
      <c r="B14" s="354" t="s">
        <v>555</v>
      </c>
      <c r="C14" s="428"/>
      <c r="D14" s="588"/>
      <c r="E14" s="109"/>
      <c r="F14" s="666"/>
      <c r="G14" s="401"/>
      <c r="H14" s="515"/>
    </row>
    <row r="15" spans="1:8" s="521" customFormat="1" ht="12" customHeight="1">
      <c r="A15" s="569" t="s">
        <v>79</v>
      </c>
      <c r="B15" s="355" t="s">
        <v>341</v>
      </c>
      <c r="C15" s="104"/>
      <c r="D15" s="589"/>
      <c r="E15" s="553"/>
      <c r="F15" s="666"/>
      <c r="G15" s="401"/>
      <c r="H15" s="515"/>
    </row>
    <row r="16" spans="1:8" s="521" customFormat="1" ht="12" customHeight="1">
      <c r="A16" s="569" t="s">
        <v>80</v>
      </c>
      <c r="B16" s="355" t="s">
        <v>343</v>
      </c>
      <c r="C16" s="428"/>
      <c r="D16" s="588"/>
      <c r="E16" s="109"/>
      <c r="F16" s="666"/>
      <c r="G16" s="401"/>
      <c r="H16" s="515"/>
    </row>
    <row r="17" spans="1:8" s="521" customFormat="1" ht="12" customHeight="1" thickBot="1">
      <c r="A17" s="569" t="s">
        <v>81</v>
      </c>
      <c r="B17" s="354" t="s">
        <v>345</v>
      </c>
      <c r="C17" s="430"/>
      <c r="D17" s="110"/>
      <c r="E17" s="549"/>
      <c r="F17" s="666"/>
      <c r="G17" s="401"/>
      <c r="H17" s="515"/>
    </row>
    <row r="18" spans="1:8" s="548" customFormat="1" ht="12" customHeight="1" thickBot="1">
      <c r="A18" s="499" t="s">
        <v>8</v>
      </c>
      <c r="B18" s="559" t="s">
        <v>556</v>
      </c>
      <c r="C18" s="431">
        <f>SUM(C19:C21)</f>
        <v>0</v>
      </c>
      <c r="D18" s="586">
        <f>SUM(D19:D21)</f>
        <v>0</v>
      </c>
      <c r="E18" s="565">
        <f>SUM(E19:E21)</f>
        <v>0</v>
      </c>
      <c r="F18" s="663"/>
      <c r="G18" s="398"/>
      <c r="H18" s="392"/>
    </row>
    <row r="19" spans="1:8" s="548" customFormat="1" ht="12" customHeight="1">
      <c r="A19" s="569" t="s">
        <v>72</v>
      </c>
      <c r="B19" s="356" t="s">
        <v>315</v>
      </c>
      <c r="C19" s="428"/>
      <c r="D19" s="588"/>
      <c r="E19" s="109"/>
      <c r="F19" s="667"/>
      <c r="G19" s="400"/>
      <c r="H19" s="514"/>
    </row>
    <row r="20" spans="1:8" s="521" customFormat="1" ht="12" customHeight="1">
      <c r="A20" s="569" t="s">
        <v>73</v>
      </c>
      <c r="B20" s="355" t="s">
        <v>557</v>
      </c>
      <c r="C20" s="428"/>
      <c r="D20" s="588"/>
      <c r="E20" s="109"/>
      <c r="F20" s="665"/>
      <c r="G20" s="399"/>
      <c r="H20" s="513"/>
    </row>
    <row r="21" spans="1:8" s="548" customFormat="1" ht="12" customHeight="1">
      <c r="A21" s="569" t="s">
        <v>74</v>
      </c>
      <c r="B21" s="355" t="s">
        <v>558</v>
      </c>
      <c r="C21" s="428"/>
      <c r="D21" s="588"/>
      <c r="E21" s="109"/>
      <c r="F21" s="665"/>
      <c r="G21" s="399"/>
      <c r="H21" s="513"/>
    </row>
    <row r="22" spans="1:8" s="548" customFormat="1" ht="12" customHeight="1" thickBot="1">
      <c r="A22" s="569" t="s">
        <v>75</v>
      </c>
      <c r="B22" s="355" t="s">
        <v>669</v>
      </c>
      <c r="C22" s="428"/>
      <c r="D22" s="588"/>
      <c r="E22" s="109"/>
      <c r="F22" s="666"/>
      <c r="G22" s="401"/>
      <c r="H22" s="515"/>
    </row>
    <row r="23" spans="1:8" s="548" customFormat="1" ht="12" customHeight="1" thickBot="1">
      <c r="A23" s="558" t="s">
        <v>9</v>
      </c>
      <c r="B23" s="375" t="s">
        <v>119</v>
      </c>
      <c r="C23" s="39"/>
      <c r="D23" s="590"/>
      <c r="E23" s="564"/>
      <c r="F23" s="695"/>
      <c r="G23" s="696"/>
      <c r="H23" s="697"/>
    </row>
    <row r="24" spans="1:8" s="548" customFormat="1" ht="12" customHeight="1" thickBot="1">
      <c r="A24" s="558" t="s">
        <v>10</v>
      </c>
      <c r="B24" s="375" t="s">
        <v>559</v>
      </c>
      <c r="C24" s="431">
        <f>+C25+C26</f>
        <v>0</v>
      </c>
      <c r="D24" s="586">
        <f>+D25+D26</f>
        <v>0</v>
      </c>
      <c r="E24" s="565">
        <f>+E25+E26</f>
        <v>0</v>
      </c>
      <c r="F24" s="663"/>
      <c r="G24" s="398"/>
      <c r="H24" s="392"/>
    </row>
    <row r="25" spans="1:8" s="548" customFormat="1" ht="12" customHeight="1">
      <c r="A25" s="570" t="s">
        <v>328</v>
      </c>
      <c r="B25" s="571" t="s">
        <v>557</v>
      </c>
      <c r="C25" s="100"/>
      <c r="D25" s="577"/>
      <c r="E25" s="552"/>
      <c r="F25" s="667"/>
      <c r="G25" s="400"/>
      <c r="H25" s="514"/>
    </row>
    <row r="26" spans="1:8" s="521" customFormat="1" ht="12" customHeight="1">
      <c r="A26" s="570" t="s">
        <v>329</v>
      </c>
      <c r="B26" s="572" t="s">
        <v>560</v>
      </c>
      <c r="C26" s="432"/>
      <c r="D26" s="591"/>
      <c r="E26" s="551"/>
      <c r="F26" s="665"/>
      <c r="G26" s="399"/>
      <c r="H26" s="513"/>
    </row>
    <row r="27" spans="1:8" s="521" customFormat="1" ht="12" customHeight="1" thickBot="1">
      <c r="A27" s="569" t="s">
        <v>330</v>
      </c>
      <c r="B27" s="573" t="s">
        <v>670</v>
      </c>
      <c r="C27" s="555"/>
      <c r="D27" s="592"/>
      <c r="E27" s="550"/>
      <c r="F27" s="665"/>
      <c r="G27" s="399"/>
      <c r="H27" s="513"/>
    </row>
    <row r="28" spans="1:8" s="521" customFormat="1" ht="12" customHeight="1" thickBot="1">
      <c r="A28" s="558" t="s">
        <v>11</v>
      </c>
      <c r="B28" s="375" t="s">
        <v>561</v>
      </c>
      <c r="C28" s="431">
        <f>+C29+C30+C31</f>
        <v>0</v>
      </c>
      <c r="D28" s="586">
        <f>+D29+D30+D31</f>
        <v>0</v>
      </c>
      <c r="E28" s="565">
        <f>+E29+E30+E31</f>
        <v>0</v>
      </c>
      <c r="F28" s="668"/>
      <c r="G28" s="404"/>
      <c r="H28" s="516"/>
    </row>
    <row r="29" spans="1:8" s="521" customFormat="1" ht="12" customHeight="1">
      <c r="A29" s="570" t="s">
        <v>59</v>
      </c>
      <c r="B29" s="571" t="s">
        <v>347</v>
      </c>
      <c r="C29" s="100"/>
      <c r="D29" s="577"/>
      <c r="E29" s="552"/>
      <c r="F29" s="669"/>
      <c r="G29" s="670"/>
      <c r="H29" s="671"/>
    </row>
    <row r="30" spans="1:8" s="521" customFormat="1" ht="12" customHeight="1">
      <c r="A30" s="570" t="s">
        <v>60</v>
      </c>
      <c r="B30" s="572" t="s">
        <v>348</v>
      </c>
      <c r="C30" s="432"/>
      <c r="D30" s="591"/>
      <c r="E30" s="551"/>
      <c r="F30" s="665"/>
      <c r="G30" s="399"/>
      <c r="H30" s="513"/>
    </row>
    <row r="31" spans="1:8" s="521" customFormat="1" ht="12" customHeight="1" thickBot="1">
      <c r="A31" s="569" t="s">
        <v>61</v>
      </c>
      <c r="B31" s="557" t="s">
        <v>350</v>
      </c>
      <c r="C31" s="555"/>
      <c r="D31" s="592"/>
      <c r="E31" s="550"/>
      <c r="F31" s="666"/>
      <c r="G31" s="401"/>
      <c r="H31" s="515"/>
    </row>
    <row r="32" spans="1:8" s="521" customFormat="1" ht="12" customHeight="1" thickBot="1">
      <c r="A32" s="558" t="s">
        <v>12</v>
      </c>
      <c r="B32" s="375" t="s">
        <v>475</v>
      </c>
      <c r="C32" s="39"/>
      <c r="D32" s="590"/>
      <c r="E32" s="564"/>
      <c r="F32" s="695"/>
      <c r="G32" s="696"/>
      <c r="H32" s="697"/>
    </row>
    <row r="33" spans="1:8" s="521" customFormat="1" ht="12" customHeight="1" thickBot="1">
      <c r="A33" s="558" t="s">
        <v>13</v>
      </c>
      <c r="B33" s="375" t="s">
        <v>562</v>
      </c>
      <c r="C33" s="39"/>
      <c r="D33" s="590"/>
      <c r="E33" s="564"/>
      <c r="F33" s="695"/>
      <c r="G33" s="696"/>
      <c r="H33" s="697"/>
    </row>
    <row r="34" spans="1:8" s="521" customFormat="1" ht="12" customHeight="1" thickBot="1">
      <c r="A34" s="499" t="s">
        <v>14</v>
      </c>
      <c r="B34" s="375" t="s">
        <v>563</v>
      </c>
      <c r="C34" s="431">
        <f>+C7+C18+C23+C24+C28+C32+C33</f>
        <v>0</v>
      </c>
      <c r="D34" s="586">
        <f>+D7+D18+D23+D24+D28+D32+D33</f>
        <v>0</v>
      </c>
      <c r="E34" s="565">
        <f>+E7+E18+E23+E24+E28+E32+E33</f>
        <v>83</v>
      </c>
      <c r="F34" s="745">
        <v>83</v>
      </c>
      <c r="G34" s="737"/>
      <c r="H34" s="738"/>
    </row>
    <row r="35" spans="1:8" s="521" customFormat="1" ht="12" customHeight="1" thickBot="1">
      <c r="A35" s="560" t="s">
        <v>15</v>
      </c>
      <c r="B35" s="375" t="s">
        <v>564</v>
      </c>
      <c r="C35" s="431">
        <f>+C36+C37+C38</f>
        <v>18104</v>
      </c>
      <c r="D35" s="586">
        <f>+D36+D37+D38</f>
        <v>17763</v>
      </c>
      <c r="E35" s="565">
        <f>+E36+E37+E38</f>
        <v>14761</v>
      </c>
      <c r="F35" s="663">
        <v>14761</v>
      </c>
      <c r="G35" s="398"/>
      <c r="H35" s="392"/>
    </row>
    <row r="36" spans="1:8" s="521" customFormat="1" ht="12" customHeight="1">
      <c r="A36" s="570" t="s">
        <v>565</v>
      </c>
      <c r="B36" s="571" t="s">
        <v>160</v>
      </c>
      <c r="C36" s="100"/>
      <c r="D36" s="577">
        <v>194</v>
      </c>
      <c r="E36" s="552">
        <v>194</v>
      </c>
      <c r="F36" s="667">
        <v>194</v>
      </c>
      <c r="G36" s="400"/>
      <c r="H36" s="514"/>
    </row>
    <row r="37" spans="1:8" s="521" customFormat="1" ht="12" customHeight="1">
      <c r="A37" s="570" t="s">
        <v>566</v>
      </c>
      <c r="B37" s="572" t="s">
        <v>3</v>
      </c>
      <c r="C37" s="432"/>
      <c r="D37" s="591"/>
      <c r="E37" s="551"/>
      <c r="F37" s="665"/>
      <c r="G37" s="399"/>
      <c r="H37" s="513"/>
    </row>
    <row r="38" spans="1:8" s="521" customFormat="1" ht="12" customHeight="1" thickBot="1">
      <c r="A38" s="569" t="s">
        <v>567</v>
      </c>
      <c r="B38" s="557" t="s">
        <v>568</v>
      </c>
      <c r="C38" s="555">
        <v>18104</v>
      </c>
      <c r="D38" s="592">
        <v>17569</v>
      </c>
      <c r="E38" s="550">
        <v>14567</v>
      </c>
      <c r="F38" s="666">
        <v>14567</v>
      </c>
      <c r="G38" s="401"/>
      <c r="H38" s="515"/>
    </row>
    <row r="39" spans="1:8" s="548" customFormat="1" ht="12" customHeight="1" thickBot="1">
      <c r="A39" s="560" t="s">
        <v>16</v>
      </c>
      <c r="B39" s="561" t="s">
        <v>569</v>
      </c>
      <c r="C39" s="106">
        <f>+C34+C35</f>
        <v>18104</v>
      </c>
      <c r="D39" s="593">
        <f>+D34+D35</f>
        <v>17763</v>
      </c>
      <c r="E39" s="566">
        <f>+E34+E35</f>
        <v>14844</v>
      </c>
      <c r="F39" s="695">
        <v>14844</v>
      </c>
      <c r="G39" s="696"/>
      <c r="H39" s="697"/>
    </row>
    <row r="40" spans="1:8" s="548" customFormat="1" ht="15" customHeight="1">
      <c r="A40" s="504"/>
      <c r="B40" s="505"/>
      <c r="C40" s="519"/>
      <c r="D40" s="519"/>
      <c r="E40" s="519"/>
      <c r="F40" s="730"/>
      <c r="G40" s="730"/>
      <c r="H40" s="730"/>
    </row>
    <row r="41" spans="1:8" s="548" customFormat="1" ht="15" customHeight="1" thickBot="1">
      <c r="A41" s="506"/>
      <c r="B41" s="507"/>
      <c r="C41" s="520"/>
      <c r="D41" s="520"/>
      <c r="E41" s="520"/>
      <c r="F41" s="730"/>
      <c r="G41" s="730"/>
      <c r="H41" s="730"/>
    </row>
    <row r="42" spans="1:8" ht="13.5" thickBot="1">
      <c r="A42" s="998" t="s">
        <v>42</v>
      </c>
      <c r="B42" s="999"/>
      <c r="C42" s="999"/>
      <c r="D42" s="999"/>
      <c r="E42" s="1000"/>
      <c r="F42" s="695"/>
      <c r="G42" s="696"/>
      <c r="H42" s="697"/>
    </row>
    <row r="43" spans="1:8" s="547" customFormat="1" ht="16.5" customHeight="1" thickBot="1">
      <c r="A43" s="558" t="s">
        <v>7</v>
      </c>
      <c r="B43" s="375" t="s">
        <v>570</v>
      </c>
      <c r="C43" s="431">
        <f>SUM(C44:C48)</f>
        <v>17704</v>
      </c>
      <c r="D43" s="431">
        <f>SUM(D44:D48)</f>
        <v>17363</v>
      </c>
      <c r="E43" s="565">
        <f>SUM(E44:E48)</f>
        <v>14454</v>
      </c>
      <c r="F43" s="695">
        <v>14454</v>
      </c>
      <c r="G43" s="696"/>
      <c r="H43" s="697"/>
    </row>
    <row r="44" spans="1:8" s="333" customFormat="1" ht="12" customHeight="1">
      <c r="A44" s="569" t="s">
        <v>66</v>
      </c>
      <c r="B44" s="356" t="s">
        <v>37</v>
      </c>
      <c r="C44" s="100">
        <v>8407</v>
      </c>
      <c r="D44" s="100">
        <v>8629</v>
      </c>
      <c r="E44" s="552">
        <v>8528</v>
      </c>
      <c r="F44" s="676">
        <v>8528</v>
      </c>
      <c r="G44" s="417"/>
      <c r="H44" s="677"/>
    </row>
    <row r="45" spans="1:8" ht="12" customHeight="1">
      <c r="A45" s="569" t="s">
        <v>67</v>
      </c>
      <c r="B45" s="355" t="s">
        <v>128</v>
      </c>
      <c r="C45" s="425">
        <v>2259</v>
      </c>
      <c r="D45" s="425">
        <v>2381</v>
      </c>
      <c r="E45" s="574">
        <v>2381</v>
      </c>
      <c r="F45" s="674">
        <v>2381</v>
      </c>
      <c r="G45" s="403"/>
      <c r="H45" s="675"/>
    </row>
    <row r="46" spans="1:8" ht="12" customHeight="1">
      <c r="A46" s="569" t="s">
        <v>68</v>
      </c>
      <c r="B46" s="355" t="s">
        <v>95</v>
      </c>
      <c r="C46" s="425">
        <v>7038</v>
      </c>
      <c r="D46" s="425">
        <v>6353</v>
      </c>
      <c r="E46" s="574">
        <v>3545</v>
      </c>
      <c r="F46" s="746">
        <v>3545</v>
      </c>
      <c r="G46" s="699"/>
      <c r="H46" s="700"/>
    </row>
    <row r="47" spans="1:8" ht="12" customHeight="1">
      <c r="A47" s="569" t="s">
        <v>69</v>
      </c>
      <c r="B47" s="355" t="s">
        <v>129</v>
      </c>
      <c r="C47" s="425"/>
      <c r="D47" s="425"/>
      <c r="E47" s="574"/>
      <c r="F47" s="676"/>
      <c r="G47" s="417"/>
      <c r="H47" s="677"/>
    </row>
    <row r="48" spans="1:8" ht="12" customHeight="1" thickBot="1">
      <c r="A48" s="569" t="s">
        <v>102</v>
      </c>
      <c r="B48" s="355" t="s">
        <v>130</v>
      </c>
      <c r="C48" s="425"/>
      <c r="D48" s="425"/>
      <c r="E48" s="574"/>
      <c r="F48" s="674"/>
      <c r="G48" s="403"/>
      <c r="H48" s="675"/>
    </row>
    <row r="49" spans="1:8" ht="12" customHeight="1" thickBot="1">
      <c r="A49" s="558" t="s">
        <v>8</v>
      </c>
      <c r="B49" s="375" t="s">
        <v>571</v>
      </c>
      <c r="C49" s="431">
        <f>SUM(C50:C52)</f>
        <v>400</v>
      </c>
      <c r="D49" s="431">
        <f>SUM(D50:D52)</f>
        <v>400</v>
      </c>
      <c r="E49" s="565">
        <f>SUM(E50:E52)</f>
        <v>119</v>
      </c>
      <c r="F49" s="739">
        <v>119</v>
      </c>
      <c r="G49" s="740"/>
      <c r="H49" s="741"/>
    </row>
    <row r="50" spans="1:8" ht="12" customHeight="1">
      <c r="A50" s="569" t="s">
        <v>72</v>
      </c>
      <c r="B50" s="356" t="s">
        <v>151</v>
      </c>
      <c r="C50" s="100">
        <v>400</v>
      </c>
      <c r="D50" s="100">
        <v>400</v>
      </c>
      <c r="E50" s="552">
        <v>119</v>
      </c>
      <c r="F50" s="676">
        <v>119</v>
      </c>
      <c r="G50" s="417"/>
      <c r="H50" s="677"/>
    </row>
    <row r="51" spans="1:8" s="333" customFormat="1" ht="12" customHeight="1">
      <c r="A51" s="569" t="s">
        <v>73</v>
      </c>
      <c r="B51" s="355" t="s">
        <v>132</v>
      </c>
      <c r="C51" s="425"/>
      <c r="D51" s="425"/>
      <c r="E51" s="574"/>
      <c r="F51" s="674"/>
      <c r="G51" s="403"/>
      <c r="H51" s="675"/>
    </row>
    <row r="52" spans="1:8" ht="12" customHeight="1">
      <c r="A52" s="569" t="s">
        <v>74</v>
      </c>
      <c r="B52" s="355" t="s">
        <v>43</v>
      </c>
      <c r="C52" s="425"/>
      <c r="D52" s="425"/>
      <c r="E52" s="574"/>
      <c r="F52" s="698"/>
      <c r="G52" s="699"/>
      <c r="H52" s="700"/>
    </row>
    <row r="53" spans="1:8" ht="12" customHeight="1" thickBot="1">
      <c r="A53" s="569" t="s">
        <v>75</v>
      </c>
      <c r="B53" s="355" t="s">
        <v>671</v>
      </c>
      <c r="C53" s="425"/>
      <c r="D53" s="425"/>
      <c r="E53" s="574"/>
      <c r="F53" s="720"/>
      <c r="G53" s="716"/>
      <c r="H53" s="721"/>
    </row>
    <row r="54" spans="1:8" ht="12" customHeight="1" thickBot="1">
      <c r="A54" s="558" t="s">
        <v>9</v>
      </c>
      <c r="B54" s="562" t="s">
        <v>572</v>
      </c>
      <c r="C54" s="106">
        <f>+C43+C49</f>
        <v>18104</v>
      </c>
      <c r="D54" s="106">
        <f>+D43+D49</f>
        <v>17763</v>
      </c>
      <c r="E54" s="566">
        <f>+E43+E49</f>
        <v>14573</v>
      </c>
      <c r="F54" s="744">
        <v>14573</v>
      </c>
      <c r="G54" s="696"/>
      <c r="H54" s="697"/>
    </row>
    <row r="55" spans="3:8" ht="12" customHeight="1" thickBot="1">
      <c r="C55" s="567"/>
      <c r="D55" s="567"/>
      <c r="E55" s="567"/>
      <c r="F55" s="730"/>
      <c r="G55" s="730"/>
      <c r="H55" s="730"/>
    </row>
    <row r="56" spans="1:8" ht="15" customHeight="1" thickBot="1">
      <c r="A56" s="657" t="s">
        <v>726</v>
      </c>
      <c r="B56" s="658"/>
      <c r="C56" s="108"/>
      <c r="D56" s="108"/>
      <c r="E56" s="556"/>
      <c r="F56" s="695"/>
      <c r="G56" s="696"/>
      <c r="H56" s="697"/>
    </row>
    <row r="57" spans="1:8" ht="13.5" thickBot="1">
      <c r="A57" s="659" t="s">
        <v>725</v>
      </c>
      <c r="B57" s="660"/>
      <c r="C57" s="108"/>
      <c r="D57" s="108"/>
      <c r="E57" s="556"/>
      <c r="F57" s="663"/>
      <c r="G57" s="398"/>
      <c r="H57" s="392"/>
    </row>
    <row r="58" spans="6:8" ht="15" customHeight="1">
      <c r="F58" s="735"/>
      <c r="G58" s="735"/>
      <c r="H58" s="735"/>
    </row>
    <row r="59" spans="6:8" ht="12.75">
      <c r="F59" s="735"/>
      <c r="G59" s="735"/>
      <c r="H59" s="735"/>
    </row>
    <row r="60" spans="6:8" ht="12.75">
      <c r="F60" s="735"/>
      <c r="G60" s="735"/>
      <c r="H60" s="735"/>
    </row>
    <row r="61" spans="6:8" ht="12.75">
      <c r="F61" s="735"/>
      <c r="G61" s="735"/>
      <c r="H61" s="735"/>
    </row>
    <row r="62" spans="6:8" ht="12.75">
      <c r="F62" s="731"/>
      <c r="G62" s="731"/>
      <c r="H62" s="731"/>
    </row>
    <row r="63" spans="6:8" ht="12.75">
      <c r="F63" s="726"/>
      <c r="G63" s="726"/>
      <c r="H63" s="726"/>
    </row>
    <row r="64" spans="6:8" ht="12.75">
      <c r="F64" s="735"/>
      <c r="G64" s="735"/>
      <c r="H64" s="735"/>
    </row>
    <row r="65" spans="6:8" ht="12.75">
      <c r="F65" s="735"/>
      <c r="G65" s="735"/>
      <c r="H65" s="735"/>
    </row>
    <row r="66" spans="6:8" ht="12.75">
      <c r="F66" s="735"/>
      <c r="G66" s="735"/>
      <c r="H66" s="735"/>
    </row>
    <row r="67" spans="6:8" ht="12.75">
      <c r="F67" s="726"/>
      <c r="G67" s="726"/>
      <c r="H67" s="726"/>
    </row>
    <row r="68" spans="6:8" ht="12.75">
      <c r="F68" s="735"/>
      <c r="G68" s="735"/>
      <c r="H68" s="735"/>
    </row>
    <row r="69" spans="6:8" ht="12.75">
      <c r="F69" s="735"/>
      <c r="G69" s="735"/>
      <c r="H69" s="735"/>
    </row>
    <row r="70" spans="6:8" ht="12.75">
      <c r="F70" s="735"/>
      <c r="G70" s="735"/>
      <c r="H70" s="735"/>
    </row>
    <row r="71" spans="6:8" ht="12.75">
      <c r="F71" s="735"/>
      <c r="G71" s="735"/>
      <c r="H71" s="735"/>
    </row>
    <row r="72" spans="6:8" ht="12.75">
      <c r="F72" s="726"/>
      <c r="G72" s="726"/>
      <c r="H72" s="726"/>
    </row>
    <row r="73" spans="6:8" ht="12.75">
      <c r="F73" s="735"/>
      <c r="G73" s="735"/>
      <c r="H73" s="735"/>
    </row>
    <row r="74" spans="6:8" ht="12.75">
      <c r="F74" s="735"/>
      <c r="G74" s="735"/>
      <c r="H74" s="735"/>
    </row>
    <row r="75" spans="6:8" ht="12.75">
      <c r="F75" s="726"/>
      <c r="G75" s="726"/>
      <c r="H75" s="726"/>
    </row>
    <row r="76" spans="6:8" ht="12.75">
      <c r="F76" s="735"/>
      <c r="G76" s="735"/>
      <c r="H76" s="735"/>
    </row>
    <row r="77" spans="6:8" ht="12.75">
      <c r="F77" s="735"/>
      <c r="G77" s="735"/>
      <c r="H77" s="735"/>
    </row>
    <row r="78" spans="6:8" ht="12.75">
      <c r="F78" s="735"/>
      <c r="G78" s="735"/>
      <c r="H78" s="735"/>
    </row>
    <row r="79" spans="6:8" ht="12.75">
      <c r="F79" s="726"/>
      <c r="G79" s="726"/>
      <c r="H79" s="726"/>
    </row>
    <row r="80" spans="6:8" ht="12.75">
      <c r="F80" s="735"/>
      <c r="G80" s="735"/>
      <c r="H80" s="735"/>
    </row>
    <row r="81" spans="6:8" ht="12.75">
      <c r="F81" s="735"/>
      <c r="G81" s="735"/>
      <c r="H81" s="735"/>
    </row>
    <row r="82" spans="6:8" ht="12.75">
      <c r="F82" s="735"/>
      <c r="G82" s="735"/>
      <c r="H82" s="735"/>
    </row>
    <row r="83" spans="6:8" ht="12.75">
      <c r="F83" s="735"/>
      <c r="G83" s="735"/>
      <c r="H83" s="735"/>
    </row>
    <row r="84" spans="6:8" ht="12.75">
      <c r="F84" s="736"/>
      <c r="G84" s="736"/>
      <c r="H84" s="736"/>
    </row>
    <row r="85" spans="6:8" ht="12.75">
      <c r="F85" s="731"/>
      <c r="G85" s="731"/>
      <c r="H85" s="731"/>
    </row>
    <row r="86" spans="6:8" ht="12.75">
      <c r="F86" s="731"/>
      <c r="G86" s="731"/>
      <c r="H86" s="731"/>
    </row>
    <row r="87" spans="6:8" ht="15.75">
      <c r="F87" s="683"/>
      <c r="G87" s="683"/>
      <c r="H87" s="683"/>
    </row>
    <row r="88" spans="6:8" ht="15.75">
      <c r="F88" s="683"/>
      <c r="G88" s="683"/>
      <c r="H88" s="683"/>
    </row>
    <row r="89" spans="6:8" ht="15.75">
      <c r="F89" s="683"/>
      <c r="G89" s="683"/>
      <c r="H89" s="683"/>
    </row>
    <row r="90" spans="6:8" ht="13.5">
      <c r="F90" s="707"/>
      <c r="G90" s="707"/>
      <c r="H90" s="708"/>
    </row>
    <row r="91" spans="6:8" ht="12.75">
      <c r="F91" s="30"/>
      <c r="G91" s="30"/>
      <c r="H91" s="30"/>
    </row>
    <row r="92" spans="6:8" ht="12.75">
      <c r="F92" s="726"/>
      <c r="G92" s="726"/>
      <c r="H92" s="726"/>
    </row>
    <row r="93" spans="6:8" ht="12.75">
      <c r="F93" s="730"/>
      <c r="G93" s="730"/>
      <c r="H93" s="730"/>
    </row>
    <row r="94" spans="6:8" ht="12.75">
      <c r="F94" s="730"/>
      <c r="G94" s="730"/>
      <c r="H94" s="730"/>
    </row>
    <row r="95" spans="6:8" ht="12.75">
      <c r="F95" s="730"/>
      <c r="G95" s="730"/>
      <c r="H95" s="730"/>
    </row>
    <row r="96" spans="6:8" ht="12.75">
      <c r="F96" s="730"/>
      <c r="G96" s="730"/>
      <c r="H96" s="730"/>
    </row>
    <row r="97" spans="6:8" ht="12.75">
      <c r="F97" s="730"/>
      <c r="G97" s="730"/>
      <c r="H97" s="730"/>
    </row>
    <row r="98" spans="6:8" ht="12.75">
      <c r="F98" s="730"/>
      <c r="G98" s="730"/>
      <c r="H98" s="730"/>
    </row>
    <row r="99" spans="6:8" ht="12.75">
      <c r="F99" s="730"/>
      <c r="G99" s="730"/>
      <c r="H99" s="730"/>
    </row>
    <row r="100" spans="6:8" ht="12.75">
      <c r="F100" s="730"/>
      <c r="G100" s="730"/>
      <c r="H100" s="730"/>
    </row>
    <row r="101" spans="6:8" ht="12.75">
      <c r="F101" s="730"/>
      <c r="G101" s="730"/>
      <c r="H101" s="730"/>
    </row>
    <row r="102" spans="6:8" ht="12.75">
      <c r="F102" s="730"/>
      <c r="G102" s="730"/>
      <c r="H102" s="730"/>
    </row>
    <row r="103" spans="6:8" ht="12.75">
      <c r="F103" s="730"/>
      <c r="G103" s="730"/>
      <c r="H103" s="730"/>
    </row>
    <row r="104" spans="6:8" ht="12.75">
      <c r="F104" s="730"/>
      <c r="G104" s="730"/>
      <c r="H104" s="730"/>
    </row>
    <row r="105" spans="6:8" ht="12.75">
      <c r="F105" s="730"/>
      <c r="G105" s="730"/>
      <c r="H105" s="730"/>
    </row>
    <row r="106" spans="6:8" ht="12.75">
      <c r="F106" s="730"/>
      <c r="G106" s="730"/>
      <c r="H106" s="730"/>
    </row>
    <row r="107" spans="6:8" ht="12.75">
      <c r="F107" s="730"/>
      <c r="G107" s="730"/>
      <c r="H107" s="730"/>
    </row>
    <row r="108" spans="6:8" ht="12.75">
      <c r="F108" s="726"/>
      <c r="G108" s="726"/>
      <c r="H108" s="726"/>
    </row>
    <row r="109" spans="6:8" ht="12.75">
      <c r="F109" s="730"/>
      <c r="G109" s="730"/>
      <c r="H109" s="730"/>
    </row>
    <row r="110" spans="6:8" ht="12.75">
      <c r="F110" s="730"/>
      <c r="G110" s="730"/>
      <c r="H110" s="730"/>
    </row>
    <row r="111" spans="6:8" ht="12.75">
      <c r="F111" s="730"/>
      <c r="G111" s="730"/>
      <c r="H111" s="730"/>
    </row>
    <row r="112" spans="6:8" ht="12.75">
      <c r="F112" s="730"/>
      <c r="G112" s="730"/>
      <c r="H112" s="730"/>
    </row>
    <row r="113" spans="6:8" ht="12.75">
      <c r="F113" s="730"/>
      <c r="G113" s="730"/>
      <c r="H113" s="730"/>
    </row>
    <row r="114" spans="6:8" ht="12.75">
      <c r="F114" s="730"/>
      <c r="G114" s="730"/>
      <c r="H114" s="730"/>
    </row>
    <row r="115" spans="6:8" ht="12.75">
      <c r="F115" s="730"/>
      <c r="G115" s="730"/>
      <c r="H115" s="730"/>
    </row>
    <row r="116" spans="6:8" ht="12.75">
      <c r="F116" s="730"/>
      <c r="G116" s="730"/>
      <c r="H116" s="730"/>
    </row>
    <row r="117" spans="6:8" ht="12.75">
      <c r="F117" s="730"/>
      <c r="G117" s="730"/>
      <c r="H117" s="730"/>
    </row>
    <row r="118" spans="6:8" ht="12.75">
      <c r="F118" s="730"/>
      <c r="G118" s="730"/>
      <c r="H118" s="730"/>
    </row>
    <row r="119" spans="6:8" ht="12.75">
      <c r="F119" s="730"/>
      <c r="G119" s="730"/>
      <c r="H119" s="730"/>
    </row>
    <row r="120" spans="6:8" ht="12.75">
      <c r="F120" s="730"/>
      <c r="G120" s="730"/>
      <c r="H120" s="730"/>
    </row>
    <row r="121" spans="6:8" ht="12.75">
      <c r="F121" s="730"/>
      <c r="G121" s="730"/>
      <c r="H121" s="730"/>
    </row>
    <row r="122" spans="6:8" ht="12.75">
      <c r="F122" s="726"/>
      <c r="G122" s="726"/>
      <c r="H122" s="726"/>
    </row>
    <row r="123" spans="6:8" ht="12.75">
      <c r="F123" s="726"/>
      <c r="G123" s="726"/>
      <c r="H123" s="726"/>
    </row>
    <row r="124" spans="6:8" ht="12.75">
      <c r="F124" s="730"/>
      <c r="G124" s="730"/>
      <c r="H124" s="730"/>
    </row>
    <row r="125" spans="6:8" ht="12.75">
      <c r="F125" s="730"/>
      <c r="G125" s="730"/>
      <c r="H125" s="730"/>
    </row>
    <row r="126" spans="6:8" ht="12.75">
      <c r="F126" s="730"/>
      <c r="G126" s="730"/>
      <c r="H126" s="730"/>
    </row>
    <row r="127" spans="6:8" ht="12.75">
      <c r="F127" s="726"/>
      <c r="G127" s="726"/>
      <c r="H127" s="726"/>
    </row>
    <row r="128" spans="6:8" ht="12.75">
      <c r="F128" s="730"/>
      <c r="G128" s="730"/>
      <c r="H128" s="730"/>
    </row>
    <row r="129" spans="6:8" ht="12.75">
      <c r="F129" s="730"/>
      <c r="G129" s="730"/>
      <c r="H129" s="730"/>
    </row>
    <row r="130" spans="6:8" ht="12.75">
      <c r="F130" s="730"/>
      <c r="G130" s="730"/>
      <c r="H130" s="730"/>
    </row>
    <row r="131" spans="6:8" ht="12.75">
      <c r="F131" s="730"/>
      <c r="G131" s="730"/>
      <c r="H131" s="730"/>
    </row>
    <row r="132" spans="6:8" ht="12.75">
      <c r="F132" s="730"/>
      <c r="G132" s="730"/>
      <c r="H132" s="730"/>
    </row>
    <row r="133" spans="6:8" ht="12.75">
      <c r="F133" s="730"/>
      <c r="G133" s="730"/>
      <c r="H133" s="730"/>
    </row>
    <row r="134" spans="6:8" ht="12.75">
      <c r="F134" s="730"/>
      <c r="G134" s="730"/>
      <c r="H134" s="730"/>
    </row>
    <row r="135" spans="6:8" ht="12.75">
      <c r="F135" s="731"/>
      <c r="G135" s="731"/>
      <c r="H135" s="731"/>
    </row>
    <row r="136" spans="6:8" ht="12.75">
      <c r="F136" s="730"/>
      <c r="G136" s="730"/>
      <c r="H136" s="730"/>
    </row>
    <row r="137" spans="6:8" ht="12.75">
      <c r="F137" s="730"/>
      <c r="G137" s="730"/>
      <c r="H137" s="730"/>
    </row>
    <row r="138" spans="6:8" ht="12.75">
      <c r="F138" s="730"/>
      <c r="G138" s="730"/>
      <c r="H138" s="730"/>
    </row>
    <row r="139" spans="6:8" ht="12.75">
      <c r="F139" s="730"/>
      <c r="G139" s="730"/>
      <c r="H139" s="730"/>
    </row>
    <row r="140" spans="6:8" ht="12.75">
      <c r="F140" s="730"/>
      <c r="G140" s="730"/>
      <c r="H140" s="730"/>
    </row>
    <row r="141" spans="6:8" ht="12.75">
      <c r="F141" s="732"/>
      <c r="G141" s="732"/>
      <c r="H141" s="732"/>
    </row>
    <row r="142" spans="6:8" ht="12.75">
      <c r="F142" s="730"/>
      <c r="G142" s="730"/>
      <c r="H142" s="730"/>
    </row>
    <row r="143" spans="6:8" ht="12.75">
      <c r="F143" s="730"/>
      <c r="G143" s="730"/>
      <c r="H143" s="730"/>
    </row>
    <row r="144" spans="6:8" ht="12.75">
      <c r="F144" s="730"/>
      <c r="G144" s="730"/>
      <c r="H144" s="730"/>
    </row>
    <row r="145" spans="6:8" ht="12.75">
      <c r="F145" s="730"/>
      <c r="G145" s="730"/>
      <c r="H145" s="730"/>
    </row>
    <row r="146" spans="6:8" ht="12.75">
      <c r="F146" s="730"/>
      <c r="G146" s="730"/>
      <c r="H146" s="730"/>
    </row>
    <row r="147" spans="6:8" ht="12.75">
      <c r="F147" s="733"/>
      <c r="G147" s="733"/>
      <c r="H147" s="733"/>
    </row>
    <row r="148" spans="6:8" ht="12.75">
      <c r="F148" s="733"/>
      <c r="G148" s="733"/>
      <c r="H148" s="733"/>
    </row>
    <row r="149" spans="6:8" ht="12.75">
      <c r="F149" s="734"/>
      <c r="G149" s="734"/>
      <c r="H149" s="734"/>
    </row>
    <row r="150" spans="6:8" ht="12.75">
      <c r="F150" s="734"/>
      <c r="G150" s="734"/>
      <c r="H150" s="734"/>
    </row>
    <row r="152" spans="6:8" ht="15.75">
      <c r="F152" s="661"/>
      <c r="G152" s="661"/>
      <c r="H152" s="661"/>
    </row>
    <row r="153" spans="6:8" ht="13.5">
      <c r="F153" s="712"/>
      <c r="G153" s="712"/>
      <c r="H153" s="713"/>
    </row>
    <row r="154" spans="6:8" ht="12.75">
      <c r="F154" s="726"/>
      <c r="G154" s="726"/>
      <c r="H154" s="726"/>
    </row>
    <row r="155" spans="6:8" ht="12.75">
      <c r="F155" s="726"/>
      <c r="G155" s="726"/>
      <c r="H155" s="726"/>
    </row>
  </sheetData>
  <sheetProtection formatCells="0"/>
  <mergeCells count="7">
    <mergeCell ref="B1:H1"/>
    <mergeCell ref="A42:E42"/>
    <mergeCell ref="F3:H3"/>
    <mergeCell ref="A6:H6"/>
    <mergeCell ref="C3:C5"/>
    <mergeCell ref="D3:D5"/>
    <mergeCell ref="E3:E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G5" sqref="G5"/>
    </sheetView>
  </sheetViews>
  <sheetFormatPr defaultColWidth="9.00390625" defaultRowHeight="12.75"/>
  <cols>
    <col min="1" max="1" width="7.00390625" style="331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46</v>
      </c>
    </row>
    <row r="2" spans="1:7" ht="17.25" customHeight="1" thickBot="1">
      <c r="A2" s="1007" t="s">
        <v>5</v>
      </c>
      <c r="B2" s="1009" t="s">
        <v>306</v>
      </c>
      <c r="C2" s="1009" t="s">
        <v>672</v>
      </c>
      <c r="D2" s="1009" t="s">
        <v>713</v>
      </c>
      <c r="E2" s="1011" t="s">
        <v>673</v>
      </c>
      <c r="F2" s="1011"/>
      <c r="G2" s="1012"/>
    </row>
    <row r="3" spans="1:7" s="332" customFormat="1" ht="57.75" customHeight="1" thickBot="1">
      <c r="A3" s="1008"/>
      <c r="B3" s="1010"/>
      <c r="C3" s="1010"/>
      <c r="D3" s="1010"/>
      <c r="E3" s="28" t="s">
        <v>674</v>
      </c>
      <c r="F3" s="28" t="s">
        <v>675</v>
      </c>
      <c r="G3" s="655" t="s">
        <v>676</v>
      </c>
    </row>
    <row r="4" spans="1:7" s="333" customFormat="1" ht="15" customHeight="1" thickBot="1">
      <c r="A4" s="499" t="s">
        <v>415</v>
      </c>
      <c r="B4" s="500" t="s">
        <v>416</v>
      </c>
      <c r="C4" s="500" t="s">
        <v>417</v>
      </c>
      <c r="D4" s="500" t="s">
        <v>418</v>
      </c>
      <c r="E4" s="500" t="s">
        <v>714</v>
      </c>
      <c r="F4" s="500" t="s">
        <v>496</v>
      </c>
      <c r="G4" s="578" t="s">
        <v>497</v>
      </c>
    </row>
    <row r="5" spans="1:7" ht="15" customHeight="1">
      <c r="A5" s="334" t="s">
        <v>7</v>
      </c>
      <c r="B5" s="335" t="s">
        <v>743</v>
      </c>
      <c r="C5" s="336">
        <v>272</v>
      </c>
      <c r="D5" s="336"/>
      <c r="E5" s="337">
        <f>C5+D5</f>
        <v>272</v>
      </c>
      <c r="F5" s="336">
        <v>272</v>
      </c>
      <c r="G5" s="338"/>
    </row>
    <row r="6" spans="1:7" ht="15" customHeight="1">
      <c r="A6" s="339" t="s">
        <v>8</v>
      </c>
      <c r="B6" s="340"/>
      <c r="C6" s="2"/>
      <c r="D6" s="2"/>
      <c r="E6" s="337">
        <f aca="true" t="shared" si="0" ref="E6:E35">C6+D6</f>
        <v>0</v>
      </c>
      <c r="F6" s="2"/>
      <c r="G6" s="175"/>
    </row>
    <row r="7" spans="1:7" ht="15" customHeight="1">
      <c r="A7" s="339" t="s">
        <v>9</v>
      </c>
      <c r="B7" s="340"/>
      <c r="C7" s="2"/>
      <c r="D7" s="2"/>
      <c r="E7" s="337">
        <f t="shared" si="0"/>
        <v>0</v>
      </c>
      <c r="F7" s="2"/>
      <c r="G7" s="175"/>
    </row>
    <row r="8" spans="1:7" ht="15" customHeight="1">
      <c r="A8" s="339" t="s">
        <v>10</v>
      </c>
      <c r="B8" s="340"/>
      <c r="C8" s="2"/>
      <c r="D8" s="2"/>
      <c r="E8" s="337">
        <f t="shared" si="0"/>
        <v>0</v>
      </c>
      <c r="F8" s="2"/>
      <c r="G8" s="175"/>
    </row>
    <row r="9" spans="1:7" ht="15" customHeight="1">
      <c r="A9" s="339" t="s">
        <v>11</v>
      </c>
      <c r="B9" s="340"/>
      <c r="C9" s="2"/>
      <c r="D9" s="2"/>
      <c r="E9" s="337">
        <f t="shared" si="0"/>
        <v>0</v>
      </c>
      <c r="F9" s="2"/>
      <c r="G9" s="175"/>
    </row>
    <row r="10" spans="1:7" ht="15" customHeight="1">
      <c r="A10" s="339" t="s">
        <v>12</v>
      </c>
      <c r="B10" s="340"/>
      <c r="C10" s="2"/>
      <c r="D10" s="2"/>
      <c r="E10" s="337">
        <f t="shared" si="0"/>
        <v>0</v>
      </c>
      <c r="F10" s="2"/>
      <c r="G10" s="175"/>
    </row>
    <row r="11" spans="1:7" ht="15" customHeight="1">
      <c r="A11" s="339" t="s">
        <v>13</v>
      </c>
      <c r="B11" s="340"/>
      <c r="C11" s="2"/>
      <c r="D11" s="2"/>
      <c r="E11" s="337">
        <f t="shared" si="0"/>
        <v>0</v>
      </c>
      <c r="F11" s="2"/>
      <c r="G11" s="175"/>
    </row>
    <row r="12" spans="1:7" ht="15" customHeight="1">
      <c r="A12" s="339" t="s">
        <v>14</v>
      </c>
      <c r="B12" s="340"/>
      <c r="C12" s="2"/>
      <c r="D12" s="2"/>
      <c r="E12" s="337">
        <f t="shared" si="0"/>
        <v>0</v>
      </c>
      <c r="F12" s="2"/>
      <c r="G12" s="175"/>
    </row>
    <row r="13" spans="1:7" ht="15" customHeight="1">
      <c r="A13" s="339" t="s">
        <v>15</v>
      </c>
      <c r="B13" s="340"/>
      <c r="C13" s="2"/>
      <c r="D13" s="2"/>
      <c r="E13" s="337">
        <f t="shared" si="0"/>
        <v>0</v>
      </c>
      <c r="F13" s="2"/>
      <c r="G13" s="175"/>
    </row>
    <row r="14" spans="1:7" ht="15" customHeight="1">
      <c r="A14" s="339" t="s">
        <v>16</v>
      </c>
      <c r="B14" s="340"/>
      <c r="C14" s="2"/>
      <c r="D14" s="2"/>
      <c r="E14" s="337">
        <f t="shared" si="0"/>
        <v>0</v>
      </c>
      <c r="F14" s="2"/>
      <c r="G14" s="175"/>
    </row>
    <row r="15" spans="1:7" ht="15" customHeight="1">
      <c r="A15" s="339" t="s">
        <v>17</v>
      </c>
      <c r="B15" s="340"/>
      <c r="C15" s="2"/>
      <c r="D15" s="2"/>
      <c r="E15" s="337">
        <f t="shared" si="0"/>
        <v>0</v>
      </c>
      <c r="F15" s="2"/>
      <c r="G15" s="175"/>
    </row>
    <row r="16" spans="1:7" ht="15" customHeight="1">
      <c r="A16" s="339" t="s">
        <v>18</v>
      </c>
      <c r="B16" s="340"/>
      <c r="C16" s="2"/>
      <c r="D16" s="2"/>
      <c r="E16" s="337">
        <f t="shared" si="0"/>
        <v>0</v>
      </c>
      <c r="F16" s="2"/>
      <c r="G16" s="175"/>
    </row>
    <row r="17" spans="1:7" ht="15" customHeight="1">
      <c r="A17" s="339" t="s">
        <v>19</v>
      </c>
      <c r="B17" s="340"/>
      <c r="C17" s="2"/>
      <c r="D17" s="2"/>
      <c r="E17" s="337">
        <f t="shared" si="0"/>
        <v>0</v>
      </c>
      <c r="F17" s="2"/>
      <c r="G17" s="175"/>
    </row>
    <row r="18" spans="1:7" ht="15" customHeight="1">
      <c r="A18" s="339" t="s">
        <v>20</v>
      </c>
      <c r="B18" s="340"/>
      <c r="C18" s="2"/>
      <c r="D18" s="2"/>
      <c r="E18" s="337">
        <f t="shared" si="0"/>
        <v>0</v>
      </c>
      <c r="F18" s="2"/>
      <c r="G18" s="175"/>
    </row>
    <row r="19" spans="1:7" ht="15" customHeight="1">
      <c r="A19" s="339" t="s">
        <v>21</v>
      </c>
      <c r="B19" s="340"/>
      <c r="C19" s="2"/>
      <c r="D19" s="2"/>
      <c r="E19" s="337">
        <f t="shared" si="0"/>
        <v>0</v>
      </c>
      <c r="F19" s="2"/>
      <c r="G19" s="175"/>
    </row>
    <row r="20" spans="1:7" ht="15" customHeight="1">
      <c r="A20" s="339" t="s">
        <v>22</v>
      </c>
      <c r="B20" s="340"/>
      <c r="C20" s="2"/>
      <c r="D20" s="2"/>
      <c r="E20" s="337">
        <f t="shared" si="0"/>
        <v>0</v>
      </c>
      <c r="F20" s="2"/>
      <c r="G20" s="175"/>
    </row>
    <row r="21" spans="1:7" ht="15" customHeight="1">
      <c r="A21" s="339" t="s">
        <v>23</v>
      </c>
      <c r="B21" s="340"/>
      <c r="C21" s="2"/>
      <c r="D21" s="2"/>
      <c r="E21" s="337">
        <f t="shared" si="0"/>
        <v>0</v>
      </c>
      <c r="F21" s="2"/>
      <c r="G21" s="175"/>
    </row>
    <row r="22" spans="1:7" ht="15" customHeight="1">
      <c r="A22" s="339" t="s">
        <v>24</v>
      </c>
      <c r="B22" s="340"/>
      <c r="C22" s="2"/>
      <c r="D22" s="2"/>
      <c r="E22" s="337">
        <f t="shared" si="0"/>
        <v>0</v>
      </c>
      <c r="F22" s="2"/>
      <c r="G22" s="175"/>
    </row>
    <row r="23" spans="1:7" ht="15" customHeight="1">
      <c r="A23" s="339" t="s">
        <v>25</v>
      </c>
      <c r="B23" s="340"/>
      <c r="C23" s="2"/>
      <c r="D23" s="2"/>
      <c r="E23" s="337">
        <f t="shared" si="0"/>
        <v>0</v>
      </c>
      <c r="F23" s="2"/>
      <c r="G23" s="175"/>
    </row>
    <row r="24" spans="1:7" ht="15" customHeight="1">
      <c r="A24" s="339" t="s">
        <v>26</v>
      </c>
      <c r="B24" s="340"/>
      <c r="C24" s="2"/>
      <c r="D24" s="2"/>
      <c r="E24" s="337">
        <f t="shared" si="0"/>
        <v>0</v>
      </c>
      <c r="F24" s="2"/>
      <c r="G24" s="175"/>
    </row>
    <row r="25" spans="1:7" ht="15" customHeight="1">
      <c r="A25" s="339" t="s">
        <v>27</v>
      </c>
      <c r="B25" s="340"/>
      <c r="C25" s="2"/>
      <c r="D25" s="2"/>
      <c r="E25" s="337">
        <f t="shared" si="0"/>
        <v>0</v>
      </c>
      <c r="F25" s="2"/>
      <c r="G25" s="175"/>
    </row>
    <row r="26" spans="1:7" ht="15" customHeight="1">
      <c r="A26" s="339" t="s">
        <v>28</v>
      </c>
      <c r="B26" s="340"/>
      <c r="C26" s="2"/>
      <c r="D26" s="2"/>
      <c r="E26" s="337">
        <f t="shared" si="0"/>
        <v>0</v>
      </c>
      <c r="F26" s="2"/>
      <c r="G26" s="175"/>
    </row>
    <row r="27" spans="1:7" ht="15" customHeight="1">
      <c r="A27" s="339" t="s">
        <v>29</v>
      </c>
      <c r="B27" s="340"/>
      <c r="C27" s="2"/>
      <c r="D27" s="2"/>
      <c r="E27" s="337">
        <f t="shared" si="0"/>
        <v>0</v>
      </c>
      <c r="F27" s="2"/>
      <c r="G27" s="175"/>
    </row>
    <row r="28" spans="1:7" ht="15" customHeight="1">
      <c r="A28" s="339" t="s">
        <v>30</v>
      </c>
      <c r="B28" s="340"/>
      <c r="C28" s="2"/>
      <c r="D28" s="2"/>
      <c r="E28" s="337">
        <f t="shared" si="0"/>
        <v>0</v>
      </c>
      <c r="F28" s="2"/>
      <c r="G28" s="175"/>
    </row>
    <row r="29" spans="1:7" ht="15" customHeight="1">
      <c r="A29" s="339" t="s">
        <v>31</v>
      </c>
      <c r="B29" s="340"/>
      <c r="C29" s="2"/>
      <c r="D29" s="2"/>
      <c r="E29" s="337">
        <f t="shared" si="0"/>
        <v>0</v>
      </c>
      <c r="F29" s="2"/>
      <c r="G29" s="175"/>
    </row>
    <row r="30" spans="1:7" ht="15" customHeight="1">
      <c r="A30" s="339" t="s">
        <v>32</v>
      </c>
      <c r="B30" s="340"/>
      <c r="C30" s="2"/>
      <c r="D30" s="2"/>
      <c r="E30" s="337"/>
      <c r="F30" s="2"/>
      <c r="G30" s="175"/>
    </row>
    <row r="31" spans="1:7" ht="15" customHeight="1">
      <c r="A31" s="339" t="s">
        <v>33</v>
      </c>
      <c r="B31" s="340"/>
      <c r="C31" s="2"/>
      <c r="D31" s="2"/>
      <c r="E31" s="337">
        <f t="shared" si="0"/>
        <v>0</v>
      </c>
      <c r="F31" s="2"/>
      <c r="G31" s="175"/>
    </row>
    <row r="32" spans="1:7" ht="15" customHeight="1">
      <c r="A32" s="339" t="s">
        <v>34</v>
      </c>
      <c r="B32" s="340"/>
      <c r="C32" s="2"/>
      <c r="D32" s="2"/>
      <c r="E32" s="337">
        <f t="shared" si="0"/>
        <v>0</v>
      </c>
      <c r="F32" s="2"/>
      <c r="G32" s="175"/>
    </row>
    <row r="33" spans="1:7" ht="15" customHeight="1">
      <c r="A33" s="339" t="s">
        <v>35</v>
      </c>
      <c r="B33" s="340"/>
      <c r="C33" s="2"/>
      <c r="D33" s="2"/>
      <c r="E33" s="337">
        <f t="shared" si="0"/>
        <v>0</v>
      </c>
      <c r="F33" s="2"/>
      <c r="G33" s="175"/>
    </row>
    <row r="34" spans="1:7" ht="15" customHeight="1">
      <c r="A34" s="339" t="s">
        <v>86</v>
      </c>
      <c r="B34" s="340"/>
      <c r="C34" s="2"/>
      <c r="D34" s="2"/>
      <c r="E34" s="337">
        <f t="shared" si="0"/>
        <v>0</v>
      </c>
      <c r="F34" s="2"/>
      <c r="G34" s="175"/>
    </row>
    <row r="35" spans="1:7" ht="15" customHeight="1" thickBot="1">
      <c r="A35" s="339" t="s">
        <v>182</v>
      </c>
      <c r="B35" s="341"/>
      <c r="C35" s="3"/>
      <c r="D35" s="3"/>
      <c r="E35" s="337">
        <f t="shared" si="0"/>
        <v>0</v>
      </c>
      <c r="F35" s="3"/>
      <c r="G35" s="342"/>
    </row>
    <row r="36" spans="1:7" ht="15" customHeight="1" thickBot="1">
      <c r="A36" s="1013" t="s">
        <v>40</v>
      </c>
      <c r="B36" s="1014"/>
      <c r="C36" s="14">
        <f>SUM(C5:C35)</f>
        <v>272</v>
      </c>
      <c r="D36" s="14">
        <f>SUM(D5:D35)</f>
        <v>0</v>
      </c>
      <c r="E36" s="14">
        <f>SUM(E5:E35)</f>
        <v>272</v>
      </c>
      <c r="F36" s="14">
        <f>SUM(F5:F35)</f>
        <v>272</v>
      </c>
      <c r="G36" s="15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4/2017. (V.31.) önkormányzati rendelethez&amp;"Times New Roman CE,Dőlt"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J3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7.50390625" style="748" customWidth="1"/>
    <col min="2" max="2" width="77.375" style="749" customWidth="1"/>
    <col min="3" max="3" width="25.625" style="749" customWidth="1"/>
    <col min="4" max="16384" width="9.375" style="749" customWidth="1"/>
  </cols>
  <sheetData>
    <row r="4" spans="1:3" s="747" customFormat="1" ht="26.25" customHeight="1">
      <c r="A4" s="1015" t="s">
        <v>753</v>
      </c>
      <c r="B4" s="1015"/>
      <c r="C4" s="1015"/>
    </row>
    <row r="5" ht="39" customHeight="1" thickBot="1"/>
    <row r="6" spans="1:3" s="753" customFormat="1" ht="47.25" customHeight="1" thickBot="1">
      <c r="A6" s="750" t="s">
        <v>754</v>
      </c>
      <c r="B6" s="751" t="s">
        <v>47</v>
      </c>
      <c r="C6" s="752" t="s">
        <v>148</v>
      </c>
    </row>
    <row r="7" spans="1:3" s="757" customFormat="1" ht="19.5" customHeight="1">
      <c r="A7" s="754" t="s">
        <v>755</v>
      </c>
      <c r="B7" s="755" t="s">
        <v>756</v>
      </c>
      <c r="C7" s="756">
        <v>88141</v>
      </c>
    </row>
    <row r="8" spans="1:3" s="757" customFormat="1" ht="19.5" customHeight="1" thickBot="1">
      <c r="A8" s="758" t="s">
        <v>757</v>
      </c>
      <c r="B8" s="759" t="s">
        <v>758</v>
      </c>
      <c r="C8" s="760">
        <v>70009</v>
      </c>
    </row>
    <row r="9" spans="1:3" s="764" customFormat="1" ht="19.5" customHeight="1" thickBot="1">
      <c r="A9" s="761" t="s">
        <v>499</v>
      </c>
      <c r="B9" s="762" t="s">
        <v>759</v>
      </c>
      <c r="C9" s="763">
        <f>C7-C8</f>
        <v>18132</v>
      </c>
    </row>
    <row r="10" spans="1:3" s="757" customFormat="1" ht="19.5" customHeight="1">
      <c r="A10" s="754" t="s">
        <v>760</v>
      </c>
      <c r="B10" s="755" t="s">
        <v>761</v>
      </c>
      <c r="C10" s="756">
        <v>13526</v>
      </c>
    </row>
    <row r="11" spans="1:3" s="757" customFormat="1" ht="19.5" customHeight="1" thickBot="1">
      <c r="A11" s="758" t="s">
        <v>762</v>
      </c>
      <c r="B11" s="759" t="s">
        <v>763</v>
      </c>
      <c r="C11" s="760">
        <v>16048</v>
      </c>
    </row>
    <row r="12" spans="1:3" s="764" customFormat="1" ht="19.5" customHeight="1" thickBot="1">
      <c r="A12" s="761" t="s">
        <v>764</v>
      </c>
      <c r="B12" s="762" t="s">
        <v>765</v>
      </c>
      <c r="C12" s="763">
        <f>C10-C11</f>
        <v>-2522</v>
      </c>
    </row>
    <row r="13" spans="1:3" s="764" customFormat="1" ht="19.5" customHeight="1" thickBot="1">
      <c r="A13" s="765" t="s">
        <v>415</v>
      </c>
      <c r="B13" s="766" t="s">
        <v>766</v>
      </c>
      <c r="C13" s="767">
        <f>C9+C12</f>
        <v>15610</v>
      </c>
    </row>
    <row r="14" spans="1:3" s="757" customFormat="1" ht="19.5" customHeight="1">
      <c r="A14" s="754" t="s">
        <v>767</v>
      </c>
      <c r="B14" s="755" t="s">
        <v>768</v>
      </c>
      <c r="C14" s="756"/>
    </row>
    <row r="15" spans="1:3" s="757" customFormat="1" ht="19.5" customHeight="1" thickBot="1">
      <c r="A15" s="758" t="s">
        <v>769</v>
      </c>
      <c r="B15" s="759" t="s">
        <v>770</v>
      </c>
      <c r="C15" s="760"/>
    </row>
    <row r="16" spans="1:3" s="764" customFormat="1" ht="19.5" customHeight="1" thickBot="1">
      <c r="A16" s="761" t="s">
        <v>771</v>
      </c>
      <c r="B16" s="762" t="s">
        <v>772</v>
      </c>
      <c r="C16" s="763">
        <f>C14-C15</f>
        <v>0</v>
      </c>
    </row>
    <row r="17" spans="1:3" s="757" customFormat="1" ht="19.5" customHeight="1">
      <c r="A17" s="754" t="s">
        <v>773</v>
      </c>
      <c r="B17" s="755" t="s">
        <v>774</v>
      </c>
      <c r="C17" s="756"/>
    </row>
    <row r="18" spans="1:3" s="757" customFormat="1" ht="19.5" customHeight="1" thickBot="1">
      <c r="A18" s="758" t="s">
        <v>775</v>
      </c>
      <c r="B18" s="759" t="s">
        <v>776</v>
      </c>
      <c r="C18" s="760"/>
    </row>
    <row r="19" spans="1:3" s="764" customFormat="1" ht="19.5" customHeight="1" thickBot="1">
      <c r="A19" s="761" t="s">
        <v>777</v>
      </c>
      <c r="B19" s="762" t="s">
        <v>778</v>
      </c>
      <c r="C19" s="763">
        <f>C17-C18</f>
        <v>0</v>
      </c>
    </row>
    <row r="20" spans="1:3" s="764" customFormat="1" ht="19.5" customHeight="1" thickBot="1">
      <c r="A20" s="768" t="s">
        <v>416</v>
      </c>
      <c r="B20" s="769" t="s">
        <v>779</v>
      </c>
      <c r="C20" s="770">
        <f>C16+C19</f>
        <v>0</v>
      </c>
    </row>
    <row r="21" spans="1:3" s="764" customFormat="1" ht="19.5" customHeight="1" thickBot="1">
      <c r="A21" s="765" t="s">
        <v>417</v>
      </c>
      <c r="B21" s="766" t="s">
        <v>780</v>
      </c>
      <c r="C21" s="767">
        <f>C13+C20</f>
        <v>15610</v>
      </c>
    </row>
    <row r="22" spans="1:3" s="764" customFormat="1" ht="19.5" customHeight="1" thickBot="1">
      <c r="A22" s="771" t="s">
        <v>418</v>
      </c>
      <c r="B22" s="772" t="s">
        <v>781</v>
      </c>
      <c r="C22" s="767">
        <v>6453</v>
      </c>
    </row>
    <row r="23" spans="1:3" s="764" customFormat="1" ht="19.5" customHeight="1" thickBot="1">
      <c r="A23" s="771"/>
      <c r="B23" s="772" t="s">
        <v>798</v>
      </c>
      <c r="C23" s="773">
        <v>60</v>
      </c>
    </row>
    <row r="24" spans="1:3" s="764" customFormat="1" ht="19.5" customHeight="1" thickBot="1">
      <c r="A24" s="771"/>
      <c r="B24" s="772" t="s">
        <v>782</v>
      </c>
      <c r="C24" s="773">
        <v>1486</v>
      </c>
    </row>
    <row r="25" spans="1:3" s="764" customFormat="1" ht="19.5" customHeight="1" thickBot="1">
      <c r="A25" s="771"/>
      <c r="B25" s="772" t="s">
        <v>783</v>
      </c>
      <c r="C25" s="773">
        <v>4907</v>
      </c>
    </row>
    <row r="26" spans="1:3" s="764" customFormat="1" ht="19.5" customHeight="1" thickBot="1">
      <c r="A26" s="771"/>
      <c r="B26" s="772"/>
      <c r="C26" s="773"/>
    </row>
    <row r="27" spans="1:3" s="764" customFormat="1" ht="19.5" customHeight="1" thickBot="1">
      <c r="A27" s="771"/>
      <c r="B27" s="772"/>
      <c r="C27" s="773"/>
    </row>
    <row r="28" spans="1:3" s="764" customFormat="1" ht="19.5" customHeight="1" thickBot="1">
      <c r="A28" s="771"/>
      <c r="B28" s="772"/>
      <c r="C28" s="773"/>
    </row>
    <row r="29" spans="1:3" s="764" customFormat="1" ht="19.5" customHeight="1" thickBot="1">
      <c r="A29" s="765" t="s">
        <v>419</v>
      </c>
      <c r="B29" s="766" t="s">
        <v>784</v>
      </c>
      <c r="C29" s="767">
        <f>C13-C22</f>
        <v>9157</v>
      </c>
    </row>
    <row r="30" spans="1:3" s="764" customFormat="1" ht="19.5" customHeight="1" thickBot="1">
      <c r="A30" s="768" t="s">
        <v>496</v>
      </c>
      <c r="B30" s="769" t="s">
        <v>785</v>
      </c>
      <c r="C30" s="774">
        <f>C20*0.1</f>
        <v>0</v>
      </c>
    </row>
    <row r="31" spans="1:3" s="764" customFormat="1" ht="19.5" customHeight="1" thickBot="1">
      <c r="A31" s="765" t="s">
        <v>497</v>
      </c>
      <c r="B31" s="766" t="s">
        <v>786</v>
      </c>
      <c r="C31" s="767">
        <f>C20-C30</f>
        <v>0</v>
      </c>
    </row>
    <row r="33" spans="1:10" ht="15.75">
      <c r="A33" s="1016" t="s">
        <v>787</v>
      </c>
      <c r="B33" s="1016"/>
      <c r="C33" s="1016"/>
      <c r="D33" s="775"/>
      <c r="E33" s="775"/>
      <c r="F33" s="775"/>
      <c r="G33" s="775"/>
      <c r="H33" s="775"/>
      <c r="I33" s="775"/>
      <c r="J33" s="775"/>
    </row>
  </sheetData>
  <sheetProtection/>
  <mergeCells count="2">
    <mergeCell ref="A4:C4"/>
    <mergeCell ref="A33:C33"/>
  </mergeCells>
  <printOptions horizontalCentered="1"/>
  <pageMargins left="0.4724409448818898" right="0.5118110236220472" top="0.3937007874015748" bottom="0.6299212598425197" header="0.2362204724409449" footer="0.31496062992125984"/>
  <pageSetup horizontalDpi="600" verticalDpi="600" orientation="portrait" paperSize="9" scale="91" r:id="rId1"/>
  <headerFooter>
    <oddHeader>&amp;R8.számú mellélet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zoomScale="120" zoomScaleNormal="120" zoomScaleSheetLayoutView="100" workbookViewId="0" topLeftCell="A1">
      <selection activeCell="D110" sqref="D110"/>
    </sheetView>
  </sheetViews>
  <sheetFormatPr defaultColWidth="9.00390625" defaultRowHeight="12.75"/>
  <cols>
    <col min="1" max="1" width="9.00390625" style="395" customWidth="1"/>
    <col min="2" max="2" width="64.875" style="395" customWidth="1"/>
    <col min="3" max="3" width="17.375" style="395" customWidth="1"/>
    <col min="4" max="5" width="17.375" style="396" customWidth="1"/>
    <col min="6" max="16384" width="9.375" style="406" customWidth="1"/>
  </cols>
  <sheetData>
    <row r="1" spans="1:5" ht="15.75" customHeight="1">
      <c r="A1" s="1017" t="s">
        <v>4</v>
      </c>
      <c r="B1" s="1017"/>
      <c r="C1" s="1017"/>
      <c r="D1" s="1017"/>
      <c r="E1" s="1017"/>
    </row>
    <row r="2" spans="1:5" ht="15.75" customHeight="1" thickBot="1">
      <c r="A2" s="42" t="s">
        <v>106</v>
      </c>
      <c r="B2" s="42"/>
      <c r="C2" s="42"/>
      <c r="D2" s="393"/>
      <c r="E2" s="393" t="s">
        <v>152</v>
      </c>
    </row>
    <row r="3" spans="1:5" ht="15.75" customHeight="1">
      <c r="A3" s="1018" t="s">
        <v>54</v>
      </c>
      <c r="B3" s="1020" t="s">
        <v>6</v>
      </c>
      <c r="C3" s="1024" t="s">
        <v>794</v>
      </c>
      <c r="D3" s="1022" t="s">
        <v>790</v>
      </c>
      <c r="E3" s="1023"/>
    </row>
    <row r="4" spans="1:5" ht="37.5" customHeight="1" thickBot="1">
      <c r="A4" s="1019"/>
      <c r="B4" s="1021"/>
      <c r="C4" s="1025"/>
      <c r="D4" s="44" t="s">
        <v>178</v>
      </c>
      <c r="E4" s="45" t="s">
        <v>179</v>
      </c>
    </row>
    <row r="5" spans="1:5" s="407" customFormat="1" ht="12" customHeight="1" thickBot="1">
      <c r="A5" s="372" t="s">
        <v>415</v>
      </c>
      <c r="B5" s="373" t="s">
        <v>416</v>
      </c>
      <c r="C5" s="373" t="s">
        <v>417</v>
      </c>
      <c r="D5" s="373" t="s">
        <v>419</v>
      </c>
      <c r="E5" s="374" t="s">
        <v>496</v>
      </c>
    </row>
    <row r="6" spans="1:5" s="408" customFormat="1" ht="12" customHeight="1" thickBot="1">
      <c r="A6" s="367" t="s">
        <v>7</v>
      </c>
      <c r="B6" s="594" t="s">
        <v>307</v>
      </c>
      <c r="C6" s="398">
        <f>+C7+C8+C9+C10+C11+C12</f>
        <v>35818</v>
      </c>
      <c r="D6" s="398">
        <f>+D7+D8+D9+D10+D11+D12</f>
        <v>48467</v>
      </c>
      <c r="E6" s="381">
        <f>+E7+E8+E9+E10+E11+E12</f>
        <v>48467</v>
      </c>
    </row>
    <row r="7" spans="1:5" s="408" customFormat="1" ht="12" customHeight="1">
      <c r="A7" s="362" t="s">
        <v>66</v>
      </c>
      <c r="B7" s="595" t="s">
        <v>308</v>
      </c>
      <c r="C7" s="400">
        <v>11637</v>
      </c>
      <c r="D7" s="400">
        <v>14681</v>
      </c>
      <c r="E7" s="383">
        <v>14681</v>
      </c>
    </row>
    <row r="8" spans="1:5" s="408" customFormat="1" ht="12" customHeight="1">
      <c r="A8" s="361" t="s">
        <v>67</v>
      </c>
      <c r="B8" s="596" t="s">
        <v>309</v>
      </c>
      <c r="C8" s="399">
        <v>5038</v>
      </c>
      <c r="D8" s="399">
        <v>14911</v>
      </c>
      <c r="E8" s="382">
        <v>14911</v>
      </c>
    </row>
    <row r="9" spans="1:5" s="408" customFormat="1" ht="12" customHeight="1">
      <c r="A9" s="361" t="s">
        <v>68</v>
      </c>
      <c r="B9" s="596" t="s">
        <v>310</v>
      </c>
      <c r="C9" s="399">
        <v>7493</v>
      </c>
      <c r="D9" s="399">
        <v>12344</v>
      </c>
      <c r="E9" s="382">
        <v>12344</v>
      </c>
    </row>
    <row r="10" spans="1:5" s="408" customFormat="1" ht="12" customHeight="1">
      <c r="A10" s="361" t="s">
        <v>69</v>
      </c>
      <c r="B10" s="596" t="s">
        <v>311</v>
      </c>
      <c r="C10" s="399">
        <v>1200</v>
      </c>
      <c r="D10" s="399">
        <v>1200</v>
      </c>
      <c r="E10" s="382">
        <v>1200</v>
      </c>
    </row>
    <row r="11" spans="1:5" s="408" customFormat="1" ht="12" customHeight="1">
      <c r="A11" s="361" t="s">
        <v>102</v>
      </c>
      <c r="B11" s="596" t="s">
        <v>312</v>
      </c>
      <c r="C11" s="584">
        <v>10450</v>
      </c>
      <c r="D11" s="399">
        <v>5059</v>
      </c>
      <c r="E11" s="382">
        <v>5059</v>
      </c>
    </row>
    <row r="12" spans="1:5" s="408" customFormat="1" ht="12" customHeight="1" thickBot="1">
      <c r="A12" s="363" t="s">
        <v>70</v>
      </c>
      <c r="B12" s="597" t="s">
        <v>797</v>
      </c>
      <c r="C12" s="585"/>
      <c r="D12" s="401">
        <v>272</v>
      </c>
      <c r="E12" s="384">
        <v>272</v>
      </c>
    </row>
    <row r="13" spans="1:5" s="408" customFormat="1" ht="12" customHeight="1" thickBot="1">
      <c r="A13" s="367" t="s">
        <v>8</v>
      </c>
      <c r="B13" s="598" t="s">
        <v>314</v>
      </c>
      <c r="C13" s="398">
        <f>+C14+C15+C16+C17+C18</f>
        <v>17295</v>
      </c>
      <c r="D13" s="398">
        <f>+D14+D15+D16+D17+D18</f>
        <v>12862</v>
      </c>
      <c r="E13" s="381">
        <f>+E14+E15+E16+E17+E18</f>
        <v>13096</v>
      </c>
    </row>
    <row r="14" spans="1:5" s="408" customFormat="1" ht="12" customHeight="1">
      <c r="A14" s="362" t="s">
        <v>72</v>
      </c>
      <c r="B14" s="595" t="s">
        <v>315</v>
      </c>
      <c r="C14" s="400"/>
      <c r="D14" s="400"/>
      <c r="E14" s="383"/>
    </row>
    <row r="15" spans="1:5" s="408" customFormat="1" ht="12" customHeight="1">
      <c r="A15" s="361" t="s">
        <v>73</v>
      </c>
      <c r="B15" s="596" t="s">
        <v>316</v>
      </c>
      <c r="C15" s="399"/>
      <c r="D15" s="399"/>
      <c r="E15" s="382"/>
    </row>
    <row r="16" spans="1:5" s="408" customFormat="1" ht="12" customHeight="1">
      <c r="A16" s="361" t="s">
        <v>74</v>
      </c>
      <c r="B16" s="596" t="s">
        <v>317</v>
      </c>
      <c r="C16" s="399"/>
      <c r="D16" s="399"/>
      <c r="E16" s="382"/>
    </row>
    <row r="17" spans="1:5" s="408" customFormat="1" ht="12" customHeight="1">
      <c r="A17" s="361" t="s">
        <v>75</v>
      </c>
      <c r="B17" s="596" t="s">
        <v>318</v>
      </c>
      <c r="C17" s="399"/>
      <c r="D17" s="399"/>
      <c r="E17" s="382"/>
    </row>
    <row r="18" spans="1:5" s="408" customFormat="1" ht="12" customHeight="1">
      <c r="A18" s="361" t="s">
        <v>76</v>
      </c>
      <c r="B18" s="596" t="s">
        <v>319</v>
      </c>
      <c r="C18" s="399">
        <v>17295</v>
      </c>
      <c r="D18" s="399">
        <v>12862</v>
      </c>
      <c r="E18" s="382">
        <v>13096</v>
      </c>
    </row>
    <row r="19" spans="1:5" s="408" customFormat="1" ht="12" customHeight="1" thickBot="1">
      <c r="A19" s="363" t="s">
        <v>83</v>
      </c>
      <c r="B19" s="597" t="s">
        <v>320</v>
      </c>
      <c r="C19" s="401"/>
      <c r="D19" s="401"/>
      <c r="E19" s="384"/>
    </row>
    <row r="20" spans="1:5" s="408" customFormat="1" ht="12" customHeight="1" thickBot="1">
      <c r="A20" s="367" t="s">
        <v>9</v>
      </c>
      <c r="B20" s="594" t="s">
        <v>321</v>
      </c>
      <c r="C20" s="398">
        <f>+C21+C22+C23+C24+C25</f>
        <v>26783</v>
      </c>
      <c r="D20" s="398">
        <f>+D21+D22+D23+D24+D25</f>
        <v>0</v>
      </c>
      <c r="E20" s="381">
        <f>+E21+E22+E23+E24+E25</f>
        <v>0</v>
      </c>
    </row>
    <row r="21" spans="1:5" s="408" customFormat="1" ht="12" customHeight="1">
      <c r="A21" s="362" t="s">
        <v>55</v>
      </c>
      <c r="B21" s="595" t="s">
        <v>322</v>
      </c>
      <c r="C21" s="400"/>
      <c r="D21" s="400"/>
      <c r="E21" s="383"/>
    </row>
    <row r="22" spans="1:5" s="408" customFormat="1" ht="12" customHeight="1">
      <c r="A22" s="361" t="s">
        <v>56</v>
      </c>
      <c r="B22" s="596" t="s">
        <v>323</v>
      </c>
      <c r="C22" s="399"/>
      <c r="D22" s="399"/>
      <c r="E22" s="382"/>
    </row>
    <row r="23" spans="1:5" s="408" customFormat="1" ht="12" customHeight="1">
      <c r="A23" s="361" t="s">
        <v>57</v>
      </c>
      <c r="B23" s="596" t="s">
        <v>324</v>
      </c>
      <c r="C23" s="399"/>
      <c r="D23" s="399"/>
      <c r="E23" s="382"/>
    </row>
    <row r="24" spans="1:5" s="408" customFormat="1" ht="12" customHeight="1">
      <c r="A24" s="361" t="s">
        <v>58</v>
      </c>
      <c r="B24" s="596" t="s">
        <v>325</v>
      </c>
      <c r="C24" s="399"/>
      <c r="D24" s="399"/>
      <c r="E24" s="382"/>
    </row>
    <row r="25" spans="1:5" s="408" customFormat="1" ht="12" customHeight="1">
      <c r="A25" s="361" t="s">
        <v>116</v>
      </c>
      <c r="B25" s="596" t="s">
        <v>326</v>
      </c>
      <c r="C25" s="399">
        <v>26783</v>
      </c>
      <c r="D25" s="399"/>
      <c r="E25" s="382"/>
    </row>
    <row r="26" spans="1:5" s="408" customFormat="1" ht="12" customHeight="1" thickBot="1">
      <c r="A26" s="363" t="s">
        <v>117</v>
      </c>
      <c r="B26" s="597" t="s">
        <v>327</v>
      </c>
      <c r="C26" s="401"/>
      <c r="D26" s="401"/>
      <c r="E26" s="384"/>
    </row>
    <row r="27" spans="1:5" s="408" customFormat="1" ht="12" customHeight="1" thickBot="1">
      <c r="A27" s="372" t="s">
        <v>118</v>
      </c>
      <c r="B27" s="368" t="s">
        <v>716</v>
      </c>
      <c r="C27" s="404">
        <f>SUM(C28:C34)</f>
        <v>12245</v>
      </c>
      <c r="D27" s="404">
        <f>SUM(D28:D34)</f>
        <v>12195</v>
      </c>
      <c r="E27" s="415">
        <f>SUM(E28:E34)</f>
        <v>12753</v>
      </c>
    </row>
    <row r="28" spans="1:5" s="408" customFormat="1" ht="12" customHeight="1">
      <c r="A28" s="531" t="s">
        <v>328</v>
      </c>
      <c r="B28" s="409" t="s">
        <v>720</v>
      </c>
      <c r="C28" s="400">
        <v>29</v>
      </c>
      <c r="D28" s="400">
        <v>29</v>
      </c>
      <c r="E28" s="383">
        <v>30</v>
      </c>
    </row>
    <row r="29" spans="1:5" s="408" customFormat="1" ht="12" customHeight="1">
      <c r="A29" s="532" t="s">
        <v>329</v>
      </c>
      <c r="B29" s="410" t="s">
        <v>735</v>
      </c>
      <c r="C29" s="399">
        <v>2083</v>
      </c>
      <c r="D29" s="399">
        <v>2083</v>
      </c>
      <c r="E29" s="382">
        <v>1826</v>
      </c>
    </row>
    <row r="30" spans="1:5" s="408" customFormat="1" ht="12" customHeight="1">
      <c r="A30" s="532" t="s">
        <v>330</v>
      </c>
      <c r="B30" s="410" t="s">
        <v>721</v>
      </c>
      <c r="C30" s="399"/>
      <c r="D30" s="399"/>
      <c r="E30" s="382"/>
    </row>
    <row r="31" spans="1:5" s="408" customFormat="1" ht="12" customHeight="1">
      <c r="A31" s="532" t="s">
        <v>740</v>
      </c>
      <c r="B31" s="410" t="s">
        <v>722</v>
      </c>
      <c r="C31" s="399">
        <v>475</v>
      </c>
      <c r="D31" s="399">
        <v>435</v>
      </c>
      <c r="E31" s="382">
        <v>637</v>
      </c>
    </row>
    <row r="32" spans="1:5" s="408" customFormat="1" ht="12" customHeight="1">
      <c r="A32" s="532" t="s">
        <v>717</v>
      </c>
      <c r="B32" s="410" t="s">
        <v>741</v>
      </c>
      <c r="C32" s="399">
        <v>9520</v>
      </c>
      <c r="D32" s="399">
        <v>9520</v>
      </c>
      <c r="E32" s="382">
        <v>9874</v>
      </c>
    </row>
    <row r="33" spans="1:5" s="408" customFormat="1" ht="12" customHeight="1">
      <c r="A33" s="532" t="s">
        <v>718</v>
      </c>
      <c r="B33" s="410" t="s">
        <v>331</v>
      </c>
      <c r="C33" s="399"/>
      <c r="D33" s="399"/>
      <c r="E33" s="382"/>
    </row>
    <row r="34" spans="1:5" s="408" customFormat="1" ht="12" customHeight="1" thickBot="1">
      <c r="A34" s="533" t="s">
        <v>719</v>
      </c>
      <c r="B34" s="390" t="s">
        <v>332</v>
      </c>
      <c r="C34" s="401">
        <v>138</v>
      </c>
      <c r="D34" s="401">
        <v>128</v>
      </c>
      <c r="E34" s="384">
        <v>386</v>
      </c>
    </row>
    <row r="35" spans="1:5" s="408" customFormat="1" ht="12" customHeight="1" thickBot="1">
      <c r="A35" s="367" t="s">
        <v>11</v>
      </c>
      <c r="B35" s="594" t="s">
        <v>333</v>
      </c>
      <c r="C35" s="398">
        <f>SUM(C36:C45)</f>
        <v>6425</v>
      </c>
      <c r="D35" s="398">
        <f>SUM(D36:D45)</f>
        <v>8833</v>
      </c>
      <c r="E35" s="381">
        <f>SUM(E36:E45)</f>
        <v>10958</v>
      </c>
    </row>
    <row r="36" spans="1:5" s="408" customFormat="1" ht="12" customHeight="1">
      <c r="A36" s="362" t="s">
        <v>59</v>
      </c>
      <c r="B36" s="595" t="s">
        <v>334</v>
      </c>
      <c r="C36" s="400"/>
      <c r="D36" s="400"/>
      <c r="E36" s="383">
        <v>397</v>
      </c>
    </row>
    <row r="37" spans="1:5" s="408" customFormat="1" ht="12" customHeight="1">
      <c r="A37" s="361" t="s">
        <v>60</v>
      </c>
      <c r="B37" s="596" t="s">
        <v>335</v>
      </c>
      <c r="C37" s="399">
        <v>1689</v>
      </c>
      <c r="D37" s="399">
        <v>3853</v>
      </c>
      <c r="E37" s="382">
        <v>3789</v>
      </c>
    </row>
    <row r="38" spans="1:5" s="408" customFormat="1" ht="12" customHeight="1">
      <c r="A38" s="361" t="s">
        <v>61</v>
      </c>
      <c r="B38" s="596" t="s">
        <v>336</v>
      </c>
      <c r="C38" s="399">
        <v>1793</v>
      </c>
      <c r="D38" s="399">
        <v>2067</v>
      </c>
      <c r="E38" s="382">
        <v>2440</v>
      </c>
    </row>
    <row r="39" spans="1:5" s="408" customFormat="1" ht="12" customHeight="1">
      <c r="A39" s="361" t="s">
        <v>120</v>
      </c>
      <c r="B39" s="596" t="s">
        <v>337</v>
      </c>
      <c r="C39" s="399">
        <v>1018</v>
      </c>
      <c r="D39" s="399">
        <v>1003</v>
      </c>
      <c r="E39" s="382">
        <v>1017</v>
      </c>
    </row>
    <row r="40" spans="1:5" s="408" customFormat="1" ht="12" customHeight="1">
      <c r="A40" s="361" t="s">
        <v>121</v>
      </c>
      <c r="B40" s="596" t="s">
        <v>338</v>
      </c>
      <c r="C40" s="399">
        <v>151</v>
      </c>
      <c r="D40" s="399">
        <v>320</v>
      </c>
      <c r="E40" s="382">
        <v>476</v>
      </c>
    </row>
    <row r="41" spans="1:5" s="408" customFormat="1" ht="12" customHeight="1">
      <c r="A41" s="361" t="s">
        <v>122</v>
      </c>
      <c r="B41" s="596" t="s">
        <v>339</v>
      </c>
      <c r="C41" s="399">
        <v>1224</v>
      </c>
      <c r="D41" s="399">
        <v>1590</v>
      </c>
      <c r="E41" s="382">
        <v>2036</v>
      </c>
    </row>
    <row r="42" spans="1:5" s="408" customFormat="1" ht="12" customHeight="1">
      <c r="A42" s="361" t="s">
        <v>123</v>
      </c>
      <c r="B42" s="596" t="s">
        <v>340</v>
      </c>
      <c r="C42" s="399"/>
      <c r="D42" s="399"/>
      <c r="E42" s="382"/>
    </row>
    <row r="43" spans="1:5" s="408" customFormat="1" ht="12" customHeight="1">
      <c r="A43" s="361" t="s">
        <v>124</v>
      </c>
      <c r="B43" s="596" t="s">
        <v>341</v>
      </c>
      <c r="C43" s="399">
        <v>1</v>
      </c>
      <c r="D43" s="399"/>
      <c r="E43" s="382">
        <v>2</v>
      </c>
    </row>
    <row r="44" spans="1:5" s="408" customFormat="1" ht="12" customHeight="1">
      <c r="A44" s="361" t="s">
        <v>342</v>
      </c>
      <c r="B44" s="596" t="s">
        <v>343</v>
      </c>
      <c r="C44" s="402"/>
      <c r="D44" s="402"/>
      <c r="E44" s="385">
        <v>747</v>
      </c>
    </row>
    <row r="45" spans="1:5" s="408" customFormat="1" ht="12" customHeight="1" thickBot="1">
      <c r="A45" s="363" t="s">
        <v>344</v>
      </c>
      <c r="B45" s="597" t="s">
        <v>345</v>
      </c>
      <c r="C45" s="403">
        <v>549</v>
      </c>
      <c r="D45" s="403"/>
      <c r="E45" s="386">
        <v>54</v>
      </c>
    </row>
    <row r="46" spans="1:5" s="408" customFormat="1" ht="12" customHeight="1" thickBot="1">
      <c r="A46" s="367" t="s">
        <v>12</v>
      </c>
      <c r="B46" s="594" t="s">
        <v>346</v>
      </c>
      <c r="C46" s="398">
        <f>SUM(C47:C51)</f>
        <v>8</v>
      </c>
      <c r="D46" s="398">
        <f>SUM(D47:D51)</f>
        <v>20200</v>
      </c>
      <c r="E46" s="381">
        <f>SUM(E47:E51)</f>
        <v>0</v>
      </c>
    </row>
    <row r="47" spans="1:5" s="408" customFormat="1" ht="12" customHeight="1">
      <c r="A47" s="362" t="s">
        <v>62</v>
      </c>
      <c r="B47" s="595" t="s">
        <v>347</v>
      </c>
      <c r="C47" s="417"/>
      <c r="D47" s="417"/>
      <c r="E47" s="387"/>
    </row>
    <row r="48" spans="1:5" s="408" customFormat="1" ht="12" customHeight="1">
      <c r="A48" s="361" t="s">
        <v>63</v>
      </c>
      <c r="B48" s="596" t="s">
        <v>348</v>
      </c>
      <c r="C48" s="402">
        <v>8</v>
      </c>
      <c r="D48" s="402">
        <v>20200</v>
      </c>
      <c r="E48" s="385"/>
    </row>
    <row r="49" spans="1:5" s="408" customFormat="1" ht="12" customHeight="1">
      <c r="A49" s="361" t="s">
        <v>349</v>
      </c>
      <c r="B49" s="596" t="s">
        <v>350</v>
      </c>
      <c r="C49" s="402"/>
      <c r="D49" s="402"/>
      <c r="E49" s="385"/>
    </row>
    <row r="50" spans="1:5" s="408" customFormat="1" ht="12" customHeight="1">
      <c r="A50" s="361" t="s">
        <v>351</v>
      </c>
      <c r="B50" s="596" t="s">
        <v>352</v>
      </c>
      <c r="C50" s="402"/>
      <c r="D50" s="402"/>
      <c r="E50" s="385"/>
    </row>
    <row r="51" spans="1:5" s="408" customFormat="1" ht="12" customHeight="1" thickBot="1">
      <c r="A51" s="363" t="s">
        <v>353</v>
      </c>
      <c r="B51" s="597" t="s">
        <v>354</v>
      </c>
      <c r="C51" s="403"/>
      <c r="D51" s="403"/>
      <c r="E51" s="386"/>
    </row>
    <row r="52" spans="1:5" s="408" customFormat="1" ht="13.5" thickBot="1">
      <c r="A52" s="367" t="s">
        <v>125</v>
      </c>
      <c r="B52" s="594" t="s">
        <v>355</v>
      </c>
      <c r="C52" s="398">
        <f>SUM(C53:C55)</f>
        <v>0</v>
      </c>
      <c r="D52" s="398">
        <f>SUM(D53:D55)</f>
        <v>2338</v>
      </c>
      <c r="E52" s="381">
        <f>SUM(E53:E55)</f>
        <v>2338</v>
      </c>
    </row>
    <row r="53" spans="1:5" s="408" customFormat="1" ht="12.75">
      <c r="A53" s="362" t="s">
        <v>64</v>
      </c>
      <c r="B53" s="595" t="s">
        <v>356</v>
      </c>
      <c r="C53" s="400"/>
      <c r="D53" s="400"/>
      <c r="E53" s="383"/>
    </row>
    <row r="54" spans="1:5" s="408" customFormat="1" ht="14.25" customHeight="1">
      <c r="A54" s="361" t="s">
        <v>65</v>
      </c>
      <c r="B54" s="596" t="s">
        <v>573</v>
      </c>
      <c r="C54" s="399"/>
      <c r="D54" s="399">
        <v>700</v>
      </c>
      <c r="E54" s="382">
        <v>700</v>
      </c>
    </row>
    <row r="55" spans="1:5" s="408" customFormat="1" ht="12.75">
      <c r="A55" s="361" t="s">
        <v>358</v>
      </c>
      <c r="B55" s="596" t="s">
        <v>359</v>
      </c>
      <c r="C55" s="399"/>
      <c r="D55" s="399">
        <v>1638</v>
      </c>
      <c r="E55" s="382">
        <v>1638</v>
      </c>
    </row>
    <row r="56" spans="1:5" s="408" customFormat="1" ht="13.5" thickBot="1">
      <c r="A56" s="363" t="s">
        <v>360</v>
      </c>
      <c r="B56" s="597" t="s">
        <v>361</v>
      </c>
      <c r="C56" s="401"/>
      <c r="D56" s="401"/>
      <c r="E56" s="384"/>
    </row>
    <row r="57" spans="1:5" s="408" customFormat="1" ht="13.5" thickBot="1">
      <c r="A57" s="367" t="s">
        <v>14</v>
      </c>
      <c r="B57" s="598" t="s">
        <v>362</v>
      </c>
      <c r="C57" s="398">
        <f>SUM(C58:C60)</f>
        <v>703</v>
      </c>
      <c r="D57" s="398">
        <f>SUM(D58:D60)</f>
        <v>528</v>
      </c>
      <c r="E57" s="381">
        <f>SUM(E58:E60)</f>
        <v>528</v>
      </c>
    </row>
    <row r="58" spans="1:5" s="408" customFormat="1" ht="12.75">
      <c r="A58" s="361" t="s">
        <v>126</v>
      </c>
      <c r="B58" s="595" t="s">
        <v>363</v>
      </c>
      <c r="C58" s="402"/>
      <c r="D58" s="402"/>
      <c r="E58" s="385"/>
    </row>
    <row r="59" spans="1:5" s="408" customFormat="1" ht="12.75" customHeight="1">
      <c r="A59" s="361" t="s">
        <v>127</v>
      </c>
      <c r="B59" s="596" t="s">
        <v>574</v>
      </c>
      <c r="C59" s="402">
        <v>46</v>
      </c>
      <c r="D59" s="402">
        <v>528</v>
      </c>
      <c r="E59" s="385">
        <v>528</v>
      </c>
    </row>
    <row r="60" spans="1:5" s="408" customFormat="1" ht="12.75">
      <c r="A60" s="361" t="s">
        <v>153</v>
      </c>
      <c r="B60" s="596" t="s">
        <v>365</v>
      </c>
      <c r="C60" s="402">
        <v>657</v>
      </c>
      <c r="D60" s="402"/>
      <c r="E60" s="385"/>
    </row>
    <row r="61" spans="1:5" s="408" customFormat="1" ht="13.5" thickBot="1">
      <c r="A61" s="361" t="s">
        <v>366</v>
      </c>
      <c r="B61" s="597" t="s">
        <v>367</v>
      </c>
      <c r="C61" s="402"/>
      <c r="D61" s="402"/>
      <c r="E61" s="385"/>
    </row>
    <row r="62" spans="1:5" s="408" customFormat="1" ht="13.5" thickBot="1">
      <c r="A62" s="367" t="s">
        <v>15</v>
      </c>
      <c r="B62" s="594" t="s">
        <v>368</v>
      </c>
      <c r="C62" s="404">
        <f>+C6+C13+C20+C27+C35+C46+C52+C57</f>
        <v>99277</v>
      </c>
      <c r="D62" s="404">
        <f>+D6+D13+D20+D27+D35+D46+D52+D57</f>
        <v>105423</v>
      </c>
      <c r="E62" s="415">
        <f>+E6+E13+E20+E27+E35+E46+E52+E57</f>
        <v>88140</v>
      </c>
    </row>
    <row r="63" spans="1:5" s="408" customFormat="1" ht="13.5" thickBot="1">
      <c r="A63" s="418" t="s">
        <v>369</v>
      </c>
      <c r="B63" s="598" t="s">
        <v>677</v>
      </c>
      <c r="C63" s="398">
        <f>SUM(C64:C66)</f>
        <v>0</v>
      </c>
      <c r="D63" s="398">
        <f>SUM(D64:D66)</f>
        <v>0</v>
      </c>
      <c r="E63" s="381">
        <f>SUM(E64:E66)</f>
        <v>0</v>
      </c>
    </row>
    <row r="64" spans="1:5" s="408" customFormat="1" ht="12.75">
      <c r="A64" s="361" t="s">
        <v>371</v>
      </c>
      <c r="B64" s="595" t="s">
        <v>372</v>
      </c>
      <c r="C64" s="402"/>
      <c r="D64" s="402"/>
      <c r="E64" s="385"/>
    </row>
    <row r="65" spans="1:5" s="408" customFormat="1" ht="12.75">
      <c r="A65" s="361" t="s">
        <v>373</v>
      </c>
      <c r="B65" s="596" t="s">
        <v>374</v>
      </c>
      <c r="C65" s="402"/>
      <c r="D65" s="402"/>
      <c r="E65" s="385"/>
    </row>
    <row r="66" spans="1:5" s="408" customFormat="1" ht="13.5" thickBot="1">
      <c r="A66" s="361" t="s">
        <v>375</v>
      </c>
      <c r="B66" s="347" t="s">
        <v>420</v>
      </c>
      <c r="C66" s="402"/>
      <c r="D66" s="402"/>
      <c r="E66" s="385"/>
    </row>
    <row r="67" spans="1:5" s="408" customFormat="1" ht="13.5" thickBot="1">
      <c r="A67" s="418" t="s">
        <v>377</v>
      </c>
      <c r="B67" s="598" t="s">
        <v>378</v>
      </c>
      <c r="C67" s="398">
        <f>SUM(C68:C71)</f>
        <v>0</v>
      </c>
      <c r="D67" s="398">
        <f>SUM(D68:D71)</f>
        <v>0</v>
      </c>
      <c r="E67" s="381">
        <f>SUM(E68:E71)</f>
        <v>0</v>
      </c>
    </row>
    <row r="68" spans="1:5" s="408" customFormat="1" ht="12.75">
      <c r="A68" s="361" t="s">
        <v>103</v>
      </c>
      <c r="B68" s="595" t="s">
        <v>379</v>
      </c>
      <c r="C68" s="402"/>
      <c r="D68" s="402"/>
      <c r="E68" s="385"/>
    </row>
    <row r="69" spans="1:5" s="408" customFormat="1" ht="12.75">
      <c r="A69" s="361" t="s">
        <v>104</v>
      </c>
      <c r="B69" s="596" t="s">
        <v>380</v>
      </c>
      <c r="C69" s="402"/>
      <c r="D69" s="402"/>
      <c r="E69" s="385"/>
    </row>
    <row r="70" spans="1:5" s="408" customFormat="1" ht="12" customHeight="1">
      <c r="A70" s="361" t="s">
        <v>381</v>
      </c>
      <c r="B70" s="596" t="s">
        <v>382</v>
      </c>
      <c r="C70" s="402"/>
      <c r="D70" s="402"/>
      <c r="E70" s="385"/>
    </row>
    <row r="71" spans="1:5" s="408" customFormat="1" ht="12" customHeight="1" thickBot="1">
      <c r="A71" s="361" t="s">
        <v>383</v>
      </c>
      <c r="B71" s="597" t="s">
        <v>384</v>
      </c>
      <c r="C71" s="402"/>
      <c r="D71" s="402"/>
      <c r="E71" s="385"/>
    </row>
    <row r="72" spans="1:5" s="408" customFormat="1" ht="12" customHeight="1" thickBot="1">
      <c r="A72" s="418" t="s">
        <v>385</v>
      </c>
      <c r="B72" s="598" t="s">
        <v>386</v>
      </c>
      <c r="C72" s="398">
        <f>SUM(C73:C74)</f>
        <v>10853</v>
      </c>
      <c r="D72" s="398">
        <f>SUM(D73:D74)</f>
        <v>12040</v>
      </c>
      <c r="E72" s="381">
        <f>SUM(E73:E74)</f>
        <v>12040</v>
      </c>
    </row>
    <row r="73" spans="1:5" s="408" customFormat="1" ht="12" customHeight="1">
      <c r="A73" s="361" t="s">
        <v>387</v>
      </c>
      <c r="B73" s="595" t="s">
        <v>388</v>
      </c>
      <c r="C73" s="402">
        <v>10853</v>
      </c>
      <c r="D73" s="402">
        <v>12040</v>
      </c>
      <c r="E73" s="385">
        <v>12040</v>
      </c>
    </row>
    <row r="74" spans="1:5" s="408" customFormat="1" ht="12" customHeight="1" thickBot="1">
      <c r="A74" s="361" t="s">
        <v>389</v>
      </c>
      <c r="B74" s="597" t="s">
        <v>390</v>
      </c>
      <c r="C74" s="402"/>
      <c r="D74" s="402"/>
      <c r="E74" s="385"/>
    </row>
    <row r="75" spans="1:5" s="408" customFormat="1" ht="12" customHeight="1" thickBot="1">
      <c r="A75" s="418" t="s">
        <v>391</v>
      </c>
      <c r="B75" s="598" t="s">
        <v>392</v>
      </c>
      <c r="C75" s="398">
        <f>SUM(C76:C78)</f>
        <v>1481</v>
      </c>
      <c r="D75" s="398">
        <f>SUM(D76:D78)</f>
        <v>0</v>
      </c>
      <c r="E75" s="381">
        <f>SUM(E76:E78)</f>
        <v>1486</v>
      </c>
    </row>
    <row r="76" spans="1:5" s="408" customFormat="1" ht="12" customHeight="1">
      <c r="A76" s="361" t="s">
        <v>393</v>
      </c>
      <c r="B76" s="595" t="s">
        <v>394</v>
      </c>
      <c r="C76" s="402">
        <v>1481</v>
      </c>
      <c r="D76" s="402"/>
      <c r="E76" s="385">
        <v>1486</v>
      </c>
    </row>
    <row r="77" spans="1:5" s="408" customFormat="1" ht="12" customHeight="1">
      <c r="A77" s="361" t="s">
        <v>395</v>
      </c>
      <c r="B77" s="596" t="s">
        <v>396</v>
      </c>
      <c r="C77" s="402"/>
      <c r="D77" s="402"/>
      <c r="E77" s="385"/>
    </row>
    <row r="78" spans="1:5" s="408" customFormat="1" ht="12" customHeight="1" thickBot="1">
      <c r="A78" s="361" t="s">
        <v>397</v>
      </c>
      <c r="B78" s="597" t="s">
        <v>398</v>
      </c>
      <c r="C78" s="402"/>
      <c r="D78" s="402"/>
      <c r="E78" s="385"/>
    </row>
    <row r="79" spans="1:5" s="408" customFormat="1" ht="12" customHeight="1" thickBot="1">
      <c r="A79" s="418" t="s">
        <v>399</v>
      </c>
      <c r="B79" s="598" t="s">
        <v>400</v>
      </c>
      <c r="C79" s="398">
        <f>SUM(C80:C83)</f>
        <v>0</v>
      </c>
      <c r="D79" s="398">
        <f>SUM(D80:D83)</f>
        <v>0</v>
      </c>
      <c r="E79" s="381">
        <f>SUM(E80:E83)</f>
        <v>0</v>
      </c>
    </row>
    <row r="80" spans="1:5" s="408" customFormat="1" ht="12" customHeight="1">
      <c r="A80" s="582" t="s">
        <v>401</v>
      </c>
      <c r="B80" s="595" t="s">
        <v>402</v>
      </c>
      <c r="C80" s="402"/>
      <c r="D80" s="402"/>
      <c r="E80" s="385"/>
    </row>
    <row r="81" spans="1:5" s="408" customFormat="1" ht="12" customHeight="1">
      <c r="A81" s="583" t="s">
        <v>403</v>
      </c>
      <c r="B81" s="596" t="s">
        <v>404</v>
      </c>
      <c r="C81" s="402"/>
      <c r="D81" s="402"/>
      <c r="E81" s="385"/>
    </row>
    <row r="82" spans="1:5" s="408" customFormat="1" ht="12" customHeight="1">
      <c r="A82" s="583" t="s">
        <v>405</v>
      </c>
      <c r="B82" s="596" t="s">
        <v>406</v>
      </c>
      <c r="C82" s="402"/>
      <c r="D82" s="402"/>
      <c r="E82" s="385"/>
    </row>
    <row r="83" spans="1:5" s="408" customFormat="1" ht="12" customHeight="1" thickBot="1">
      <c r="A83" s="419" t="s">
        <v>407</v>
      </c>
      <c r="B83" s="597" t="s">
        <v>408</v>
      </c>
      <c r="C83" s="402"/>
      <c r="D83" s="402"/>
      <c r="E83" s="385"/>
    </row>
    <row r="84" spans="1:5" s="408" customFormat="1" ht="12" customHeight="1" thickBot="1">
      <c r="A84" s="418" t="s">
        <v>409</v>
      </c>
      <c r="B84" s="598" t="s">
        <v>410</v>
      </c>
      <c r="C84" s="421"/>
      <c r="D84" s="421"/>
      <c r="E84" s="422"/>
    </row>
    <row r="85" spans="1:5" s="408" customFormat="1" ht="13.5" customHeight="1" thickBot="1">
      <c r="A85" s="418" t="s">
        <v>411</v>
      </c>
      <c r="B85" s="345" t="s">
        <v>412</v>
      </c>
      <c r="C85" s="404">
        <f>+C63+C67+C72+C75+C79+C84</f>
        <v>12334</v>
      </c>
      <c r="D85" s="404">
        <f>+D63+D67+D72+D75+D79+D84</f>
        <v>12040</v>
      </c>
      <c r="E85" s="415">
        <f>+E63+E67+E72+E75+E79+E84</f>
        <v>13526</v>
      </c>
    </row>
    <row r="86" spans="1:5" s="408" customFormat="1" ht="12" customHeight="1" thickBot="1">
      <c r="A86" s="420" t="s">
        <v>413</v>
      </c>
      <c r="B86" s="348" t="s">
        <v>414</v>
      </c>
      <c r="C86" s="404">
        <f>+C62+C85</f>
        <v>111611</v>
      </c>
      <c r="D86" s="404">
        <f>+D62+D85</f>
        <v>117463</v>
      </c>
      <c r="E86" s="415">
        <f>+E62+E85</f>
        <v>101666</v>
      </c>
    </row>
    <row r="87" spans="1:5" ht="16.5" customHeight="1">
      <c r="A87" s="1017" t="s">
        <v>36</v>
      </c>
      <c r="B87" s="1017"/>
      <c r="C87" s="1017"/>
      <c r="D87" s="1017"/>
      <c r="E87" s="1017"/>
    </row>
    <row r="88" spans="1:5" s="412" customFormat="1" ht="16.5" customHeight="1" thickBot="1">
      <c r="A88" s="43" t="s">
        <v>107</v>
      </c>
      <c r="B88" s="43"/>
      <c r="C88" s="43"/>
      <c r="D88" s="376"/>
      <c r="E88" s="376" t="s">
        <v>152</v>
      </c>
    </row>
    <row r="89" spans="1:5" s="412" customFormat="1" ht="16.5" customHeight="1">
      <c r="A89" s="1018" t="s">
        <v>54</v>
      </c>
      <c r="B89" s="1020" t="s">
        <v>172</v>
      </c>
      <c r="C89" s="1024" t="str">
        <f>+C3</f>
        <v>2015. évi tény</v>
      </c>
      <c r="D89" s="1022" t="str">
        <f>+D3</f>
        <v>2016. évi</v>
      </c>
      <c r="E89" s="1023"/>
    </row>
    <row r="90" spans="1:5" ht="37.5" customHeight="1" thickBot="1">
      <c r="A90" s="1019"/>
      <c r="B90" s="1021"/>
      <c r="C90" s="1025"/>
      <c r="D90" s="44" t="s">
        <v>178</v>
      </c>
      <c r="E90" s="45" t="s">
        <v>179</v>
      </c>
    </row>
    <row r="91" spans="1:5" s="407" customFormat="1" ht="12" customHeight="1" thickBot="1">
      <c r="A91" s="372" t="s">
        <v>415</v>
      </c>
      <c r="B91" s="373" t="s">
        <v>416</v>
      </c>
      <c r="C91" s="373" t="s">
        <v>417</v>
      </c>
      <c r="D91" s="373" t="s">
        <v>419</v>
      </c>
      <c r="E91" s="416" t="s">
        <v>496</v>
      </c>
    </row>
    <row r="92" spans="1:5" ht="12" customHeight="1" thickBot="1">
      <c r="A92" s="369" t="s">
        <v>7</v>
      </c>
      <c r="B92" s="371" t="s">
        <v>575</v>
      </c>
      <c r="C92" s="397">
        <f>SUM(C93:C97)</f>
        <v>59833</v>
      </c>
      <c r="D92" s="397">
        <f>+D93+D94+D95+D96+D97</f>
        <v>88394</v>
      </c>
      <c r="E92" s="353">
        <f>+E93+E94+E95+E96+E97</f>
        <v>78425</v>
      </c>
    </row>
    <row r="93" spans="1:5" ht="12" customHeight="1">
      <c r="A93" s="364" t="s">
        <v>66</v>
      </c>
      <c r="B93" s="599" t="s">
        <v>37</v>
      </c>
      <c r="C93" s="95">
        <v>14145</v>
      </c>
      <c r="D93" s="95">
        <v>20894</v>
      </c>
      <c r="E93" s="352">
        <v>20143</v>
      </c>
    </row>
    <row r="94" spans="1:5" ht="12" customHeight="1">
      <c r="A94" s="361" t="s">
        <v>67</v>
      </c>
      <c r="B94" s="600" t="s">
        <v>128</v>
      </c>
      <c r="C94" s="399">
        <v>2500</v>
      </c>
      <c r="D94" s="399">
        <v>4954</v>
      </c>
      <c r="E94" s="382">
        <v>4844</v>
      </c>
    </row>
    <row r="95" spans="1:5" ht="12" customHeight="1">
      <c r="A95" s="361" t="s">
        <v>68</v>
      </c>
      <c r="B95" s="600" t="s">
        <v>95</v>
      </c>
      <c r="C95" s="401">
        <v>23697</v>
      </c>
      <c r="D95" s="401">
        <v>36954</v>
      </c>
      <c r="E95" s="384">
        <v>29349</v>
      </c>
    </row>
    <row r="96" spans="1:5" ht="12" customHeight="1">
      <c r="A96" s="361" t="s">
        <v>69</v>
      </c>
      <c r="B96" s="601" t="s">
        <v>129</v>
      </c>
      <c r="C96" s="401">
        <v>5811</v>
      </c>
      <c r="D96" s="401">
        <v>7299</v>
      </c>
      <c r="E96" s="384">
        <v>6414</v>
      </c>
    </row>
    <row r="97" spans="1:5" ht="12" customHeight="1">
      <c r="A97" s="361" t="s">
        <v>78</v>
      </c>
      <c r="B97" s="602" t="s">
        <v>130</v>
      </c>
      <c r="C97" s="401">
        <v>13680</v>
      </c>
      <c r="D97" s="401">
        <v>18293</v>
      </c>
      <c r="E97" s="384">
        <v>17675</v>
      </c>
    </row>
    <row r="98" spans="1:5" ht="12" customHeight="1">
      <c r="A98" s="361" t="s">
        <v>70</v>
      </c>
      <c r="B98" s="600" t="s">
        <v>422</v>
      </c>
      <c r="C98" s="401">
        <v>711</v>
      </c>
      <c r="D98" s="401">
        <v>3558</v>
      </c>
      <c r="E98" s="384">
        <v>3465</v>
      </c>
    </row>
    <row r="99" spans="1:5" ht="12" customHeight="1">
      <c r="A99" s="361" t="s">
        <v>71</v>
      </c>
      <c r="B99" s="603" t="s">
        <v>423</v>
      </c>
      <c r="C99" s="401"/>
      <c r="D99" s="401"/>
      <c r="E99" s="384"/>
    </row>
    <row r="100" spans="1:5" ht="12" customHeight="1">
      <c r="A100" s="361" t="s">
        <v>79</v>
      </c>
      <c r="B100" s="600" t="s">
        <v>424</v>
      </c>
      <c r="C100" s="401"/>
      <c r="D100" s="401"/>
      <c r="E100" s="384"/>
    </row>
    <row r="101" spans="1:5" ht="12" customHeight="1">
      <c r="A101" s="361" t="s">
        <v>80</v>
      </c>
      <c r="B101" s="600" t="s">
        <v>425</v>
      </c>
      <c r="C101" s="401"/>
      <c r="D101" s="401"/>
      <c r="E101" s="384"/>
    </row>
    <row r="102" spans="1:5" ht="12" customHeight="1">
      <c r="A102" s="361" t="s">
        <v>81</v>
      </c>
      <c r="B102" s="603" t="s">
        <v>426</v>
      </c>
      <c r="C102" s="401">
        <v>3321</v>
      </c>
      <c r="D102" s="401">
        <v>4913</v>
      </c>
      <c r="E102" s="384">
        <v>4813</v>
      </c>
    </row>
    <row r="103" spans="1:5" ht="12" customHeight="1">
      <c r="A103" s="361" t="s">
        <v>82</v>
      </c>
      <c r="B103" s="603" t="s">
        <v>427</v>
      </c>
      <c r="C103" s="401"/>
      <c r="D103" s="401"/>
      <c r="E103" s="384"/>
    </row>
    <row r="104" spans="1:5" ht="12" customHeight="1">
      <c r="A104" s="361" t="s">
        <v>84</v>
      </c>
      <c r="B104" s="600" t="s">
        <v>428</v>
      </c>
      <c r="C104" s="401"/>
      <c r="D104" s="401"/>
      <c r="E104" s="384"/>
    </row>
    <row r="105" spans="1:5" ht="12" customHeight="1">
      <c r="A105" s="360" t="s">
        <v>131</v>
      </c>
      <c r="B105" s="604" t="s">
        <v>429</v>
      </c>
      <c r="C105" s="401"/>
      <c r="D105" s="401"/>
      <c r="E105" s="384"/>
    </row>
    <row r="106" spans="1:5" ht="12" customHeight="1">
      <c r="A106" s="361" t="s">
        <v>430</v>
      </c>
      <c r="B106" s="604" t="s">
        <v>431</v>
      </c>
      <c r="C106" s="401"/>
      <c r="D106" s="401"/>
      <c r="E106" s="384"/>
    </row>
    <row r="107" spans="1:5" ht="12" customHeight="1" thickBot="1">
      <c r="A107" s="365" t="s">
        <v>432</v>
      </c>
      <c r="B107" s="605" t="s">
        <v>433</v>
      </c>
      <c r="C107" s="96">
        <v>9648</v>
      </c>
      <c r="D107" s="96">
        <v>9822</v>
      </c>
      <c r="E107" s="346">
        <v>9397</v>
      </c>
    </row>
    <row r="108" spans="1:5" ht="12" customHeight="1" thickBot="1">
      <c r="A108" s="367" t="s">
        <v>8</v>
      </c>
      <c r="B108" s="370" t="s">
        <v>576</v>
      </c>
      <c r="C108" s="398">
        <f>+C109+C111+C113</f>
        <v>35098</v>
      </c>
      <c r="D108" s="398">
        <f>+D109+D111+D113</f>
        <v>27782</v>
      </c>
      <c r="E108" s="381">
        <f>+E109+E111+E113</f>
        <v>6157</v>
      </c>
    </row>
    <row r="109" spans="1:5" ht="12" customHeight="1">
      <c r="A109" s="362" t="s">
        <v>72</v>
      </c>
      <c r="B109" s="600" t="s">
        <v>151</v>
      </c>
      <c r="C109" s="400">
        <v>27988</v>
      </c>
      <c r="D109" s="400">
        <v>4311</v>
      </c>
      <c r="E109" s="383">
        <v>3863</v>
      </c>
    </row>
    <row r="110" spans="1:5" ht="12" customHeight="1">
      <c r="A110" s="362" t="s">
        <v>73</v>
      </c>
      <c r="B110" s="604" t="s">
        <v>435</v>
      </c>
      <c r="C110" s="400"/>
      <c r="D110" s="400"/>
      <c r="E110" s="383"/>
    </row>
    <row r="111" spans="1:5" ht="15.75">
      <c r="A111" s="362" t="s">
        <v>74</v>
      </c>
      <c r="B111" s="604" t="s">
        <v>132</v>
      </c>
      <c r="C111" s="399">
        <v>2190</v>
      </c>
      <c r="D111" s="399">
        <v>3271</v>
      </c>
      <c r="E111" s="382">
        <v>2294</v>
      </c>
    </row>
    <row r="112" spans="1:5" ht="12" customHeight="1">
      <c r="A112" s="362" t="s">
        <v>75</v>
      </c>
      <c r="B112" s="604" t="s">
        <v>436</v>
      </c>
      <c r="C112" s="399"/>
      <c r="D112" s="399"/>
      <c r="E112" s="382"/>
    </row>
    <row r="113" spans="1:5" ht="12" customHeight="1">
      <c r="A113" s="362" t="s">
        <v>76</v>
      </c>
      <c r="B113" s="597" t="s">
        <v>154</v>
      </c>
      <c r="C113" s="399">
        <v>4920</v>
      </c>
      <c r="D113" s="399">
        <v>20200</v>
      </c>
      <c r="E113" s="382"/>
    </row>
    <row r="114" spans="1:5" ht="15.75">
      <c r="A114" s="362" t="s">
        <v>83</v>
      </c>
      <c r="B114" s="596" t="s">
        <v>437</v>
      </c>
      <c r="C114" s="399"/>
      <c r="D114" s="399"/>
      <c r="E114" s="382"/>
    </row>
    <row r="115" spans="1:5" ht="15.75">
      <c r="A115" s="362" t="s">
        <v>85</v>
      </c>
      <c r="B115" s="606" t="s">
        <v>438</v>
      </c>
      <c r="C115" s="399"/>
      <c r="D115" s="399"/>
      <c r="E115" s="382"/>
    </row>
    <row r="116" spans="1:5" ht="12" customHeight="1">
      <c r="A116" s="362" t="s">
        <v>133</v>
      </c>
      <c r="B116" s="600" t="s">
        <v>425</v>
      </c>
      <c r="C116" s="399"/>
      <c r="D116" s="399"/>
      <c r="E116" s="382"/>
    </row>
    <row r="117" spans="1:5" ht="12" customHeight="1">
      <c r="A117" s="362" t="s">
        <v>134</v>
      </c>
      <c r="B117" s="600" t="s">
        <v>439</v>
      </c>
      <c r="C117" s="399">
        <v>4920</v>
      </c>
      <c r="D117" s="399"/>
      <c r="E117" s="382"/>
    </row>
    <row r="118" spans="1:5" ht="12" customHeight="1">
      <c r="A118" s="362" t="s">
        <v>135</v>
      </c>
      <c r="B118" s="600" t="s">
        <v>440</v>
      </c>
      <c r="C118" s="399"/>
      <c r="D118" s="399"/>
      <c r="E118" s="382"/>
    </row>
    <row r="119" spans="1:5" s="423" customFormat="1" ht="12" customHeight="1">
      <c r="A119" s="362" t="s">
        <v>441</v>
      </c>
      <c r="B119" s="600" t="s">
        <v>428</v>
      </c>
      <c r="C119" s="399"/>
      <c r="D119" s="399"/>
      <c r="E119" s="382"/>
    </row>
    <row r="120" spans="1:5" ht="12" customHeight="1">
      <c r="A120" s="362" t="s">
        <v>442</v>
      </c>
      <c r="B120" s="600" t="s">
        <v>443</v>
      </c>
      <c r="C120" s="399"/>
      <c r="D120" s="399"/>
      <c r="E120" s="382"/>
    </row>
    <row r="121" spans="1:5" ht="12" customHeight="1" thickBot="1">
      <c r="A121" s="360" t="s">
        <v>444</v>
      </c>
      <c r="B121" s="600" t="s">
        <v>445</v>
      </c>
      <c r="C121" s="401"/>
      <c r="D121" s="401">
        <v>20200</v>
      </c>
      <c r="E121" s="384"/>
    </row>
    <row r="122" spans="1:5" ht="12" customHeight="1" thickBot="1">
      <c r="A122" s="367" t="s">
        <v>9</v>
      </c>
      <c r="B122" s="576" t="s">
        <v>446</v>
      </c>
      <c r="C122" s="398">
        <f>+C123+C124</f>
        <v>0</v>
      </c>
      <c r="D122" s="398">
        <f>+D123+D124</f>
        <v>0</v>
      </c>
      <c r="E122" s="381">
        <f>+E123+E124</f>
        <v>0</v>
      </c>
    </row>
    <row r="123" spans="1:5" ht="12" customHeight="1">
      <c r="A123" s="362" t="s">
        <v>55</v>
      </c>
      <c r="B123" s="606" t="s">
        <v>44</v>
      </c>
      <c r="C123" s="400"/>
      <c r="D123" s="400"/>
      <c r="E123" s="383"/>
    </row>
    <row r="124" spans="1:5" ht="12" customHeight="1" thickBot="1">
      <c r="A124" s="363" t="s">
        <v>56</v>
      </c>
      <c r="B124" s="604" t="s">
        <v>45</v>
      </c>
      <c r="C124" s="401"/>
      <c r="D124" s="401"/>
      <c r="E124" s="384"/>
    </row>
    <row r="125" spans="1:5" ht="12" customHeight="1" thickBot="1">
      <c r="A125" s="367" t="s">
        <v>10</v>
      </c>
      <c r="B125" s="576" t="s">
        <v>447</v>
      </c>
      <c r="C125" s="398">
        <f>+C92+C108+C122</f>
        <v>94931</v>
      </c>
      <c r="D125" s="398">
        <f>+D92+D108+D122</f>
        <v>116176</v>
      </c>
      <c r="E125" s="381">
        <f>+E92+E108+E122</f>
        <v>84582</v>
      </c>
    </row>
    <row r="126" spans="1:5" ht="12" customHeight="1" thickBot="1">
      <c r="A126" s="367" t="s">
        <v>11</v>
      </c>
      <c r="B126" s="576" t="s">
        <v>448</v>
      </c>
      <c r="C126" s="398">
        <f>+C127+C128+C129</f>
        <v>0</v>
      </c>
      <c r="D126" s="398">
        <f>+D127+D128+D129</f>
        <v>0</v>
      </c>
      <c r="E126" s="381">
        <f>+E127+E128+E129</f>
        <v>0</v>
      </c>
    </row>
    <row r="127" spans="1:5" ht="12" customHeight="1">
      <c r="A127" s="362" t="s">
        <v>59</v>
      </c>
      <c r="B127" s="606" t="s">
        <v>577</v>
      </c>
      <c r="C127" s="399"/>
      <c r="D127" s="399"/>
      <c r="E127" s="382"/>
    </row>
    <row r="128" spans="1:5" ht="12" customHeight="1">
      <c r="A128" s="362" t="s">
        <v>60</v>
      </c>
      <c r="B128" s="606" t="s">
        <v>578</v>
      </c>
      <c r="C128" s="399"/>
      <c r="D128" s="399"/>
      <c r="E128" s="382"/>
    </row>
    <row r="129" spans="1:5" ht="12" customHeight="1" thickBot="1">
      <c r="A129" s="360" t="s">
        <v>61</v>
      </c>
      <c r="B129" s="607" t="s">
        <v>579</v>
      </c>
      <c r="C129" s="399"/>
      <c r="D129" s="399"/>
      <c r="E129" s="382"/>
    </row>
    <row r="130" spans="1:5" ht="12" customHeight="1" thickBot="1">
      <c r="A130" s="367" t="s">
        <v>12</v>
      </c>
      <c r="B130" s="576" t="s">
        <v>452</v>
      </c>
      <c r="C130" s="398">
        <f>+C131+C132+C133+C134</f>
        <v>0</v>
      </c>
      <c r="D130" s="398">
        <f>+D131+D132+D133+D134</f>
        <v>0</v>
      </c>
      <c r="E130" s="381">
        <f>+E131+E132+E133+E134</f>
        <v>0</v>
      </c>
    </row>
    <row r="131" spans="1:5" ht="12" customHeight="1">
      <c r="A131" s="362" t="s">
        <v>62</v>
      </c>
      <c r="B131" s="606" t="s">
        <v>580</v>
      </c>
      <c r="C131" s="399"/>
      <c r="D131" s="399"/>
      <c r="E131" s="382"/>
    </row>
    <row r="132" spans="1:5" ht="12" customHeight="1">
      <c r="A132" s="362" t="s">
        <v>63</v>
      </c>
      <c r="B132" s="606" t="s">
        <v>581</v>
      </c>
      <c r="C132" s="399"/>
      <c r="D132" s="399"/>
      <c r="E132" s="382"/>
    </row>
    <row r="133" spans="1:5" ht="12" customHeight="1">
      <c r="A133" s="362" t="s">
        <v>349</v>
      </c>
      <c r="B133" s="606" t="s">
        <v>582</v>
      </c>
      <c r="C133" s="399"/>
      <c r="D133" s="399"/>
      <c r="E133" s="382"/>
    </row>
    <row r="134" spans="1:5" ht="12" customHeight="1" thickBot="1">
      <c r="A134" s="360" t="s">
        <v>351</v>
      </c>
      <c r="B134" s="607" t="s">
        <v>583</v>
      </c>
      <c r="C134" s="399"/>
      <c r="D134" s="399"/>
      <c r="E134" s="382"/>
    </row>
    <row r="135" spans="1:5" ht="12" customHeight="1" thickBot="1">
      <c r="A135" s="367" t="s">
        <v>13</v>
      </c>
      <c r="B135" s="576" t="s">
        <v>457</v>
      </c>
      <c r="C135" s="404">
        <f>+C136+C137+C138+C139</f>
        <v>664</v>
      </c>
      <c r="D135" s="404">
        <f>+D136+D137+D138+D139</f>
        <v>1481</v>
      </c>
      <c r="E135" s="415">
        <f>+E136+E137+E138+E139</f>
        <v>1481</v>
      </c>
    </row>
    <row r="136" spans="1:5" ht="12" customHeight="1">
      <c r="A136" s="362" t="s">
        <v>64</v>
      </c>
      <c r="B136" s="606" t="s">
        <v>458</v>
      </c>
      <c r="C136" s="399"/>
      <c r="D136" s="399"/>
      <c r="E136" s="382"/>
    </row>
    <row r="137" spans="1:5" ht="12" customHeight="1">
      <c r="A137" s="362" t="s">
        <v>65</v>
      </c>
      <c r="B137" s="606" t="s">
        <v>459</v>
      </c>
      <c r="C137" s="399">
        <v>664</v>
      </c>
      <c r="D137" s="399">
        <v>1481</v>
      </c>
      <c r="E137" s="382">
        <v>1481</v>
      </c>
    </row>
    <row r="138" spans="1:5" ht="12" customHeight="1">
      <c r="A138" s="362" t="s">
        <v>358</v>
      </c>
      <c r="B138" s="606" t="s">
        <v>826</v>
      </c>
      <c r="C138" s="399"/>
      <c r="D138" s="399"/>
      <c r="E138" s="382"/>
    </row>
    <row r="139" spans="1:5" ht="12" customHeight="1" thickBot="1">
      <c r="A139" s="360" t="s">
        <v>360</v>
      </c>
      <c r="B139" s="607" t="s">
        <v>503</v>
      </c>
      <c r="C139" s="399"/>
      <c r="D139" s="399"/>
      <c r="E139" s="382"/>
    </row>
    <row r="140" spans="1:9" ht="15" customHeight="1" thickBot="1">
      <c r="A140" s="367" t="s">
        <v>14</v>
      </c>
      <c r="B140" s="576" t="s">
        <v>552</v>
      </c>
      <c r="C140" s="97">
        <f>+C141+C142+C143+C144</f>
        <v>0</v>
      </c>
      <c r="D140" s="97">
        <f>+D141+D142+D143+D144</f>
        <v>0</v>
      </c>
      <c r="E140" s="351">
        <f>+E141+E142+E143+E144</f>
        <v>0</v>
      </c>
      <c r="F140" s="413"/>
      <c r="G140" s="414"/>
      <c r="H140" s="414"/>
      <c r="I140" s="414"/>
    </row>
    <row r="141" spans="1:5" s="408" customFormat="1" ht="12.75" customHeight="1">
      <c r="A141" s="362" t="s">
        <v>126</v>
      </c>
      <c r="B141" s="606" t="s">
        <v>463</v>
      </c>
      <c r="C141" s="399"/>
      <c r="D141" s="399"/>
      <c r="E141" s="382"/>
    </row>
    <row r="142" spans="1:5" ht="13.5" customHeight="1">
      <c r="A142" s="362" t="s">
        <v>127</v>
      </c>
      <c r="B142" s="606" t="s">
        <v>464</v>
      </c>
      <c r="C142" s="399"/>
      <c r="D142" s="399"/>
      <c r="E142" s="382"/>
    </row>
    <row r="143" spans="1:5" ht="13.5" customHeight="1">
      <c r="A143" s="362" t="s">
        <v>153</v>
      </c>
      <c r="B143" s="606" t="s">
        <v>465</v>
      </c>
      <c r="C143" s="399"/>
      <c r="D143" s="399"/>
      <c r="E143" s="382"/>
    </row>
    <row r="144" spans="1:5" ht="13.5" customHeight="1" thickBot="1">
      <c r="A144" s="362" t="s">
        <v>366</v>
      </c>
      <c r="B144" s="606" t="s">
        <v>466</v>
      </c>
      <c r="C144" s="399"/>
      <c r="D144" s="399"/>
      <c r="E144" s="382"/>
    </row>
    <row r="145" spans="1:5" ht="12.75" customHeight="1" thickBot="1">
      <c r="A145" s="367" t="s">
        <v>15</v>
      </c>
      <c r="B145" s="576" t="s">
        <v>467</v>
      </c>
      <c r="C145" s="349">
        <f>+C126+C130+C135+C140</f>
        <v>664</v>
      </c>
      <c r="D145" s="349">
        <f>+D126+D130+D135+D140</f>
        <v>1481</v>
      </c>
      <c r="E145" s="350">
        <f>+E126+E130+E135+E140</f>
        <v>1481</v>
      </c>
    </row>
    <row r="146" spans="1:5" ht="13.5" customHeight="1" thickBot="1">
      <c r="A146" s="391" t="s">
        <v>16</v>
      </c>
      <c r="B146" s="608" t="s">
        <v>468</v>
      </c>
      <c r="C146" s="349">
        <f>+C125+C145</f>
        <v>95595</v>
      </c>
      <c r="D146" s="349">
        <f>+D125+D145</f>
        <v>117657</v>
      </c>
      <c r="E146" s="350">
        <f>+E125+E145</f>
        <v>86063</v>
      </c>
    </row>
    <row r="147" ht="13.5" customHeight="1"/>
    <row r="148" ht="13.5" customHeight="1"/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0">
    <mergeCell ref="A1:E1"/>
    <mergeCell ref="A3:A4"/>
    <mergeCell ref="B3:B4"/>
    <mergeCell ref="D3:E3"/>
    <mergeCell ref="A87:E87"/>
    <mergeCell ref="A89:A90"/>
    <mergeCell ref="B89:B90"/>
    <mergeCell ref="D89:E89"/>
    <mergeCell ref="C3:C4"/>
    <mergeCell ref="C89:C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Vezseny Községi Önkormányzat
2016. ÉVI ZÁRSZÁMADÁSÁNAK PÉNZÜGYI MÉRLEGE&amp;10
&amp;R&amp;"Times New Roman CE,Félkövér dőlt"&amp;11 1. tájékoztató tábla a 4/2016. (V.31.) önkormányzati rendelethez</oddHeader>
  </headerFooter>
  <rowBreaks count="1" manualBreakCount="1">
    <brk id="8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9" sqref="K1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2"/>
      <c r="B1" s="113"/>
      <c r="C1" s="113"/>
      <c r="D1" s="113"/>
      <c r="E1" s="113"/>
      <c r="F1" s="113"/>
      <c r="G1" s="113"/>
      <c r="H1" s="113"/>
      <c r="I1" s="113"/>
      <c r="J1" s="114" t="s">
        <v>46</v>
      </c>
      <c r="K1" s="956" t="s">
        <v>843</v>
      </c>
    </row>
    <row r="2" spans="1:11" s="118" customFormat="1" ht="26.25" customHeight="1">
      <c r="A2" s="1026" t="s">
        <v>54</v>
      </c>
      <c r="B2" s="1028" t="s">
        <v>183</v>
      </c>
      <c r="C2" s="1028" t="s">
        <v>184</v>
      </c>
      <c r="D2" s="1028" t="s">
        <v>185</v>
      </c>
      <c r="E2" s="1028" t="str">
        <f>+CONCATENATE(LEFT(ÖSSZEFÜGGÉSEK!A4,4),". évi teljesítés")</f>
        <v>2015. évi teljesítés</v>
      </c>
      <c r="F2" s="115" t="s">
        <v>186</v>
      </c>
      <c r="G2" s="116"/>
      <c r="H2" s="116"/>
      <c r="I2" s="117"/>
      <c r="J2" s="1031" t="s">
        <v>187</v>
      </c>
      <c r="K2" s="956"/>
    </row>
    <row r="3" spans="1:11" s="122" customFormat="1" ht="32.25" customHeight="1" thickBot="1">
      <c r="A3" s="1027"/>
      <c r="B3" s="1029"/>
      <c r="C3" s="1029"/>
      <c r="D3" s="1030"/>
      <c r="E3" s="1030"/>
      <c r="F3" s="119" t="str">
        <f>+CONCATENATE(LEFT(ÖSSZEFÜGGÉSEK!A4,4)+1,".")</f>
        <v>2016.</v>
      </c>
      <c r="G3" s="120" t="str">
        <f>+CONCATENATE(LEFT(ÖSSZEFÜGGÉSEK!A4,4)+2,".")</f>
        <v>2017.</v>
      </c>
      <c r="H3" s="120" t="str">
        <f>+CONCATENATE(LEFT(ÖSSZEFÜGGÉSEK!A4,4)+3,".")</f>
        <v>2018.</v>
      </c>
      <c r="I3" s="121" t="str">
        <f>+CONCATENATE(LEFT(ÖSSZEFÜGGÉSEK!A4,4)+3,". után")</f>
        <v>2018. után</v>
      </c>
      <c r="J3" s="1032"/>
      <c r="K3" s="956"/>
    </row>
    <row r="4" spans="1:11" s="124" customFormat="1" ht="13.5" customHeight="1" thickBot="1">
      <c r="A4" s="579" t="s">
        <v>415</v>
      </c>
      <c r="B4" s="123" t="s">
        <v>584</v>
      </c>
      <c r="C4" s="580" t="s">
        <v>417</v>
      </c>
      <c r="D4" s="580" t="s">
        <v>418</v>
      </c>
      <c r="E4" s="580" t="s">
        <v>419</v>
      </c>
      <c r="F4" s="580" t="s">
        <v>496</v>
      </c>
      <c r="G4" s="580" t="s">
        <v>497</v>
      </c>
      <c r="H4" s="580" t="s">
        <v>498</v>
      </c>
      <c r="I4" s="580" t="s">
        <v>499</v>
      </c>
      <c r="J4" s="581" t="s">
        <v>678</v>
      </c>
      <c r="K4" s="956"/>
    </row>
    <row r="5" spans="1:11" ht="33.75" customHeight="1">
      <c r="A5" s="125" t="s">
        <v>7</v>
      </c>
      <c r="B5" s="126" t="s">
        <v>188</v>
      </c>
      <c r="C5" s="127"/>
      <c r="D5" s="128">
        <f aca="true" t="shared" si="0" ref="D5:I5">SUM(D6:D7)</f>
        <v>0</v>
      </c>
      <c r="E5" s="128">
        <f t="shared" si="0"/>
        <v>0</v>
      </c>
      <c r="F5" s="128">
        <f t="shared" si="0"/>
        <v>0</v>
      </c>
      <c r="G5" s="128">
        <f t="shared" si="0"/>
        <v>0</v>
      </c>
      <c r="H5" s="128">
        <f t="shared" si="0"/>
        <v>0</v>
      </c>
      <c r="I5" s="129">
        <f t="shared" si="0"/>
        <v>0</v>
      </c>
      <c r="J5" s="130">
        <f aca="true" t="shared" si="1" ref="J5:J17">SUM(F5:I5)</f>
        <v>0</v>
      </c>
      <c r="K5" s="956"/>
    </row>
    <row r="6" spans="1:11" ht="21" customHeight="1">
      <c r="A6" s="131" t="s">
        <v>8</v>
      </c>
      <c r="B6" s="132" t="s">
        <v>189</v>
      </c>
      <c r="C6" s="133"/>
      <c r="D6" s="2"/>
      <c r="E6" s="2"/>
      <c r="F6" s="2"/>
      <c r="G6" s="2"/>
      <c r="H6" s="2"/>
      <c r="I6" s="47"/>
      <c r="J6" s="134">
        <f t="shared" si="1"/>
        <v>0</v>
      </c>
      <c r="K6" s="956"/>
    </row>
    <row r="7" spans="1:11" ht="21" customHeight="1">
      <c r="A7" s="131" t="s">
        <v>9</v>
      </c>
      <c r="B7" s="132" t="s">
        <v>189</v>
      </c>
      <c r="C7" s="133"/>
      <c r="D7" s="2"/>
      <c r="E7" s="2"/>
      <c r="F7" s="2"/>
      <c r="G7" s="2"/>
      <c r="H7" s="2"/>
      <c r="I7" s="47"/>
      <c r="J7" s="134">
        <f t="shared" si="1"/>
        <v>0</v>
      </c>
      <c r="K7" s="956"/>
    </row>
    <row r="8" spans="1:11" ht="36" customHeight="1">
      <c r="A8" s="131" t="s">
        <v>10</v>
      </c>
      <c r="B8" s="135" t="s">
        <v>190</v>
      </c>
      <c r="C8" s="136"/>
      <c r="D8" s="137">
        <f aca="true" t="shared" si="2" ref="D8:I8">SUM(D9:D10)</f>
        <v>0</v>
      </c>
      <c r="E8" s="137">
        <f t="shared" si="2"/>
        <v>0</v>
      </c>
      <c r="F8" s="137">
        <f t="shared" si="2"/>
        <v>0</v>
      </c>
      <c r="G8" s="137">
        <f t="shared" si="2"/>
        <v>0</v>
      </c>
      <c r="H8" s="137">
        <f t="shared" si="2"/>
        <v>0</v>
      </c>
      <c r="I8" s="138">
        <f t="shared" si="2"/>
        <v>0</v>
      </c>
      <c r="J8" s="139">
        <f t="shared" si="1"/>
        <v>0</v>
      </c>
      <c r="K8" s="956"/>
    </row>
    <row r="9" spans="1:11" ht="21" customHeight="1">
      <c r="A9" s="131" t="s">
        <v>11</v>
      </c>
      <c r="B9" s="132" t="s">
        <v>189</v>
      </c>
      <c r="C9" s="133"/>
      <c r="D9" s="2"/>
      <c r="E9" s="2"/>
      <c r="F9" s="2"/>
      <c r="G9" s="2"/>
      <c r="H9" s="2"/>
      <c r="I9" s="47"/>
      <c r="J9" s="134">
        <f t="shared" si="1"/>
        <v>0</v>
      </c>
      <c r="K9" s="956"/>
    </row>
    <row r="10" spans="1:11" ht="18" customHeight="1">
      <c r="A10" s="131" t="s">
        <v>12</v>
      </c>
      <c r="B10" s="132" t="s">
        <v>189</v>
      </c>
      <c r="C10" s="133"/>
      <c r="D10" s="2"/>
      <c r="E10" s="2"/>
      <c r="F10" s="2"/>
      <c r="G10" s="2"/>
      <c r="H10" s="2"/>
      <c r="I10" s="47"/>
      <c r="J10" s="134">
        <f t="shared" si="1"/>
        <v>0</v>
      </c>
      <c r="K10" s="956"/>
    </row>
    <row r="11" spans="1:11" ht="21" customHeight="1">
      <c r="A11" s="131" t="s">
        <v>13</v>
      </c>
      <c r="B11" s="140" t="s">
        <v>191</v>
      </c>
      <c r="C11" s="136"/>
      <c r="D11" s="137">
        <f aca="true" t="shared" si="3" ref="D11:I11">SUM(D12:D12)</f>
        <v>0</v>
      </c>
      <c r="E11" s="137">
        <f t="shared" si="3"/>
        <v>0</v>
      </c>
      <c r="F11" s="137">
        <f t="shared" si="3"/>
        <v>0</v>
      </c>
      <c r="G11" s="137">
        <f t="shared" si="3"/>
        <v>0</v>
      </c>
      <c r="H11" s="137">
        <f t="shared" si="3"/>
        <v>0</v>
      </c>
      <c r="I11" s="138">
        <f t="shared" si="3"/>
        <v>0</v>
      </c>
      <c r="J11" s="139">
        <f t="shared" si="1"/>
        <v>0</v>
      </c>
      <c r="K11" s="956"/>
    </row>
    <row r="12" spans="1:11" ht="21" customHeight="1">
      <c r="A12" s="131" t="s">
        <v>14</v>
      </c>
      <c r="B12" s="132" t="s">
        <v>189</v>
      </c>
      <c r="C12" s="133"/>
      <c r="D12" s="2"/>
      <c r="E12" s="2"/>
      <c r="F12" s="2"/>
      <c r="G12" s="2"/>
      <c r="H12" s="2"/>
      <c r="I12" s="47"/>
      <c r="J12" s="134">
        <f t="shared" si="1"/>
        <v>0</v>
      </c>
      <c r="K12" s="956"/>
    </row>
    <row r="13" spans="1:11" ht="21" customHeight="1">
      <c r="A13" s="131" t="s">
        <v>15</v>
      </c>
      <c r="B13" s="140" t="s">
        <v>192</v>
      </c>
      <c r="C13" s="136"/>
      <c r="D13" s="137">
        <f aca="true" t="shared" si="4" ref="D13:I13">SUM(D14:D14)</f>
        <v>0</v>
      </c>
      <c r="E13" s="137">
        <f t="shared" si="4"/>
        <v>0</v>
      </c>
      <c r="F13" s="137">
        <f t="shared" si="4"/>
        <v>0</v>
      </c>
      <c r="G13" s="137">
        <f t="shared" si="4"/>
        <v>0</v>
      </c>
      <c r="H13" s="137">
        <f t="shared" si="4"/>
        <v>0</v>
      </c>
      <c r="I13" s="138">
        <f t="shared" si="4"/>
        <v>0</v>
      </c>
      <c r="J13" s="139">
        <f t="shared" si="1"/>
        <v>0</v>
      </c>
      <c r="K13" s="956"/>
    </row>
    <row r="14" spans="1:11" ht="21" customHeight="1">
      <c r="A14" s="131" t="s">
        <v>16</v>
      </c>
      <c r="B14" s="132" t="s">
        <v>189</v>
      </c>
      <c r="C14" s="133"/>
      <c r="D14" s="2"/>
      <c r="E14" s="2"/>
      <c r="F14" s="2"/>
      <c r="G14" s="2"/>
      <c r="H14" s="2"/>
      <c r="I14" s="47"/>
      <c r="J14" s="134">
        <f t="shared" si="1"/>
        <v>0</v>
      </c>
      <c r="K14" s="956"/>
    </row>
    <row r="15" spans="1:11" ht="21" customHeight="1">
      <c r="A15" s="141" t="s">
        <v>17</v>
      </c>
      <c r="B15" s="142" t="s">
        <v>193</v>
      </c>
      <c r="C15" s="143"/>
      <c r="D15" s="144">
        <f aca="true" t="shared" si="5" ref="D15:I15">SUM(D16:D17)</f>
        <v>25200</v>
      </c>
      <c r="E15" s="144">
        <f t="shared" si="5"/>
        <v>5000</v>
      </c>
      <c r="F15" s="144">
        <f t="shared" si="5"/>
        <v>20200</v>
      </c>
      <c r="G15" s="144">
        <f t="shared" si="5"/>
        <v>0</v>
      </c>
      <c r="H15" s="144">
        <f t="shared" si="5"/>
        <v>0</v>
      </c>
      <c r="I15" s="145">
        <f t="shared" si="5"/>
        <v>0</v>
      </c>
      <c r="J15" s="139">
        <f t="shared" si="1"/>
        <v>20200</v>
      </c>
      <c r="K15" s="956"/>
    </row>
    <row r="16" spans="1:11" ht="21" customHeight="1">
      <c r="A16" s="141" t="s">
        <v>18</v>
      </c>
      <c r="B16" s="132" t="s">
        <v>744</v>
      </c>
      <c r="C16" s="133">
        <v>2004</v>
      </c>
      <c r="D16" s="2">
        <v>25200</v>
      </c>
      <c r="E16" s="2">
        <v>5000</v>
      </c>
      <c r="F16" s="2">
        <v>20200</v>
      </c>
      <c r="G16" s="2"/>
      <c r="H16" s="2"/>
      <c r="I16" s="47"/>
      <c r="J16" s="134">
        <f t="shared" si="1"/>
        <v>20200</v>
      </c>
      <c r="K16" s="956"/>
    </row>
    <row r="17" spans="1:11" ht="21" customHeight="1" thickBot="1">
      <c r="A17" s="141" t="s">
        <v>19</v>
      </c>
      <c r="B17" s="132" t="s">
        <v>189</v>
      </c>
      <c r="C17" s="146"/>
      <c r="D17" s="147"/>
      <c r="E17" s="147"/>
      <c r="F17" s="147"/>
      <c r="G17" s="147"/>
      <c r="H17" s="147"/>
      <c r="I17" s="148"/>
      <c r="J17" s="134">
        <f t="shared" si="1"/>
        <v>0</v>
      </c>
      <c r="K17" s="956"/>
    </row>
    <row r="18" spans="1:11" ht="21" customHeight="1" thickBot="1">
      <c r="A18" s="149" t="s">
        <v>20</v>
      </c>
      <c r="B18" s="150" t="s">
        <v>194</v>
      </c>
      <c r="C18" s="151"/>
      <c r="D18" s="152">
        <f aca="true" t="shared" si="6" ref="D18:J18">D5+D8+D11+D13+D15</f>
        <v>25200</v>
      </c>
      <c r="E18" s="152">
        <f t="shared" si="6"/>
        <v>5000</v>
      </c>
      <c r="F18" s="152">
        <f t="shared" si="6"/>
        <v>20200</v>
      </c>
      <c r="G18" s="152">
        <f t="shared" si="6"/>
        <v>0</v>
      </c>
      <c r="H18" s="152">
        <f t="shared" si="6"/>
        <v>0</v>
      </c>
      <c r="I18" s="153">
        <f t="shared" si="6"/>
        <v>0</v>
      </c>
      <c r="J18" s="154">
        <f t="shared" si="6"/>
        <v>20200</v>
      </c>
      <c r="K18" s="95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5"/>
      <c r="H1" s="156" t="s">
        <v>46</v>
      </c>
      <c r="I1" s="1033" t="s">
        <v>839</v>
      </c>
    </row>
    <row r="2" spans="1:9" s="118" customFormat="1" ht="26.25" customHeight="1">
      <c r="A2" s="966" t="s">
        <v>54</v>
      </c>
      <c r="B2" s="1037" t="s">
        <v>195</v>
      </c>
      <c r="C2" s="966" t="s">
        <v>196</v>
      </c>
      <c r="D2" s="966" t="s">
        <v>197</v>
      </c>
      <c r="E2" s="1039" t="s">
        <v>799</v>
      </c>
      <c r="F2" s="1041" t="s">
        <v>198</v>
      </c>
      <c r="G2" s="1042"/>
      <c r="H2" s="1034" t="s">
        <v>802</v>
      </c>
      <c r="I2" s="1033"/>
    </row>
    <row r="3" spans="1:9" s="122" customFormat="1" ht="40.5" customHeight="1" thickBot="1">
      <c r="A3" s="1036"/>
      <c r="B3" s="1038"/>
      <c r="C3" s="1038"/>
      <c r="D3" s="1036"/>
      <c r="E3" s="1040"/>
      <c r="F3" s="157" t="s">
        <v>800</v>
      </c>
      <c r="G3" s="158" t="s">
        <v>801</v>
      </c>
      <c r="H3" s="1035"/>
      <c r="I3" s="1033"/>
    </row>
    <row r="4" spans="1:9" s="162" customFormat="1" ht="12.75" customHeight="1" thickBot="1">
      <c r="A4" s="159" t="s">
        <v>415</v>
      </c>
      <c r="B4" s="111" t="s">
        <v>416</v>
      </c>
      <c r="C4" s="111" t="s">
        <v>417</v>
      </c>
      <c r="D4" s="160" t="s">
        <v>418</v>
      </c>
      <c r="E4" s="159" t="s">
        <v>419</v>
      </c>
      <c r="F4" s="160" t="s">
        <v>496</v>
      </c>
      <c r="G4" s="160" t="s">
        <v>497</v>
      </c>
      <c r="H4" s="161" t="s">
        <v>498</v>
      </c>
      <c r="I4" s="1033"/>
    </row>
    <row r="5" spans="1:9" ht="22.5" customHeight="1" thickBot="1">
      <c r="A5" s="163" t="s">
        <v>7</v>
      </c>
      <c r="B5" s="164" t="s">
        <v>199</v>
      </c>
      <c r="C5" s="165"/>
      <c r="D5" s="166"/>
      <c r="E5" s="167">
        <f>SUM(E6:E11)</f>
        <v>0</v>
      </c>
      <c r="F5" s="168">
        <f>SUM(F6:F11)</f>
        <v>0</v>
      </c>
      <c r="G5" s="168">
        <f>SUM(G6:G11)</f>
        <v>0</v>
      </c>
      <c r="H5" s="169">
        <f>SUM(H6:H11)</f>
        <v>0</v>
      </c>
      <c r="I5" s="1033"/>
    </row>
    <row r="6" spans="1:9" ht="22.5" customHeight="1">
      <c r="A6" s="170" t="s">
        <v>8</v>
      </c>
      <c r="B6" s="171" t="s">
        <v>189</v>
      </c>
      <c r="C6" s="172"/>
      <c r="D6" s="173"/>
      <c r="E6" s="174"/>
      <c r="F6" s="2"/>
      <c r="G6" s="2"/>
      <c r="H6" s="175"/>
      <c r="I6" s="1033"/>
    </row>
    <row r="7" spans="1:9" ht="22.5" customHeight="1">
      <c r="A7" s="170" t="s">
        <v>9</v>
      </c>
      <c r="B7" s="171" t="s">
        <v>189</v>
      </c>
      <c r="C7" s="172"/>
      <c r="D7" s="173"/>
      <c r="E7" s="174"/>
      <c r="F7" s="2"/>
      <c r="G7" s="2"/>
      <c r="H7" s="175"/>
      <c r="I7" s="1033"/>
    </row>
    <row r="8" spans="1:9" ht="22.5" customHeight="1">
      <c r="A8" s="170" t="s">
        <v>10</v>
      </c>
      <c r="B8" s="171" t="s">
        <v>189</v>
      </c>
      <c r="C8" s="172"/>
      <c r="D8" s="173"/>
      <c r="E8" s="174"/>
      <c r="F8" s="2"/>
      <c r="G8" s="2"/>
      <c r="H8" s="175"/>
      <c r="I8" s="1033"/>
    </row>
    <row r="9" spans="1:9" ht="22.5" customHeight="1">
      <c r="A9" s="170" t="s">
        <v>11</v>
      </c>
      <c r="B9" s="171" t="s">
        <v>189</v>
      </c>
      <c r="C9" s="172"/>
      <c r="D9" s="173"/>
      <c r="E9" s="174"/>
      <c r="F9" s="2"/>
      <c r="G9" s="2"/>
      <c r="H9" s="175"/>
      <c r="I9" s="1033"/>
    </row>
    <row r="10" spans="1:9" ht="22.5" customHeight="1">
      <c r="A10" s="170" t="s">
        <v>12</v>
      </c>
      <c r="B10" s="171" t="s">
        <v>189</v>
      </c>
      <c r="C10" s="172"/>
      <c r="D10" s="173"/>
      <c r="E10" s="174"/>
      <c r="F10" s="2"/>
      <c r="G10" s="2"/>
      <c r="H10" s="175"/>
      <c r="I10" s="1033"/>
    </row>
    <row r="11" spans="1:9" ht="22.5" customHeight="1" thickBot="1">
      <c r="A11" s="170" t="s">
        <v>13</v>
      </c>
      <c r="B11" s="171" t="s">
        <v>189</v>
      </c>
      <c r="C11" s="172"/>
      <c r="D11" s="173"/>
      <c r="E11" s="174"/>
      <c r="F11" s="2"/>
      <c r="G11" s="2"/>
      <c r="H11" s="175"/>
      <c r="I11" s="1033"/>
    </row>
    <row r="12" spans="1:9" ht="22.5" customHeight="1" thickBot="1">
      <c r="A12" s="163" t="s">
        <v>14</v>
      </c>
      <c r="B12" s="164" t="s">
        <v>200</v>
      </c>
      <c r="C12" s="176"/>
      <c r="D12" s="177"/>
      <c r="E12" s="167">
        <f>SUM(E13:E18)</f>
        <v>3396</v>
      </c>
      <c r="F12" s="168">
        <f>SUM(F13:F18)</f>
        <v>3370</v>
      </c>
      <c r="G12" s="168">
        <f>SUM(G13:G18)</f>
        <v>319</v>
      </c>
      <c r="H12" s="169">
        <f>SUM(H13:H18)</f>
        <v>234</v>
      </c>
      <c r="I12" s="1033"/>
    </row>
    <row r="13" spans="1:9" ht="22.5" customHeight="1">
      <c r="A13" s="170" t="s">
        <v>15</v>
      </c>
      <c r="B13" s="171" t="s">
        <v>745</v>
      </c>
      <c r="C13" s="172">
        <v>2000</v>
      </c>
      <c r="D13" s="173">
        <v>2020</v>
      </c>
      <c r="E13" s="174">
        <v>3396</v>
      </c>
      <c r="F13" s="2">
        <v>3370</v>
      </c>
      <c r="G13" s="2">
        <v>319</v>
      </c>
      <c r="H13" s="175">
        <v>234</v>
      </c>
      <c r="I13" s="1033"/>
    </row>
    <row r="14" spans="1:9" ht="22.5" customHeight="1">
      <c r="A14" s="170" t="s">
        <v>16</v>
      </c>
      <c r="B14" s="171" t="s">
        <v>189</v>
      </c>
      <c r="C14" s="172"/>
      <c r="D14" s="173"/>
      <c r="E14" s="174"/>
      <c r="F14" s="2"/>
      <c r="G14" s="2"/>
      <c r="H14" s="175"/>
      <c r="I14" s="1033"/>
    </row>
    <row r="15" spans="1:9" ht="22.5" customHeight="1">
      <c r="A15" s="170" t="s">
        <v>17</v>
      </c>
      <c r="B15" s="171" t="s">
        <v>189</v>
      </c>
      <c r="C15" s="172"/>
      <c r="D15" s="173"/>
      <c r="E15" s="174"/>
      <c r="F15" s="2"/>
      <c r="G15" s="2"/>
      <c r="H15" s="175"/>
      <c r="I15" s="1033"/>
    </row>
    <row r="16" spans="1:9" ht="22.5" customHeight="1">
      <c r="A16" s="170" t="s">
        <v>18</v>
      </c>
      <c r="B16" s="171" t="s">
        <v>189</v>
      </c>
      <c r="C16" s="172"/>
      <c r="D16" s="173"/>
      <c r="E16" s="174"/>
      <c r="F16" s="2"/>
      <c r="G16" s="2"/>
      <c r="H16" s="175"/>
      <c r="I16" s="1033"/>
    </row>
    <row r="17" spans="1:9" ht="22.5" customHeight="1">
      <c r="A17" s="170" t="s">
        <v>19</v>
      </c>
      <c r="B17" s="171" t="s">
        <v>189</v>
      </c>
      <c r="C17" s="172"/>
      <c r="D17" s="173"/>
      <c r="E17" s="174"/>
      <c r="F17" s="2"/>
      <c r="G17" s="2"/>
      <c r="H17" s="175"/>
      <c r="I17" s="1033"/>
    </row>
    <row r="18" spans="1:9" ht="22.5" customHeight="1" thickBot="1">
      <c r="A18" s="170" t="s">
        <v>20</v>
      </c>
      <c r="B18" s="171" t="s">
        <v>189</v>
      </c>
      <c r="C18" s="172"/>
      <c r="D18" s="173"/>
      <c r="E18" s="174"/>
      <c r="F18" s="2"/>
      <c r="G18" s="2"/>
      <c r="H18" s="175"/>
      <c r="I18" s="1033"/>
    </row>
    <row r="19" spans="1:9" ht="22.5" customHeight="1" thickBot="1">
      <c r="A19" s="163" t="s">
        <v>21</v>
      </c>
      <c r="B19" s="164" t="s">
        <v>679</v>
      </c>
      <c r="C19" s="165"/>
      <c r="D19" s="166"/>
      <c r="E19" s="167">
        <f>E5+E12</f>
        <v>3396</v>
      </c>
      <c r="F19" s="168">
        <f>F5+F12</f>
        <v>3370</v>
      </c>
      <c r="G19" s="168">
        <f>G5+G12</f>
        <v>319</v>
      </c>
      <c r="H19" s="169">
        <f>H5+H12</f>
        <v>234</v>
      </c>
      <c r="I19" s="1033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1055" t="s">
        <v>803</v>
      </c>
      <c r="B1" s="1056"/>
      <c r="C1" s="1056"/>
      <c r="D1" s="1056"/>
      <c r="E1" s="1056"/>
      <c r="F1" s="1056"/>
      <c r="G1" s="1056"/>
      <c r="H1" s="1056"/>
      <c r="I1" s="1056"/>
      <c r="J1" s="1033" t="s">
        <v>840</v>
      </c>
    </row>
    <row r="2" spans="8:10" ht="14.25" thickBot="1">
      <c r="H2" s="1057" t="s">
        <v>201</v>
      </c>
      <c r="I2" s="1057"/>
      <c r="J2" s="1033"/>
    </row>
    <row r="3" spans="1:10" ht="13.5" thickBot="1">
      <c r="A3" s="1058" t="s">
        <v>5</v>
      </c>
      <c r="B3" s="1060" t="s">
        <v>202</v>
      </c>
      <c r="C3" s="1062" t="s">
        <v>203</v>
      </c>
      <c r="D3" s="1064" t="s">
        <v>204</v>
      </c>
      <c r="E3" s="1065"/>
      <c r="F3" s="1065"/>
      <c r="G3" s="1065"/>
      <c r="H3" s="1065"/>
      <c r="I3" s="1043" t="s">
        <v>205</v>
      </c>
      <c r="J3" s="1033"/>
    </row>
    <row r="4" spans="1:10" s="18" customFormat="1" ht="42" customHeight="1" thickBot="1">
      <c r="A4" s="1059"/>
      <c r="B4" s="1061"/>
      <c r="C4" s="1063"/>
      <c r="D4" s="178" t="s">
        <v>206</v>
      </c>
      <c r="E4" s="178" t="s">
        <v>207</v>
      </c>
      <c r="F4" s="178" t="s">
        <v>208</v>
      </c>
      <c r="G4" s="179" t="s">
        <v>209</v>
      </c>
      <c r="H4" s="179" t="s">
        <v>210</v>
      </c>
      <c r="I4" s="1044"/>
      <c r="J4" s="1033"/>
    </row>
    <row r="5" spans="1:10" s="18" customFormat="1" ht="12" customHeight="1" thickBot="1">
      <c r="A5" s="575" t="s">
        <v>415</v>
      </c>
      <c r="B5" s="180" t="s">
        <v>416</v>
      </c>
      <c r="C5" s="180" t="s">
        <v>417</v>
      </c>
      <c r="D5" s="180" t="s">
        <v>418</v>
      </c>
      <c r="E5" s="180" t="s">
        <v>419</v>
      </c>
      <c r="F5" s="180" t="s">
        <v>496</v>
      </c>
      <c r="G5" s="180" t="s">
        <v>497</v>
      </c>
      <c r="H5" s="180" t="s">
        <v>585</v>
      </c>
      <c r="I5" s="181" t="s">
        <v>586</v>
      </c>
      <c r="J5" s="1033"/>
    </row>
    <row r="6" spans="1:10" s="18" customFormat="1" ht="18" customHeight="1">
      <c r="A6" s="1045" t="s">
        <v>211</v>
      </c>
      <c r="B6" s="1046"/>
      <c r="C6" s="1046"/>
      <c r="D6" s="1046"/>
      <c r="E6" s="1046"/>
      <c r="F6" s="1046"/>
      <c r="G6" s="1046"/>
      <c r="H6" s="1046"/>
      <c r="I6" s="1047"/>
      <c r="J6" s="1033"/>
    </row>
    <row r="7" spans="1:10" ht="15.75" customHeight="1">
      <c r="A7" s="31" t="s">
        <v>7</v>
      </c>
      <c r="B7" s="29" t="s">
        <v>212</v>
      </c>
      <c r="C7" s="21"/>
      <c r="D7" s="21"/>
      <c r="E7" s="21"/>
      <c r="F7" s="21"/>
      <c r="G7" s="183"/>
      <c r="H7" s="184">
        <f aca="true" t="shared" si="0" ref="H7:H13">SUM(D7:G7)</f>
        <v>0</v>
      </c>
      <c r="I7" s="32">
        <f aca="true" t="shared" si="1" ref="I7:I13">C7+H7</f>
        <v>0</v>
      </c>
      <c r="J7" s="1033"/>
    </row>
    <row r="8" spans="1:10" ht="22.5">
      <c r="A8" s="31" t="s">
        <v>8</v>
      </c>
      <c r="B8" s="29" t="s">
        <v>144</v>
      </c>
      <c r="C8" s="21"/>
      <c r="D8" s="21"/>
      <c r="E8" s="21"/>
      <c r="F8" s="21"/>
      <c r="G8" s="183"/>
      <c r="H8" s="184">
        <f t="shared" si="0"/>
        <v>0</v>
      </c>
      <c r="I8" s="32">
        <f t="shared" si="1"/>
        <v>0</v>
      </c>
      <c r="J8" s="1033"/>
    </row>
    <row r="9" spans="1:10" ht="22.5">
      <c r="A9" s="31" t="s">
        <v>9</v>
      </c>
      <c r="B9" s="29" t="s">
        <v>145</v>
      </c>
      <c r="C9" s="21"/>
      <c r="D9" s="21"/>
      <c r="E9" s="21"/>
      <c r="F9" s="21"/>
      <c r="G9" s="183"/>
      <c r="H9" s="184">
        <f t="shared" si="0"/>
        <v>0</v>
      </c>
      <c r="I9" s="32">
        <f t="shared" si="1"/>
        <v>0</v>
      </c>
      <c r="J9" s="1033"/>
    </row>
    <row r="10" spans="1:10" ht="15.75" customHeight="1">
      <c r="A10" s="31" t="s">
        <v>10</v>
      </c>
      <c r="B10" s="29" t="s">
        <v>146</v>
      </c>
      <c r="C10" s="21"/>
      <c r="D10" s="21"/>
      <c r="E10" s="21"/>
      <c r="F10" s="21"/>
      <c r="G10" s="183"/>
      <c r="H10" s="184">
        <f t="shared" si="0"/>
        <v>0</v>
      </c>
      <c r="I10" s="32">
        <f t="shared" si="1"/>
        <v>0</v>
      </c>
      <c r="J10" s="1033"/>
    </row>
    <row r="11" spans="1:10" ht="22.5">
      <c r="A11" s="31" t="s">
        <v>11</v>
      </c>
      <c r="B11" s="29" t="s">
        <v>147</v>
      </c>
      <c r="C11" s="21"/>
      <c r="D11" s="21"/>
      <c r="E11" s="21"/>
      <c r="F11" s="21"/>
      <c r="G11" s="183"/>
      <c r="H11" s="184">
        <f t="shared" si="0"/>
        <v>0</v>
      </c>
      <c r="I11" s="32">
        <f t="shared" si="1"/>
        <v>0</v>
      </c>
      <c r="J11" s="1033"/>
    </row>
    <row r="12" spans="1:10" ht="15.75" customHeight="1">
      <c r="A12" s="33" t="s">
        <v>12</v>
      </c>
      <c r="B12" s="34" t="s">
        <v>213</v>
      </c>
      <c r="C12" s="22"/>
      <c r="D12" s="22"/>
      <c r="E12" s="22"/>
      <c r="F12" s="22"/>
      <c r="G12" s="185"/>
      <c r="H12" s="184">
        <f t="shared" si="0"/>
        <v>0</v>
      </c>
      <c r="I12" s="32">
        <f t="shared" si="1"/>
        <v>0</v>
      </c>
      <c r="J12" s="1033"/>
    </row>
    <row r="13" spans="1:10" ht="15.75" customHeight="1" thickBot="1">
      <c r="A13" s="186" t="s">
        <v>13</v>
      </c>
      <c r="B13" s="187" t="s">
        <v>214</v>
      </c>
      <c r="C13" s="189"/>
      <c r="D13" s="189"/>
      <c r="E13" s="189"/>
      <c r="F13" s="189"/>
      <c r="G13" s="190"/>
      <c r="H13" s="184">
        <f t="shared" si="0"/>
        <v>0</v>
      </c>
      <c r="I13" s="32">
        <f t="shared" si="1"/>
        <v>0</v>
      </c>
      <c r="J13" s="1033"/>
    </row>
    <row r="14" spans="1:10" s="23" customFormat="1" ht="18" customHeight="1" thickBot="1">
      <c r="A14" s="1048" t="s">
        <v>215</v>
      </c>
      <c r="B14" s="1049"/>
      <c r="C14" s="35">
        <f aca="true" t="shared" si="2" ref="C14:I14">SUM(C7:C13)</f>
        <v>0</v>
      </c>
      <c r="D14" s="35">
        <f>SUM(D7:D13)</f>
        <v>0</v>
      </c>
      <c r="E14" s="35">
        <f t="shared" si="2"/>
        <v>0</v>
      </c>
      <c r="F14" s="35">
        <f t="shared" si="2"/>
        <v>0</v>
      </c>
      <c r="G14" s="191">
        <f t="shared" si="2"/>
        <v>0</v>
      </c>
      <c r="H14" s="191">
        <f t="shared" si="2"/>
        <v>0</v>
      </c>
      <c r="I14" s="36">
        <f t="shared" si="2"/>
        <v>0</v>
      </c>
      <c r="J14" s="1033"/>
    </row>
    <row r="15" spans="1:10" s="20" customFormat="1" ht="18" customHeight="1">
      <c r="A15" s="1050" t="s">
        <v>216</v>
      </c>
      <c r="B15" s="1051"/>
      <c r="C15" s="1051"/>
      <c r="D15" s="1051"/>
      <c r="E15" s="1051"/>
      <c r="F15" s="1051"/>
      <c r="G15" s="1051"/>
      <c r="H15" s="1051"/>
      <c r="I15" s="1052"/>
      <c r="J15" s="1033"/>
    </row>
    <row r="16" spans="1:10" s="20" customFormat="1" ht="12.75">
      <c r="A16" s="31" t="s">
        <v>7</v>
      </c>
      <c r="B16" s="29" t="s">
        <v>217</v>
      </c>
      <c r="C16" s="21"/>
      <c r="D16" s="21"/>
      <c r="E16" s="21"/>
      <c r="F16" s="21"/>
      <c r="G16" s="183"/>
      <c r="H16" s="184">
        <f>SUM(D16:G16)</f>
        <v>0</v>
      </c>
      <c r="I16" s="32">
        <f>C16+H16</f>
        <v>0</v>
      </c>
      <c r="J16" s="1033"/>
    </row>
    <row r="17" spans="1:10" ht="13.5" thickBot="1">
      <c r="A17" s="186" t="s">
        <v>8</v>
      </c>
      <c r="B17" s="187" t="s">
        <v>214</v>
      </c>
      <c r="C17" s="189"/>
      <c r="D17" s="189"/>
      <c r="E17" s="189"/>
      <c r="F17" s="189"/>
      <c r="G17" s="190"/>
      <c r="H17" s="184">
        <f>SUM(D17:G17)</f>
        <v>0</v>
      </c>
      <c r="I17" s="192">
        <f>C17+H17</f>
        <v>0</v>
      </c>
      <c r="J17" s="1033"/>
    </row>
    <row r="18" spans="1:10" ht="15.75" customHeight="1" thickBot="1">
      <c r="A18" s="1048" t="s">
        <v>218</v>
      </c>
      <c r="B18" s="1049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91">
        <f t="shared" si="3"/>
        <v>0</v>
      </c>
      <c r="H18" s="191">
        <f t="shared" si="3"/>
        <v>0</v>
      </c>
      <c r="I18" s="36">
        <f t="shared" si="3"/>
        <v>0</v>
      </c>
      <c r="J18" s="1033"/>
    </row>
    <row r="19" spans="1:10" ht="18" customHeight="1" thickBot="1">
      <c r="A19" s="1053" t="s">
        <v>219</v>
      </c>
      <c r="B19" s="1054"/>
      <c r="C19" s="193">
        <f aca="true" t="shared" si="4" ref="C19:I19">C14+C18</f>
        <v>0</v>
      </c>
      <c r="D19" s="193">
        <f t="shared" si="4"/>
        <v>0</v>
      </c>
      <c r="E19" s="193">
        <f t="shared" si="4"/>
        <v>0</v>
      </c>
      <c r="F19" s="193">
        <f t="shared" si="4"/>
        <v>0</v>
      </c>
      <c r="G19" s="193">
        <f t="shared" si="4"/>
        <v>0</v>
      </c>
      <c r="H19" s="193">
        <f t="shared" si="4"/>
        <v>0</v>
      </c>
      <c r="I19" s="36">
        <f t="shared" si="4"/>
        <v>0</v>
      </c>
      <c r="J19" s="1033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C7" sqref="C7:C8"/>
    </sheetView>
  </sheetViews>
  <sheetFormatPr defaultColWidth="9.00390625" defaultRowHeight="12.75"/>
  <cols>
    <col min="1" max="1" width="5.875" style="213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5"/>
      <c r="D1" s="156" t="s">
        <v>46</v>
      </c>
    </row>
    <row r="2" spans="1:4" s="18" customFormat="1" ht="48" customHeight="1" thickBot="1">
      <c r="A2" s="194" t="s">
        <v>5</v>
      </c>
      <c r="B2" s="178" t="s">
        <v>6</v>
      </c>
      <c r="C2" s="178" t="s">
        <v>220</v>
      </c>
      <c r="D2" s="195" t="s">
        <v>221</v>
      </c>
    </row>
    <row r="3" spans="1:4" s="18" customFormat="1" ht="13.5" customHeight="1" thickBot="1">
      <c r="A3" s="196" t="s">
        <v>415</v>
      </c>
      <c r="B3" s="197" t="s">
        <v>416</v>
      </c>
      <c r="C3" s="197" t="s">
        <v>417</v>
      </c>
      <c r="D3" s="198" t="s">
        <v>418</v>
      </c>
    </row>
    <row r="4" spans="1:4" ht="18" customHeight="1">
      <c r="A4" s="199" t="s">
        <v>7</v>
      </c>
      <c r="B4" s="200" t="s">
        <v>222</v>
      </c>
      <c r="C4" s="201"/>
      <c r="D4" s="202"/>
    </row>
    <row r="5" spans="1:4" ht="18" customHeight="1">
      <c r="A5" s="203" t="s">
        <v>8</v>
      </c>
      <c r="B5" s="204" t="s">
        <v>223</v>
      </c>
      <c r="C5" s="205"/>
      <c r="D5" s="206"/>
    </row>
    <row r="6" spans="1:4" ht="18" customHeight="1">
      <c r="A6" s="203" t="s">
        <v>9</v>
      </c>
      <c r="B6" s="204" t="s">
        <v>224</v>
      </c>
      <c r="C6" s="205"/>
      <c r="D6" s="206"/>
    </row>
    <row r="7" spans="1:4" ht="18" customHeight="1">
      <c r="A7" s="203" t="s">
        <v>10</v>
      </c>
      <c r="B7" s="204" t="s">
        <v>225</v>
      </c>
      <c r="C7" s="205"/>
      <c r="D7" s="206"/>
    </row>
    <row r="8" spans="1:4" ht="18" customHeight="1">
      <c r="A8" s="207" t="s">
        <v>11</v>
      </c>
      <c r="B8" s="204" t="s">
        <v>226</v>
      </c>
      <c r="C8" s="205">
        <v>20</v>
      </c>
      <c r="D8" s="206">
        <v>25</v>
      </c>
    </row>
    <row r="9" spans="1:4" ht="18" customHeight="1">
      <c r="A9" s="203" t="s">
        <v>12</v>
      </c>
      <c r="B9" s="204" t="s">
        <v>227</v>
      </c>
      <c r="C9" s="205"/>
      <c r="D9" s="206"/>
    </row>
    <row r="10" spans="1:4" ht="18" customHeight="1">
      <c r="A10" s="207" t="s">
        <v>13</v>
      </c>
      <c r="B10" s="208" t="s">
        <v>228</v>
      </c>
      <c r="C10" s="205"/>
      <c r="D10" s="206"/>
    </row>
    <row r="11" spans="1:4" ht="18" customHeight="1">
      <c r="A11" s="207" t="s">
        <v>14</v>
      </c>
      <c r="B11" s="208" t="s">
        <v>229</v>
      </c>
      <c r="C11" s="205">
        <v>20</v>
      </c>
      <c r="D11" s="206">
        <v>25</v>
      </c>
    </row>
    <row r="12" spans="1:4" ht="18" customHeight="1">
      <c r="A12" s="203" t="s">
        <v>15</v>
      </c>
      <c r="B12" s="208" t="s">
        <v>230</v>
      </c>
      <c r="C12" s="205"/>
      <c r="D12" s="206"/>
    </row>
    <row r="13" spans="1:4" ht="18" customHeight="1">
      <c r="A13" s="207" t="s">
        <v>16</v>
      </c>
      <c r="B13" s="208" t="s">
        <v>231</v>
      </c>
      <c r="C13" s="205"/>
      <c r="D13" s="206"/>
    </row>
    <row r="14" spans="1:4" ht="22.5">
      <c r="A14" s="203" t="s">
        <v>17</v>
      </c>
      <c r="B14" s="208" t="s">
        <v>232</v>
      </c>
      <c r="C14" s="205"/>
      <c r="D14" s="206"/>
    </row>
    <row r="15" spans="1:4" ht="18" customHeight="1">
      <c r="A15" s="207" t="s">
        <v>18</v>
      </c>
      <c r="B15" s="204" t="s">
        <v>233</v>
      </c>
      <c r="C15" s="205">
        <v>1574</v>
      </c>
      <c r="D15" s="206">
        <v>5087</v>
      </c>
    </row>
    <row r="16" spans="1:4" ht="18" customHeight="1">
      <c r="A16" s="203" t="s">
        <v>19</v>
      </c>
      <c r="B16" s="204" t="s">
        <v>234</v>
      </c>
      <c r="C16" s="205"/>
      <c r="D16" s="206"/>
    </row>
    <row r="17" spans="1:4" ht="18" customHeight="1">
      <c r="A17" s="207" t="s">
        <v>20</v>
      </c>
      <c r="B17" s="204" t="s">
        <v>235</v>
      </c>
      <c r="C17" s="205"/>
      <c r="D17" s="206"/>
    </row>
    <row r="18" spans="1:4" ht="18" customHeight="1">
      <c r="A18" s="203" t="s">
        <v>21</v>
      </c>
      <c r="B18" s="204" t="s">
        <v>236</v>
      </c>
      <c r="C18" s="205"/>
      <c r="D18" s="206"/>
    </row>
    <row r="19" spans="1:4" ht="18" customHeight="1">
      <c r="A19" s="207" t="s">
        <v>22</v>
      </c>
      <c r="B19" s="204" t="s">
        <v>237</v>
      </c>
      <c r="C19" s="205"/>
      <c r="D19" s="206"/>
    </row>
    <row r="20" spans="1:4" ht="18" customHeight="1">
      <c r="A20" s="203" t="s">
        <v>23</v>
      </c>
      <c r="B20" s="182"/>
      <c r="C20" s="205"/>
      <c r="D20" s="206"/>
    </row>
    <row r="21" spans="1:4" ht="18" customHeight="1">
      <c r="A21" s="207" t="s">
        <v>24</v>
      </c>
      <c r="B21" s="182"/>
      <c r="C21" s="205"/>
      <c r="D21" s="206"/>
    </row>
    <row r="22" spans="1:4" ht="18" customHeight="1">
      <c r="A22" s="203" t="s">
        <v>25</v>
      </c>
      <c r="B22" s="182"/>
      <c r="C22" s="205"/>
      <c r="D22" s="206"/>
    </row>
    <row r="23" spans="1:4" ht="18" customHeight="1">
      <c r="A23" s="207" t="s">
        <v>26</v>
      </c>
      <c r="B23" s="182"/>
      <c r="C23" s="205"/>
      <c r="D23" s="206"/>
    </row>
    <row r="24" spans="1:4" ht="18" customHeight="1">
      <c r="A24" s="203" t="s">
        <v>27</v>
      </c>
      <c r="B24" s="182"/>
      <c r="C24" s="205"/>
      <c r="D24" s="206"/>
    </row>
    <row r="25" spans="1:4" ht="18" customHeight="1">
      <c r="A25" s="207" t="s">
        <v>28</v>
      </c>
      <c r="B25" s="182"/>
      <c r="C25" s="205"/>
      <c r="D25" s="206"/>
    </row>
    <row r="26" spans="1:4" ht="18" customHeight="1">
      <c r="A26" s="203" t="s">
        <v>29</v>
      </c>
      <c r="B26" s="182"/>
      <c r="C26" s="205"/>
      <c r="D26" s="206"/>
    </row>
    <row r="27" spans="1:4" ht="18" customHeight="1">
      <c r="A27" s="207" t="s">
        <v>30</v>
      </c>
      <c r="B27" s="182"/>
      <c r="C27" s="205"/>
      <c r="D27" s="206"/>
    </row>
    <row r="28" spans="1:4" ht="18" customHeight="1" thickBot="1">
      <c r="A28" s="209" t="s">
        <v>31</v>
      </c>
      <c r="B28" s="188"/>
      <c r="C28" s="210"/>
      <c r="D28" s="211"/>
    </row>
    <row r="29" spans="1:4" ht="18" customHeight="1" thickBot="1">
      <c r="A29" s="301" t="s">
        <v>32</v>
      </c>
      <c r="B29" s="302" t="s">
        <v>40</v>
      </c>
      <c r="C29" s="303">
        <f>+C4+C5+C6+C7+C8+C15+C16+C17+C18+C19+C20+C21+C22+C23+C24+C25+C26+C27+C28</f>
        <v>1594</v>
      </c>
      <c r="D29" s="304">
        <f>+D4+D5+D6+D7+D8+D15+D16+D17+D18+D19+D20+D21+D22+D23+D24+D25+D26+D27+D28</f>
        <v>5112</v>
      </c>
    </row>
    <row r="30" spans="1:4" ht="25.5" customHeight="1">
      <c r="A30" s="212"/>
      <c r="B30" s="1066" t="s">
        <v>238</v>
      </c>
      <c r="C30" s="1066"/>
      <c r="D30" s="1066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4/2017. (V.31.
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10" sqref="E10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4"/>
      <c r="D1" s="214"/>
      <c r="E1" s="214" t="s">
        <v>201</v>
      </c>
    </row>
    <row r="2" spans="1:5" ht="42.75" customHeight="1" thickBot="1">
      <c r="A2" s="215" t="s">
        <v>54</v>
      </c>
      <c r="B2" s="216" t="s">
        <v>239</v>
      </c>
      <c r="C2" s="216" t="s">
        <v>240</v>
      </c>
      <c r="D2" s="217" t="s">
        <v>241</v>
      </c>
      <c r="E2" s="218" t="s">
        <v>242</v>
      </c>
    </row>
    <row r="3" spans="1:5" ht="15.75" customHeight="1">
      <c r="A3" s="219">
        <v>1</v>
      </c>
      <c r="B3" s="922" t="s">
        <v>747</v>
      </c>
      <c r="C3" s="922" t="s">
        <v>827</v>
      </c>
      <c r="D3" s="923">
        <v>150</v>
      </c>
      <c r="E3" s="222">
        <v>150</v>
      </c>
    </row>
    <row r="4" spans="1:5" ht="15.75" customHeight="1">
      <c r="A4" s="219">
        <v>2</v>
      </c>
      <c r="B4" s="924" t="s">
        <v>750</v>
      </c>
      <c r="C4" s="924" t="s">
        <v>828</v>
      </c>
      <c r="D4" s="925">
        <v>240</v>
      </c>
      <c r="E4" s="222">
        <v>230</v>
      </c>
    </row>
    <row r="5" spans="1:5" ht="15.75" customHeight="1">
      <c r="A5" s="219">
        <v>3</v>
      </c>
      <c r="B5" s="924" t="s">
        <v>829</v>
      </c>
      <c r="C5" s="924" t="s">
        <v>749</v>
      </c>
      <c r="D5" s="925">
        <v>40</v>
      </c>
      <c r="E5" s="222">
        <v>40</v>
      </c>
    </row>
    <row r="6" spans="1:5" ht="15.75" customHeight="1">
      <c r="A6" s="219">
        <v>4</v>
      </c>
      <c r="B6" s="924" t="s">
        <v>748</v>
      </c>
      <c r="C6" s="924" t="s">
        <v>749</v>
      </c>
      <c r="D6" s="925">
        <v>7</v>
      </c>
      <c r="E6" s="222">
        <v>7</v>
      </c>
    </row>
    <row r="7" spans="1:5" ht="15.75" customHeight="1">
      <c r="A7" s="219">
        <v>5</v>
      </c>
      <c r="B7" s="924" t="s">
        <v>830</v>
      </c>
      <c r="C7" s="924" t="s">
        <v>831</v>
      </c>
      <c r="D7" s="925">
        <v>10</v>
      </c>
      <c r="E7" s="222">
        <v>45</v>
      </c>
    </row>
    <row r="8" spans="1:5" ht="15.75" customHeight="1">
      <c r="A8" s="219">
        <v>6</v>
      </c>
      <c r="B8" s="924" t="s">
        <v>832</v>
      </c>
      <c r="C8" s="924" t="s">
        <v>752</v>
      </c>
      <c r="D8" s="925">
        <v>200</v>
      </c>
      <c r="E8" s="222">
        <v>100</v>
      </c>
    </row>
    <row r="9" spans="1:5" ht="15.75" customHeight="1">
      <c r="A9" s="219">
        <v>7</v>
      </c>
      <c r="B9" s="924" t="s">
        <v>833</v>
      </c>
      <c r="C9" s="924" t="s">
        <v>752</v>
      </c>
      <c r="D9" s="925">
        <v>200</v>
      </c>
      <c r="E9" s="222"/>
    </row>
    <row r="10" spans="1:5" ht="15.75" customHeight="1">
      <c r="A10" s="219">
        <v>8</v>
      </c>
      <c r="B10" s="924" t="s">
        <v>746</v>
      </c>
      <c r="C10" s="924" t="s">
        <v>834</v>
      </c>
      <c r="D10" s="925">
        <v>150</v>
      </c>
      <c r="E10" s="222"/>
    </row>
    <row r="11" spans="1:5" ht="15.75" customHeight="1">
      <c r="A11" s="219">
        <v>9</v>
      </c>
      <c r="B11" s="220"/>
      <c r="C11" s="220"/>
      <c r="D11" s="221"/>
      <c r="E11" s="222"/>
    </row>
    <row r="12" spans="1:5" ht="15.75" customHeight="1">
      <c r="A12" s="219">
        <v>10</v>
      </c>
      <c r="B12" s="220"/>
      <c r="C12" s="220"/>
      <c r="D12" s="221"/>
      <c r="E12" s="222"/>
    </row>
    <row r="13" spans="1:5" ht="15.75" customHeight="1">
      <c r="A13" s="219">
        <v>11</v>
      </c>
      <c r="B13" s="220"/>
      <c r="C13" s="220"/>
      <c r="D13" s="221"/>
      <c r="E13" s="222"/>
    </row>
    <row r="14" spans="1:5" ht="15.75" customHeight="1">
      <c r="A14" s="219">
        <v>12</v>
      </c>
      <c r="B14" s="220"/>
      <c r="C14" s="220"/>
      <c r="D14" s="221"/>
      <c r="E14" s="222"/>
    </row>
    <row r="15" spans="1:5" ht="15.75" customHeight="1">
      <c r="A15" s="219" t="s">
        <v>19</v>
      </c>
      <c r="B15" s="220"/>
      <c r="C15" s="220"/>
      <c r="D15" s="221"/>
      <c r="E15" s="222"/>
    </row>
    <row r="16" spans="1:5" ht="15.75" customHeight="1">
      <c r="A16" s="219" t="s">
        <v>20</v>
      </c>
      <c r="B16" s="220"/>
      <c r="C16" s="220"/>
      <c r="D16" s="221"/>
      <c r="E16" s="222"/>
    </row>
    <row r="17" spans="1:5" ht="15.75" customHeight="1">
      <c r="A17" s="219" t="s">
        <v>21</v>
      </c>
      <c r="B17" s="220"/>
      <c r="C17" s="220"/>
      <c r="D17" s="221"/>
      <c r="E17" s="222"/>
    </row>
    <row r="18" spans="1:5" ht="15.75" customHeight="1">
      <c r="A18" s="219" t="s">
        <v>22</v>
      </c>
      <c r="B18" s="220"/>
      <c r="C18" s="220"/>
      <c r="D18" s="221"/>
      <c r="E18" s="222"/>
    </row>
    <row r="19" spans="1:5" ht="15.75" customHeight="1">
      <c r="A19" s="219" t="s">
        <v>23</v>
      </c>
      <c r="B19" s="220"/>
      <c r="C19" s="220"/>
      <c r="D19" s="221"/>
      <c r="E19" s="222"/>
    </row>
    <row r="20" spans="1:5" ht="15.75" customHeight="1">
      <c r="A20" s="219" t="s">
        <v>24</v>
      </c>
      <c r="B20" s="220"/>
      <c r="C20" s="220"/>
      <c r="D20" s="221"/>
      <c r="E20" s="222"/>
    </row>
    <row r="21" spans="1:5" ht="15.75" customHeight="1">
      <c r="A21" s="219" t="s">
        <v>25</v>
      </c>
      <c r="B21" s="220"/>
      <c r="C21" s="220"/>
      <c r="D21" s="221"/>
      <c r="E21" s="222"/>
    </row>
    <row r="22" spans="1:5" ht="15.75" customHeight="1">
      <c r="A22" s="219" t="s">
        <v>26</v>
      </c>
      <c r="B22" s="220"/>
      <c r="C22" s="220"/>
      <c r="D22" s="221"/>
      <c r="E22" s="222"/>
    </row>
    <row r="23" spans="1:5" ht="15.75" customHeight="1">
      <c r="A23" s="219" t="s">
        <v>27</v>
      </c>
      <c r="B23" s="220"/>
      <c r="C23" s="220"/>
      <c r="D23" s="221"/>
      <c r="E23" s="222"/>
    </row>
    <row r="24" spans="1:5" ht="15.75" customHeight="1">
      <c r="A24" s="219" t="s">
        <v>28</v>
      </c>
      <c r="B24" s="220"/>
      <c r="C24" s="220"/>
      <c r="D24" s="221"/>
      <c r="E24" s="222"/>
    </row>
    <row r="25" spans="1:5" ht="15.75" customHeight="1">
      <c r="A25" s="219" t="s">
        <v>29</v>
      </c>
      <c r="B25" s="220"/>
      <c r="C25" s="220"/>
      <c r="D25" s="221"/>
      <c r="E25" s="222"/>
    </row>
    <row r="26" spans="1:5" ht="15.75" customHeight="1">
      <c r="A26" s="219" t="s">
        <v>30</v>
      </c>
      <c r="B26" s="220"/>
      <c r="C26" s="220"/>
      <c r="D26" s="221"/>
      <c r="E26" s="222"/>
    </row>
    <row r="27" spans="1:5" ht="15.75" customHeight="1">
      <c r="A27" s="219" t="s">
        <v>31</v>
      </c>
      <c r="B27" s="220"/>
      <c r="C27" s="220"/>
      <c r="D27" s="221"/>
      <c r="E27" s="222"/>
    </row>
    <row r="28" spans="1:5" ht="15.75" customHeight="1">
      <c r="A28" s="219" t="s">
        <v>32</v>
      </c>
      <c r="B28" s="220"/>
      <c r="C28" s="220"/>
      <c r="D28" s="221"/>
      <c r="E28" s="222"/>
    </row>
    <row r="29" spans="1:5" ht="15.75" customHeight="1">
      <c r="A29" s="219" t="s">
        <v>33</v>
      </c>
      <c r="B29" s="220"/>
      <c r="C29" s="220"/>
      <c r="D29" s="221"/>
      <c r="E29" s="222"/>
    </row>
    <row r="30" spans="1:5" ht="15.75" customHeight="1">
      <c r="A30" s="219" t="s">
        <v>34</v>
      </c>
      <c r="B30" s="220"/>
      <c r="C30" s="220"/>
      <c r="D30" s="221"/>
      <c r="E30" s="222"/>
    </row>
    <row r="31" spans="1:5" ht="15.75" customHeight="1">
      <c r="A31" s="219" t="s">
        <v>35</v>
      </c>
      <c r="B31" s="220"/>
      <c r="C31" s="220"/>
      <c r="D31" s="221"/>
      <c r="E31" s="222"/>
    </row>
    <row r="32" spans="1:5" ht="15.75" customHeight="1">
      <c r="A32" s="219" t="s">
        <v>86</v>
      </c>
      <c r="B32" s="220"/>
      <c r="C32" s="220"/>
      <c r="D32" s="221"/>
      <c r="E32" s="222"/>
    </row>
    <row r="33" spans="1:5" ht="15.75" customHeight="1">
      <c r="A33" s="219" t="s">
        <v>182</v>
      </c>
      <c r="B33" s="220"/>
      <c r="C33" s="220"/>
      <c r="D33" s="221"/>
      <c r="E33" s="222"/>
    </row>
    <row r="34" spans="1:5" ht="15.75" customHeight="1">
      <c r="A34" s="219" t="s">
        <v>243</v>
      </c>
      <c r="B34" s="220"/>
      <c r="C34" s="220"/>
      <c r="D34" s="221"/>
      <c r="E34" s="222"/>
    </row>
    <row r="35" spans="1:5" ht="15.75" customHeight="1" thickBot="1">
      <c r="A35" s="223" t="s">
        <v>244</v>
      </c>
      <c r="B35" s="224"/>
      <c r="C35" s="224"/>
      <c r="D35" s="225"/>
      <c r="E35" s="226"/>
    </row>
    <row r="36" spans="1:5" ht="15.75" customHeight="1" thickBot="1">
      <c r="A36" s="1067" t="s">
        <v>40</v>
      </c>
      <c r="B36" s="1068"/>
      <c r="C36" s="227"/>
      <c r="D36" s="228">
        <f>SUM(D3:D35)</f>
        <v>997</v>
      </c>
      <c r="E36" s="229">
        <f>SUM(E3:E35)</f>
        <v>572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4/2017. (V.31.)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D14" sqref="D14"/>
    </sheetView>
  </sheetViews>
  <sheetFormatPr defaultColWidth="12.00390625" defaultRowHeight="12.75"/>
  <cols>
    <col min="1" max="1" width="67.125" style="609" customWidth="1"/>
    <col min="2" max="2" width="6.125" style="610" customWidth="1"/>
    <col min="3" max="4" width="12.125" style="609" customWidth="1"/>
    <col min="5" max="5" width="12.125" style="634" customWidth="1"/>
    <col min="6" max="16384" width="12.00390625" style="609" customWidth="1"/>
  </cols>
  <sheetData>
    <row r="1" spans="1:5" ht="49.5" customHeight="1">
      <c r="A1" s="1070" t="s">
        <v>795</v>
      </c>
      <c r="B1" s="1071"/>
      <c r="C1" s="1071"/>
      <c r="D1" s="1071"/>
      <c r="E1" s="1071"/>
    </row>
    <row r="2" spans="3:5" ht="16.5" thickBot="1">
      <c r="C2" s="1072" t="s">
        <v>245</v>
      </c>
      <c r="D2" s="1072"/>
      <c r="E2" s="1072"/>
    </row>
    <row r="3" spans="1:5" ht="15.75" customHeight="1">
      <c r="A3" s="1073" t="s">
        <v>246</v>
      </c>
      <c r="B3" s="1076" t="s">
        <v>247</v>
      </c>
      <c r="C3" s="1079" t="s">
        <v>248</v>
      </c>
      <c r="D3" s="1079" t="s">
        <v>249</v>
      </c>
      <c r="E3" s="1081" t="s">
        <v>250</v>
      </c>
    </row>
    <row r="4" spans="1:5" ht="11.25" customHeight="1">
      <c r="A4" s="1074"/>
      <c r="B4" s="1077"/>
      <c r="C4" s="1080"/>
      <c r="D4" s="1080"/>
      <c r="E4" s="1082"/>
    </row>
    <row r="5" spans="1:5" ht="15.75">
      <c r="A5" s="1075"/>
      <c r="B5" s="1078"/>
      <c r="C5" s="1083" t="s">
        <v>251</v>
      </c>
      <c r="D5" s="1083"/>
      <c r="E5" s="1084"/>
    </row>
    <row r="6" spans="1:5" s="614" customFormat="1" ht="16.5" thickBot="1">
      <c r="A6" s="611" t="s">
        <v>649</v>
      </c>
      <c r="B6" s="612" t="s">
        <v>416</v>
      </c>
      <c r="C6" s="612" t="s">
        <v>417</v>
      </c>
      <c r="D6" s="612" t="s">
        <v>418</v>
      </c>
      <c r="E6" s="613" t="s">
        <v>419</v>
      </c>
    </row>
    <row r="7" spans="1:5" s="619" customFormat="1" ht="15.75">
      <c r="A7" s="615" t="s">
        <v>587</v>
      </c>
      <c r="B7" s="616" t="s">
        <v>252</v>
      </c>
      <c r="C7" s="617">
        <v>10562</v>
      </c>
      <c r="D7" s="617"/>
      <c r="E7" s="618"/>
    </row>
    <row r="8" spans="1:5" s="619" customFormat="1" ht="15.75">
      <c r="A8" s="620" t="s">
        <v>588</v>
      </c>
      <c r="B8" s="245" t="s">
        <v>253</v>
      </c>
      <c r="C8" s="621">
        <f>+C9+C14+C19+C24+C29</f>
        <v>797632</v>
      </c>
      <c r="D8" s="621">
        <f>+D9+D14+D19+D24+D29</f>
        <v>635777</v>
      </c>
      <c r="E8" s="622">
        <f>+E9+E14+E19+E24+E29</f>
        <v>0</v>
      </c>
    </row>
    <row r="9" spans="1:5" s="619" customFormat="1" ht="15.75">
      <c r="A9" s="620" t="s">
        <v>589</v>
      </c>
      <c r="B9" s="245" t="s">
        <v>254</v>
      </c>
      <c r="C9" s="621">
        <v>670251</v>
      </c>
      <c r="D9" s="621">
        <v>592294</v>
      </c>
      <c r="E9" s="622">
        <f>+E10+E11+E12+E13</f>
        <v>0</v>
      </c>
    </row>
    <row r="10" spans="1:5" s="619" customFormat="1" ht="15.75">
      <c r="A10" s="623" t="s">
        <v>590</v>
      </c>
      <c r="B10" s="245" t="s">
        <v>255</v>
      </c>
      <c r="C10" s="233">
        <v>165056</v>
      </c>
      <c r="D10" s="233">
        <v>156820</v>
      </c>
      <c r="E10" s="624"/>
    </row>
    <row r="11" spans="1:5" s="619" customFormat="1" ht="26.25" customHeight="1">
      <c r="A11" s="623" t="s">
        <v>591</v>
      </c>
      <c r="B11" s="245" t="s">
        <v>256</v>
      </c>
      <c r="C11" s="231"/>
      <c r="D11" s="231"/>
      <c r="E11" s="232"/>
    </row>
    <row r="12" spans="1:5" s="619" customFormat="1" ht="22.5">
      <c r="A12" s="623" t="s">
        <v>592</v>
      </c>
      <c r="B12" s="245" t="s">
        <v>257</v>
      </c>
      <c r="C12" s="231">
        <v>495259</v>
      </c>
      <c r="D12" s="231">
        <v>426031</v>
      </c>
      <c r="E12" s="232"/>
    </row>
    <row r="13" spans="1:5" s="619" customFormat="1" ht="15.75">
      <c r="A13" s="623" t="s">
        <v>593</v>
      </c>
      <c r="B13" s="245" t="s">
        <v>258</v>
      </c>
      <c r="C13" s="231">
        <v>9935</v>
      </c>
      <c r="D13" s="231">
        <v>9443</v>
      </c>
      <c r="E13" s="232"/>
    </row>
    <row r="14" spans="1:5" s="619" customFormat="1" ht="15.75">
      <c r="A14" s="620" t="s">
        <v>594</v>
      </c>
      <c r="B14" s="245" t="s">
        <v>259</v>
      </c>
      <c r="C14" s="926">
        <v>125742</v>
      </c>
      <c r="D14" s="926">
        <v>41844</v>
      </c>
      <c r="E14" s="626">
        <f>+E15+E16+E17+E18</f>
        <v>0</v>
      </c>
    </row>
    <row r="15" spans="1:5" s="619" customFormat="1" ht="15.75">
      <c r="A15" s="623" t="s">
        <v>595</v>
      </c>
      <c r="B15" s="245" t="s">
        <v>260</v>
      </c>
      <c r="C15" s="231"/>
      <c r="D15" s="231"/>
      <c r="E15" s="232"/>
    </row>
    <row r="16" spans="1:5" s="619" customFormat="1" ht="22.5">
      <c r="A16" s="623" t="s">
        <v>596</v>
      </c>
      <c r="B16" s="245" t="s">
        <v>16</v>
      </c>
      <c r="C16" s="231"/>
      <c r="D16" s="231"/>
      <c r="E16" s="232"/>
    </row>
    <row r="17" spans="1:5" s="619" customFormat="1" ht="15.75">
      <c r="A17" s="623" t="s">
        <v>597</v>
      </c>
      <c r="B17" s="245" t="s">
        <v>17</v>
      </c>
      <c r="C17" s="231">
        <v>125742</v>
      </c>
      <c r="D17" s="231">
        <v>41844</v>
      </c>
      <c r="E17" s="232"/>
    </row>
    <row r="18" spans="1:5" s="619" customFormat="1" ht="15.75">
      <c r="A18" s="623" t="s">
        <v>598</v>
      </c>
      <c r="B18" s="245" t="s">
        <v>18</v>
      </c>
      <c r="C18" s="231"/>
      <c r="D18" s="231"/>
      <c r="E18" s="232"/>
    </row>
    <row r="19" spans="1:5" s="619" customFormat="1" ht="15.75">
      <c r="A19" s="620" t="s">
        <v>599</v>
      </c>
      <c r="B19" s="245" t="s">
        <v>19</v>
      </c>
      <c r="C19" s="625">
        <f>+C20+C21+C22+C23</f>
        <v>0</v>
      </c>
      <c r="D19" s="625">
        <f>+D20+D21+D22+D23</f>
        <v>0</v>
      </c>
      <c r="E19" s="626">
        <f>+E20+E21+E22+E23</f>
        <v>0</v>
      </c>
    </row>
    <row r="20" spans="1:5" s="619" customFormat="1" ht="15.75">
      <c r="A20" s="623" t="s">
        <v>600</v>
      </c>
      <c r="B20" s="245" t="s">
        <v>20</v>
      </c>
      <c r="C20" s="231"/>
      <c r="D20" s="231"/>
      <c r="E20" s="232"/>
    </row>
    <row r="21" spans="1:5" s="619" customFormat="1" ht="15.75">
      <c r="A21" s="623" t="s">
        <v>601</v>
      </c>
      <c r="B21" s="245" t="s">
        <v>21</v>
      </c>
      <c r="C21" s="231"/>
      <c r="D21" s="231"/>
      <c r="E21" s="232"/>
    </row>
    <row r="22" spans="1:5" s="619" customFormat="1" ht="15.75">
      <c r="A22" s="623" t="s">
        <v>602</v>
      </c>
      <c r="B22" s="245" t="s">
        <v>22</v>
      </c>
      <c r="C22" s="231"/>
      <c r="D22" s="231"/>
      <c r="E22" s="232"/>
    </row>
    <row r="23" spans="1:5" s="619" customFormat="1" ht="15.75">
      <c r="A23" s="623" t="s">
        <v>603</v>
      </c>
      <c r="B23" s="245" t="s">
        <v>23</v>
      </c>
      <c r="C23" s="231"/>
      <c r="D23" s="231"/>
      <c r="E23" s="232"/>
    </row>
    <row r="24" spans="1:5" s="619" customFormat="1" ht="15.75">
      <c r="A24" s="620" t="s">
        <v>604</v>
      </c>
      <c r="B24" s="245" t="s">
        <v>24</v>
      </c>
      <c r="C24" s="926">
        <f>+C25+C26+C27+C28</f>
        <v>1639</v>
      </c>
      <c r="D24" s="926">
        <f>+D25+D26+D27+D28</f>
        <v>1639</v>
      </c>
      <c r="E24" s="626">
        <f>+E25+E26+E27+E28</f>
        <v>0</v>
      </c>
    </row>
    <row r="25" spans="1:5" s="619" customFormat="1" ht="15.75">
      <c r="A25" s="623" t="s">
        <v>605</v>
      </c>
      <c r="B25" s="245" t="s">
        <v>25</v>
      </c>
      <c r="C25" s="231"/>
      <c r="D25" s="231"/>
      <c r="E25" s="232"/>
    </row>
    <row r="26" spans="1:5" s="619" customFormat="1" ht="15.75">
      <c r="A26" s="623" t="s">
        <v>606</v>
      </c>
      <c r="B26" s="245" t="s">
        <v>26</v>
      </c>
      <c r="C26" s="231"/>
      <c r="D26" s="231"/>
      <c r="E26" s="232"/>
    </row>
    <row r="27" spans="1:5" s="619" customFormat="1" ht="15.75">
      <c r="A27" s="623" t="s">
        <v>607</v>
      </c>
      <c r="B27" s="245" t="s">
        <v>27</v>
      </c>
      <c r="C27" s="231"/>
      <c r="D27" s="231"/>
      <c r="E27" s="232"/>
    </row>
    <row r="28" spans="1:5" s="619" customFormat="1" ht="15.75">
      <c r="A28" s="623" t="s">
        <v>608</v>
      </c>
      <c r="B28" s="245" t="s">
        <v>28</v>
      </c>
      <c r="C28" s="231">
        <v>1639</v>
      </c>
      <c r="D28" s="231">
        <v>1639</v>
      </c>
      <c r="E28" s="232"/>
    </row>
    <row r="29" spans="1:5" s="619" customFormat="1" ht="15.75">
      <c r="A29" s="620" t="s">
        <v>609</v>
      </c>
      <c r="B29" s="245" t="s">
        <v>29</v>
      </c>
      <c r="C29" s="625">
        <f>+C30+C31+C32+C33</f>
        <v>0</v>
      </c>
      <c r="D29" s="625">
        <f>+D30+D31+D32+D33</f>
        <v>0</v>
      </c>
      <c r="E29" s="626">
        <f>+E30+E31+E32+E33</f>
        <v>0</v>
      </c>
    </row>
    <row r="30" spans="1:5" s="619" customFormat="1" ht="15.75">
      <c r="A30" s="623" t="s">
        <v>610</v>
      </c>
      <c r="B30" s="245" t="s">
        <v>30</v>
      </c>
      <c r="C30" s="231"/>
      <c r="D30" s="231"/>
      <c r="E30" s="232"/>
    </row>
    <row r="31" spans="1:5" s="619" customFormat="1" ht="22.5">
      <c r="A31" s="623" t="s">
        <v>611</v>
      </c>
      <c r="B31" s="245" t="s">
        <v>31</v>
      </c>
      <c r="C31" s="231"/>
      <c r="D31" s="231"/>
      <c r="E31" s="232"/>
    </row>
    <row r="32" spans="1:5" s="619" customFormat="1" ht="15.75">
      <c r="A32" s="623" t="s">
        <v>612</v>
      </c>
      <c r="B32" s="245" t="s">
        <v>32</v>
      </c>
      <c r="C32" s="231"/>
      <c r="D32" s="231"/>
      <c r="E32" s="232"/>
    </row>
    <row r="33" spans="1:5" s="619" customFormat="1" ht="15.75">
      <c r="A33" s="623" t="s">
        <v>613</v>
      </c>
      <c r="B33" s="245" t="s">
        <v>33</v>
      </c>
      <c r="C33" s="231"/>
      <c r="D33" s="231"/>
      <c r="E33" s="232"/>
    </row>
    <row r="34" spans="1:5" s="619" customFormat="1" ht="15.75">
      <c r="A34" s="620" t="s">
        <v>614</v>
      </c>
      <c r="B34" s="245" t="s">
        <v>34</v>
      </c>
      <c r="C34" s="926">
        <f>+C35+C40+C45</f>
        <v>22528</v>
      </c>
      <c r="D34" s="926">
        <f>+D35+D40+D45</f>
        <v>22528</v>
      </c>
      <c r="E34" s="626">
        <f>+E35+E40+E45</f>
        <v>0</v>
      </c>
    </row>
    <row r="35" spans="1:5" s="619" customFormat="1" ht="15.75">
      <c r="A35" s="620" t="s">
        <v>615</v>
      </c>
      <c r="B35" s="245" t="s">
        <v>35</v>
      </c>
      <c r="C35" s="625">
        <f>+C36+C37+C38+C39</f>
        <v>22528</v>
      </c>
      <c r="D35" s="625">
        <f>+D36+D37+D38+D39</f>
        <v>22528</v>
      </c>
      <c r="E35" s="626">
        <f>+E36+E37+E38+E39</f>
        <v>0</v>
      </c>
    </row>
    <row r="36" spans="1:5" s="619" customFormat="1" ht="15.75">
      <c r="A36" s="623" t="s">
        <v>616</v>
      </c>
      <c r="B36" s="245" t="s">
        <v>86</v>
      </c>
      <c r="C36" s="231"/>
      <c r="D36" s="231"/>
      <c r="E36" s="232"/>
    </row>
    <row r="37" spans="1:5" s="619" customFormat="1" ht="15.75">
      <c r="A37" s="623" t="s">
        <v>617</v>
      </c>
      <c r="B37" s="245" t="s">
        <v>182</v>
      </c>
      <c r="C37" s="231"/>
      <c r="D37" s="231"/>
      <c r="E37" s="232"/>
    </row>
    <row r="38" spans="1:5" s="619" customFormat="1" ht="15.75">
      <c r="A38" s="623" t="s">
        <v>618</v>
      </c>
      <c r="B38" s="245" t="s">
        <v>243</v>
      </c>
      <c r="C38" s="231">
        <v>22528</v>
      </c>
      <c r="D38" s="231">
        <v>22528</v>
      </c>
      <c r="E38" s="232"/>
    </row>
    <row r="39" spans="1:5" s="619" customFormat="1" ht="15.75">
      <c r="A39" s="623" t="s">
        <v>619</v>
      </c>
      <c r="B39" s="245" t="s">
        <v>244</v>
      </c>
      <c r="C39" s="231"/>
      <c r="D39" s="231"/>
      <c r="E39" s="232"/>
    </row>
    <row r="40" spans="1:5" s="619" customFormat="1" ht="15.75">
      <c r="A40" s="620" t="s">
        <v>620</v>
      </c>
      <c r="B40" s="245" t="s">
        <v>261</v>
      </c>
      <c r="C40" s="625">
        <f>+C41+C42+C43+C44</f>
        <v>0</v>
      </c>
      <c r="D40" s="625">
        <f>+D41+D42+D43+D44</f>
        <v>0</v>
      </c>
      <c r="E40" s="626">
        <f>+E41+E42+E43+E44</f>
        <v>0</v>
      </c>
    </row>
    <row r="41" spans="1:5" s="619" customFormat="1" ht="15.75">
      <c r="A41" s="623" t="s">
        <v>621</v>
      </c>
      <c r="B41" s="245" t="s">
        <v>262</v>
      </c>
      <c r="C41" s="231"/>
      <c r="D41" s="231"/>
      <c r="E41" s="232"/>
    </row>
    <row r="42" spans="1:5" s="619" customFormat="1" ht="22.5">
      <c r="A42" s="623" t="s">
        <v>622</v>
      </c>
      <c r="B42" s="245" t="s">
        <v>263</v>
      </c>
      <c r="C42" s="231"/>
      <c r="D42" s="231"/>
      <c r="E42" s="232"/>
    </row>
    <row r="43" spans="1:5" s="619" customFormat="1" ht="15.75">
      <c r="A43" s="623" t="s">
        <v>623</v>
      </c>
      <c r="B43" s="245" t="s">
        <v>264</v>
      </c>
      <c r="C43" s="231"/>
      <c r="D43" s="231"/>
      <c r="E43" s="232"/>
    </row>
    <row r="44" spans="1:5" s="619" customFormat="1" ht="15.75">
      <c r="A44" s="623" t="s">
        <v>624</v>
      </c>
      <c r="B44" s="245" t="s">
        <v>265</v>
      </c>
      <c r="C44" s="231"/>
      <c r="D44" s="231"/>
      <c r="E44" s="232"/>
    </row>
    <row r="45" spans="1:5" s="619" customFormat="1" ht="15.75">
      <c r="A45" s="620" t="s">
        <v>625</v>
      </c>
      <c r="B45" s="245" t="s">
        <v>266</v>
      </c>
      <c r="C45" s="625">
        <f>+C46+C47+C48+C49</f>
        <v>0</v>
      </c>
      <c r="D45" s="625">
        <f>+D46+D47+D48+D49</f>
        <v>0</v>
      </c>
      <c r="E45" s="626">
        <f>+E46+E47+E48+E49</f>
        <v>0</v>
      </c>
    </row>
    <row r="46" spans="1:5" s="619" customFormat="1" ht="15.75">
      <c r="A46" s="623" t="s">
        <v>626</v>
      </c>
      <c r="B46" s="245" t="s">
        <v>267</v>
      </c>
      <c r="C46" s="231"/>
      <c r="D46" s="231"/>
      <c r="E46" s="232"/>
    </row>
    <row r="47" spans="1:5" s="619" customFormat="1" ht="22.5">
      <c r="A47" s="623" t="s">
        <v>627</v>
      </c>
      <c r="B47" s="245" t="s">
        <v>268</v>
      </c>
      <c r="C47" s="231"/>
      <c r="D47" s="231"/>
      <c r="E47" s="232"/>
    </row>
    <row r="48" spans="1:5" s="619" customFormat="1" ht="15.75">
      <c r="A48" s="623" t="s">
        <v>628</v>
      </c>
      <c r="B48" s="245" t="s">
        <v>269</v>
      </c>
      <c r="C48" s="231"/>
      <c r="D48" s="231"/>
      <c r="E48" s="232"/>
    </row>
    <row r="49" spans="1:5" s="619" customFormat="1" ht="15.75">
      <c r="A49" s="623" t="s">
        <v>629</v>
      </c>
      <c r="B49" s="245" t="s">
        <v>270</v>
      </c>
      <c r="C49" s="231"/>
      <c r="D49" s="231"/>
      <c r="E49" s="232"/>
    </row>
    <row r="50" spans="1:5" s="619" customFormat="1" ht="15.75">
      <c r="A50" s="620" t="s">
        <v>630</v>
      </c>
      <c r="B50" s="245" t="s">
        <v>271</v>
      </c>
      <c r="C50" s="231"/>
      <c r="D50" s="231"/>
      <c r="E50" s="232"/>
    </row>
    <row r="51" spans="1:5" s="619" customFormat="1" ht="21">
      <c r="A51" s="620" t="s">
        <v>631</v>
      </c>
      <c r="B51" s="245" t="s">
        <v>272</v>
      </c>
      <c r="C51" s="625">
        <f>+C7+C8+C34+C50</f>
        <v>830722</v>
      </c>
      <c r="D51" s="625">
        <f>+D7+D8+D34+D50</f>
        <v>658305</v>
      </c>
      <c r="E51" s="626">
        <f>+E7+E8+E34+E50</f>
        <v>0</v>
      </c>
    </row>
    <row r="52" spans="1:5" s="619" customFormat="1" ht="15.75">
      <c r="A52" s="620" t="s">
        <v>632</v>
      </c>
      <c r="B52" s="245" t="s">
        <v>273</v>
      </c>
      <c r="C52" s="231"/>
      <c r="D52" s="231"/>
      <c r="E52" s="232"/>
    </row>
    <row r="53" spans="1:5" s="619" customFormat="1" ht="15.75">
      <c r="A53" s="620" t="s">
        <v>633</v>
      </c>
      <c r="B53" s="245" t="s">
        <v>274</v>
      </c>
      <c r="C53" s="231"/>
      <c r="D53" s="231"/>
      <c r="E53" s="232"/>
    </row>
    <row r="54" spans="1:5" s="619" customFormat="1" ht="15.75">
      <c r="A54" s="620" t="s">
        <v>634</v>
      </c>
      <c r="B54" s="245" t="s">
        <v>275</v>
      </c>
      <c r="C54" s="625">
        <f>+C52+C53</f>
        <v>0</v>
      </c>
      <c r="D54" s="625">
        <f>+D52+D53</f>
        <v>0</v>
      </c>
      <c r="E54" s="626">
        <f>+E52+E53</f>
        <v>0</v>
      </c>
    </row>
    <row r="55" spans="1:5" s="619" customFormat="1" ht="15.75">
      <c r="A55" s="620" t="s">
        <v>635</v>
      </c>
      <c r="B55" s="245" t="s">
        <v>276</v>
      </c>
      <c r="C55" s="231"/>
      <c r="D55" s="231"/>
      <c r="E55" s="232"/>
    </row>
    <row r="56" spans="1:5" s="619" customFormat="1" ht="15.75">
      <c r="A56" s="620" t="s">
        <v>636</v>
      </c>
      <c r="B56" s="245" t="s">
        <v>277</v>
      </c>
      <c r="C56" s="231">
        <v>249</v>
      </c>
      <c r="D56" s="231">
        <v>249</v>
      </c>
      <c r="E56" s="232"/>
    </row>
    <row r="57" spans="1:5" s="619" customFormat="1" ht="15.75">
      <c r="A57" s="620" t="s">
        <v>637</v>
      </c>
      <c r="B57" s="245" t="s">
        <v>278</v>
      </c>
      <c r="C57" s="231">
        <v>15795</v>
      </c>
      <c r="D57" s="231">
        <v>15795</v>
      </c>
      <c r="E57" s="232"/>
    </row>
    <row r="58" spans="1:5" s="619" customFormat="1" ht="15.75">
      <c r="A58" s="620" t="s">
        <v>638</v>
      </c>
      <c r="B58" s="245" t="s">
        <v>279</v>
      </c>
      <c r="C58" s="231"/>
      <c r="D58" s="231"/>
      <c r="E58" s="232"/>
    </row>
    <row r="59" spans="1:5" s="619" customFormat="1" ht="15.75">
      <c r="A59" s="620" t="s">
        <v>639</v>
      </c>
      <c r="B59" s="245" t="s">
        <v>280</v>
      </c>
      <c r="C59" s="625">
        <f>+C55+C56+C57+C58</f>
        <v>16044</v>
      </c>
      <c r="D59" s="625">
        <f>+D55+D56+D57+D58</f>
        <v>16044</v>
      </c>
      <c r="E59" s="626">
        <f>+E55+E56+E57+E58</f>
        <v>0</v>
      </c>
    </row>
    <row r="60" spans="1:5" s="619" customFormat="1" ht="15.75">
      <c r="A60" s="620" t="s">
        <v>640</v>
      </c>
      <c r="B60" s="245" t="s">
        <v>281</v>
      </c>
      <c r="C60" s="231">
        <v>7098</v>
      </c>
      <c r="D60" s="231">
        <v>7098</v>
      </c>
      <c r="E60" s="232"/>
    </row>
    <row r="61" spans="1:5" s="619" customFormat="1" ht="15.75">
      <c r="A61" s="620" t="s">
        <v>641</v>
      </c>
      <c r="B61" s="245" t="s">
        <v>282</v>
      </c>
      <c r="C61" s="231">
        <v>641</v>
      </c>
      <c r="D61" s="231">
        <v>641</v>
      </c>
      <c r="E61" s="232"/>
    </row>
    <row r="62" spans="1:5" s="619" customFormat="1" ht="15.75">
      <c r="A62" s="620" t="s">
        <v>642</v>
      </c>
      <c r="B62" s="245" t="s">
        <v>283</v>
      </c>
      <c r="C62" s="231">
        <v>706</v>
      </c>
      <c r="D62" s="231">
        <v>706</v>
      </c>
      <c r="E62" s="232"/>
    </row>
    <row r="63" spans="1:5" s="619" customFormat="1" ht="15.75">
      <c r="A63" s="620" t="s">
        <v>643</v>
      </c>
      <c r="B63" s="245" t="s">
        <v>284</v>
      </c>
      <c r="C63" s="625">
        <f>+C60+C61+C62</f>
        <v>8445</v>
      </c>
      <c r="D63" s="625">
        <f>+D60+D61+D62</f>
        <v>8445</v>
      </c>
      <c r="E63" s="626">
        <f>+E60+E61+E62</f>
        <v>0</v>
      </c>
    </row>
    <row r="64" spans="1:5" s="619" customFormat="1" ht="15.75">
      <c r="A64" s="620" t="s">
        <v>644</v>
      </c>
      <c r="B64" s="245" t="s">
        <v>285</v>
      </c>
      <c r="C64" s="231"/>
      <c r="D64" s="231"/>
      <c r="E64" s="232"/>
    </row>
    <row r="65" spans="1:5" s="619" customFormat="1" ht="21">
      <c r="A65" s="620" t="s">
        <v>645</v>
      </c>
      <c r="B65" s="245" t="s">
        <v>286</v>
      </c>
      <c r="C65" s="231"/>
      <c r="D65" s="231"/>
      <c r="E65" s="232"/>
    </row>
    <row r="66" spans="1:5" s="619" customFormat="1" ht="15.75">
      <c r="A66" s="620" t="s">
        <v>646</v>
      </c>
      <c r="B66" s="245" t="s">
        <v>287</v>
      </c>
      <c r="C66" s="625">
        <v>-83</v>
      </c>
      <c r="D66" s="625">
        <v>-83</v>
      </c>
      <c r="E66" s="626">
        <f>+E64+E65</f>
        <v>0</v>
      </c>
    </row>
    <row r="67" spans="1:5" s="619" customFormat="1" ht="15.75">
      <c r="A67" s="620" t="s">
        <v>647</v>
      </c>
      <c r="B67" s="245" t="s">
        <v>288</v>
      </c>
      <c r="C67" s="231"/>
      <c r="D67" s="231"/>
      <c r="E67" s="232"/>
    </row>
    <row r="68" spans="1:5" s="619" customFormat="1" ht="16.5" thickBot="1">
      <c r="A68" s="627" t="s">
        <v>648</v>
      </c>
      <c r="B68" s="249" t="s">
        <v>289</v>
      </c>
      <c r="C68" s="628">
        <f>+C51+C54+C59+C63+C66+C67</f>
        <v>855128</v>
      </c>
      <c r="D68" s="628">
        <f>+D51+D54+D59+D63+D66+D67</f>
        <v>682711</v>
      </c>
      <c r="E68" s="629">
        <f>+E51+E54+E59+E63+E66+E67</f>
        <v>0</v>
      </c>
    </row>
    <row r="69" spans="1:5" ht="15.75">
      <c r="A69" s="630"/>
      <c r="C69" s="631"/>
      <c r="D69" s="631"/>
      <c r="E69" s="632"/>
    </row>
    <row r="70" spans="1:5" ht="15.75">
      <c r="A70" s="630"/>
      <c r="C70" s="631"/>
      <c r="D70" s="631"/>
      <c r="E70" s="632"/>
    </row>
    <row r="71" spans="1:5" ht="15.75">
      <c r="A71" s="633"/>
      <c r="C71" s="631"/>
      <c r="D71" s="631"/>
      <c r="E71" s="632"/>
    </row>
    <row r="72" spans="1:5" ht="15.75">
      <c r="A72" s="1069"/>
      <c r="B72" s="1069"/>
      <c r="C72" s="1069"/>
      <c r="D72" s="1069"/>
      <c r="E72" s="1069"/>
    </row>
    <row r="73" spans="1:5" ht="15.75">
      <c r="A73" s="1069"/>
      <c r="B73" s="1069"/>
      <c r="C73" s="1069"/>
      <c r="D73" s="1069"/>
      <c r="E73" s="1069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dőlt"Vezseny Községi Önkormányzat&amp;R&amp;"Times New Roman,Félkövér dőlt"7.1. tájékoztató tábla a 4/2017. (V.31.) önkormányzati rendelethez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tabSelected="1" zoomScale="130" zoomScaleNormal="130" zoomScaleSheetLayoutView="100" workbookViewId="0" topLeftCell="A1">
      <selection activeCell="E61" sqref="E61"/>
    </sheetView>
  </sheetViews>
  <sheetFormatPr defaultColWidth="9.00390625" defaultRowHeight="12.75"/>
  <cols>
    <col min="1" max="1" width="9.50390625" style="778" customWidth="1"/>
    <col min="2" max="2" width="60.875" style="778" customWidth="1"/>
    <col min="3" max="4" width="10.125" style="908" customWidth="1"/>
    <col min="5" max="5" width="10.00390625" style="908" customWidth="1"/>
    <col min="6" max="8" width="11.375" style="908" customWidth="1"/>
    <col min="9" max="16384" width="9.375" style="778" customWidth="1"/>
  </cols>
  <sheetData>
    <row r="1" spans="1:8" ht="15.75" customHeight="1">
      <c r="A1" s="937" t="s">
        <v>4</v>
      </c>
      <c r="B1" s="937"/>
      <c r="C1" s="937"/>
      <c r="D1" s="937"/>
      <c r="E1" s="937"/>
      <c r="F1" s="776"/>
      <c r="G1" s="776"/>
      <c r="H1" s="777"/>
    </row>
    <row r="2" spans="1:8" ht="15.75" customHeight="1" thickBot="1">
      <c r="A2" s="779" t="s">
        <v>106</v>
      </c>
      <c r="B2" s="779"/>
      <c r="C2" s="935" t="s">
        <v>152</v>
      </c>
      <c r="D2" s="934"/>
      <c r="E2" s="934"/>
      <c r="F2" s="934"/>
      <c r="G2" s="934"/>
      <c r="H2" s="934"/>
    </row>
    <row r="3" spans="1:8" ht="15.75" customHeight="1" thickBot="1">
      <c r="A3" s="938" t="s">
        <v>54</v>
      </c>
      <c r="B3" s="940" t="s">
        <v>6</v>
      </c>
      <c r="C3" s="944" t="s">
        <v>790</v>
      </c>
      <c r="D3" s="945"/>
      <c r="E3" s="946"/>
      <c r="F3" s="927" t="s">
        <v>727</v>
      </c>
      <c r="G3" s="928"/>
      <c r="H3" s="929"/>
    </row>
    <row r="4" spans="1:8" ht="37.5" customHeight="1" thickBot="1">
      <c r="A4" s="939"/>
      <c r="B4" s="941"/>
      <c r="C4" s="781" t="s">
        <v>173</v>
      </c>
      <c r="D4" s="781" t="s">
        <v>178</v>
      </c>
      <c r="E4" s="782" t="s">
        <v>179</v>
      </c>
      <c r="F4" s="783" t="s">
        <v>728</v>
      </c>
      <c r="G4" s="784" t="s">
        <v>729</v>
      </c>
      <c r="H4" s="785" t="s">
        <v>730</v>
      </c>
    </row>
    <row r="5" spans="1:8" s="791" customFormat="1" ht="12" customHeight="1" thickBot="1">
      <c r="A5" s="786" t="s">
        <v>7</v>
      </c>
      <c r="B5" s="787" t="s">
        <v>307</v>
      </c>
      <c r="C5" s="392">
        <f>+C6+C7+C8+C9+C10+C11</f>
        <v>42033</v>
      </c>
      <c r="D5" s="909">
        <v>48467</v>
      </c>
      <c r="E5" s="789">
        <v>48467</v>
      </c>
      <c r="F5" s="790"/>
      <c r="G5" s="788"/>
      <c r="H5" s="789"/>
    </row>
    <row r="6" spans="1:8" s="791" customFormat="1" ht="12" customHeight="1">
      <c r="A6" s="792" t="s">
        <v>66</v>
      </c>
      <c r="B6" s="793" t="s">
        <v>308</v>
      </c>
      <c r="C6" s="514">
        <v>12511</v>
      </c>
      <c r="D6" s="910">
        <v>14681</v>
      </c>
      <c r="E6" s="795">
        <v>14681</v>
      </c>
      <c r="F6" s="796"/>
      <c r="G6" s="797"/>
      <c r="H6" s="798"/>
    </row>
    <row r="7" spans="1:8" s="791" customFormat="1" ht="12" customHeight="1">
      <c r="A7" s="799" t="s">
        <v>67</v>
      </c>
      <c r="B7" s="800" t="s">
        <v>309</v>
      </c>
      <c r="C7" s="513">
        <v>14911</v>
      </c>
      <c r="D7" s="911">
        <v>14911</v>
      </c>
      <c r="E7" s="802">
        <v>14911</v>
      </c>
      <c r="F7" s="803"/>
      <c r="G7" s="801"/>
      <c r="H7" s="804"/>
    </row>
    <row r="8" spans="1:8" s="791" customFormat="1" ht="12" customHeight="1">
      <c r="A8" s="799" t="s">
        <v>68</v>
      </c>
      <c r="B8" s="800" t="s">
        <v>310</v>
      </c>
      <c r="C8" s="513">
        <v>13411</v>
      </c>
      <c r="D8" s="911">
        <v>12344</v>
      </c>
      <c r="E8" s="802">
        <v>12344</v>
      </c>
      <c r="F8" s="803"/>
      <c r="G8" s="801"/>
      <c r="H8" s="804"/>
    </row>
    <row r="9" spans="1:8" s="791" customFormat="1" ht="12" customHeight="1">
      <c r="A9" s="799" t="s">
        <v>69</v>
      </c>
      <c r="B9" s="800" t="s">
        <v>311</v>
      </c>
      <c r="C9" s="513">
        <v>1200</v>
      </c>
      <c r="D9" s="911">
        <v>1200</v>
      </c>
      <c r="E9" s="802">
        <v>1200</v>
      </c>
      <c r="F9" s="803"/>
      <c r="G9" s="801"/>
      <c r="H9" s="804"/>
    </row>
    <row r="10" spans="1:8" s="791" customFormat="1" ht="12" customHeight="1">
      <c r="A10" s="799" t="s">
        <v>102</v>
      </c>
      <c r="B10" s="913" t="s">
        <v>796</v>
      </c>
      <c r="C10" s="801"/>
      <c r="D10" s="911">
        <v>5059</v>
      </c>
      <c r="E10" s="802">
        <v>5059</v>
      </c>
      <c r="F10" s="803"/>
      <c r="G10" s="801"/>
      <c r="H10" s="804"/>
    </row>
    <row r="11" spans="1:8" s="791" customFormat="1" ht="12" customHeight="1" thickBot="1">
      <c r="A11" s="805" t="s">
        <v>70</v>
      </c>
      <c r="B11" s="914" t="s">
        <v>797</v>
      </c>
      <c r="C11" s="807"/>
      <c r="D11" s="912">
        <v>272</v>
      </c>
      <c r="E11" s="808">
        <v>272</v>
      </c>
      <c r="F11" s="809"/>
      <c r="G11" s="807"/>
      <c r="H11" s="810"/>
    </row>
    <row r="12" spans="1:8" s="791" customFormat="1" ht="12" customHeight="1" thickBot="1">
      <c r="A12" s="786" t="s">
        <v>8</v>
      </c>
      <c r="B12" s="811" t="s">
        <v>314</v>
      </c>
      <c r="C12" s="788">
        <f>SUM(C13:C17)</f>
        <v>980</v>
      </c>
      <c r="D12" s="788">
        <f>SUM(D13:D17)</f>
        <v>12862</v>
      </c>
      <c r="E12" s="789">
        <v>13096</v>
      </c>
      <c r="F12" s="790"/>
      <c r="G12" s="788"/>
      <c r="H12" s="812"/>
    </row>
    <row r="13" spans="1:8" s="791" customFormat="1" ht="12" customHeight="1">
      <c r="A13" s="792" t="s">
        <v>72</v>
      </c>
      <c r="B13" s="793" t="s">
        <v>315</v>
      </c>
      <c r="C13" s="794"/>
      <c r="D13" s="794"/>
      <c r="E13" s="795"/>
      <c r="F13" s="813"/>
      <c r="G13" s="794"/>
      <c r="H13" s="814"/>
    </row>
    <row r="14" spans="1:8" s="791" customFormat="1" ht="12" customHeight="1">
      <c r="A14" s="799" t="s">
        <v>73</v>
      </c>
      <c r="B14" s="800" t="s">
        <v>316</v>
      </c>
      <c r="C14" s="801"/>
      <c r="D14" s="801"/>
      <c r="E14" s="802"/>
      <c r="F14" s="803"/>
      <c r="G14" s="801"/>
      <c r="H14" s="804"/>
    </row>
    <row r="15" spans="1:8" s="791" customFormat="1" ht="12" customHeight="1">
      <c r="A15" s="799" t="s">
        <v>74</v>
      </c>
      <c r="B15" s="800" t="s">
        <v>317</v>
      </c>
      <c r="C15" s="801"/>
      <c r="D15" s="801"/>
      <c r="E15" s="802"/>
      <c r="F15" s="803"/>
      <c r="G15" s="801"/>
      <c r="H15" s="804"/>
    </row>
    <row r="16" spans="1:8" s="791" customFormat="1" ht="12" customHeight="1">
      <c r="A16" s="799" t="s">
        <v>75</v>
      </c>
      <c r="B16" s="800" t="s">
        <v>318</v>
      </c>
      <c r="C16" s="801"/>
      <c r="D16" s="801"/>
      <c r="E16" s="802"/>
      <c r="F16" s="803"/>
      <c r="G16" s="801"/>
      <c r="H16" s="804"/>
    </row>
    <row r="17" spans="1:8" s="791" customFormat="1" ht="12" customHeight="1">
      <c r="A17" s="799" t="s">
        <v>76</v>
      </c>
      <c r="B17" s="800" t="s">
        <v>319</v>
      </c>
      <c r="C17" s="801">
        <v>980</v>
      </c>
      <c r="D17" s="801">
        <v>12862</v>
      </c>
      <c r="E17" s="802">
        <v>13096</v>
      </c>
      <c r="F17" s="803"/>
      <c r="G17" s="801"/>
      <c r="H17" s="804"/>
    </row>
    <row r="18" spans="1:8" s="791" customFormat="1" ht="12" customHeight="1" thickBot="1">
      <c r="A18" s="805" t="s">
        <v>83</v>
      </c>
      <c r="B18" s="806" t="s">
        <v>320</v>
      </c>
      <c r="C18" s="807"/>
      <c r="D18" s="807"/>
      <c r="E18" s="808"/>
      <c r="F18" s="809"/>
      <c r="G18" s="807"/>
      <c r="H18" s="810"/>
    </row>
    <row r="19" spans="1:8" s="791" customFormat="1" ht="12" customHeight="1" thickBot="1">
      <c r="A19" s="786" t="s">
        <v>9</v>
      </c>
      <c r="B19" s="787" t="s">
        <v>321</v>
      </c>
      <c r="C19" s="788">
        <f>SUM(C20:C24)</f>
        <v>0</v>
      </c>
      <c r="D19" s="788">
        <f>SUM(D20:D24)</f>
        <v>0</v>
      </c>
      <c r="E19" s="789"/>
      <c r="F19" s="790"/>
      <c r="G19" s="788"/>
      <c r="H19" s="812"/>
    </row>
    <row r="20" spans="1:8" s="791" customFormat="1" ht="12" customHeight="1">
      <c r="A20" s="792" t="s">
        <v>55</v>
      </c>
      <c r="B20" s="793" t="s">
        <v>322</v>
      </c>
      <c r="C20" s="794"/>
      <c r="D20" s="794"/>
      <c r="E20" s="795"/>
      <c r="F20" s="813"/>
      <c r="G20" s="794"/>
      <c r="H20" s="814"/>
    </row>
    <row r="21" spans="1:8" s="791" customFormat="1" ht="12" customHeight="1">
      <c r="A21" s="799" t="s">
        <v>56</v>
      </c>
      <c r="B21" s="800" t="s">
        <v>323</v>
      </c>
      <c r="C21" s="801"/>
      <c r="D21" s="801"/>
      <c r="E21" s="802"/>
      <c r="F21" s="803"/>
      <c r="G21" s="801"/>
      <c r="H21" s="804"/>
    </row>
    <row r="22" spans="1:8" s="791" customFormat="1" ht="12" customHeight="1">
      <c r="A22" s="799" t="s">
        <v>57</v>
      </c>
      <c r="B22" s="800" t="s">
        <v>324</v>
      </c>
      <c r="C22" s="801"/>
      <c r="D22" s="801"/>
      <c r="E22" s="802"/>
      <c r="F22" s="803"/>
      <c r="G22" s="801"/>
      <c r="H22" s="804"/>
    </row>
    <row r="23" spans="1:8" s="791" customFormat="1" ht="12" customHeight="1">
      <c r="A23" s="799" t="s">
        <v>58</v>
      </c>
      <c r="B23" s="800" t="s">
        <v>325</v>
      </c>
      <c r="C23" s="801"/>
      <c r="D23" s="801"/>
      <c r="E23" s="802"/>
      <c r="F23" s="803"/>
      <c r="G23" s="801"/>
      <c r="H23" s="804"/>
    </row>
    <row r="24" spans="1:8" s="791" customFormat="1" ht="12" customHeight="1">
      <c r="A24" s="799" t="s">
        <v>116</v>
      </c>
      <c r="B24" s="800" t="s">
        <v>326</v>
      </c>
      <c r="C24" s="801"/>
      <c r="D24" s="801"/>
      <c r="E24" s="802"/>
      <c r="F24" s="803"/>
      <c r="G24" s="801"/>
      <c r="H24" s="804"/>
    </row>
    <row r="25" spans="1:8" s="791" customFormat="1" ht="12" customHeight="1" thickBot="1">
      <c r="A25" s="805" t="s">
        <v>117</v>
      </c>
      <c r="B25" s="815" t="s">
        <v>327</v>
      </c>
      <c r="C25" s="807"/>
      <c r="D25" s="807"/>
      <c r="E25" s="808"/>
      <c r="F25" s="809"/>
      <c r="G25" s="807"/>
      <c r="H25" s="810"/>
    </row>
    <row r="26" spans="1:8" s="791" customFormat="1" ht="12" customHeight="1" thickBot="1">
      <c r="A26" s="786" t="s">
        <v>118</v>
      </c>
      <c r="B26" s="787" t="s">
        <v>716</v>
      </c>
      <c r="C26" s="816">
        <f>SUM(C27:C32)</f>
        <v>12195</v>
      </c>
      <c r="D26" s="816">
        <v>12195</v>
      </c>
      <c r="E26" s="817">
        <v>12754</v>
      </c>
      <c r="F26" s="818"/>
      <c r="G26" s="816"/>
      <c r="H26" s="819"/>
    </row>
    <row r="27" spans="1:8" s="791" customFormat="1" ht="12" customHeight="1">
      <c r="A27" s="792" t="s">
        <v>328</v>
      </c>
      <c r="B27" s="793" t="s">
        <v>720</v>
      </c>
      <c r="C27" s="794">
        <v>29</v>
      </c>
      <c r="D27" s="794">
        <v>29</v>
      </c>
      <c r="E27" s="795">
        <v>30</v>
      </c>
      <c r="F27" s="820"/>
      <c r="G27" s="821"/>
      <c r="H27" s="822"/>
    </row>
    <row r="28" spans="1:8" s="791" customFormat="1" ht="12" customHeight="1">
      <c r="A28" s="792" t="s">
        <v>329</v>
      </c>
      <c r="B28" s="793" t="s">
        <v>735</v>
      </c>
      <c r="C28" s="794">
        <v>2083</v>
      </c>
      <c r="D28" s="794">
        <v>2083</v>
      </c>
      <c r="E28" s="795">
        <v>1826</v>
      </c>
      <c r="F28" s="820"/>
      <c r="G28" s="821"/>
      <c r="H28" s="822"/>
    </row>
    <row r="29" spans="1:8" s="791" customFormat="1" ht="12" customHeight="1">
      <c r="A29" s="799" t="s">
        <v>330</v>
      </c>
      <c r="B29" s="800" t="s">
        <v>721</v>
      </c>
      <c r="C29" s="801"/>
      <c r="D29" s="801"/>
      <c r="E29" s="802"/>
      <c r="F29" s="803"/>
      <c r="G29" s="801"/>
      <c r="H29" s="804"/>
    </row>
    <row r="30" spans="1:8" s="791" customFormat="1" ht="12" customHeight="1">
      <c r="A30" s="799" t="s">
        <v>736</v>
      </c>
      <c r="B30" s="800" t="s">
        <v>742</v>
      </c>
      <c r="C30" s="801">
        <v>9520</v>
      </c>
      <c r="D30" s="801">
        <v>9520</v>
      </c>
      <c r="E30" s="802">
        <v>9874</v>
      </c>
      <c r="F30" s="803"/>
      <c r="G30" s="801"/>
      <c r="H30" s="804"/>
    </row>
    <row r="31" spans="1:8" s="791" customFormat="1" ht="12" customHeight="1">
      <c r="A31" s="799" t="s">
        <v>717</v>
      </c>
      <c r="B31" s="410" t="s">
        <v>722</v>
      </c>
      <c r="C31" s="801">
        <v>435</v>
      </c>
      <c r="D31" s="801">
        <v>435</v>
      </c>
      <c r="E31" s="802">
        <v>638</v>
      </c>
      <c r="F31" s="803"/>
      <c r="G31" s="801"/>
      <c r="H31" s="804"/>
    </row>
    <row r="32" spans="1:8" s="791" customFormat="1" ht="12" customHeight="1" thickBot="1">
      <c r="A32" s="805" t="s">
        <v>718</v>
      </c>
      <c r="B32" s="815" t="s">
        <v>332</v>
      </c>
      <c r="C32" s="807">
        <v>128</v>
      </c>
      <c r="D32" s="807">
        <v>128</v>
      </c>
      <c r="E32" s="808">
        <v>386</v>
      </c>
      <c r="F32" s="803"/>
      <c r="G32" s="801"/>
      <c r="H32" s="804"/>
    </row>
    <row r="33" spans="1:8" s="791" customFormat="1" ht="12" customHeight="1" thickBot="1">
      <c r="A33" s="786" t="s">
        <v>11</v>
      </c>
      <c r="B33" s="787" t="s">
        <v>333</v>
      </c>
      <c r="C33" s="788">
        <f>SUM(C34:C43)</f>
        <v>6727</v>
      </c>
      <c r="D33" s="381">
        <v>8833</v>
      </c>
      <c r="E33" s="789">
        <v>11042</v>
      </c>
      <c r="F33" s="790"/>
      <c r="G33" s="788"/>
      <c r="H33" s="812"/>
    </row>
    <row r="34" spans="1:8" s="791" customFormat="1" ht="12" customHeight="1">
      <c r="A34" s="792" t="s">
        <v>59</v>
      </c>
      <c r="B34" s="793" t="s">
        <v>334</v>
      </c>
      <c r="C34" s="794"/>
      <c r="D34" s="383"/>
      <c r="E34" s="795">
        <v>397</v>
      </c>
      <c r="F34" s="813"/>
      <c r="G34" s="794"/>
      <c r="H34" s="814"/>
    </row>
    <row r="35" spans="1:8" s="791" customFormat="1" ht="12" customHeight="1">
      <c r="A35" s="799" t="s">
        <v>60</v>
      </c>
      <c r="B35" s="800" t="s">
        <v>335</v>
      </c>
      <c r="C35" s="513">
        <v>2251</v>
      </c>
      <c r="D35" s="382">
        <v>3853</v>
      </c>
      <c r="E35" s="802">
        <v>3789</v>
      </c>
      <c r="F35" s="803"/>
      <c r="G35" s="801"/>
      <c r="H35" s="804"/>
    </row>
    <row r="36" spans="1:8" s="791" customFormat="1" ht="12" customHeight="1">
      <c r="A36" s="799" t="s">
        <v>61</v>
      </c>
      <c r="B36" s="800" t="s">
        <v>336</v>
      </c>
      <c r="C36" s="513">
        <v>2067</v>
      </c>
      <c r="D36" s="382">
        <v>2067</v>
      </c>
      <c r="E36" s="802">
        <v>2440</v>
      </c>
      <c r="F36" s="803"/>
      <c r="G36" s="801"/>
      <c r="H36" s="804"/>
    </row>
    <row r="37" spans="1:8" s="791" customFormat="1" ht="12" customHeight="1">
      <c r="A37" s="799" t="s">
        <v>120</v>
      </c>
      <c r="B37" s="800" t="s">
        <v>337</v>
      </c>
      <c r="C37" s="513">
        <v>1003</v>
      </c>
      <c r="D37" s="382">
        <v>1003</v>
      </c>
      <c r="E37" s="802">
        <v>1017</v>
      </c>
      <c r="F37" s="803"/>
      <c r="G37" s="801"/>
      <c r="H37" s="804"/>
    </row>
    <row r="38" spans="1:8" s="791" customFormat="1" ht="12" customHeight="1">
      <c r="A38" s="799" t="s">
        <v>121</v>
      </c>
      <c r="B38" s="800" t="s">
        <v>338</v>
      </c>
      <c r="C38" s="513"/>
      <c r="D38" s="382">
        <v>320</v>
      </c>
      <c r="E38" s="802">
        <v>412</v>
      </c>
      <c r="F38" s="803"/>
      <c r="G38" s="801"/>
      <c r="H38" s="804"/>
    </row>
    <row r="39" spans="1:8" s="791" customFormat="1" ht="12" customHeight="1">
      <c r="A39" s="799" t="s">
        <v>122</v>
      </c>
      <c r="B39" s="800" t="s">
        <v>339</v>
      </c>
      <c r="C39" s="513">
        <v>1406</v>
      </c>
      <c r="D39" s="382">
        <v>1590</v>
      </c>
      <c r="E39" s="802">
        <v>2054</v>
      </c>
      <c r="F39" s="803"/>
      <c r="G39" s="801"/>
      <c r="H39" s="804"/>
    </row>
    <row r="40" spans="1:8" s="791" customFormat="1" ht="12" customHeight="1">
      <c r="A40" s="799" t="s">
        <v>123</v>
      </c>
      <c r="B40" s="800" t="s">
        <v>340</v>
      </c>
      <c r="C40" s="801"/>
      <c r="D40" s="801"/>
      <c r="E40" s="802"/>
      <c r="F40" s="803"/>
      <c r="G40" s="801"/>
      <c r="H40" s="804"/>
    </row>
    <row r="41" spans="1:8" s="791" customFormat="1" ht="12" customHeight="1">
      <c r="A41" s="799" t="s">
        <v>124</v>
      </c>
      <c r="B41" s="800" t="s">
        <v>341</v>
      </c>
      <c r="C41" s="801"/>
      <c r="D41" s="801"/>
      <c r="E41" s="802">
        <v>2</v>
      </c>
      <c r="F41" s="803"/>
      <c r="G41" s="801"/>
      <c r="H41" s="804"/>
    </row>
    <row r="42" spans="1:8" s="791" customFormat="1" ht="12" customHeight="1">
      <c r="A42" s="799" t="s">
        <v>342</v>
      </c>
      <c r="B42" s="800" t="s">
        <v>343</v>
      </c>
      <c r="C42" s="823"/>
      <c r="D42" s="823"/>
      <c r="E42" s="824">
        <v>747</v>
      </c>
      <c r="F42" s="825"/>
      <c r="G42" s="823"/>
      <c r="H42" s="826"/>
    </row>
    <row r="43" spans="1:8" s="791" customFormat="1" ht="12" customHeight="1" thickBot="1">
      <c r="A43" s="805" t="s">
        <v>344</v>
      </c>
      <c r="B43" s="806" t="s">
        <v>345</v>
      </c>
      <c r="C43" s="827"/>
      <c r="D43" s="827"/>
      <c r="E43" s="828">
        <v>54</v>
      </c>
      <c r="F43" s="825"/>
      <c r="G43" s="823"/>
      <c r="H43" s="826"/>
    </row>
    <row r="44" spans="1:8" s="791" customFormat="1" ht="12" customHeight="1" thickBot="1">
      <c r="A44" s="786" t="s">
        <v>12</v>
      </c>
      <c r="B44" s="787" t="s">
        <v>346</v>
      </c>
      <c r="C44" s="788">
        <f>SUM(C45:C49)</f>
        <v>20200</v>
      </c>
      <c r="D44" s="788">
        <f>SUM(D45:D49)</f>
        <v>20200</v>
      </c>
      <c r="E44" s="789"/>
      <c r="F44" s="790"/>
      <c r="G44" s="788"/>
      <c r="H44" s="812"/>
    </row>
    <row r="45" spans="1:8" s="791" customFormat="1" ht="12" customHeight="1">
      <c r="A45" s="792" t="s">
        <v>62</v>
      </c>
      <c r="B45" s="793" t="s">
        <v>347</v>
      </c>
      <c r="C45" s="829"/>
      <c r="D45" s="829"/>
      <c r="E45" s="830"/>
      <c r="F45" s="831"/>
      <c r="G45" s="829"/>
      <c r="H45" s="832"/>
    </row>
    <row r="46" spans="1:8" s="791" customFormat="1" ht="12" customHeight="1">
      <c r="A46" s="799" t="s">
        <v>63</v>
      </c>
      <c r="B46" s="800" t="s">
        <v>348</v>
      </c>
      <c r="C46" s="823">
        <v>20200</v>
      </c>
      <c r="D46" s="823">
        <v>20200</v>
      </c>
      <c r="E46" s="824"/>
      <c r="F46" s="825"/>
      <c r="G46" s="823"/>
      <c r="H46" s="826"/>
    </row>
    <row r="47" spans="1:8" s="791" customFormat="1" ht="12" customHeight="1">
      <c r="A47" s="799" t="s">
        <v>349</v>
      </c>
      <c r="B47" s="800" t="s">
        <v>350</v>
      </c>
      <c r="C47" s="823"/>
      <c r="D47" s="823"/>
      <c r="E47" s="824"/>
      <c r="F47" s="825"/>
      <c r="G47" s="823"/>
      <c r="H47" s="826"/>
    </row>
    <row r="48" spans="1:8" s="791" customFormat="1" ht="12" customHeight="1">
      <c r="A48" s="799" t="s">
        <v>351</v>
      </c>
      <c r="B48" s="800" t="s">
        <v>352</v>
      </c>
      <c r="C48" s="823"/>
      <c r="D48" s="823"/>
      <c r="E48" s="824"/>
      <c r="F48" s="825"/>
      <c r="G48" s="823"/>
      <c r="H48" s="826"/>
    </row>
    <row r="49" spans="1:8" s="791" customFormat="1" ht="12" customHeight="1" thickBot="1">
      <c r="A49" s="805" t="s">
        <v>353</v>
      </c>
      <c r="B49" s="806" t="s">
        <v>354</v>
      </c>
      <c r="C49" s="827"/>
      <c r="D49" s="827"/>
      <c r="E49" s="828"/>
      <c r="F49" s="833"/>
      <c r="G49" s="827"/>
      <c r="H49" s="834"/>
    </row>
    <row r="50" spans="1:8" s="791" customFormat="1" ht="17.25" customHeight="1" thickBot="1">
      <c r="A50" s="786" t="s">
        <v>125</v>
      </c>
      <c r="B50" s="787" t="s">
        <v>355</v>
      </c>
      <c r="C50" s="788">
        <f>SUM(C51:C53)</f>
        <v>0</v>
      </c>
      <c r="D50" s="788">
        <f>SUM(D51:D53)</f>
        <v>2338</v>
      </c>
      <c r="E50" s="789">
        <v>2338</v>
      </c>
      <c r="F50" s="790"/>
      <c r="G50" s="788"/>
      <c r="H50" s="812"/>
    </row>
    <row r="51" spans="1:8" s="791" customFormat="1" ht="12" customHeight="1">
      <c r="A51" s="792" t="s">
        <v>64</v>
      </c>
      <c r="B51" s="793" t="s">
        <v>356</v>
      </c>
      <c r="C51" s="794"/>
      <c r="D51" s="794"/>
      <c r="E51" s="795"/>
      <c r="F51" s="813"/>
      <c r="G51" s="794"/>
      <c r="H51" s="814"/>
    </row>
    <row r="52" spans="1:8" s="791" customFormat="1" ht="12" customHeight="1">
      <c r="A52" s="799" t="s">
        <v>65</v>
      </c>
      <c r="B52" s="800" t="s">
        <v>357</v>
      </c>
      <c r="C52" s="801"/>
      <c r="D52" s="801">
        <v>700</v>
      </c>
      <c r="E52" s="802">
        <v>700</v>
      </c>
      <c r="F52" s="803"/>
      <c r="G52" s="801"/>
      <c r="H52" s="804"/>
    </row>
    <row r="53" spans="1:8" s="791" customFormat="1" ht="12" customHeight="1">
      <c r="A53" s="799" t="s">
        <v>358</v>
      </c>
      <c r="B53" s="800" t="s">
        <v>359</v>
      </c>
      <c r="C53" s="801"/>
      <c r="D53" s="801">
        <v>1638</v>
      </c>
      <c r="E53" s="802">
        <v>1638</v>
      </c>
      <c r="F53" s="803"/>
      <c r="G53" s="801"/>
      <c r="H53" s="804"/>
    </row>
    <row r="54" spans="1:8" s="791" customFormat="1" ht="12" customHeight="1" thickBot="1">
      <c r="A54" s="805" t="s">
        <v>360</v>
      </c>
      <c r="B54" s="806" t="s">
        <v>361</v>
      </c>
      <c r="C54" s="807"/>
      <c r="D54" s="807"/>
      <c r="E54" s="808"/>
      <c r="F54" s="809"/>
      <c r="G54" s="807"/>
      <c r="H54" s="810"/>
    </row>
    <row r="55" spans="1:8" s="791" customFormat="1" ht="12" customHeight="1" thickBot="1">
      <c r="A55" s="786" t="s">
        <v>14</v>
      </c>
      <c r="B55" s="811" t="s">
        <v>362</v>
      </c>
      <c r="C55" s="788">
        <f>SUM(C56:C58)</f>
        <v>362</v>
      </c>
      <c r="D55" s="788">
        <f>SUM(D56:D58)</f>
        <v>528</v>
      </c>
      <c r="E55" s="789">
        <v>528</v>
      </c>
      <c r="F55" s="790"/>
      <c r="G55" s="788"/>
      <c r="H55" s="812"/>
    </row>
    <row r="56" spans="1:8" s="791" customFormat="1" ht="12" customHeight="1">
      <c r="A56" s="792" t="s">
        <v>126</v>
      </c>
      <c r="B56" s="793" t="s">
        <v>363</v>
      </c>
      <c r="C56" s="823"/>
      <c r="D56" s="823"/>
      <c r="E56" s="824"/>
      <c r="F56" s="831"/>
      <c r="G56" s="829"/>
      <c r="H56" s="832"/>
    </row>
    <row r="57" spans="1:8" s="791" customFormat="1" ht="12" customHeight="1">
      <c r="A57" s="799" t="s">
        <v>127</v>
      </c>
      <c r="B57" s="800" t="s">
        <v>364</v>
      </c>
      <c r="C57" s="823">
        <v>362</v>
      </c>
      <c r="D57" s="823">
        <v>528</v>
      </c>
      <c r="E57" s="824">
        <v>528</v>
      </c>
      <c r="F57" s="825"/>
      <c r="G57" s="823"/>
      <c r="H57" s="826"/>
    </row>
    <row r="58" spans="1:8" s="791" customFormat="1" ht="12" customHeight="1">
      <c r="A58" s="799" t="s">
        <v>153</v>
      </c>
      <c r="B58" s="800" t="s">
        <v>365</v>
      </c>
      <c r="C58" s="823"/>
      <c r="D58" s="823"/>
      <c r="E58" s="824"/>
      <c r="F58" s="825"/>
      <c r="G58" s="823"/>
      <c r="H58" s="826"/>
    </row>
    <row r="59" spans="1:8" s="791" customFormat="1" ht="12" customHeight="1" thickBot="1">
      <c r="A59" s="805" t="s">
        <v>366</v>
      </c>
      <c r="B59" s="806" t="s">
        <v>367</v>
      </c>
      <c r="C59" s="823"/>
      <c r="D59" s="823"/>
      <c r="E59" s="824"/>
      <c r="F59" s="833"/>
      <c r="G59" s="827"/>
      <c r="H59" s="834"/>
    </row>
    <row r="60" spans="1:8" s="791" customFormat="1" ht="12" customHeight="1" thickBot="1">
      <c r="A60" s="786" t="s">
        <v>15</v>
      </c>
      <c r="B60" s="787" t="s">
        <v>368</v>
      </c>
      <c r="C60" s="816">
        <f>+C5+C12+C19+C26+C33+C44+C50+C55</f>
        <v>82497</v>
      </c>
      <c r="D60" s="816">
        <v>105423</v>
      </c>
      <c r="E60" s="817">
        <v>88225</v>
      </c>
      <c r="F60" s="818"/>
      <c r="G60" s="816"/>
      <c r="H60" s="819"/>
    </row>
    <row r="61" spans="1:8" s="791" customFormat="1" ht="12" customHeight="1" thickBot="1">
      <c r="A61" s="835" t="s">
        <v>369</v>
      </c>
      <c r="B61" s="811" t="s">
        <v>370</v>
      </c>
      <c r="C61" s="788">
        <f>+C62+C63+C64</f>
        <v>0</v>
      </c>
      <c r="D61" s="788">
        <f>+D62+D63+D64</f>
        <v>0</v>
      </c>
      <c r="E61" s="789"/>
      <c r="F61" s="836"/>
      <c r="G61" s="837"/>
      <c r="H61" s="838"/>
    </row>
    <row r="62" spans="1:8" s="791" customFormat="1" ht="12" customHeight="1">
      <c r="A62" s="792" t="s">
        <v>371</v>
      </c>
      <c r="B62" s="793" t="s">
        <v>372</v>
      </c>
      <c r="C62" s="823"/>
      <c r="D62" s="823"/>
      <c r="E62" s="824"/>
      <c r="F62" s="831"/>
      <c r="G62" s="829"/>
      <c r="H62" s="832"/>
    </row>
    <row r="63" spans="1:8" s="791" customFormat="1" ht="12" customHeight="1">
      <c r="A63" s="799" t="s">
        <v>373</v>
      </c>
      <c r="B63" s="800" t="s">
        <v>374</v>
      </c>
      <c r="C63" s="823"/>
      <c r="D63" s="823"/>
      <c r="E63" s="824"/>
      <c r="F63" s="825"/>
      <c r="G63" s="823"/>
      <c r="H63" s="826"/>
    </row>
    <row r="64" spans="1:8" s="791" customFormat="1" ht="12" customHeight="1" thickBot="1">
      <c r="A64" s="805" t="s">
        <v>375</v>
      </c>
      <c r="B64" s="839" t="s">
        <v>420</v>
      </c>
      <c r="C64" s="823"/>
      <c r="D64" s="823"/>
      <c r="E64" s="824"/>
      <c r="F64" s="833"/>
      <c r="G64" s="827"/>
      <c r="H64" s="834"/>
    </row>
    <row r="65" spans="1:8" s="791" customFormat="1" ht="12" customHeight="1" thickBot="1">
      <c r="A65" s="835" t="s">
        <v>377</v>
      </c>
      <c r="B65" s="811" t="s">
        <v>378</v>
      </c>
      <c r="C65" s="788">
        <f>+C66+C67+C68+C69</f>
        <v>0</v>
      </c>
      <c r="D65" s="788">
        <f>+D66+D67+D68+D69</f>
        <v>0</v>
      </c>
      <c r="E65" s="789"/>
      <c r="F65" s="790"/>
      <c r="G65" s="788"/>
      <c r="H65" s="812"/>
    </row>
    <row r="66" spans="1:8" s="791" customFormat="1" ht="13.5" customHeight="1">
      <c r="A66" s="792" t="s">
        <v>103</v>
      </c>
      <c r="B66" s="793" t="s">
        <v>379</v>
      </c>
      <c r="C66" s="823"/>
      <c r="D66" s="823"/>
      <c r="E66" s="824"/>
      <c r="F66" s="831"/>
      <c r="G66" s="829"/>
      <c r="H66" s="832"/>
    </row>
    <row r="67" spans="1:8" s="791" customFormat="1" ht="12" customHeight="1">
      <c r="A67" s="799" t="s">
        <v>104</v>
      </c>
      <c r="B67" s="800" t="s">
        <v>380</v>
      </c>
      <c r="C67" s="823"/>
      <c r="D67" s="823"/>
      <c r="E67" s="824"/>
      <c r="F67" s="825"/>
      <c r="G67" s="823"/>
      <c r="H67" s="826"/>
    </row>
    <row r="68" spans="1:8" s="791" customFormat="1" ht="12" customHeight="1">
      <c r="A68" s="799" t="s">
        <v>381</v>
      </c>
      <c r="B68" s="800" t="s">
        <v>382</v>
      </c>
      <c r="C68" s="823"/>
      <c r="D68" s="823"/>
      <c r="E68" s="824"/>
      <c r="F68" s="825"/>
      <c r="G68" s="823"/>
      <c r="H68" s="826"/>
    </row>
    <row r="69" spans="1:8" s="791" customFormat="1" ht="12" customHeight="1" thickBot="1">
      <c r="A69" s="805" t="s">
        <v>383</v>
      </c>
      <c r="B69" s="806" t="s">
        <v>384</v>
      </c>
      <c r="C69" s="823"/>
      <c r="D69" s="823"/>
      <c r="E69" s="824"/>
      <c r="F69" s="833"/>
      <c r="G69" s="827"/>
      <c r="H69" s="834"/>
    </row>
    <row r="70" spans="1:8" s="791" customFormat="1" ht="12" customHeight="1" thickBot="1">
      <c r="A70" s="835" t="s">
        <v>385</v>
      </c>
      <c r="B70" s="811" t="s">
        <v>386</v>
      </c>
      <c r="C70" s="788">
        <f>+C71+C72</f>
        <v>1982</v>
      </c>
      <c r="D70" s="788">
        <f>+D71+D72</f>
        <v>12234</v>
      </c>
      <c r="E70" s="789">
        <v>12234</v>
      </c>
      <c r="F70" s="790"/>
      <c r="G70" s="788"/>
      <c r="H70" s="812"/>
    </row>
    <row r="71" spans="1:8" s="791" customFormat="1" ht="12" customHeight="1">
      <c r="A71" s="792" t="s">
        <v>387</v>
      </c>
      <c r="B71" s="793" t="s">
        <v>388</v>
      </c>
      <c r="C71" s="823">
        <v>1982</v>
      </c>
      <c r="D71" s="823">
        <v>12234</v>
      </c>
      <c r="E71" s="824">
        <v>12234</v>
      </c>
      <c r="F71" s="831"/>
      <c r="G71" s="829"/>
      <c r="H71" s="832"/>
    </row>
    <row r="72" spans="1:8" s="791" customFormat="1" ht="12" customHeight="1" thickBot="1">
      <c r="A72" s="805" t="s">
        <v>389</v>
      </c>
      <c r="B72" s="806" t="s">
        <v>390</v>
      </c>
      <c r="C72" s="823"/>
      <c r="D72" s="823"/>
      <c r="E72" s="824"/>
      <c r="F72" s="833"/>
      <c r="G72" s="827"/>
      <c r="H72" s="834"/>
    </row>
    <row r="73" spans="1:8" s="791" customFormat="1" ht="12" customHeight="1" thickBot="1">
      <c r="A73" s="835" t="s">
        <v>391</v>
      </c>
      <c r="B73" s="811" t="s">
        <v>392</v>
      </c>
      <c r="C73" s="788">
        <f>+C74+C75+C76</f>
        <v>0</v>
      </c>
      <c r="D73" s="788">
        <f>+D74+D75+D76</f>
        <v>0</v>
      </c>
      <c r="E73" s="789">
        <v>1486</v>
      </c>
      <c r="F73" s="790"/>
      <c r="G73" s="788"/>
      <c r="H73" s="812"/>
    </row>
    <row r="74" spans="1:8" s="791" customFormat="1" ht="12" customHeight="1">
      <c r="A74" s="792" t="s">
        <v>393</v>
      </c>
      <c r="B74" s="793" t="s">
        <v>394</v>
      </c>
      <c r="C74" s="823"/>
      <c r="D74" s="823"/>
      <c r="E74" s="824">
        <v>1486</v>
      </c>
      <c r="F74" s="831"/>
      <c r="G74" s="829"/>
      <c r="H74" s="832"/>
    </row>
    <row r="75" spans="1:8" s="791" customFormat="1" ht="12" customHeight="1">
      <c r="A75" s="799" t="s">
        <v>395</v>
      </c>
      <c r="B75" s="800" t="s">
        <v>396</v>
      </c>
      <c r="C75" s="823"/>
      <c r="D75" s="823"/>
      <c r="E75" s="824"/>
      <c r="F75" s="825"/>
      <c r="G75" s="823"/>
      <c r="H75" s="826"/>
    </row>
    <row r="76" spans="1:8" s="791" customFormat="1" ht="12" customHeight="1" thickBot="1">
      <c r="A76" s="805" t="s">
        <v>397</v>
      </c>
      <c r="B76" s="815" t="s">
        <v>398</v>
      </c>
      <c r="C76" s="823"/>
      <c r="D76" s="823"/>
      <c r="E76" s="824"/>
      <c r="F76" s="833"/>
      <c r="G76" s="827"/>
      <c r="H76" s="834"/>
    </row>
    <row r="77" spans="1:8" s="791" customFormat="1" ht="12" customHeight="1" thickBot="1">
      <c r="A77" s="835" t="s">
        <v>399</v>
      </c>
      <c r="B77" s="811" t="s">
        <v>400</v>
      </c>
      <c r="C77" s="788">
        <f>+C78+C79+C80+C81</f>
        <v>0</v>
      </c>
      <c r="D77" s="788">
        <f>+D78+D79+D80+D81</f>
        <v>0</v>
      </c>
      <c r="E77" s="789"/>
      <c r="F77" s="790"/>
      <c r="G77" s="788"/>
      <c r="H77" s="812"/>
    </row>
    <row r="78" spans="1:8" s="791" customFormat="1" ht="12" customHeight="1">
      <c r="A78" s="840" t="s">
        <v>401</v>
      </c>
      <c r="B78" s="793" t="s">
        <v>402</v>
      </c>
      <c r="C78" s="823"/>
      <c r="D78" s="823"/>
      <c r="E78" s="824"/>
      <c r="F78" s="831"/>
      <c r="G78" s="829"/>
      <c r="H78" s="832"/>
    </row>
    <row r="79" spans="1:8" s="791" customFormat="1" ht="12" customHeight="1">
      <c r="A79" s="841" t="s">
        <v>403</v>
      </c>
      <c r="B79" s="800" t="s">
        <v>404</v>
      </c>
      <c r="C79" s="823"/>
      <c r="D79" s="823"/>
      <c r="E79" s="824"/>
      <c r="F79" s="825"/>
      <c r="G79" s="823"/>
      <c r="H79" s="826"/>
    </row>
    <row r="80" spans="1:8" s="791" customFormat="1" ht="12" customHeight="1">
      <c r="A80" s="841" t="s">
        <v>405</v>
      </c>
      <c r="B80" s="800" t="s">
        <v>406</v>
      </c>
      <c r="C80" s="823"/>
      <c r="D80" s="823"/>
      <c r="E80" s="824"/>
      <c r="F80" s="825"/>
      <c r="G80" s="823"/>
      <c r="H80" s="826"/>
    </row>
    <row r="81" spans="1:8" s="791" customFormat="1" ht="12" customHeight="1" thickBot="1">
      <c r="A81" s="842" t="s">
        <v>407</v>
      </c>
      <c r="B81" s="815" t="s">
        <v>408</v>
      </c>
      <c r="C81" s="823"/>
      <c r="D81" s="823"/>
      <c r="E81" s="824"/>
      <c r="F81" s="833"/>
      <c r="G81" s="827"/>
      <c r="H81" s="834"/>
    </row>
    <row r="82" spans="1:8" s="791" customFormat="1" ht="12" customHeight="1" thickBot="1">
      <c r="A82" s="835" t="s">
        <v>409</v>
      </c>
      <c r="B82" s="811" t="s">
        <v>410</v>
      </c>
      <c r="C82" s="843"/>
      <c r="D82" s="843"/>
      <c r="E82" s="844"/>
      <c r="F82" s="845"/>
      <c r="G82" s="843"/>
      <c r="H82" s="846"/>
    </row>
    <row r="83" spans="1:8" s="791" customFormat="1" ht="12" customHeight="1" thickBot="1">
      <c r="A83" s="835" t="s">
        <v>411</v>
      </c>
      <c r="B83" s="847" t="s">
        <v>412</v>
      </c>
      <c r="C83" s="816">
        <f>+C61+C65+C70+C73+C77+C82</f>
        <v>1982</v>
      </c>
      <c r="D83" s="816">
        <f>+D61+D65+D70+D73+D77+D82</f>
        <v>12234</v>
      </c>
      <c r="E83" s="817">
        <v>13720</v>
      </c>
      <c r="F83" s="845"/>
      <c r="G83" s="843"/>
      <c r="H83" s="846"/>
    </row>
    <row r="84" spans="1:8" s="791" customFormat="1" ht="12" customHeight="1" thickBot="1">
      <c r="A84" s="848" t="s">
        <v>413</v>
      </c>
      <c r="B84" s="849" t="s">
        <v>414</v>
      </c>
      <c r="C84" s="816">
        <f>+C60+C83</f>
        <v>84479</v>
      </c>
      <c r="D84" s="816">
        <f>+D60+D83</f>
        <v>117657</v>
      </c>
      <c r="E84" s="817">
        <v>101945</v>
      </c>
      <c r="F84" s="818"/>
      <c r="G84" s="816"/>
      <c r="H84" s="819"/>
    </row>
    <row r="85" spans="1:8" ht="16.5" customHeight="1">
      <c r="A85" s="937" t="s">
        <v>36</v>
      </c>
      <c r="B85" s="937"/>
      <c r="C85" s="937"/>
      <c r="D85" s="937"/>
      <c r="E85" s="937"/>
      <c r="F85" s="850"/>
      <c r="G85" s="850"/>
      <c r="H85" s="850"/>
    </row>
    <row r="86" spans="1:8" s="852" customFormat="1" ht="16.5" customHeight="1" thickBot="1">
      <c r="A86" s="851" t="s">
        <v>107</v>
      </c>
      <c r="B86" s="851"/>
      <c r="C86" s="933" t="s">
        <v>152</v>
      </c>
      <c r="D86" s="934"/>
      <c r="E86" s="934"/>
      <c r="F86" s="934"/>
      <c r="G86" s="934"/>
      <c r="H86" s="934"/>
    </row>
    <row r="87" spans="1:8" s="852" customFormat="1" ht="16.5" customHeight="1" thickBot="1">
      <c r="A87" s="938" t="s">
        <v>54</v>
      </c>
      <c r="B87" s="940" t="s">
        <v>172</v>
      </c>
      <c r="C87" s="942" t="str">
        <f>+C3</f>
        <v>2016. évi</v>
      </c>
      <c r="D87" s="942"/>
      <c r="E87" s="943"/>
      <c r="F87" s="930" t="s">
        <v>731</v>
      </c>
      <c r="G87" s="931"/>
      <c r="H87" s="932"/>
    </row>
    <row r="88" spans="1:8" ht="37.5" customHeight="1" thickBot="1">
      <c r="A88" s="939"/>
      <c r="B88" s="941"/>
      <c r="C88" s="780" t="s">
        <v>173</v>
      </c>
      <c r="D88" s="780" t="s">
        <v>178</v>
      </c>
      <c r="E88" s="853" t="s">
        <v>179</v>
      </c>
      <c r="F88" s="854" t="s">
        <v>728</v>
      </c>
      <c r="G88" s="855" t="s">
        <v>732</v>
      </c>
      <c r="H88" s="856" t="s">
        <v>730</v>
      </c>
    </row>
    <row r="89" spans="1:8" ht="12" customHeight="1" thickBot="1">
      <c r="A89" s="857" t="s">
        <v>7</v>
      </c>
      <c r="B89" s="858" t="s">
        <v>788</v>
      </c>
      <c r="C89" s="511">
        <f>C90+C91+C92+C93+C94+C107</f>
        <v>62714</v>
      </c>
      <c r="D89" s="511">
        <f>D90+D91+D92+D93+D94+D107</f>
        <v>88394</v>
      </c>
      <c r="E89" s="859">
        <f>SUM(E90:E94)</f>
        <v>78425</v>
      </c>
      <c r="F89" s="860">
        <v>78425</v>
      </c>
      <c r="G89" s="861"/>
      <c r="H89" s="862"/>
    </row>
    <row r="90" spans="1:8" ht="12" customHeight="1">
      <c r="A90" s="863" t="s">
        <v>66</v>
      </c>
      <c r="B90" s="864" t="s">
        <v>37</v>
      </c>
      <c r="C90" s="512">
        <v>14396</v>
      </c>
      <c r="D90" s="512">
        <v>20894</v>
      </c>
      <c r="E90" s="865">
        <v>20143</v>
      </c>
      <c r="F90" s="813">
        <v>20143</v>
      </c>
      <c r="G90" s="794"/>
      <c r="H90" s="814"/>
    </row>
    <row r="91" spans="1:8" ht="12" customHeight="1">
      <c r="A91" s="799" t="s">
        <v>67</v>
      </c>
      <c r="B91" s="866" t="s">
        <v>128</v>
      </c>
      <c r="C91" s="513">
        <v>3666</v>
      </c>
      <c r="D91" s="513">
        <v>4954</v>
      </c>
      <c r="E91" s="802">
        <v>4844</v>
      </c>
      <c r="F91" s="803">
        <v>4844</v>
      </c>
      <c r="G91" s="801"/>
      <c r="H91" s="804"/>
    </row>
    <row r="92" spans="1:8" ht="12" customHeight="1">
      <c r="A92" s="799" t="s">
        <v>68</v>
      </c>
      <c r="B92" s="866" t="s">
        <v>95</v>
      </c>
      <c r="C92" s="515">
        <v>32160</v>
      </c>
      <c r="D92" s="515">
        <v>36954</v>
      </c>
      <c r="E92" s="808">
        <v>29349</v>
      </c>
      <c r="F92" s="803">
        <v>29349</v>
      </c>
      <c r="G92" s="801"/>
      <c r="H92" s="804"/>
    </row>
    <row r="93" spans="1:8" ht="12" customHeight="1">
      <c r="A93" s="799" t="s">
        <v>69</v>
      </c>
      <c r="B93" s="867" t="s">
        <v>129</v>
      </c>
      <c r="C93" s="515">
        <v>6742</v>
      </c>
      <c r="D93" s="515">
        <v>7299</v>
      </c>
      <c r="E93" s="808">
        <v>6414</v>
      </c>
      <c r="F93" s="803">
        <v>6414</v>
      </c>
      <c r="G93" s="801"/>
      <c r="H93" s="804"/>
    </row>
    <row r="94" spans="1:8" ht="12" customHeight="1">
      <c r="A94" s="799" t="s">
        <v>78</v>
      </c>
      <c r="B94" s="868" t="s">
        <v>130</v>
      </c>
      <c r="C94" s="515">
        <v>5750</v>
      </c>
      <c r="D94" s="515">
        <v>18293</v>
      </c>
      <c r="E94" s="808">
        <v>17675</v>
      </c>
      <c r="F94" s="803">
        <v>17675</v>
      </c>
      <c r="G94" s="801"/>
      <c r="H94" s="804"/>
    </row>
    <row r="95" spans="1:8" ht="12" customHeight="1">
      <c r="A95" s="799" t="s">
        <v>70</v>
      </c>
      <c r="B95" s="866" t="s">
        <v>422</v>
      </c>
      <c r="C95" s="515"/>
      <c r="D95" s="515">
        <v>3558</v>
      </c>
      <c r="E95" s="808">
        <v>3465</v>
      </c>
      <c r="F95" s="803">
        <v>3465</v>
      </c>
      <c r="G95" s="801"/>
      <c r="H95" s="804"/>
    </row>
    <row r="96" spans="1:8" ht="12" customHeight="1">
      <c r="A96" s="799" t="s">
        <v>71</v>
      </c>
      <c r="B96" s="869" t="s">
        <v>423</v>
      </c>
      <c r="C96" s="807"/>
      <c r="D96" s="807"/>
      <c r="E96" s="808"/>
      <c r="F96" s="803"/>
      <c r="G96" s="801"/>
      <c r="H96" s="804"/>
    </row>
    <row r="97" spans="1:8" ht="12" customHeight="1">
      <c r="A97" s="799" t="s">
        <v>79</v>
      </c>
      <c r="B97" s="870" t="s">
        <v>424</v>
      </c>
      <c r="C97" s="807"/>
      <c r="D97" s="807"/>
      <c r="E97" s="808"/>
      <c r="F97" s="803"/>
      <c r="G97" s="801"/>
      <c r="H97" s="804"/>
    </row>
    <row r="98" spans="1:8" ht="12" customHeight="1">
      <c r="A98" s="799" t="s">
        <v>80</v>
      </c>
      <c r="B98" s="870" t="s">
        <v>425</v>
      </c>
      <c r="C98" s="807"/>
      <c r="D98" s="807"/>
      <c r="E98" s="808"/>
      <c r="F98" s="803"/>
      <c r="G98" s="801"/>
      <c r="H98" s="804"/>
    </row>
    <row r="99" spans="1:8" ht="12" customHeight="1">
      <c r="A99" s="799" t="s">
        <v>81</v>
      </c>
      <c r="B99" s="869" t="s">
        <v>426</v>
      </c>
      <c r="C99" s="807">
        <v>4753</v>
      </c>
      <c r="D99" s="807">
        <v>4913</v>
      </c>
      <c r="E99" s="808">
        <v>4813</v>
      </c>
      <c r="F99" s="803">
        <v>4813</v>
      </c>
      <c r="G99" s="801"/>
      <c r="H99" s="804"/>
    </row>
    <row r="100" spans="1:8" ht="12" customHeight="1">
      <c r="A100" s="799" t="s">
        <v>82</v>
      </c>
      <c r="B100" s="869" t="s">
        <v>427</v>
      </c>
      <c r="C100" s="807"/>
      <c r="D100" s="807"/>
      <c r="E100" s="808"/>
      <c r="F100" s="803"/>
      <c r="G100" s="801"/>
      <c r="H100" s="804"/>
    </row>
    <row r="101" spans="1:8" ht="12" customHeight="1">
      <c r="A101" s="799" t="s">
        <v>84</v>
      </c>
      <c r="B101" s="870" t="s">
        <v>428</v>
      </c>
      <c r="C101" s="807"/>
      <c r="D101" s="807"/>
      <c r="E101" s="808"/>
      <c r="F101" s="803"/>
      <c r="G101" s="801"/>
      <c r="H101" s="804"/>
    </row>
    <row r="102" spans="1:8" ht="12" customHeight="1">
      <c r="A102" s="871" t="s">
        <v>131</v>
      </c>
      <c r="B102" s="872" t="s">
        <v>429</v>
      </c>
      <c r="C102" s="807"/>
      <c r="D102" s="807"/>
      <c r="E102" s="808"/>
      <c r="F102" s="803"/>
      <c r="G102" s="801"/>
      <c r="H102" s="804"/>
    </row>
    <row r="103" spans="1:8" ht="12" customHeight="1">
      <c r="A103" s="799" t="s">
        <v>430</v>
      </c>
      <c r="B103" s="872" t="s">
        <v>431</v>
      </c>
      <c r="C103" s="807"/>
      <c r="D103" s="807"/>
      <c r="E103" s="808"/>
      <c r="F103" s="803"/>
      <c r="G103" s="801"/>
      <c r="H103" s="804"/>
    </row>
    <row r="104" spans="1:8" ht="12" customHeight="1" thickBot="1">
      <c r="A104" s="873" t="s">
        <v>432</v>
      </c>
      <c r="B104" s="874" t="s">
        <v>433</v>
      </c>
      <c r="C104" s="875">
        <v>997</v>
      </c>
      <c r="D104" s="875">
        <v>9822</v>
      </c>
      <c r="E104" s="876">
        <v>9397</v>
      </c>
      <c r="F104" s="809">
        <v>9397</v>
      </c>
      <c r="G104" s="807"/>
      <c r="H104" s="810"/>
    </row>
    <row r="105" spans="1:8" ht="12" customHeight="1" thickBot="1">
      <c r="A105" s="786" t="s">
        <v>8</v>
      </c>
      <c r="B105" s="877" t="s">
        <v>789</v>
      </c>
      <c r="C105" s="680">
        <f>+C106+C108+C110</f>
        <v>21765</v>
      </c>
      <c r="D105" s="680">
        <f>+D106+D108+D110</f>
        <v>27782</v>
      </c>
      <c r="E105" s="789">
        <f>+E106+E108+E110</f>
        <v>6157</v>
      </c>
      <c r="F105" s="860">
        <v>6157</v>
      </c>
      <c r="G105" s="861"/>
      <c r="H105" s="862"/>
    </row>
    <row r="106" spans="1:8" ht="12" customHeight="1">
      <c r="A106" s="792" t="s">
        <v>72</v>
      </c>
      <c r="B106" s="866" t="s">
        <v>151</v>
      </c>
      <c r="C106" s="514">
        <v>400</v>
      </c>
      <c r="D106" s="514">
        <v>4311</v>
      </c>
      <c r="E106" s="795">
        <v>3863</v>
      </c>
      <c r="F106" s="813">
        <v>3863</v>
      </c>
      <c r="G106" s="794"/>
      <c r="H106" s="814"/>
    </row>
    <row r="107" spans="1:8" ht="12" customHeight="1">
      <c r="A107" s="792" t="s">
        <v>73</v>
      </c>
      <c r="B107" s="878" t="s">
        <v>435</v>
      </c>
      <c r="C107" s="514"/>
      <c r="D107" s="514"/>
      <c r="E107" s="795"/>
      <c r="F107" s="803"/>
      <c r="G107" s="801"/>
      <c r="H107" s="804"/>
    </row>
    <row r="108" spans="1:8" ht="15.75">
      <c r="A108" s="792" t="s">
        <v>74</v>
      </c>
      <c r="B108" s="878" t="s">
        <v>132</v>
      </c>
      <c r="C108" s="513">
        <v>1165</v>
      </c>
      <c r="D108" s="513">
        <v>3271</v>
      </c>
      <c r="E108" s="802">
        <v>2294</v>
      </c>
      <c r="F108" s="809">
        <v>2294</v>
      </c>
      <c r="G108" s="807"/>
      <c r="H108" s="810"/>
    </row>
    <row r="109" spans="1:8" ht="12" customHeight="1">
      <c r="A109" s="792" t="s">
        <v>75</v>
      </c>
      <c r="B109" s="878" t="s">
        <v>436</v>
      </c>
      <c r="C109" s="513"/>
      <c r="D109" s="382"/>
      <c r="E109" s="802"/>
      <c r="F109" s="879"/>
      <c r="G109" s="880"/>
      <c r="H109" s="881"/>
    </row>
    <row r="110" spans="1:8" ht="12" customHeight="1">
      <c r="A110" s="792" t="s">
        <v>76</v>
      </c>
      <c r="B110" s="815" t="s">
        <v>154</v>
      </c>
      <c r="C110" s="513">
        <v>20200</v>
      </c>
      <c r="D110" s="382">
        <v>20200</v>
      </c>
      <c r="E110" s="382"/>
      <c r="F110" s="813"/>
      <c r="G110" s="794"/>
      <c r="H110" s="814"/>
    </row>
    <row r="111" spans="1:8" ht="21.75" customHeight="1">
      <c r="A111" s="792" t="s">
        <v>83</v>
      </c>
      <c r="B111" s="882" t="s">
        <v>437</v>
      </c>
      <c r="C111" s="801"/>
      <c r="D111" s="801"/>
      <c r="E111" s="802"/>
      <c r="F111" s="803"/>
      <c r="G111" s="801"/>
      <c r="H111" s="804"/>
    </row>
    <row r="112" spans="1:8" ht="24" customHeight="1">
      <c r="A112" s="792" t="s">
        <v>85</v>
      </c>
      <c r="B112" s="883" t="s">
        <v>438</v>
      </c>
      <c r="C112" s="801"/>
      <c r="D112" s="801"/>
      <c r="E112" s="802"/>
      <c r="F112" s="803"/>
      <c r="G112" s="801"/>
      <c r="H112" s="804"/>
    </row>
    <row r="113" spans="1:8" ht="12" customHeight="1">
      <c r="A113" s="792" t="s">
        <v>133</v>
      </c>
      <c r="B113" s="870" t="s">
        <v>425</v>
      </c>
      <c r="C113" s="801"/>
      <c r="D113" s="801"/>
      <c r="E113" s="802"/>
      <c r="F113" s="803"/>
      <c r="G113" s="801"/>
      <c r="H113" s="804"/>
    </row>
    <row r="114" spans="1:8" ht="12" customHeight="1">
      <c r="A114" s="792" t="s">
        <v>134</v>
      </c>
      <c r="B114" s="870" t="s">
        <v>439</v>
      </c>
      <c r="C114" s="801"/>
      <c r="D114" s="801"/>
      <c r="E114" s="802"/>
      <c r="F114" s="803"/>
      <c r="G114" s="801"/>
      <c r="H114" s="804"/>
    </row>
    <row r="115" spans="1:8" ht="12" customHeight="1">
      <c r="A115" s="792" t="s">
        <v>135</v>
      </c>
      <c r="B115" s="870" t="s">
        <v>440</v>
      </c>
      <c r="C115" s="801"/>
      <c r="D115" s="801"/>
      <c r="E115" s="802"/>
      <c r="F115" s="803"/>
      <c r="G115" s="801"/>
      <c r="H115" s="804"/>
    </row>
    <row r="116" spans="1:8" s="884" customFormat="1" ht="12" customHeight="1">
      <c r="A116" s="792" t="s">
        <v>441</v>
      </c>
      <c r="B116" s="870" t="s">
        <v>428</v>
      </c>
      <c r="C116" s="801"/>
      <c r="D116" s="801"/>
      <c r="E116" s="802"/>
      <c r="F116" s="803"/>
      <c r="G116" s="801"/>
      <c r="H116" s="804"/>
    </row>
    <row r="117" spans="1:8" ht="12" customHeight="1">
      <c r="A117" s="792" t="s">
        <v>442</v>
      </c>
      <c r="B117" s="870" t="s">
        <v>443</v>
      </c>
      <c r="C117" s="801"/>
      <c r="D117" s="801"/>
      <c r="E117" s="802"/>
      <c r="F117" s="803"/>
      <c r="G117" s="801"/>
      <c r="H117" s="804"/>
    </row>
    <row r="118" spans="1:8" ht="12" customHeight="1" thickBot="1">
      <c r="A118" s="871" t="s">
        <v>444</v>
      </c>
      <c r="B118" s="870" t="s">
        <v>445</v>
      </c>
      <c r="C118" s="807">
        <v>20200</v>
      </c>
      <c r="D118" s="807">
        <v>20200</v>
      </c>
      <c r="E118" s="808"/>
      <c r="F118" s="809"/>
      <c r="G118" s="807"/>
      <c r="H118" s="810"/>
    </row>
    <row r="119" spans="1:8" ht="12" customHeight="1" thickBot="1">
      <c r="A119" s="786" t="s">
        <v>9</v>
      </c>
      <c r="B119" s="885" t="s">
        <v>446</v>
      </c>
      <c r="C119" s="788">
        <f>+C120+C121</f>
        <v>0</v>
      </c>
      <c r="D119" s="788">
        <f>+D120+D121</f>
        <v>0</v>
      </c>
      <c r="E119" s="789">
        <f>+E120+E121</f>
        <v>0</v>
      </c>
      <c r="F119" s="860"/>
      <c r="G119" s="861"/>
      <c r="H119" s="862"/>
    </row>
    <row r="120" spans="1:8" ht="12" customHeight="1">
      <c r="A120" s="792" t="s">
        <v>55</v>
      </c>
      <c r="B120" s="886" t="s">
        <v>44</v>
      </c>
      <c r="C120" s="794"/>
      <c r="D120" s="794"/>
      <c r="E120" s="795"/>
      <c r="F120" s="813"/>
      <c r="G120" s="794"/>
      <c r="H120" s="814"/>
    </row>
    <row r="121" spans="1:8" ht="12" customHeight="1" thickBot="1">
      <c r="A121" s="805" t="s">
        <v>56</v>
      </c>
      <c r="B121" s="878" t="s">
        <v>45</v>
      </c>
      <c r="C121" s="807"/>
      <c r="D121" s="807"/>
      <c r="E121" s="808"/>
      <c r="F121" s="809"/>
      <c r="G121" s="807"/>
      <c r="H121" s="810"/>
    </row>
    <row r="122" spans="1:8" ht="12" customHeight="1" thickBot="1">
      <c r="A122" s="786" t="s">
        <v>10</v>
      </c>
      <c r="B122" s="885" t="s">
        <v>447</v>
      </c>
      <c r="C122" s="788">
        <f>+C89+C105+C119</f>
        <v>84479</v>
      </c>
      <c r="D122" s="788">
        <f>+D89+D105+D119</f>
        <v>116176</v>
      </c>
      <c r="E122" s="789">
        <f>+E89+E105+E119</f>
        <v>84582</v>
      </c>
      <c r="F122" s="887">
        <v>84582</v>
      </c>
      <c r="G122" s="861"/>
      <c r="H122" s="862"/>
    </row>
    <row r="123" spans="1:8" ht="12" customHeight="1" thickBot="1">
      <c r="A123" s="786" t="s">
        <v>11</v>
      </c>
      <c r="B123" s="885" t="s">
        <v>448</v>
      </c>
      <c r="C123" s="788">
        <f>+C124+C125+C126</f>
        <v>0</v>
      </c>
      <c r="D123" s="788">
        <f>+D124+D125+D126</f>
        <v>0</v>
      </c>
      <c r="E123" s="789">
        <f>+E124+E125+E126</f>
        <v>0</v>
      </c>
      <c r="F123" s="790"/>
      <c r="G123" s="788"/>
      <c r="H123" s="812"/>
    </row>
    <row r="124" spans="1:8" ht="12" customHeight="1" thickBot="1">
      <c r="A124" s="792" t="s">
        <v>59</v>
      </c>
      <c r="B124" s="886" t="s">
        <v>449</v>
      </c>
      <c r="C124" s="801"/>
      <c r="D124" s="801"/>
      <c r="E124" s="802"/>
      <c r="F124" s="790"/>
      <c r="G124" s="788"/>
      <c r="H124" s="812"/>
    </row>
    <row r="125" spans="1:8" ht="12" customHeight="1">
      <c r="A125" s="792" t="s">
        <v>60</v>
      </c>
      <c r="B125" s="886" t="s">
        <v>450</v>
      </c>
      <c r="C125" s="801"/>
      <c r="D125" s="801"/>
      <c r="E125" s="802"/>
      <c r="F125" s="813"/>
      <c r="G125" s="794"/>
      <c r="H125" s="814"/>
    </row>
    <row r="126" spans="1:8" ht="12" customHeight="1" thickBot="1">
      <c r="A126" s="871" t="s">
        <v>61</v>
      </c>
      <c r="B126" s="888" t="s">
        <v>451</v>
      </c>
      <c r="C126" s="801"/>
      <c r="D126" s="801"/>
      <c r="E126" s="802"/>
      <c r="F126" s="803"/>
      <c r="G126" s="801"/>
      <c r="H126" s="804"/>
    </row>
    <row r="127" spans="1:8" ht="12" customHeight="1" thickBot="1">
      <c r="A127" s="786" t="s">
        <v>12</v>
      </c>
      <c r="B127" s="885" t="s">
        <v>452</v>
      </c>
      <c r="C127" s="788">
        <f>+C128+C129+C131+C130</f>
        <v>0</v>
      </c>
      <c r="D127" s="788">
        <f>+D128+D129+D131+D130</f>
        <v>0</v>
      </c>
      <c r="E127" s="789">
        <f>+E128+E129+E131+E130</f>
        <v>0</v>
      </c>
      <c r="F127" s="809"/>
      <c r="G127" s="807"/>
      <c r="H127" s="810"/>
    </row>
    <row r="128" spans="1:8" ht="12" customHeight="1" thickBot="1">
      <c r="A128" s="792" t="s">
        <v>62</v>
      </c>
      <c r="B128" s="886" t="s">
        <v>453</v>
      </c>
      <c r="C128" s="801"/>
      <c r="D128" s="801"/>
      <c r="E128" s="802"/>
      <c r="F128" s="790"/>
      <c r="G128" s="788"/>
      <c r="H128" s="812"/>
    </row>
    <row r="129" spans="1:8" ht="12" customHeight="1">
      <c r="A129" s="792" t="s">
        <v>63</v>
      </c>
      <c r="B129" s="886" t="s">
        <v>454</v>
      </c>
      <c r="C129" s="801"/>
      <c r="D129" s="801"/>
      <c r="E129" s="802"/>
      <c r="F129" s="813"/>
      <c r="G129" s="794"/>
      <c r="H129" s="814"/>
    </row>
    <row r="130" spans="1:8" ht="12" customHeight="1">
      <c r="A130" s="792" t="s">
        <v>349</v>
      </c>
      <c r="B130" s="886" t="s">
        <v>455</v>
      </c>
      <c r="C130" s="801"/>
      <c r="D130" s="801"/>
      <c r="E130" s="802"/>
      <c r="F130" s="803"/>
      <c r="G130" s="801"/>
      <c r="H130" s="804"/>
    </row>
    <row r="131" spans="1:8" ht="12" customHeight="1" thickBot="1">
      <c r="A131" s="871" t="s">
        <v>351</v>
      </c>
      <c r="B131" s="888" t="s">
        <v>456</v>
      </c>
      <c r="C131" s="801"/>
      <c r="D131" s="801"/>
      <c r="E131" s="802"/>
      <c r="F131" s="803"/>
      <c r="G131" s="801"/>
      <c r="H131" s="804"/>
    </row>
    <row r="132" spans="1:8" ht="12" customHeight="1" thickBot="1">
      <c r="A132" s="786" t="s">
        <v>13</v>
      </c>
      <c r="B132" s="885" t="s">
        <v>457</v>
      </c>
      <c r="C132" s="816">
        <f>+C133+C134+C135+C136</f>
        <v>0</v>
      </c>
      <c r="D132" s="816">
        <f>+D133+D134+D135+D136</f>
        <v>1481</v>
      </c>
      <c r="E132" s="817">
        <f>+E133+E134+E135+E136</f>
        <v>1481</v>
      </c>
      <c r="F132" s="818">
        <v>1481</v>
      </c>
      <c r="G132" s="816"/>
      <c r="H132" s="819"/>
    </row>
    <row r="133" spans="1:8" ht="12" customHeight="1">
      <c r="A133" s="792" t="s">
        <v>64</v>
      </c>
      <c r="B133" s="886" t="s">
        <v>458</v>
      </c>
      <c r="C133" s="801"/>
      <c r="D133" s="801"/>
      <c r="E133" s="802"/>
      <c r="F133" s="813"/>
      <c r="G133" s="794"/>
      <c r="H133" s="814"/>
    </row>
    <row r="134" spans="1:8" ht="12" customHeight="1">
      <c r="A134" s="792" t="s">
        <v>65</v>
      </c>
      <c r="B134" s="886" t="s">
        <v>459</v>
      </c>
      <c r="C134" s="801"/>
      <c r="D134" s="801">
        <v>1481</v>
      </c>
      <c r="E134" s="802">
        <v>1481</v>
      </c>
      <c r="F134" s="803">
        <v>1481</v>
      </c>
      <c r="G134" s="801"/>
      <c r="H134" s="804"/>
    </row>
    <row r="135" spans="1:8" ht="12" customHeight="1">
      <c r="A135" s="792" t="s">
        <v>358</v>
      </c>
      <c r="B135" s="886" t="s">
        <v>737</v>
      </c>
      <c r="C135" s="801"/>
      <c r="D135" s="801"/>
      <c r="E135" s="802"/>
      <c r="F135" s="803"/>
      <c r="G135" s="801"/>
      <c r="H135" s="804"/>
    </row>
    <row r="136" spans="1:8" ht="12" customHeight="1" thickBot="1">
      <c r="A136" s="871" t="s">
        <v>360</v>
      </c>
      <c r="B136" s="888" t="s">
        <v>461</v>
      </c>
      <c r="C136" s="801"/>
      <c r="D136" s="801"/>
      <c r="E136" s="802"/>
      <c r="F136" s="809"/>
      <c r="G136" s="807"/>
      <c r="H136" s="810"/>
    </row>
    <row r="137" spans="1:9" ht="15" customHeight="1" thickBot="1">
      <c r="A137" s="786" t="s">
        <v>14</v>
      </c>
      <c r="B137" s="885" t="s">
        <v>462</v>
      </c>
      <c r="C137" s="889">
        <f>+C138+C139+C140+C141</f>
        <v>0</v>
      </c>
      <c r="D137" s="889">
        <f>+D138+D139+D140+D141</f>
        <v>0</v>
      </c>
      <c r="E137" s="890">
        <f>+E138+E139+E140+E141</f>
        <v>0</v>
      </c>
      <c r="F137" s="891"/>
      <c r="G137" s="892"/>
      <c r="H137" s="893"/>
      <c r="I137" s="894"/>
    </row>
    <row r="138" spans="1:8" s="791" customFormat="1" ht="12.75" customHeight="1">
      <c r="A138" s="792" t="s">
        <v>126</v>
      </c>
      <c r="B138" s="886" t="s">
        <v>463</v>
      </c>
      <c r="C138" s="801"/>
      <c r="D138" s="801"/>
      <c r="E138" s="802"/>
      <c r="F138" s="813"/>
      <c r="G138" s="794"/>
      <c r="H138" s="814"/>
    </row>
    <row r="139" spans="1:8" ht="12.75" customHeight="1">
      <c r="A139" s="792" t="s">
        <v>127</v>
      </c>
      <c r="B139" s="886" t="s">
        <v>464</v>
      </c>
      <c r="C139" s="801"/>
      <c r="D139" s="801"/>
      <c r="E139" s="802"/>
      <c r="F139" s="803"/>
      <c r="G139" s="801"/>
      <c r="H139" s="804"/>
    </row>
    <row r="140" spans="1:8" ht="12.75" customHeight="1">
      <c r="A140" s="792" t="s">
        <v>153</v>
      </c>
      <c r="B140" s="886" t="s">
        <v>465</v>
      </c>
      <c r="C140" s="801"/>
      <c r="D140" s="801"/>
      <c r="E140" s="802"/>
      <c r="F140" s="803"/>
      <c r="G140" s="801"/>
      <c r="H140" s="804"/>
    </row>
    <row r="141" spans="1:8" ht="12.75" customHeight="1" thickBot="1">
      <c r="A141" s="792" t="s">
        <v>366</v>
      </c>
      <c r="B141" s="886" t="s">
        <v>466</v>
      </c>
      <c r="C141" s="801"/>
      <c r="D141" s="801"/>
      <c r="E141" s="802"/>
      <c r="F141" s="803"/>
      <c r="G141" s="801"/>
      <c r="H141" s="804"/>
    </row>
    <row r="142" spans="1:8" ht="16.5" thickBot="1">
      <c r="A142" s="786" t="s">
        <v>15</v>
      </c>
      <c r="B142" s="885" t="s">
        <v>467</v>
      </c>
      <c r="C142" s="895">
        <f>+C123+C127+C132+C137</f>
        <v>0</v>
      </c>
      <c r="D142" s="895">
        <f>+D123+D127+D132+D137</f>
        <v>1481</v>
      </c>
      <c r="E142" s="896">
        <f>+E123+E127+E132+E137</f>
        <v>1481</v>
      </c>
      <c r="F142" s="897">
        <v>1481</v>
      </c>
      <c r="G142" s="898"/>
      <c r="H142" s="899"/>
    </row>
    <row r="143" spans="1:8" ht="16.5" thickBot="1">
      <c r="A143" s="900" t="s">
        <v>16</v>
      </c>
      <c r="B143" s="901" t="s">
        <v>468</v>
      </c>
      <c r="C143" s="895">
        <f>+C122+C142</f>
        <v>84479</v>
      </c>
      <c r="D143" s="895">
        <f>+D122+D142</f>
        <v>117657</v>
      </c>
      <c r="E143" s="896">
        <f>+E122+E142</f>
        <v>86063</v>
      </c>
      <c r="F143" s="902">
        <v>86063</v>
      </c>
      <c r="G143" s="903"/>
      <c r="H143" s="904"/>
    </row>
    <row r="145" spans="1:8" ht="18.75" customHeight="1">
      <c r="A145" s="936" t="s">
        <v>469</v>
      </c>
      <c r="B145" s="936"/>
      <c r="C145" s="936"/>
      <c r="D145" s="936"/>
      <c r="E145" s="936"/>
      <c r="F145" s="905"/>
      <c r="G145" s="905"/>
      <c r="H145" s="905"/>
    </row>
    <row r="146" spans="1:8" ht="13.5" customHeight="1" thickBot="1">
      <c r="A146" s="906" t="s">
        <v>108</v>
      </c>
      <c r="B146" s="906"/>
      <c r="C146" s="935" t="s">
        <v>152</v>
      </c>
      <c r="D146" s="934"/>
      <c r="E146" s="934"/>
      <c r="F146" s="934"/>
      <c r="G146" s="934"/>
      <c r="H146" s="934"/>
    </row>
    <row r="147" spans="1:8" ht="21.75" thickBot="1">
      <c r="A147" s="786">
        <v>1</v>
      </c>
      <c r="B147" s="877" t="s">
        <v>470</v>
      </c>
      <c r="C147" s="812">
        <f>+C60-C122</f>
        <v>-1982</v>
      </c>
      <c r="D147" s="812">
        <f>+D60-D122</f>
        <v>-10753</v>
      </c>
      <c r="E147" s="812">
        <f>+E60-E122</f>
        <v>3643</v>
      </c>
      <c r="F147" s="790">
        <v>562</v>
      </c>
      <c r="G147" s="788">
        <v>0</v>
      </c>
      <c r="H147" s="789"/>
    </row>
    <row r="148" spans="1:8" ht="21.75" thickBot="1">
      <c r="A148" s="786" t="s">
        <v>8</v>
      </c>
      <c r="B148" s="877" t="s">
        <v>471</v>
      </c>
      <c r="C148" s="812">
        <f>+C83-C142</f>
        <v>1982</v>
      </c>
      <c r="D148" s="812">
        <f>+D83-D142</f>
        <v>10753</v>
      </c>
      <c r="E148" s="812">
        <f>+E83-E142</f>
        <v>12239</v>
      </c>
      <c r="F148" s="836">
        <v>11670</v>
      </c>
      <c r="G148" s="837">
        <v>0</v>
      </c>
      <c r="H148" s="907"/>
    </row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4">
    <mergeCell ref="A1:E1"/>
    <mergeCell ref="A85:E85"/>
    <mergeCell ref="A87:A88"/>
    <mergeCell ref="B87:B88"/>
    <mergeCell ref="C87:E87"/>
    <mergeCell ref="A3:A4"/>
    <mergeCell ref="B3:B4"/>
    <mergeCell ref="C3:E3"/>
    <mergeCell ref="F3:H3"/>
    <mergeCell ref="F87:H87"/>
    <mergeCell ref="C86:H86"/>
    <mergeCell ref="C146:H146"/>
    <mergeCell ref="C2:H2"/>
    <mergeCell ref="A145:E145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Vezseny Községi Önkormányzat
2016. ÉVI ZÁRSZÁMADÁSÁNAK PÉNZÜGYI MÉRLEGE&amp;10
&amp;R&amp;"Times New Roman CE,Félkövér dőlt"&amp;11 1.1. melléklet a 4/2017
. (V.31.) önkormányzati rendelethez</oddHeader>
  </headerFooter>
  <rowBreaks count="1" manualBreakCount="1">
    <brk id="84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C21" sqref="C21"/>
    </sheetView>
  </sheetViews>
  <sheetFormatPr defaultColWidth="9.00390625" defaultRowHeight="12.75"/>
  <cols>
    <col min="1" max="1" width="71.125" style="237" customWidth="1"/>
    <col min="2" max="2" width="6.125" style="252" customWidth="1"/>
    <col min="3" max="3" width="18.00390625" style="635" customWidth="1"/>
    <col min="4" max="16384" width="9.375" style="635" customWidth="1"/>
  </cols>
  <sheetData>
    <row r="1" spans="1:3" ht="32.25" customHeight="1">
      <c r="A1" s="1086" t="s">
        <v>290</v>
      </c>
      <c r="B1" s="1086"/>
      <c r="C1" s="1086"/>
    </row>
    <row r="2" spans="1:3" ht="15.75">
      <c r="A2" s="1087" t="str">
        <f>+CONCATENATE(LEFT(ÖSSZEFÜGGÉSEK!A4,4),". év")</f>
        <v>2015. év</v>
      </c>
      <c r="B2" s="1087"/>
      <c r="C2" s="1087"/>
    </row>
    <row r="4" spans="2:3" ht="13.5" thickBot="1">
      <c r="B4" s="1088" t="s">
        <v>245</v>
      </c>
      <c r="C4" s="1088"/>
    </row>
    <row r="5" spans="1:3" s="238" customFormat="1" ht="31.5" customHeight="1">
      <c r="A5" s="1089" t="s">
        <v>291</v>
      </c>
      <c r="B5" s="1091" t="s">
        <v>247</v>
      </c>
      <c r="C5" s="1093" t="s">
        <v>292</v>
      </c>
    </row>
    <row r="6" spans="1:3" s="238" customFormat="1" ht="12.75">
      <c r="A6" s="1090"/>
      <c r="B6" s="1092"/>
      <c r="C6" s="1094"/>
    </row>
    <row r="7" spans="1:3" s="242" customFormat="1" ht="13.5" thickBot="1">
      <c r="A7" s="239" t="s">
        <v>415</v>
      </c>
      <c r="B7" s="240" t="s">
        <v>416</v>
      </c>
      <c r="C7" s="241" t="s">
        <v>417</v>
      </c>
    </row>
    <row r="8" spans="1:3" ht="15.75" customHeight="1">
      <c r="A8" s="620" t="s">
        <v>650</v>
      </c>
      <c r="B8" s="243" t="s">
        <v>252</v>
      </c>
      <c r="C8" s="244">
        <v>583561</v>
      </c>
    </row>
    <row r="9" spans="1:3" ht="15.75" customHeight="1">
      <c r="A9" s="620" t="s">
        <v>651</v>
      </c>
      <c r="B9" s="245" t="s">
        <v>253</v>
      </c>
      <c r="C9" s="244">
        <v>6553</v>
      </c>
    </row>
    <row r="10" spans="1:3" ht="15.75" customHeight="1">
      <c r="A10" s="620" t="s">
        <v>652</v>
      </c>
      <c r="B10" s="245" t="s">
        <v>254</v>
      </c>
      <c r="C10" s="244">
        <v>12722</v>
      </c>
    </row>
    <row r="11" spans="1:3" ht="15.75" customHeight="1">
      <c r="A11" s="620" t="s">
        <v>653</v>
      </c>
      <c r="B11" s="245" t="s">
        <v>255</v>
      </c>
      <c r="C11" s="246">
        <v>78066</v>
      </c>
    </row>
    <row r="12" spans="1:3" ht="15.75" customHeight="1">
      <c r="A12" s="620" t="s">
        <v>654</v>
      </c>
      <c r="B12" s="245" t="s">
        <v>256</v>
      </c>
      <c r="C12" s="246"/>
    </row>
    <row r="13" spans="1:3" ht="15.75" customHeight="1">
      <c r="A13" s="620" t="s">
        <v>655</v>
      </c>
      <c r="B13" s="245" t="s">
        <v>257</v>
      </c>
      <c r="C13" s="246">
        <v>-953</v>
      </c>
    </row>
    <row r="14" spans="1:3" ht="15.75" customHeight="1">
      <c r="A14" s="620" t="s">
        <v>656</v>
      </c>
      <c r="B14" s="245" t="s">
        <v>258</v>
      </c>
      <c r="C14" s="247">
        <f>+C8+C9+C10+C11+C12+C13</f>
        <v>679949</v>
      </c>
    </row>
    <row r="15" spans="1:3" ht="15.75" customHeight="1">
      <c r="A15" s="620" t="s">
        <v>712</v>
      </c>
      <c r="B15" s="245" t="s">
        <v>259</v>
      </c>
      <c r="C15" s="636">
        <v>60</v>
      </c>
    </row>
    <row r="16" spans="1:3" ht="15.75" customHeight="1">
      <c r="A16" s="620" t="s">
        <v>657</v>
      </c>
      <c r="B16" s="245" t="s">
        <v>260</v>
      </c>
      <c r="C16" s="246">
        <v>1486</v>
      </c>
    </row>
    <row r="17" spans="1:3" ht="15.75" customHeight="1">
      <c r="A17" s="620" t="s">
        <v>658</v>
      </c>
      <c r="B17" s="245" t="s">
        <v>16</v>
      </c>
      <c r="C17" s="246">
        <v>150</v>
      </c>
    </row>
    <row r="18" spans="1:3" ht="15.75" customHeight="1">
      <c r="A18" s="620" t="s">
        <v>659</v>
      </c>
      <c r="B18" s="245" t="s">
        <v>17</v>
      </c>
      <c r="C18" s="247">
        <f>+C15+C16+C17</f>
        <v>1696</v>
      </c>
    </row>
    <row r="19" spans="1:3" s="637" customFormat="1" ht="15.75" customHeight="1">
      <c r="A19" s="620" t="s">
        <v>660</v>
      </c>
      <c r="B19" s="245" t="s">
        <v>18</v>
      </c>
      <c r="C19" s="246"/>
    </row>
    <row r="20" spans="1:3" ht="15.75" customHeight="1">
      <c r="A20" s="620" t="s">
        <v>661</v>
      </c>
      <c r="B20" s="245" t="s">
        <v>19</v>
      </c>
      <c r="C20" s="246">
        <v>1066</v>
      </c>
    </row>
    <row r="21" spans="1:3" ht="15.75" customHeight="1" thickBot="1">
      <c r="A21" s="248" t="s">
        <v>662</v>
      </c>
      <c r="B21" s="249" t="s">
        <v>20</v>
      </c>
      <c r="C21" s="250">
        <f>+C14+C18+C19+C20</f>
        <v>682711</v>
      </c>
    </row>
    <row r="22" spans="1:5" ht="15.75">
      <c r="A22" s="630"/>
      <c r="B22" s="633"/>
      <c r="C22" s="631"/>
      <c r="D22" s="631"/>
      <c r="E22" s="631"/>
    </row>
    <row r="23" spans="1:5" ht="15.75">
      <c r="A23" s="630"/>
      <c r="B23" s="633"/>
      <c r="C23" s="631"/>
      <c r="D23" s="631"/>
      <c r="E23" s="631"/>
    </row>
    <row r="24" spans="1:5" ht="15.75">
      <c r="A24" s="633"/>
      <c r="B24" s="633"/>
      <c r="C24" s="631"/>
      <c r="D24" s="631"/>
      <c r="E24" s="631"/>
    </row>
    <row r="25" spans="1:5" ht="15.75">
      <c r="A25" s="1085"/>
      <c r="B25" s="1085"/>
      <c r="C25" s="1085"/>
      <c r="D25" s="638"/>
      <c r="E25" s="638"/>
    </row>
    <row r="26" spans="1:5" ht="15.75">
      <c r="A26" s="1085"/>
      <c r="B26" s="1085"/>
      <c r="C26" s="1085"/>
      <c r="D26" s="638"/>
      <c r="E26" s="638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dőlt"Vezseny Községi Önkormányzat&amp;R&amp;"Times New Roman CE,Félkövér dőlt"7.2. tájékoztató tábla a 4/2017. (V.31.)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8" sqref="D8"/>
    </sheetView>
  </sheetViews>
  <sheetFormatPr defaultColWidth="12.00390625" defaultRowHeight="12.75"/>
  <cols>
    <col min="1" max="1" width="58.875" style="230" customWidth="1"/>
    <col min="2" max="2" width="6.875" style="230" customWidth="1"/>
    <col min="3" max="3" width="17.125" style="230" customWidth="1"/>
    <col min="4" max="4" width="19.125" style="230" customWidth="1"/>
    <col min="5" max="16384" width="12.00390625" style="230" customWidth="1"/>
  </cols>
  <sheetData>
    <row r="1" spans="1:4" ht="48" customHeight="1">
      <c r="A1" s="1095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1096"/>
      <c r="C1" s="1096"/>
      <c r="D1" s="1096"/>
    </row>
    <row r="2" ht="16.5" thickBot="1"/>
    <row r="3" spans="1:4" ht="43.5" customHeight="1" thickBot="1">
      <c r="A3" s="641" t="s">
        <v>47</v>
      </c>
      <c r="B3" s="344" t="s">
        <v>247</v>
      </c>
      <c r="C3" s="642" t="s">
        <v>293</v>
      </c>
      <c r="D3" s="643" t="s">
        <v>294</v>
      </c>
    </row>
    <row r="4" spans="1:4" ht="16.5" thickBot="1">
      <c r="A4" s="253" t="s">
        <v>415</v>
      </c>
      <c r="B4" s="254" t="s">
        <v>416</v>
      </c>
      <c r="C4" s="254" t="s">
        <v>417</v>
      </c>
      <c r="D4" s="255" t="s">
        <v>418</v>
      </c>
    </row>
    <row r="5" spans="1:4" ht="15.75" customHeight="1">
      <c r="A5" s="264" t="s">
        <v>680</v>
      </c>
      <c r="B5" s="257" t="s">
        <v>7</v>
      </c>
      <c r="C5" s="258"/>
      <c r="D5" s="259">
        <v>67600</v>
      </c>
    </row>
    <row r="6" spans="1:4" ht="15.75" customHeight="1">
      <c r="A6" s="264" t="s">
        <v>681</v>
      </c>
      <c r="B6" s="261" t="s">
        <v>8</v>
      </c>
      <c r="C6" s="262"/>
      <c r="D6" s="263"/>
    </row>
    <row r="7" spans="1:4" ht="15.75" customHeight="1">
      <c r="A7" s="264" t="s">
        <v>682</v>
      </c>
      <c r="B7" s="261" t="s">
        <v>9</v>
      </c>
      <c r="C7" s="262"/>
      <c r="D7" s="263">
        <v>1120</v>
      </c>
    </row>
    <row r="8" spans="1:4" ht="15.75" customHeight="1" thickBot="1">
      <c r="A8" s="265" t="s">
        <v>683</v>
      </c>
      <c r="B8" s="266" t="s">
        <v>10</v>
      </c>
      <c r="C8" s="267"/>
      <c r="D8" s="268"/>
    </row>
    <row r="9" spans="1:4" ht="15.75" customHeight="1" thickBot="1">
      <c r="A9" s="645" t="s">
        <v>684</v>
      </c>
      <c r="B9" s="646" t="s">
        <v>11</v>
      </c>
      <c r="C9" s="647"/>
      <c r="D9" s="648">
        <f>+D10+D11+D12+D13</f>
        <v>18159</v>
      </c>
    </row>
    <row r="10" spans="1:4" ht="15.75" customHeight="1">
      <c r="A10" s="644" t="s">
        <v>685</v>
      </c>
      <c r="B10" s="257" t="s">
        <v>12</v>
      </c>
      <c r="C10" s="258"/>
      <c r="D10" s="259">
        <v>18159</v>
      </c>
    </row>
    <row r="11" spans="1:4" ht="15.75" customHeight="1">
      <c r="A11" s="264" t="s">
        <v>686</v>
      </c>
      <c r="B11" s="261" t="s">
        <v>13</v>
      </c>
      <c r="C11" s="262"/>
      <c r="D11" s="263"/>
    </row>
    <row r="12" spans="1:4" ht="15.75" customHeight="1">
      <c r="A12" s="264" t="s">
        <v>687</v>
      </c>
      <c r="B12" s="261" t="s">
        <v>14</v>
      </c>
      <c r="C12" s="262"/>
      <c r="D12" s="263"/>
    </row>
    <row r="13" spans="1:4" ht="15.75" customHeight="1" thickBot="1">
      <c r="A13" s="265" t="s">
        <v>688</v>
      </c>
      <c r="B13" s="266" t="s">
        <v>15</v>
      </c>
      <c r="C13" s="267"/>
      <c r="D13" s="268"/>
    </row>
    <row r="14" spans="1:4" ht="15.75" customHeight="1" thickBot="1">
      <c r="A14" s="645" t="s">
        <v>689</v>
      </c>
      <c r="B14" s="646" t="s">
        <v>16</v>
      </c>
      <c r="C14" s="647"/>
      <c r="D14" s="648">
        <f>+D15+D16+D17</f>
        <v>0</v>
      </c>
    </row>
    <row r="15" spans="1:4" ht="15.75" customHeight="1">
      <c r="A15" s="644" t="s">
        <v>690</v>
      </c>
      <c r="B15" s="257" t="s">
        <v>17</v>
      </c>
      <c r="C15" s="258"/>
      <c r="D15" s="259"/>
    </row>
    <row r="16" spans="1:4" ht="15.75" customHeight="1">
      <c r="A16" s="264" t="s">
        <v>691</v>
      </c>
      <c r="B16" s="261" t="s">
        <v>18</v>
      </c>
      <c r="C16" s="262"/>
      <c r="D16" s="263"/>
    </row>
    <row r="17" spans="1:4" ht="15.75" customHeight="1" thickBot="1">
      <c r="A17" s="265" t="s">
        <v>692</v>
      </c>
      <c r="B17" s="266" t="s">
        <v>19</v>
      </c>
      <c r="C17" s="267"/>
      <c r="D17" s="268"/>
    </row>
    <row r="18" spans="1:4" ht="15.75" customHeight="1" thickBot="1">
      <c r="A18" s="645" t="s">
        <v>698</v>
      </c>
      <c r="B18" s="646" t="s">
        <v>20</v>
      </c>
      <c r="C18" s="647"/>
      <c r="D18" s="648">
        <f>+D19+D20+D21</f>
        <v>0</v>
      </c>
    </row>
    <row r="19" spans="1:4" ht="15.75" customHeight="1">
      <c r="A19" s="644" t="s">
        <v>693</v>
      </c>
      <c r="B19" s="257" t="s">
        <v>21</v>
      </c>
      <c r="C19" s="258"/>
      <c r="D19" s="259"/>
    </row>
    <row r="20" spans="1:4" ht="15.75" customHeight="1">
      <c r="A20" s="264" t="s">
        <v>694</v>
      </c>
      <c r="B20" s="261" t="s">
        <v>22</v>
      </c>
      <c r="C20" s="262"/>
      <c r="D20" s="263"/>
    </row>
    <row r="21" spans="1:4" ht="15.75" customHeight="1">
      <c r="A21" s="264" t="s">
        <v>695</v>
      </c>
      <c r="B21" s="261" t="s">
        <v>23</v>
      </c>
      <c r="C21" s="262"/>
      <c r="D21" s="263"/>
    </row>
    <row r="22" spans="1:4" ht="15.75" customHeight="1">
      <c r="A22" s="264" t="s">
        <v>696</v>
      </c>
      <c r="B22" s="261" t="s">
        <v>24</v>
      </c>
      <c r="C22" s="262"/>
      <c r="D22" s="263"/>
    </row>
    <row r="23" spans="1:4" ht="15.75" customHeight="1">
      <c r="A23" s="264"/>
      <c r="B23" s="261" t="s">
        <v>25</v>
      </c>
      <c r="C23" s="262"/>
      <c r="D23" s="263"/>
    </row>
    <row r="24" spans="1:4" ht="15.75" customHeight="1">
      <c r="A24" s="264"/>
      <c r="B24" s="261" t="s">
        <v>26</v>
      </c>
      <c r="C24" s="262"/>
      <c r="D24" s="263"/>
    </row>
    <row r="25" spans="1:4" ht="15.75" customHeight="1">
      <c r="A25" s="264"/>
      <c r="B25" s="261" t="s">
        <v>27</v>
      </c>
      <c r="C25" s="262"/>
      <c r="D25" s="263"/>
    </row>
    <row r="26" spans="1:4" ht="15.75" customHeight="1">
      <c r="A26" s="264"/>
      <c r="B26" s="261" t="s">
        <v>28</v>
      </c>
      <c r="C26" s="262"/>
      <c r="D26" s="263"/>
    </row>
    <row r="27" spans="1:4" ht="15.75" customHeight="1">
      <c r="A27" s="264"/>
      <c r="B27" s="261" t="s">
        <v>29</v>
      </c>
      <c r="C27" s="262"/>
      <c r="D27" s="263"/>
    </row>
    <row r="28" spans="1:4" ht="15.75" customHeight="1">
      <c r="A28" s="264"/>
      <c r="B28" s="261" t="s">
        <v>30</v>
      </c>
      <c r="C28" s="262"/>
      <c r="D28" s="263"/>
    </row>
    <row r="29" spans="1:4" ht="15.75" customHeight="1">
      <c r="A29" s="264"/>
      <c r="B29" s="261" t="s">
        <v>31</v>
      </c>
      <c r="C29" s="262"/>
      <c r="D29" s="263"/>
    </row>
    <row r="30" spans="1:4" ht="15.75" customHeight="1">
      <c r="A30" s="264"/>
      <c r="B30" s="261" t="s">
        <v>32</v>
      </c>
      <c r="C30" s="262"/>
      <c r="D30" s="263"/>
    </row>
    <row r="31" spans="1:4" ht="15.75" customHeight="1">
      <c r="A31" s="264"/>
      <c r="B31" s="261" t="s">
        <v>33</v>
      </c>
      <c r="C31" s="262"/>
      <c r="D31" s="263"/>
    </row>
    <row r="32" spans="1:4" ht="15.75" customHeight="1">
      <c r="A32" s="264"/>
      <c r="B32" s="261" t="s">
        <v>34</v>
      </c>
      <c r="C32" s="262"/>
      <c r="D32" s="263"/>
    </row>
    <row r="33" spans="1:4" ht="15.75" customHeight="1">
      <c r="A33" s="264"/>
      <c r="B33" s="261" t="s">
        <v>35</v>
      </c>
      <c r="C33" s="262"/>
      <c r="D33" s="263"/>
    </row>
    <row r="34" spans="1:4" ht="15.75" customHeight="1">
      <c r="A34" s="264"/>
      <c r="B34" s="261" t="s">
        <v>86</v>
      </c>
      <c r="C34" s="262"/>
      <c r="D34" s="263"/>
    </row>
    <row r="35" spans="1:4" ht="15.75" customHeight="1">
      <c r="A35" s="264"/>
      <c r="B35" s="261" t="s">
        <v>182</v>
      </c>
      <c r="C35" s="262"/>
      <c r="D35" s="263"/>
    </row>
    <row r="36" spans="1:4" ht="15.75" customHeight="1">
      <c r="A36" s="264"/>
      <c r="B36" s="261" t="s">
        <v>243</v>
      </c>
      <c r="C36" s="262"/>
      <c r="D36" s="263"/>
    </row>
    <row r="37" spans="1:4" ht="15.75" customHeight="1" thickBot="1">
      <c r="A37" s="265"/>
      <c r="B37" s="266" t="s">
        <v>244</v>
      </c>
      <c r="C37" s="267"/>
      <c r="D37" s="268"/>
    </row>
    <row r="38" spans="1:6" ht="15.75" customHeight="1" thickBot="1">
      <c r="A38" s="1097" t="s">
        <v>697</v>
      </c>
      <c r="B38" s="1098"/>
      <c r="C38" s="269"/>
      <c r="D38" s="648">
        <f>+D5+D6+D7+D8+D9+D14+D18+D22+D23+D24+D25+D26+D27+D28+D29+D30+D31+D32+D33+D34+D35+D36+D37</f>
        <v>86879</v>
      </c>
      <c r="F38" s="270"/>
    </row>
    <row r="39" ht="15.75">
      <c r="A39" s="649" t="s">
        <v>699</v>
      </c>
    </row>
    <row r="40" spans="1:4" ht="15.75">
      <c r="A40" s="234"/>
      <c r="B40" s="235"/>
      <c r="C40" s="1099"/>
      <c r="D40" s="1099"/>
    </row>
    <row r="41" spans="1:4" ht="15.75">
      <c r="A41" s="234"/>
      <c r="B41" s="235"/>
      <c r="C41" s="236"/>
      <c r="D41" s="236"/>
    </row>
    <row r="42" spans="1:4" ht="15.75">
      <c r="A42" s="235"/>
      <c r="B42" s="235"/>
      <c r="C42" s="1099"/>
      <c r="D42" s="1099"/>
    </row>
    <row r="43" spans="1:2" ht="15.75">
      <c r="A43" s="251"/>
      <c r="B43" s="251"/>
    </row>
    <row r="44" spans="1:3" ht="15.75">
      <c r="A44" s="251"/>
      <c r="B44" s="251"/>
      <c r="C44" s="251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dőlt"Vezseny Községi Önkormányzat&amp;R&amp;"Times New Roman,Félkövér dőlt"7.3. tájékoztató tábla a 4/2017. (V.31.)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6" sqref="I16"/>
    </sheetView>
  </sheetViews>
  <sheetFormatPr defaultColWidth="12.00390625" defaultRowHeight="12.75"/>
  <cols>
    <col min="1" max="1" width="56.125" style="230" customWidth="1"/>
    <col min="2" max="2" width="6.875" style="230" customWidth="1"/>
    <col min="3" max="3" width="17.125" style="230" customWidth="1"/>
    <col min="4" max="4" width="19.125" style="230" customWidth="1"/>
    <col min="5" max="16384" width="12.00390625" style="230" customWidth="1"/>
  </cols>
  <sheetData>
    <row r="1" spans="1:4" ht="48.75" customHeight="1">
      <c r="A1" s="1100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1101"/>
      <c r="C1" s="1101"/>
      <c r="D1" s="1101"/>
    </row>
    <row r="2" ht="16.5" thickBot="1"/>
    <row r="3" spans="1:4" ht="64.5" thickBot="1">
      <c r="A3" s="650" t="s">
        <v>47</v>
      </c>
      <c r="B3" s="344" t="s">
        <v>247</v>
      </c>
      <c r="C3" s="651" t="s">
        <v>700</v>
      </c>
      <c r="D3" s="652" t="s">
        <v>294</v>
      </c>
    </row>
    <row r="4" spans="1:4" ht="16.5" thickBot="1">
      <c r="A4" s="271" t="s">
        <v>415</v>
      </c>
      <c r="B4" s="272" t="s">
        <v>416</v>
      </c>
      <c r="C4" s="272" t="s">
        <v>417</v>
      </c>
      <c r="D4" s="273" t="s">
        <v>418</v>
      </c>
    </row>
    <row r="5" spans="1:4" ht="15.75" customHeight="1">
      <c r="A5" s="260" t="s">
        <v>701</v>
      </c>
      <c r="B5" s="257" t="s">
        <v>7</v>
      </c>
      <c r="C5" s="258"/>
      <c r="D5" s="259"/>
    </row>
    <row r="6" spans="1:4" ht="15.75" customHeight="1">
      <c r="A6" s="260" t="s">
        <v>702</v>
      </c>
      <c r="B6" s="261" t="s">
        <v>8</v>
      </c>
      <c r="C6" s="262"/>
      <c r="D6" s="263"/>
    </row>
    <row r="7" spans="1:4" ht="15.75" customHeight="1" thickBot="1">
      <c r="A7" s="653" t="s">
        <v>703</v>
      </c>
      <c r="B7" s="266" t="s">
        <v>9</v>
      </c>
      <c r="C7" s="267"/>
      <c r="D7" s="268"/>
    </row>
    <row r="8" spans="1:4" ht="15.75" customHeight="1" thickBot="1">
      <c r="A8" s="645" t="s">
        <v>704</v>
      </c>
      <c r="B8" s="646" t="s">
        <v>10</v>
      </c>
      <c r="C8" s="647"/>
      <c r="D8" s="648">
        <f>+D5+D6+D7</f>
        <v>0</v>
      </c>
    </row>
    <row r="9" spans="1:4" ht="15.75" customHeight="1">
      <c r="A9" s="256" t="s">
        <v>705</v>
      </c>
      <c r="B9" s="257" t="s">
        <v>11</v>
      </c>
      <c r="C9" s="258"/>
      <c r="D9" s="259"/>
    </row>
    <row r="10" spans="1:4" ht="15.75" customHeight="1">
      <c r="A10" s="260" t="s">
        <v>706</v>
      </c>
      <c r="B10" s="261" t="s">
        <v>12</v>
      </c>
      <c r="C10" s="262"/>
      <c r="D10" s="263"/>
    </row>
    <row r="11" spans="1:4" ht="15.75" customHeight="1">
      <c r="A11" s="260" t="s">
        <v>707</v>
      </c>
      <c r="B11" s="261" t="s">
        <v>13</v>
      </c>
      <c r="C11" s="262"/>
      <c r="D11" s="263"/>
    </row>
    <row r="12" spans="1:4" ht="15.75" customHeight="1">
      <c r="A12" s="260" t="s">
        <v>708</v>
      </c>
      <c r="B12" s="261" t="s">
        <v>14</v>
      </c>
      <c r="C12" s="262"/>
      <c r="D12" s="263"/>
    </row>
    <row r="13" spans="1:4" ht="15.75" customHeight="1" thickBot="1">
      <c r="A13" s="653" t="s">
        <v>709</v>
      </c>
      <c r="B13" s="266" t="s">
        <v>15</v>
      </c>
      <c r="C13" s="267"/>
      <c r="D13" s="268"/>
    </row>
    <row r="14" spans="1:4" ht="15.75" customHeight="1" thickBot="1">
      <c r="A14" s="645" t="s">
        <v>710</v>
      </c>
      <c r="B14" s="646" t="s">
        <v>16</v>
      </c>
      <c r="C14" s="654"/>
      <c r="D14" s="648">
        <f>+D9+D10+D11+D12+D13</f>
        <v>0</v>
      </c>
    </row>
    <row r="15" spans="1:4" ht="15.75" customHeight="1">
      <c r="A15" s="256"/>
      <c r="B15" s="257" t="s">
        <v>17</v>
      </c>
      <c r="C15" s="258"/>
      <c r="D15" s="259"/>
    </row>
    <row r="16" spans="1:4" ht="15.75" customHeight="1">
      <c r="A16" s="260"/>
      <c r="B16" s="261" t="s">
        <v>18</v>
      </c>
      <c r="C16" s="262"/>
      <c r="D16" s="263"/>
    </row>
    <row r="17" spans="1:4" ht="15.75" customHeight="1">
      <c r="A17" s="260"/>
      <c r="B17" s="261" t="s">
        <v>19</v>
      </c>
      <c r="C17" s="262"/>
      <c r="D17" s="263"/>
    </row>
    <row r="18" spans="1:4" ht="15.75" customHeight="1">
      <c r="A18" s="260"/>
      <c r="B18" s="261" t="s">
        <v>20</v>
      </c>
      <c r="C18" s="262"/>
      <c r="D18" s="263"/>
    </row>
    <row r="19" spans="1:4" ht="15.75" customHeight="1">
      <c r="A19" s="260"/>
      <c r="B19" s="261" t="s">
        <v>21</v>
      </c>
      <c r="C19" s="262"/>
      <c r="D19" s="263"/>
    </row>
    <row r="20" spans="1:4" ht="15.75" customHeight="1">
      <c r="A20" s="260"/>
      <c r="B20" s="261" t="s">
        <v>22</v>
      </c>
      <c r="C20" s="262"/>
      <c r="D20" s="263"/>
    </row>
    <row r="21" spans="1:4" ht="15.75" customHeight="1">
      <c r="A21" s="260"/>
      <c r="B21" s="261" t="s">
        <v>23</v>
      </c>
      <c r="C21" s="262"/>
      <c r="D21" s="263"/>
    </row>
    <row r="22" spans="1:4" ht="15.75" customHeight="1">
      <c r="A22" s="260"/>
      <c r="B22" s="261" t="s">
        <v>24</v>
      </c>
      <c r="C22" s="262"/>
      <c r="D22" s="263"/>
    </row>
    <row r="23" spans="1:4" ht="15.75" customHeight="1">
      <c r="A23" s="260"/>
      <c r="B23" s="261" t="s">
        <v>25</v>
      </c>
      <c r="C23" s="262"/>
      <c r="D23" s="263"/>
    </row>
    <row r="24" spans="1:4" ht="15.75" customHeight="1">
      <c r="A24" s="260"/>
      <c r="B24" s="261" t="s">
        <v>26</v>
      </c>
      <c r="C24" s="262"/>
      <c r="D24" s="263"/>
    </row>
    <row r="25" spans="1:4" ht="15.75" customHeight="1">
      <c r="A25" s="260"/>
      <c r="B25" s="261" t="s">
        <v>27</v>
      </c>
      <c r="C25" s="262"/>
      <c r="D25" s="263"/>
    </row>
    <row r="26" spans="1:4" ht="15.75" customHeight="1">
      <c r="A26" s="260"/>
      <c r="B26" s="261" t="s">
        <v>28</v>
      </c>
      <c r="C26" s="262"/>
      <c r="D26" s="263"/>
    </row>
    <row r="27" spans="1:4" ht="15.75" customHeight="1">
      <c r="A27" s="260"/>
      <c r="B27" s="261" t="s">
        <v>29</v>
      </c>
      <c r="C27" s="262"/>
      <c r="D27" s="263"/>
    </row>
    <row r="28" spans="1:4" ht="15.75" customHeight="1">
      <c r="A28" s="260"/>
      <c r="B28" s="261" t="s">
        <v>30</v>
      </c>
      <c r="C28" s="262"/>
      <c r="D28" s="263"/>
    </row>
    <row r="29" spans="1:4" ht="15.75" customHeight="1">
      <c r="A29" s="260"/>
      <c r="B29" s="261" t="s">
        <v>31</v>
      </c>
      <c r="C29" s="262"/>
      <c r="D29" s="263"/>
    </row>
    <row r="30" spans="1:4" ht="15.75" customHeight="1">
      <c r="A30" s="260"/>
      <c r="B30" s="261" t="s">
        <v>32</v>
      </c>
      <c r="C30" s="262"/>
      <c r="D30" s="263"/>
    </row>
    <row r="31" spans="1:4" ht="15.75" customHeight="1">
      <c r="A31" s="260"/>
      <c r="B31" s="261" t="s">
        <v>33</v>
      </c>
      <c r="C31" s="262"/>
      <c r="D31" s="263"/>
    </row>
    <row r="32" spans="1:4" ht="15.75" customHeight="1">
      <c r="A32" s="260"/>
      <c r="B32" s="261" t="s">
        <v>34</v>
      </c>
      <c r="C32" s="262"/>
      <c r="D32" s="263"/>
    </row>
    <row r="33" spans="1:4" ht="15.75" customHeight="1">
      <c r="A33" s="260"/>
      <c r="B33" s="261" t="s">
        <v>35</v>
      </c>
      <c r="C33" s="262"/>
      <c r="D33" s="263"/>
    </row>
    <row r="34" spans="1:4" ht="15.75" customHeight="1">
      <c r="A34" s="260"/>
      <c r="B34" s="261" t="s">
        <v>86</v>
      </c>
      <c r="C34" s="262"/>
      <c r="D34" s="263"/>
    </row>
    <row r="35" spans="1:4" ht="15.75" customHeight="1">
      <c r="A35" s="260"/>
      <c r="B35" s="261" t="s">
        <v>182</v>
      </c>
      <c r="C35" s="262"/>
      <c r="D35" s="263"/>
    </row>
    <row r="36" spans="1:4" ht="15.75" customHeight="1">
      <c r="A36" s="260"/>
      <c r="B36" s="261" t="s">
        <v>243</v>
      </c>
      <c r="C36" s="262"/>
      <c r="D36" s="263"/>
    </row>
    <row r="37" spans="1:4" ht="15.75" customHeight="1" thickBot="1">
      <c r="A37" s="274"/>
      <c r="B37" s="275" t="s">
        <v>244</v>
      </c>
      <c r="C37" s="276"/>
      <c r="D37" s="277"/>
    </row>
    <row r="38" spans="1:6" ht="15.75" customHeight="1" thickBot="1">
      <c r="A38" s="1102" t="s">
        <v>711</v>
      </c>
      <c r="B38" s="1103"/>
      <c r="C38" s="269"/>
      <c r="D38" s="648">
        <f>+D8+D14+SUM(D15:D37)</f>
        <v>0</v>
      </c>
      <c r="F38" s="278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dőlt"Vezseny Községi Önkormányzat&amp;R&amp;"Times New Roman,Félkövér dőlt"7.4. tájékoztató tábla a 4/2017. (V.31.)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305" customWidth="1"/>
    <col min="2" max="2" width="58.375" style="305" customWidth="1"/>
    <col min="3" max="5" width="25.00390625" style="305" customWidth="1"/>
    <col min="6" max="6" width="5.50390625" style="305" customWidth="1"/>
    <col min="7" max="16384" width="9.375" style="305" customWidth="1"/>
  </cols>
  <sheetData>
    <row r="1" spans="1:6" ht="12.75">
      <c r="A1" s="306"/>
      <c r="F1" s="1107" t="s">
        <v>841</v>
      </c>
    </row>
    <row r="2" spans="1:6" ht="33" customHeight="1">
      <c r="A2" s="1104" t="str">
        <f>+CONCATENATE("A Vezseny Községi Önkormányzat tulajdonában álló gazdálkodó szervezetek működéséből származó",CHAR(10),"kötelezettségek és részesedések alakulása a ",LEFT(ÖSSZEFÜGGÉSEK!A4,4),". évben")</f>
        <v>A Vezseny Községi Önkormányzat tulajdonában álló gazdálkodó szervezetek működéséből származó
kötelezettségek és részesedések alakulása a 2015. évben</v>
      </c>
      <c r="B2" s="1104"/>
      <c r="C2" s="1104"/>
      <c r="D2" s="1104"/>
      <c r="E2" s="1104"/>
      <c r="F2" s="1107"/>
    </row>
    <row r="3" spans="1:6" ht="16.5" thickBot="1">
      <c r="A3" s="307"/>
      <c r="F3" s="1107"/>
    </row>
    <row r="4" spans="1:6" ht="79.5" thickBot="1">
      <c r="A4" s="308" t="s">
        <v>247</v>
      </c>
      <c r="B4" s="309" t="s">
        <v>295</v>
      </c>
      <c r="C4" s="309" t="s">
        <v>296</v>
      </c>
      <c r="D4" s="309" t="s">
        <v>297</v>
      </c>
      <c r="E4" s="310" t="s">
        <v>298</v>
      </c>
      <c r="F4" s="1107"/>
    </row>
    <row r="5" spans="1:6" ht="15.75">
      <c r="A5" s="311" t="s">
        <v>7</v>
      </c>
      <c r="B5" s="315" t="s">
        <v>746</v>
      </c>
      <c r="C5" s="318">
        <v>0.5</v>
      </c>
      <c r="D5" s="321">
        <v>1950000</v>
      </c>
      <c r="E5" s="325">
        <v>5396000</v>
      </c>
      <c r="F5" s="1107"/>
    </row>
    <row r="6" spans="1:6" ht="15.75">
      <c r="A6" s="312" t="s">
        <v>8</v>
      </c>
      <c r="B6" s="316" t="s">
        <v>751</v>
      </c>
      <c r="C6" s="319">
        <v>0.113</v>
      </c>
      <c r="D6" s="322">
        <v>340000</v>
      </c>
      <c r="E6" s="326">
        <v>439000</v>
      </c>
      <c r="F6" s="1107"/>
    </row>
    <row r="7" spans="1:6" ht="15.75">
      <c r="A7" s="312" t="s">
        <v>9</v>
      </c>
      <c r="B7" s="316"/>
      <c r="C7" s="319"/>
      <c r="D7" s="322"/>
      <c r="E7" s="326"/>
      <c r="F7" s="1107"/>
    </row>
    <row r="8" spans="1:6" ht="15.75">
      <c r="A8" s="312" t="s">
        <v>10</v>
      </c>
      <c r="B8" s="316"/>
      <c r="C8" s="319"/>
      <c r="D8" s="322"/>
      <c r="E8" s="326"/>
      <c r="F8" s="1107"/>
    </row>
    <row r="9" spans="1:6" ht="15.75">
      <c r="A9" s="312" t="s">
        <v>11</v>
      </c>
      <c r="B9" s="316"/>
      <c r="C9" s="319"/>
      <c r="D9" s="322"/>
      <c r="E9" s="326"/>
      <c r="F9" s="1107"/>
    </row>
    <row r="10" spans="1:6" ht="15.75">
      <c r="A10" s="312" t="s">
        <v>12</v>
      </c>
      <c r="B10" s="316"/>
      <c r="C10" s="319"/>
      <c r="D10" s="322"/>
      <c r="E10" s="326"/>
      <c r="F10" s="1107"/>
    </row>
    <row r="11" spans="1:6" ht="15.75">
      <c r="A11" s="312" t="s">
        <v>13</v>
      </c>
      <c r="B11" s="316"/>
      <c r="C11" s="319"/>
      <c r="D11" s="322"/>
      <c r="E11" s="326"/>
      <c r="F11" s="1107"/>
    </row>
    <row r="12" spans="1:6" ht="15.75">
      <c r="A12" s="312" t="s">
        <v>14</v>
      </c>
      <c r="B12" s="316"/>
      <c r="C12" s="319"/>
      <c r="D12" s="322"/>
      <c r="E12" s="326"/>
      <c r="F12" s="1107"/>
    </row>
    <row r="13" spans="1:6" ht="15.75">
      <c r="A13" s="312" t="s">
        <v>15</v>
      </c>
      <c r="B13" s="316"/>
      <c r="C13" s="319"/>
      <c r="D13" s="322"/>
      <c r="E13" s="326"/>
      <c r="F13" s="1107"/>
    </row>
    <row r="14" spans="1:6" ht="15.75">
      <c r="A14" s="312" t="s">
        <v>16</v>
      </c>
      <c r="B14" s="316"/>
      <c r="C14" s="319"/>
      <c r="D14" s="322"/>
      <c r="E14" s="326"/>
      <c r="F14" s="1107"/>
    </row>
    <row r="15" spans="1:6" ht="15.75">
      <c r="A15" s="312" t="s">
        <v>17</v>
      </c>
      <c r="B15" s="316"/>
      <c r="C15" s="319"/>
      <c r="D15" s="322"/>
      <c r="E15" s="326"/>
      <c r="F15" s="1107"/>
    </row>
    <row r="16" spans="1:6" ht="15.75">
      <c r="A16" s="312" t="s">
        <v>18</v>
      </c>
      <c r="B16" s="316"/>
      <c r="C16" s="319"/>
      <c r="D16" s="322"/>
      <c r="E16" s="326"/>
      <c r="F16" s="1107"/>
    </row>
    <row r="17" spans="1:6" ht="15.75">
      <c r="A17" s="312" t="s">
        <v>19</v>
      </c>
      <c r="B17" s="316"/>
      <c r="C17" s="319"/>
      <c r="D17" s="322"/>
      <c r="E17" s="326"/>
      <c r="F17" s="1107"/>
    </row>
    <row r="18" spans="1:6" ht="15.75">
      <c r="A18" s="312" t="s">
        <v>20</v>
      </c>
      <c r="B18" s="316"/>
      <c r="C18" s="319"/>
      <c r="D18" s="322"/>
      <c r="E18" s="326"/>
      <c r="F18" s="1107"/>
    </row>
    <row r="19" spans="1:6" ht="15.75">
      <c r="A19" s="312" t="s">
        <v>21</v>
      </c>
      <c r="B19" s="316"/>
      <c r="C19" s="319"/>
      <c r="D19" s="322"/>
      <c r="E19" s="326"/>
      <c r="F19" s="1107"/>
    </row>
    <row r="20" spans="1:6" ht="15.75">
      <c r="A20" s="312" t="s">
        <v>22</v>
      </c>
      <c r="B20" s="316"/>
      <c r="C20" s="319"/>
      <c r="D20" s="322"/>
      <c r="E20" s="326"/>
      <c r="F20" s="1107"/>
    </row>
    <row r="21" spans="1:6" ht="16.5" thickBot="1">
      <c r="A21" s="313" t="s">
        <v>23</v>
      </c>
      <c r="B21" s="317"/>
      <c r="C21" s="320"/>
      <c r="D21" s="323"/>
      <c r="E21" s="327"/>
      <c r="F21" s="1107"/>
    </row>
    <row r="22" spans="1:6" ht="16.5" thickBot="1">
      <c r="A22" s="1105" t="s">
        <v>299</v>
      </c>
      <c r="B22" s="1106"/>
      <c r="C22" s="314"/>
      <c r="D22" s="324">
        <f>IF(SUM(D5:D21)=0,"",SUM(D5:D21))</f>
        <v>2290000</v>
      </c>
      <c r="E22" s="328">
        <f>IF(SUM(E5:E21)=0,"",SUM(E5:E21))</f>
        <v>5835000</v>
      </c>
      <c r="F22" s="1107"/>
    </row>
    <row r="23" ht="15.75">
      <c r="A23" s="307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B1" sqref="B1: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2.75">
      <c r="B1" s="1109" t="s">
        <v>842</v>
      </c>
      <c r="C1" s="991"/>
    </row>
    <row r="2" spans="1:3" ht="14.25">
      <c r="A2" s="279"/>
      <c r="B2" s="279"/>
      <c r="C2" s="279"/>
    </row>
    <row r="3" spans="1:3" ht="33.75" customHeight="1">
      <c r="A3" s="1108" t="s">
        <v>300</v>
      </c>
      <c r="B3" s="1108"/>
      <c r="C3" s="1108"/>
    </row>
    <row r="4" ht="13.5" thickBot="1">
      <c r="C4" s="280"/>
    </row>
    <row r="5" spans="1:3" s="284" customFormat="1" ht="43.5" customHeight="1" thickBot="1">
      <c r="A5" s="281" t="s">
        <v>5</v>
      </c>
      <c r="B5" s="282" t="s">
        <v>47</v>
      </c>
      <c r="C5" s="283" t="s">
        <v>301</v>
      </c>
    </row>
    <row r="6" spans="1:3" ht="28.5" customHeight="1">
      <c r="A6" s="285" t="s">
        <v>7</v>
      </c>
      <c r="B6" s="286" t="s">
        <v>804</v>
      </c>
      <c r="C6" s="287">
        <v>12557799</v>
      </c>
    </row>
    <row r="7" spans="1:3" ht="18" customHeight="1">
      <c r="A7" s="288" t="s">
        <v>8</v>
      </c>
      <c r="B7" s="289" t="s">
        <v>302</v>
      </c>
      <c r="C7" s="290">
        <v>12480569</v>
      </c>
    </row>
    <row r="8" spans="1:3" ht="18" customHeight="1">
      <c r="A8" s="288" t="s">
        <v>9</v>
      </c>
      <c r="B8" s="289" t="s">
        <v>303</v>
      </c>
      <c r="C8" s="290">
        <v>77230</v>
      </c>
    </row>
    <row r="9" spans="1:3" ht="18" customHeight="1">
      <c r="A9" s="288" t="s">
        <v>10</v>
      </c>
      <c r="B9" s="291" t="s">
        <v>304</v>
      </c>
      <c r="C9" s="290">
        <v>101666982</v>
      </c>
    </row>
    <row r="10" spans="1:3" ht="18" customHeight="1">
      <c r="A10" s="292" t="s">
        <v>11</v>
      </c>
      <c r="B10" s="293" t="s">
        <v>305</v>
      </c>
      <c r="C10" s="294">
        <v>86057170</v>
      </c>
    </row>
    <row r="11" spans="1:3" ht="18" customHeight="1" thickBot="1">
      <c r="A11" s="298" t="s">
        <v>12</v>
      </c>
      <c r="B11" s="656" t="s">
        <v>723</v>
      </c>
      <c r="C11" s="300"/>
    </row>
    <row r="12" spans="1:3" ht="25.5" customHeight="1">
      <c r="A12" s="295" t="s">
        <v>13</v>
      </c>
      <c r="B12" s="296" t="s">
        <v>805</v>
      </c>
      <c r="C12" s="297">
        <v>16044286</v>
      </c>
    </row>
    <row r="13" spans="1:3" ht="18" customHeight="1">
      <c r="A13" s="288" t="s">
        <v>14</v>
      </c>
      <c r="B13" s="289" t="s">
        <v>302</v>
      </c>
      <c r="C13" s="290">
        <v>15794736</v>
      </c>
    </row>
    <row r="14" spans="1:3" ht="18" customHeight="1" thickBot="1">
      <c r="A14" s="298" t="s">
        <v>15</v>
      </c>
      <c r="B14" s="299" t="s">
        <v>303</v>
      </c>
      <c r="C14" s="300">
        <v>249550</v>
      </c>
    </row>
  </sheetData>
  <sheetProtection/>
  <mergeCells count="2">
    <mergeCell ref="A3:C3"/>
    <mergeCell ref="B1:C1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6" t="s">
        <v>112</v>
      </c>
      <c r="C1" s="437"/>
      <c r="D1" s="437"/>
      <c r="E1" s="437"/>
      <c r="F1" s="437"/>
      <c r="G1" s="437"/>
      <c r="H1" s="437"/>
      <c r="I1" s="437"/>
      <c r="J1" s="949" t="str">
        <f>+CONCATENATE("2.1. melléklet a 4/",LEFT('1.1.sz.mell.'!C3,4)+1,". (V.31.) önkormányzati rendelethez")</f>
        <v>2.1. melléklet a 4/2017. (V.31.) önkormányzati rendelethez</v>
      </c>
    </row>
    <row r="2" spans="7:10" ht="14.25" thickBot="1">
      <c r="G2" s="37"/>
      <c r="H2" s="37"/>
      <c r="I2" s="37" t="s">
        <v>46</v>
      </c>
      <c r="J2" s="949"/>
    </row>
    <row r="3" spans="1:10" ht="18" customHeight="1" thickBot="1">
      <c r="A3" s="947" t="s">
        <v>54</v>
      </c>
      <c r="B3" s="464" t="s">
        <v>41</v>
      </c>
      <c r="C3" s="465"/>
      <c r="D3" s="465"/>
      <c r="E3" s="465"/>
      <c r="F3" s="464" t="s">
        <v>42</v>
      </c>
      <c r="G3" s="466"/>
      <c r="H3" s="466"/>
      <c r="I3" s="466"/>
      <c r="J3" s="949"/>
    </row>
    <row r="4" spans="1:10" s="438" customFormat="1" ht="35.25" customHeight="1" thickBot="1">
      <c r="A4" s="948"/>
      <c r="B4" s="25" t="s">
        <v>47</v>
      </c>
      <c r="C4" s="26" t="str">
        <f>+CONCATENATE(LEFT('1.1.sz.mell.'!C3,4),". évi eredeti előirányzat")</f>
        <v>2016. évi eredeti előirányzat</v>
      </c>
      <c r="D4" s="424" t="str">
        <f>+CONCATENATE(LEFT('1.1.sz.mell.'!C3,4),". évi módosított előirányzat")</f>
        <v>2016. évi módosított előirányzat</v>
      </c>
      <c r="E4" s="26" t="str">
        <f>+CONCATENATE(LEFT('1.1.sz.mell.'!C3,4),". évi teljesítés")</f>
        <v>2016. évi teljesítés</v>
      </c>
      <c r="F4" s="25" t="s">
        <v>47</v>
      </c>
      <c r="G4" s="26" t="str">
        <f>+C4</f>
        <v>2016. évi eredeti előirányzat</v>
      </c>
      <c r="H4" s="424" t="str">
        <f>+D4</f>
        <v>2016. évi módosított előirányzat</v>
      </c>
      <c r="I4" s="454" t="str">
        <f>+E4</f>
        <v>2016. évi teljesítés</v>
      </c>
      <c r="J4" s="949"/>
    </row>
    <row r="5" spans="1:10" s="439" customFormat="1" ht="12" customHeight="1" thickBot="1">
      <c r="A5" s="467" t="s">
        <v>415</v>
      </c>
      <c r="B5" s="468" t="s">
        <v>416</v>
      </c>
      <c r="C5" s="469" t="s">
        <v>417</v>
      </c>
      <c r="D5" s="469" t="s">
        <v>418</v>
      </c>
      <c r="E5" s="469" t="s">
        <v>419</v>
      </c>
      <c r="F5" s="468" t="s">
        <v>496</v>
      </c>
      <c r="G5" s="469" t="s">
        <v>497</v>
      </c>
      <c r="H5" s="469" t="s">
        <v>498</v>
      </c>
      <c r="I5" s="470" t="s">
        <v>499</v>
      </c>
      <c r="J5" s="949"/>
    </row>
    <row r="6" spans="1:10" ht="15" customHeight="1">
      <c r="A6" s="440" t="s">
        <v>7</v>
      </c>
      <c r="B6" s="441" t="s">
        <v>472</v>
      </c>
      <c r="C6" s="427">
        <v>42033</v>
      </c>
      <c r="D6" s="427">
        <v>48467</v>
      </c>
      <c r="E6" s="427">
        <v>48467</v>
      </c>
      <c r="F6" s="441" t="s">
        <v>48</v>
      </c>
      <c r="G6" s="427">
        <v>14396</v>
      </c>
      <c r="H6" s="427">
        <v>20894</v>
      </c>
      <c r="I6" s="433">
        <v>20143</v>
      </c>
      <c r="J6" s="949"/>
    </row>
    <row r="7" spans="1:10" ht="15" customHeight="1">
      <c r="A7" s="442" t="s">
        <v>8</v>
      </c>
      <c r="B7" s="443" t="s">
        <v>473</v>
      </c>
      <c r="C7" s="428">
        <v>980</v>
      </c>
      <c r="D7" s="428">
        <v>12862</v>
      </c>
      <c r="E7" s="428">
        <v>13096</v>
      </c>
      <c r="F7" s="443" t="s">
        <v>128</v>
      </c>
      <c r="G7" s="428">
        <v>3666</v>
      </c>
      <c r="H7" s="428">
        <v>4954</v>
      </c>
      <c r="I7" s="434">
        <v>4844</v>
      </c>
      <c r="J7" s="949"/>
    </row>
    <row r="8" spans="1:10" ht="15" customHeight="1">
      <c r="A8" s="442" t="s">
        <v>9</v>
      </c>
      <c r="B8" s="443" t="s">
        <v>474</v>
      </c>
      <c r="C8" s="428"/>
      <c r="D8" s="428"/>
      <c r="E8" s="428"/>
      <c r="F8" s="443" t="s">
        <v>156</v>
      </c>
      <c r="G8" s="428">
        <v>32160</v>
      </c>
      <c r="H8" s="428">
        <v>36954</v>
      </c>
      <c r="I8" s="434">
        <v>29349</v>
      </c>
      <c r="J8" s="949"/>
    </row>
    <row r="9" spans="1:10" ht="15" customHeight="1">
      <c r="A9" s="442" t="s">
        <v>10</v>
      </c>
      <c r="B9" s="443" t="s">
        <v>119</v>
      </c>
      <c r="C9" s="428">
        <v>12195</v>
      </c>
      <c r="D9" s="428">
        <v>12195</v>
      </c>
      <c r="E9" s="428">
        <v>12754</v>
      </c>
      <c r="F9" s="443" t="s">
        <v>129</v>
      </c>
      <c r="G9" s="428">
        <v>6742</v>
      </c>
      <c r="H9" s="428">
        <v>7299</v>
      </c>
      <c r="I9" s="434">
        <v>6414</v>
      </c>
      <c r="J9" s="949"/>
    </row>
    <row r="10" spans="1:10" ht="15" customHeight="1">
      <c r="A10" s="442" t="s">
        <v>11</v>
      </c>
      <c r="B10" s="444" t="s">
        <v>475</v>
      </c>
      <c r="C10" s="428"/>
      <c r="D10" s="428">
        <v>2338</v>
      </c>
      <c r="E10" s="428">
        <v>2338</v>
      </c>
      <c r="F10" s="443" t="s">
        <v>130</v>
      </c>
      <c r="G10" s="428">
        <v>5750</v>
      </c>
      <c r="H10" s="428">
        <v>18293</v>
      </c>
      <c r="I10" s="434">
        <v>17675</v>
      </c>
      <c r="J10" s="949"/>
    </row>
    <row r="11" spans="1:10" ht="15" customHeight="1">
      <c r="A11" s="442" t="s">
        <v>12</v>
      </c>
      <c r="B11" s="443" t="s">
        <v>663</v>
      </c>
      <c r="C11" s="429"/>
      <c r="D11" s="429"/>
      <c r="E11" s="429"/>
      <c r="F11" s="443" t="s">
        <v>38</v>
      </c>
      <c r="G11" s="428"/>
      <c r="H11" s="428"/>
      <c r="I11" s="434"/>
      <c r="J11" s="949"/>
    </row>
    <row r="12" spans="1:10" ht="15" customHeight="1">
      <c r="A12" s="442" t="s">
        <v>13</v>
      </c>
      <c r="B12" s="443" t="s">
        <v>345</v>
      </c>
      <c r="C12" s="428">
        <v>6727</v>
      </c>
      <c r="D12" s="428">
        <v>8833</v>
      </c>
      <c r="E12" s="428">
        <v>11042</v>
      </c>
      <c r="F12" s="7"/>
      <c r="G12" s="428"/>
      <c r="H12" s="428"/>
      <c r="I12" s="434"/>
      <c r="J12" s="949"/>
    </row>
    <row r="13" spans="1:10" ht="15" customHeight="1">
      <c r="A13" s="442" t="s">
        <v>14</v>
      </c>
      <c r="B13" s="7"/>
      <c r="C13" s="428"/>
      <c r="D13" s="428"/>
      <c r="E13" s="428"/>
      <c r="F13" s="7"/>
      <c r="G13" s="428"/>
      <c r="H13" s="428"/>
      <c r="I13" s="434"/>
      <c r="J13" s="949"/>
    </row>
    <row r="14" spans="1:10" ht="15" customHeight="1">
      <c r="A14" s="442" t="s">
        <v>15</v>
      </c>
      <c r="B14" s="453"/>
      <c r="C14" s="429"/>
      <c r="D14" s="429"/>
      <c r="E14" s="429"/>
      <c r="F14" s="7"/>
      <c r="G14" s="428"/>
      <c r="H14" s="428"/>
      <c r="I14" s="434"/>
      <c r="J14" s="949"/>
    </row>
    <row r="15" spans="1:10" ht="15" customHeight="1">
      <c r="A15" s="442" t="s">
        <v>16</v>
      </c>
      <c r="B15" s="7"/>
      <c r="C15" s="428"/>
      <c r="D15" s="428"/>
      <c r="E15" s="428"/>
      <c r="F15" s="7"/>
      <c r="G15" s="428"/>
      <c r="H15" s="428"/>
      <c r="I15" s="434"/>
      <c r="J15" s="949"/>
    </row>
    <row r="16" spans="1:10" ht="15" customHeight="1">
      <c r="A16" s="442" t="s">
        <v>17</v>
      </c>
      <c r="B16" s="7"/>
      <c r="C16" s="428"/>
      <c r="D16" s="428"/>
      <c r="E16" s="428"/>
      <c r="F16" s="7"/>
      <c r="G16" s="428"/>
      <c r="H16" s="428"/>
      <c r="I16" s="434"/>
      <c r="J16" s="949"/>
    </row>
    <row r="17" spans="1:10" ht="15" customHeight="1" thickBot="1">
      <c r="A17" s="442" t="s">
        <v>18</v>
      </c>
      <c r="B17" s="12"/>
      <c r="C17" s="430"/>
      <c r="D17" s="430"/>
      <c r="E17" s="430"/>
      <c r="F17" s="7"/>
      <c r="G17" s="430"/>
      <c r="H17" s="430"/>
      <c r="I17" s="435"/>
      <c r="J17" s="949"/>
    </row>
    <row r="18" spans="1:10" ht="17.25" customHeight="1" thickBot="1">
      <c r="A18" s="445" t="s">
        <v>19</v>
      </c>
      <c r="B18" s="426" t="s">
        <v>476</v>
      </c>
      <c r="C18" s="431">
        <f>+C6+C7+C9+C10+C12+C13+C14+C15+C16+C17</f>
        <v>61935</v>
      </c>
      <c r="D18" s="431">
        <f>+D6+D7+D9+D10+D12+D13+D14+D15+D16+D17</f>
        <v>84695</v>
      </c>
      <c r="E18" s="431">
        <f>+E6+E7+E9+E10+E12+E13+E14+E15+E16+E17</f>
        <v>87697</v>
      </c>
      <c r="F18" s="426" t="s">
        <v>483</v>
      </c>
      <c r="G18" s="431">
        <f>SUM(G6:G17)</f>
        <v>62714</v>
      </c>
      <c r="H18" s="431">
        <f>SUM(H6:H17)</f>
        <v>88394</v>
      </c>
      <c r="I18" s="431">
        <f>SUM(I6:I17)</f>
        <v>78425</v>
      </c>
      <c r="J18" s="949"/>
    </row>
    <row r="19" spans="1:10" ht="15" customHeight="1">
      <c r="A19" s="446" t="s">
        <v>20</v>
      </c>
      <c r="B19" s="447" t="s">
        <v>477</v>
      </c>
      <c r="C19" s="38">
        <f>+C20+C21+C22+C23</f>
        <v>779</v>
      </c>
      <c r="D19" s="38">
        <f>+D20+D21+D22+D23</f>
        <v>5180</v>
      </c>
      <c r="E19" s="38">
        <f>+E20+E21+E22+E23</f>
        <v>8091</v>
      </c>
      <c r="F19" s="448" t="s">
        <v>136</v>
      </c>
      <c r="G19" s="432"/>
      <c r="H19" s="432"/>
      <c r="I19" s="432"/>
      <c r="J19" s="949"/>
    </row>
    <row r="20" spans="1:10" ht="15" customHeight="1">
      <c r="A20" s="449" t="s">
        <v>21</v>
      </c>
      <c r="B20" s="448" t="s">
        <v>149</v>
      </c>
      <c r="C20" s="425">
        <v>779</v>
      </c>
      <c r="D20" s="425">
        <v>5180</v>
      </c>
      <c r="E20" s="425">
        <v>6605</v>
      </c>
      <c r="F20" s="448" t="s">
        <v>484</v>
      </c>
      <c r="G20" s="425"/>
      <c r="H20" s="425"/>
      <c r="I20" s="425"/>
      <c r="J20" s="949"/>
    </row>
    <row r="21" spans="1:10" ht="15" customHeight="1">
      <c r="A21" s="449" t="s">
        <v>22</v>
      </c>
      <c r="B21" s="448" t="s">
        <v>150</v>
      </c>
      <c r="C21" s="425"/>
      <c r="D21" s="425"/>
      <c r="E21" s="425"/>
      <c r="F21" s="448" t="s">
        <v>110</v>
      </c>
      <c r="G21" s="425"/>
      <c r="H21" s="425"/>
      <c r="I21" s="425"/>
      <c r="J21" s="949"/>
    </row>
    <row r="22" spans="1:10" ht="15" customHeight="1">
      <c r="A22" s="449" t="s">
        <v>23</v>
      </c>
      <c r="B22" s="448" t="s">
        <v>155</v>
      </c>
      <c r="C22" s="425"/>
      <c r="D22" s="425"/>
      <c r="E22" s="425"/>
      <c r="F22" s="448" t="s">
        <v>111</v>
      </c>
      <c r="G22" s="425"/>
      <c r="H22" s="425"/>
      <c r="I22" s="425"/>
      <c r="J22" s="949"/>
    </row>
    <row r="23" spans="1:10" ht="22.5" customHeight="1">
      <c r="A23" s="449" t="s">
        <v>24</v>
      </c>
      <c r="B23" s="448" t="s">
        <v>739</v>
      </c>
      <c r="C23" s="425"/>
      <c r="D23" s="425"/>
      <c r="E23" s="425">
        <v>1486</v>
      </c>
      <c r="F23" s="447" t="s">
        <v>157</v>
      </c>
      <c r="G23" s="425"/>
      <c r="H23" s="425"/>
      <c r="I23" s="425"/>
      <c r="J23" s="949"/>
    </row>
    <row r="24" spans="1:10" ht="15" customHeight="1">
      <c r="A24" s="449" t="s">
        <v>25</v>
      </c>
      <c r="B24" s="448" t="s">
        <v>478</v>
      </c>
      <c r="C24" s="450">
        <f>+C25+C26</f>
        <v>0</v>
      </c>
      <c r="D24" s="450">
        <f>+D25+D26</f>
        <v>0</v>
      </c>
      <c r="E24" s="450">
        <f>+E25+E26</f>
        <v>0</v>
      </c>
      <c r="F24" s="448" t="s">
        <v>137</v>
      </c>
      <c r="G24" s="425"/>
      <c r="H24" s="425"/>
      <c r="I24" s="425"/>
      <c r="J24" s="949"/>
    </row>
    <row r="25" spans="1:10" ht="15" customHeight="1">
      <c r="A25" s="446" t="s">
        <v>26</v>
      </c>
      <c r="B25" s="447" t="s">
        <v>479</v>
      </c>
      <c r="C25" s="432"/>
      <c r="D25" s="432"/>
      <c r="E25" s="432"/>
      <c r="F25" s="441" t="s">
        <v>138</v>
      </c>
      <c r="G25" s="432"/>
      <c r="H25" s="432"/>
      <c r="I25" s="432"/>
      <c r="J25" s="949"/>
    </row>
    <row r="26" spans="1:10" ht="15" customHeight="1" thickBot="1">
      <c r="A26" s="449" t="s">
        <v>27</v>
      </c>
      <c r="B26" s="448" t="s">
        <v>480</v>
      </c>
      <c r="C26" s="425"/>
      <c r="D26" s="425"/>
      <c r="E26" s="425"/>
      <c r="F26" s="7" t="s">
        <v>738</v>
      </c>
      <c r="G26" s="425"/>
      <c r="H26" s="425">
        <v>1481</v>
      </c>
      <c r="I26" s="425">
        <v>1481</v>
      </c>
      <c r="J26" s="949"/>
    </row>
    <row r="27" spans="1:10" ht="17.25" customHeight="1" thickBot="1">
      <c r="A27" s="445" t="s">
        <v>28</v>
      </c>
      <c r="B27" s="426" t="s">
        <v>481</v>
      </c>
      <c r="C27" s="431">
        <f>+C19+C24</f>
        <v>779</v>
      </c>
      <c r="D27" s="431">
        <f>+D19+D24</f>
        <v>5180</v>
      </c>
      <c r="E27" s="431">
        <f>+E19+E24</f>
        <v>8091</v>
      </c>
      <c r="F27" s="426" t="s">
        <v>485</v>
      </c>
      <c r="G27" s="431">
        <f>SUM(G19:G26)</f>
        <v>0</v>
      </c>
      <c r="H27" s="431">
        <f>SUM(H19:H26)</f>
        <v>1481</v>
      </c>
      <c r="I27" s="431">
        <f>SUM(I19:I26)</f>
        <v>1481</v>
      </c>
      <c r="J27" s="949"/>
    </row>
    <row r="28" spans="1:10" ht="17.25" customHeight="1" thickBot="1">
      <c r="A28" s="445" t="s">
        <v>29</v>
      </c>
      <c r="B28" s="451" t="s">
        <v>482</v>
      </c>
      <c r="C28" s="98">
        <f>+C18+C27</f>
        <v>62714</v>
      </c>
      <c r="D28" s="98">
        <f>+D18+D27</f>
        <v>89875</v>
      </c>
      <c r="E28" s="452">
        <f>+E18+E27</f>
        <v>95788</v>
      </c>
      <c r="F28" s="451" t="s">
        <v>486</v>
      </c>
      <c r="G28" s="98">
        <f>+G18+G27</f>
        <v>62714</v>
      </c>
      <c r="H28" s="98">
        <f>+H18+H27</f>
        <v>89875</v>
      </c>
      <c r="I28" s="98">
        <f>+I18+I27</f>
        <v>79906</v>
      </c>
      <c r="J28" s="949"/>
    </row>
    <row r="29" spans="1:10" ht="17.25" customHeight="1" thickBot="1">
      <c r="A29" s="445" t="s">
        <v>30</v>
      </c>
      <c r="B29" s="451" t="s">
        <v>114</v>
      </c>
      <c r="C29" s="98">
        <f>IF(C18-G18&lt;0,G18-C18,"-")</f>
        <v>779</v>
      </c>
      <c r="D29" s="98">
        <f>IF(D18-H18&lt;0,H18-D18,"-")</f>
        <v>3699</v>
      </c>
      <c r="E29" s="452" t="str">
        <f>IF(E18-I18&lt;0,I18-E18,"-")</f>
        <v>-</v>
      </c>
      <c r="F29" s="451" t="s">
        <v>115</v>
      </c>
      <c r="G29" s="98" t="str">
        <f>IF(C18-G18&gt;0,C18-G18,"-")</f>
        <v>-</v>
      </c>
      <c r="H29" s="98" t="str">
        <f>IF(D18-H18&gt;0,D18-H18,"-")</f>
        <v>-</v>
      </c>
      <c r="I29" s="98">
        <f>IF(E18-I18&gt;0,E18-I18,"-")</f>
        <v>9272</v>
      </c>
      <c r="J29" s="949"/>
    </row>
    <row r="30" spans="1:10" ht="17.25" customHeight="1" thickBot="1">
      <c r="A30" s="445" t="s">
        <v>31</v>
      </c>
      <c r="B30" s="451" t="s">
        <v>158</v>
      </c>
      <c r="C30" s="98" t="str">
        <f>IF(C28-G28&lt;0,G28-C28,"-")</f>
        <v>-</v>
      </c>
      <c r="D30" s="98" t="str">
        <f>IF(D28-H28&lt;0,H28-D28,"-")</f>
        <v>-</v>
      </c>
      <c r="E30" s="452" t="str">
        <f>IF(E28-I28&lt;0,I28-E28,"-")</f>
        <v>-</v>
      </c>
      <c r="F30" s="451" t="s">
        <v>159</v>
      </c>
      <c r="G30" s="98" t="str">
        <f>IF(C28-G28&gt;0,C28-G28,"-")</f>
        <v>-</v>
      </c>
      <c r="H30" s="98" t="str">
        <f>IF(D28-H28&gt;0,D28-H28,"-")</f>
        <v>-</v>
      </c>
      <c r="I30" s="98">
        <f>IF(E28-I28&gt;0,E28-I28,"-")</f>
        <v>15882</v>
      </c>
      <c r="J30" s="94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36" t="s">
        <v>113</v>
      </c>
      <c r="C1" s="437"/>
      <c r="D1" s="437"/>
      <c r="E1" s="437"/>
      <c r="F1" s="437"/>
      <c r="G1" s="437"/>
      <c r="H1" s="437"/>
      <c r="I1" s="437"/>
      <c r="J1" s="952" t="str">
        <f>+CONCATENATE("2.2. melléklet a 4/",LEFT('1.1.sz.mell.'!C3,4)+1,". (V.31) önkormányzati rendelethez")</f>
        <v>2.2. melléklet a 4/2017. (V.31) önkormányzati rendelethez</v>
      </c>
    </row>
    <row r="2" spans="7:10" ht="14.25" thickBot="1">
      <c r="G2" s="37"/>
      <c r="H2" s="37"/>
      <c r="I2" s="37" t="s">
        <v>46</v>
      </c>
      <c r="J2" s="952"/>
    </row>
    <row r="3" spans="1:10" ht="24" customHeight="1" thickBot="1">
      <c r="A3" s="950" t="s">
        <v>54</v>
      </c>
      <c r="B3" s="464" t="s">
        <v>41</v>
      </c>
      <c r="C3" s="465"/>
      <c r="D3" s="465"/>
      <c r="E3" s="465"/>
      <c r="F3" s="464" t="s">
        <v>42</v>
      </c>
      <c r="G3" s="466"/>
      <c r="H3" s="466"/>
      <c r="I3" s="466"/>
      <c r="J3" s="952"/>
    </row>
    <row r="4" spans="1:10" s="438" customFormat="1" ht="35.25" customHeight="1" thickBot="1">
      <c r="A4" s="951"/>
      <c r="B4" s="25" t="s">
        <v>47</v>
      </c>
      <c r="C4" s="26" t="str">
        <f>+'2.1.sz.mell  '!C4</f>
        <v>2016. évi eredeti előirányzat</v>
      </c>
      <c r="D4" s="424" t="str">
        <f>+'2.1.sz.mell  '!D4</f>
        <v>2016. évi módosított előirányzat</v>
      </c>
      <c r="E4" s="26" t="str">
        <f>+'2.1.sz.mell  '!E4</f>
        <v>2016. évi teljesítés</v>
      </c>
      <c r="F4" s="25" t="s">
        <v>47</v>
      </c>
      <c r="G4" s="26" t="str">
        <f>+'2.1.sz.mell  '!C4</f>
        <v>2016. évi eredeti előirányzat</v>
      </c>
      <c r="H4" s="424" t="str">
        <f>+'2.1.sz.mell  '!D4</f>
        <v>2016. évi módosított előirányzat</v>
      </c>
      <c r="I4" s="454" t="str">
        <f>+'2.1.sz.mell  '!E4</f>
        <v>2016. évi teljesítés</v>
      </c>
      <c r="J4" s="952"/>
    </row>
    <row r="5" spans="1:10" s="438" customFormat="1" ht="13.5" thickBot="1">
      <c r="A5" s="467" t="s">
        <v>415</v>
      </c>
      <c r="B5" s="468" t="s">
        <v>416</v>
      </c>
      <c r="C5" s="469" t="s">
        <v>417</v>
      </c>
      <c r="D5" s="469" t="s">
        <v>418</v>
      </c>
      <c r="E5" s="469" t="s">
        <v>419</v>
      </c>
      <c r="F5" s="468" t="s">
        <v>496</v>
      </c>
      <c r="G5" s="469" t="s">
        <v>497</v>
      </c>
      <c r="H5" s="469" t="s">
        <v>498</v>
      </c>
      <c r="I5" s="470" t="s">
        <v>499</v>
      </c>
      <c r="J5" s="952"/>
    </row>
    <row r="6" spans="1:10" ht="12.75" customHeight="1">
      <c r="A6" s="440" t="s">
        <v>7</v>
      </c>
      <c r="B6" s="441" t="s">
        <v>487</v>
      </c>
      <c r="C6" s="427"/>
      <c r="D6" s="427"/>
      <c r="E6" s="427"/>
      <c r="F6" s="441" t="s">
        <v>151</v>
      </c>
      <c r="G6" s="427">
        <v>400</v>
      </c>
      <c r="H6" s="427">
        <v>4311</v>
      </c>
      <c r="I6" s="433">
        <v>3863</v>
      </c>
      <c r="J6" s="952"/>
    </row>
    <row r="7" spans="1:10" ht="12.75">
      <c r="A7" s="442" t="s">
        <v>8</v>
      </c>
      <c r="B7" s="443" t="s">
        <v>488</v>
      </c>
      <c r="C7" s="428"/>
      <c r="D7" s="428"/>
      <c r="E7" s="428"/>
      <c r="F7" s="443" t="s">
        <v>500</v>
      </c>
      <c r="G7" s="428"/>
      <c r="H7" s="428"/>
      <c r="I7" s="434"/>
      <c r="J7" s="952"/>
    </row>
    <row r="8" spans="1:10" ht="12.75" customHeight="1">
      <c r="A8" s="442" t="s">
        <v>9</v>
      </c>
      <c r="B8" s="443" t="s">
        <v>489</v>
      </c>
      <c r="C8" s="428">
        <v>20200</v>
      </c>
      <c r="D8" s="428">
        <v>20200</v>
      </c>
      <c r="E8" s="428"/>
      <c r="F8" s="443" t="s">
        <v>132</v>
      </c>
      <c r="G8" s="428">
        <v>1165</v>
      </c>
      <c r="H8" s="428">
        <v>3271</v>
      </c>
      <c r="I8" s="434">
        <v>2294</v>
      </c>
      <c r="J8" s="952"/>
    </row>
    <row r="9" spans="1:10" ht="12.75" customHeight="1">
      <c r="A9" s="442" t="s">
        <v>10</v>
      </c>
      <c r="B9" s="443" t="s">
        <v>490</v>
      </c>
      <c r="C9" s="428">
        <v>362</v>
      </c>
      <c r="D9" s="428">
        <v>528</v>
      </c>
      <c r="E9" s="428">
        <v>528</v>
      </c>
      <c r="F9" s="443" t="s">
        <v>501</v>
      </c>
      <c r="G9" s="428"/>
      <c r="H9" s="428"/>
      <c r="I9" s="434"/>
      <c r="J9" s="952"/>
    </row>
    <row r="10" spans="1:10" ht="12.75" customHeight="1">
      <c r="A10" s="442" t="s">
        <v>11</v>
      </c>
      <c r="B10" s="443" t="s">
        <v>491</v>
      </c>
      <c r="C10" s="428"/>
      <c r="D10" s="428"/>
      <c r="E10" s="428"/>
      <c r="F10" s="443" t="s">
        <v>154</v>
      </c>
      <c r="G10" s="428">
        <v>20200</v>
      </c>
      <c r="H10" s="428">
        <v>20200</v>
      </c>
      <c r="I10" s="434"/>
      <c r="J10" s="952"/>
    </row>
    <row r="11" spans="1:10" ht="12.75" customHeight="1">
      <c r="A11" s="442" t="s">
        <v>12</v>
      </c>
      <c r="B11" s="443" t="s">
        <v>492</v>
      </c>
      <c r="C11" s="429"/>
      <c r="D11" s="429"/>
      <c r="E11" s="429"/>
      <c r="F11" s="485"/>
      <c r="G11" s="428"/>
      <c r="H11" s="428"/>
      <c r="I11" s="434"/>
      <c r="J11" s="952"/>
    </row>
    <row r="12" spans="1:10" ht="12.75" customHeight="1">
      <c r="A12" s="442" t="s">
        <v>13</v>
      </c>
      <c r="B12" s="7"/>
      <c r="C12" s="428"/>
      <c r="D12" s="428"/>
      <c r="E12" s="428"/>
      <c r="F12" s="485"/>
      <c r="G12" s="428"/>
      <c r="H12" s="428"/>
      <c r="I12" s="434"/>
      <c r="J12" s="952"/>
    </row>
    <row r="13" spans="1:10" ht="12.75" customHeight="1">
      <c r="A13" s="442" t="s">
        <v>14</v>
      </c>
      <c r="B13" s="7"/>
      <c r="C13" s="428"/>
      <c r="D13" s="428"/>
      <c r="E13" s="428"/>
      <c r="F13" s="486"/>
      <c r="G13" s="428"/>
      <c r="H13" s="428"/>
      <c r="I13" s="434"/>
      <c r="J13" s="952"/>
    </row>
    <row r="14" spans="1:10" ht="12.75" customHeight="1">
      <c r="A14" s="442" t="s">
        <v>15</v>
      </c>
      <c r="B14" s="483"/>
      <c r="C14" s="429"/>
      <c r="D14" s="429"/>
      <c r="E14" s="429"/>
      <c r="F14" s="485"/>
      <c r="G14" s="428"/>
      <c r="H14" s="428"/>
      <c r="I14" s="434"/>
      <c r="J14" s="952"/>
    </row>
    <row r="15" spans="1:10" ht="12.75">
      <c r="A15" s="442" t="s">
        <v>16</v>
      </c>
      <c r="B15" s="7"/>
      <c r="C15" s="429"/>
      <c r="D15" s="429"/>
      <c r="E15" s="429"/>
      <c r="F15" s="485"/>
      <c r="G15" s="428"/>
      <c r="H15" s="428"/>
      <c r="I15" s="434"/>
      <c r="J15" s="952"/>
    </row>
    <row r="16" spans="1:10" ht="12.75" customHeight="1" thickBot="1">
      <c r="A16" s="480" t="s">
        <v>17</v>
      </c>
      <c r="B16" s="484"/>
      <c r="C16" s="482"/>
      <c r="D16" s="105"/>
      <c r="E16" s="109"/>
      <c r="F16" s="481" t="s">
        <v>38</v>
      </c>
      <c r="G16" s="428"/>
      <c r="H16" s="428"/>
      <c r="I16" s="434"/>
      <c r="J16" s="952"/>
    </row>
    <row r="17" spans="1:10" ht="15.75" customHeight="1" thickBot="1">
      <c r="A17" s="445" t="s">
        <v>18</v>
      </c>
      <c r="B17" s="426" t="s">
        <v>493</v>
      </c>
      <c r="C17" s="431">
        <f>+C6+C8+C9+C11+C12+C13+C14+C15+C16</f>
        <v>20562</v>
      </c>
      <c r="D17" s="431">
        <f>+D6+D8+D9+D11+D12+D13+D14+D15+D16</f>
        <v>20728</v>
      </c>
      <c r="E17" s="431">
        <f>+E6+E8+E9+E11+E12+E13+E14+E15+E16</f>
        <v>528</v>
      </c>
      <c r="F17" s="426" t="s">
        <v>502</v>
      </c>
      <c r="G17" s="431">
        <f>+G6+G8+G10+G11+G12+G13+G14+G15+G16</f>
        <v>21765</v>
      </c>
      <c r="H17" s="431">
        <f>+H6+H8+H10+H11+H12+H13+H14+H15+H16</f>
        <v>27782</v>
      </c>
      <c r="I17" s="463">
        <f>+I6+I8+I10+I11+I12+I13+I14+I15+I16</f>
        <v>6157</v>
      </c>
      <c r="J17" s="952"/>
    </row>
    <row r="18" spans="1:10" ht="12.75" customHeight="1">
      <c r="A18" s="440" t="s">
        <v>19</v>
      </c>
      <c r="B18" s="472" t="s">
        <v>171</v>
      </c>
      <c r="C18" s="479">
        <f>+C19+C20+C21+C22+C23</f>
        <v>1203</v>
      </c>
      <c r="D18" s="479">
        <f>+D19+D20+D21+D22+D23</f>
        <v>7054</v>
      </c>
      <c r="E18" s="479">
        <f>+E19+E20+E21+E22+E23</f>
        <v>5629</v>
      </c>
      <c r="F18" s="448" t="s">
        <v>136</v>
      </c>
      <c r="G18" s="100"/>
      <c r="H18" s="100"/>
      <c r="I18" s="458"/>
      <c r="J18" s="952"/>
    </row>
    <row r="19" spans="1:10" ht="12.75" customHeight="1">
      <c r="A19" s="442" t="s">
        <v>20</v>
      </c>
      <c r="B19" s="473" t="s">
        <v>160</v>
      </c>
      <c r="C19" s="425">
        <v>1203</v>
      </c>
      <c r="D19" s="425">
        <v>7054</v>
      </c>
      <c r="E19" s="425">
        <v>5629</v>
      </c>
      <c r="F19" s="448" t="s">
        <v>139</v>
      </c>
      <c r="G19" s="425"/>
      <c r="H19" s="425"/>
      <c r="I19" s="459"/>
      <c r="J19" s="952"/>
    </row>
    <row r="20" spans="1:10" ht="12.75" customHeight="1">
      <c r="A20" s="440" t="s">
        <v>21</v>
      </c>
      <c r="B20" s="473" t="s">
        <v>161</v>
      </c>
      <c r="C20" s="425"/>
      <c r="D20" s="425"/>
      <c r="E20" s="425"/>
      <c r="F20" s="448" t="s">
        <v>110</v>
      </c>
      <c r="G20" s="425"/>
      <c r="H20" s="425"/>
      <c r="I20" s="459"/>
      <c r="J20" s="952"/>
    </row>
    <row r="21" spans="1:10" ht="12.75" customHeight="1">
      <c r="A21" s="442" t="s">
        <v>22</v>
      </c>
      <c r="B21" s="473" t="s">
        <v>162</v>
      </c>
      <c r="C21" s="425"/>
      <c r="D21" s="425"/>
      <c r="E21" s="425"/>
      <c r="F21" s="448" t="s">
        <v>111</v>
      </c>
      <c r="G21" s="425"/>
      <c r="H21" s="425"/>
      <c r="I21" s="459"/>
      <c r="J21" s="952"/>
    </row>
    <row r="22" spans="1:10" ht="12.75" customHeight="1">
      <c r="A22" s="440" t="s">
        <v>23</v>
      </c>
      <c r="B22" s="473" t="s">
        <v>163</v>
      </c>
      <c r="C22" s="425"/>
      <c r="D22" s="425"/>
      <c r="E22" s="425"/>
      <c r="F22" s="447" t="s">
        <v>157</v>
      </c>
      <c r="G22" s="425"/>
      <c r="H22" s="425"/>
      <c r="I22" s="459"/>
      <c r="J22" s="952"/>
    </row>
    <row r="23" spans="1:10" ht="12.75" customHeight="1">
      <c r="A23" s="442" t="s">
        <v>24</v>
      </c>
      <c r="B23" s="474" t="s">
        <v>164</v>
      </c>
      <c r="C23" s="425"/>
      <c r="D23" s="425"/>
      <c r="E23" s="425"/>
      <c r="F23" s="448" t="s">
        <v>140</v>
      </c>
      <c r="G23" s="425"/>
      <c r="H23" s="425"/>
      <c r="I23" s="459"/>
      <c r="J23" s="952"/>
    </row>
    <row r="24" spans="1:10" ht="12.75" customHeight="1">
      <c r="A24" s="440" t="s">
        <v>25</v>
      </c>
      <c r="B24" s="475" t="s">
        <v>165</v>
      </c>
      <c r="C24" s="450">
        <f>+C25+C26+C27+C28+C29</f>
        <v>0</v>
      </c>
      <c r="D24" s="450">
        <f>+D25+D26+D27+D28+D29</f>
        <v>0</v>
      </c>
      <c r="E24" s="450">
        <f>+E25+E26+E27+E28+E29</f>
        <v>0</v>
      </c>
      <c r="F24" s="476" t="s">
        <v>138</v>
      </c>
      <c r="G24" s="425"/>
      <c r="H24" s="425"/>
      <c r="I24" s="459"/>
      <c r="J24" s="952"/>
    </row>
    <row r="25" spans="1:10" ht="12.75" customHeight="1">
      <c r="A25" s="442" t="s">
        <v>26</v>
      </c>
      <c r="B25" s="474" t="s">
        <v>166</v>
      </c>
      <c r="C25" s="425"/>
      <c r="D25" s="425"/>
      <c r="E25" s="425"/>
      <c r="F25" s="476" t="s">
        <v>503</v>
      </c>
      <c r="G25" s="425"/>
      <c r="H25" s="425"/>
      <c r="I25" s="459"/>
      <c r="J25" s="952"/>
    </row>
    <row r="26" spans="1:10" ht="12.75" customHeight="1">
      <c r="A26" s="440" t="s">
        <v>27</v>
      </c>
      <c r="B26" s="474" t="s">
        <v>167</v>
      </c>
      <c r="C26" s="425"/>
      <c r="D26" s="425"/>
      <c r="E26" s="425"/>
      <c r="F26" s="471"/>
      <c r="G26" s="425"/>
      <c r="H26" s="425"/>
      <c r="I26" s="459"/>
      <c r="J26" s="952"/>
    </row>
    <row r="27" spans="1:10" ht="12.75" customHeight="1">
      <c r="A27" s="442" t="s">
        <v>28</v>
      </c>
      <c r="B27" s="473" t="s">
        <v>168</v>
      </c>
      <c r="C27" s="425"/>
      <c r="D27" s="425"/>
      <c r="E27" s="425"/>
      <c r="F27" s="460"/>
      <c r="G27" s="425"/>
      <c r="H27" s="425"/>
      <c r="I27" s="459"/>
      <c r="J27" s="952"/>
    </row>
    <row r="28" spans="1:10" ht="12.75" customHeight="1">
      <c r="A28" s="440" t="s">
        <v>29</v>
      </c>
      <c r="B28" s="477" t="s">
        <v>169</v>
      </c>
      <c r="C28" s="425"/>
      <c r="D28" s="425"/>
      <c r="E28" s="425"/>
      <c r="F28" s="7"/>
      <c r="G28" s="425"/>
      <c r="H28" s="425"/>
      <c r="I28" s="459"/>
      <c r="J28" s="952"/>
    </row>
    <row r="29" spans="1:10" ht="12.75" customHeight="1" thickBot="1">
      <c r="A29" s="442" t="s">
        <v>30</v>
      </c>
      <c r="B29" s="478" t="s">
        <v>170</v>
      </c>
      <c r="C29" s="425"/>
      <c r="D29" s="425"/>
      <c r="E29" s="425"/>
      <c r="F29" s="460"/>
      <c r="G29" s="425"/>
      <c r="H29" s="425"/>
      <c r="I29" s="459"/>
      <c r="J29" s="952"/>
    </row>
    <row r="30" spans="1:10" ht="21.75" customHeight="1" thickBot="1">
      <c r="A30" s="445" t="s">
        <v>31</v>
      </c>
      <c r="B30" s="426" t="s">
        <v>494</v>
      </c>
      <c r="C30" s="431">
        <f>+C18+C24</f>
        <v>1203</v>
      </c>
      <c r="D30" s="431">
        <f>+D18+D24</f>
        <v>7054</v>
      </c>
      <c r="E30" s="431">
        <f>+E18+E24</f>
        <v>5629</v>
      </c>
      <c r="F30" s="426" t="s">
        <v>505</v>
      </c>
      <c r="G30" s="431">
        <f>SUM(G18:G29)</f>
        <v>0</v>
      </c>
      <c r="H30" s="431">
        <f>SUM(H18:H29)</f>
        <v>0</v>
      </c>
      <c r="I30" s="463">
        <f>SUM(I18:I29)</f>
        <v>0</v>
      </c>
      <c r="J30" s="952"/>
    </row>
    <row r="31" spans="1:10" ht="16.5" customHeight="1" thickBot="1">
      <c r="A31" s="445" t="s">
        <v>32</v>
      </c>
      <c r="B31" s="451" t="s">
        <v>495</v>
      </c>
      <c r="C31" s="98">
        <f>+C17+C30</f>
        <v>21765</v>
      </c>
      <c r="D31" s="98">
        <f>+D17+D30</f>
        <v>27782</v>
      </c>
      <c r="E31" s="452">
        <f>+E17+E30</f>
        <v>6157</v>
      </c>
      <c r="F31" s="451" t="s">
        <v>504</v>
      </c>
      <c r="G31" s="98">
        <f>+G17+G30</f>
        <v>21765</v>
      </c>
      <c r="H31" s="98">
        <f>+H17+H30</f>
        <v>27782</v>
      </c>
      <c r="I31" s="99">
        <f>+I17+I30</f>
        <v>6157</v>
      </c>
      <c r="J31" s="952"/>
    </row>
    <row r="32" spans="1:10" ht="16.5" customHeight="1" thickBot="1">
      <c r="A32" s="445" t="s">
        <v>33</v>
      </c>
      <c r="B32" s="451" t="s">
        <v>114</v>
      </c>
      <c r="C32" s="98">
        <f>IF(C17-G17&lt;0,G17-C17,"-")</f>
        <v>1203</v>
      </c>
      <c r="D32" s="98">
        <f>IF(D17-H17&lt;0,H17-D17,"-")</f>
        <v>7054</v>
      </c>
      <c r="E32" s="452">
        <f>IF(E17-I17&lt;0,I17-E17,"-")</f>
        <v>5629</v>
      </c>
      <c r="F32" s="451" t="s">
        <v>115</v>
      </c>
      <c r="G32" s="98" t="str">
        <f>IF(C17-G17&gt;0,C17-G17,"-")</f>
        <v>-</v>
      </c>
      <c r="H32" s="98" t="str">
        <f>IF(D17-H17&gt;0,D17-H17,"-")</f>
        <v>-</v>
      </c>
      <c r="I32" s="99" t="str">
        <f>IF(E17-I17&gt;0,E17-I17,"-")</f>
        <v>-</v>
      </c>
      <c r="J32" s="952"/>
    </row>
    <row r="33" spans="1:10" ht="16.5" customHeight="1" thickBot="1">
      <c r="A33" s="445" t="s">
        <v>34</v>
      </c>
      <c r="B33" s="451" t="s">
        <v>158</v>
      </c>
      <c r="C33" s="98" t="str">
        <f>IF(C26-G26&lt;0,G26-C26,"-")</f>
        <v>-</v>
      </c>
      <c r="D33" s="98" t="str">
        <f>IF(D26-H26&lt;0,H26-D26,"-")</f>
        <v>-</v>
      </c>
      <c r="E33" s="452" t="str">
        <f>IF(E26-I26&lt;0,I26-E26,"-")</f>
        <v>-</v>
      </c>
      <c r="F33" s="451" t="s">
        <v>159</v>
      </c>
      <c r="G33" s="98" t="str">
        <f>IF(C26-G26&gt;0,C26-G26,"-")</f>
        <v>-</v>
      </c>
      <c r="H33" s="98" t="str">
        <f>IF(D26-H26&gt;0,D26-H26,"-")</f>
        <v>-</v>
      </c>
      <c r="I33" s="99" t="str">
        <f>IF(E26-I26&gt;0,E26-I26,"-")</f>
        <v>-</v>
      </c>
      <c r="J33" s="95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0">
      <selection activeCell="C44" sqref="C44"/>
    </sheetView>
  </sheetViews>
  <sheetFormatPr defaultColWidth="9.00390625" defaultRowHeight="12.75"/>
  <cols>
    <col min="1" max="1" width="46.375" style="305" customWidth="1"/>
    <col min="2" max="2" width="13.875" style="305" customWidth="1"/>
    <col min="3" max="3" width="66.125" style="305" customWidth="1"/>
    <col min="4" max="5" width="13.875" style="305" customWidth="1"/>
    <col min="6" max="16384" width="9.375" style="305" customWidth="1"/>
  </cols>
  <sheetData>
    <row r="1" spans="1:5" ht="18.75">
      <c r="A1" s="487" t="s">
        <v>105</v>
      </c>
      <c r="E1" s="493" t="s">
        <v>109</v>
      </c>
    </row>
    <row r="3" spans="1:5" ht="12.75">
      <c r="A3" s="488"/>
      <c r="B3" s="494"/>
      <c r="C3" s="488"/>
      <c r="D3" s="495"/>
      <c r="E3" s="494"/>
    </row>
    <row r="4" spans="1:5" ht="15.75">
      <c r="A4" s="462" t="str">
        <f>+ÖSSZEFÜGGÉSEK!A4</f>
        <v>2015. évi eredeti előirányzat BEVÉTELEK</v>
      </c>
      <c r="B4" s="496"/>
      <c r="C4" s="489"/>
      <c r="D4" s="495"/>
      <c r="E4" s="494"/>
    </row>
    <row r="5" spans="1:5" ht="12.75">
      <c r="A5" s="488"/>
      <c r="B5" s="494"/>
      <c r="C5" s="488"/>
      <c r="D5" s="495"/>
      <c r="E5" s="494"/>
    </row>
    <row r="6" spans="1:5" ht="12.75">
      <c r="A6" s="488" t="s">
        <v>509</v>
      </c>
      <c r="B6" s="494">
        <f>+'1.1.sz.mell.'!C60</f>
        <v>82497</v>
      </c>
      <c r="C6" s="488" t="s">
        <v>510</v>
      </c>
      <c r="D6" s="495">
        <f>+'2.1.sz.mell  '!C18+'2.2.sz.mell  '!C17</f>
        <v>82497</v>
      </c>
      <c r="E6" s="494">
        <f>+B6-D6</f>
        <v>0</v>
      </c>
    </row>
    <row r="7" spans="1:5" ht="12.75">
      <c r="A7" s="488" t="s">
        <v>511</v>
      </c>
      <c r="B7" s="494">
        <f>+'1.1.sz.mell.'!C83</f>
        <v>1982</v>
      </c>
      <c r="C7" s="488" t="s">
        <v>512</v>
      </c>
      <c r="D7" s="495">
        <f>+'2.1.sz.mell  '!C27+'2.2.sz.mell  '!C30</f>
        <v>1982</v>
      </c>
      <c r="E7" s="494">
        <f>+B7-D7</f>
        <v>0</v>
      </c>
    </row>
    <row r="8" spans="1:5" ht="12.75">
      <c r="A8" s="488" t="s">
        <v>513</v>
      </c>
      <c r="B8" s="494">
        <f>+'1.1.sz.mell.'!C84</f>
        <v>84479</v>
      </c>
      <c r="C8" s="488" t="s">
        <v>514</v>
      </c>
      <c r="D8" s="495">
        <f>+'2.1.sz.mell  '!C28+'2.2.sz.mell  '!C31</f>
        <v>84479</v>
      </c>
      <c r="E8" s="494">
        <f>+B8-D8</f>
        <v>0</v>
      </c>
    </row>
    <row r="9" spans="1:5" ht="12.75">
      <c r="A9" s="488"/>
      <c r="B9" s="494"/>
      <c r="C9" s="488"/>
      <c r="D9" s="495"/>
      <c r="E9" s="494"/>
    </row>
    <row r="10" spans="1:5" ht="15.75">
      <c r="A10" s="462" t="str">
        <f>+ÖSSZEFÜGGÉSEK!A10</f>
        <v>2015. évi módosított előirányzat BEVÉTELEK</v>
      </c>
      <c r="B10" s="496"/>
      <c r="C10" s="489"/>
      <c r="D10" s="495"/>
      <c r="E10" s="494"/>
    </row>
    <row r="11" spans="1:5" ht="12.75">
      <c r="A11" s="488"/>
      <c r="B11" s="494"/>
      <c r="C11" s="488"/>
      <c r="D11" s="495"/>
      <c r="E11" s="494"/>
    </row>
    <row r="12" spans="1:5" ht="12.75">
      <c r="A12" s="488" t="s">
        <v>515</v>
      </c>
      <c r="B12" s="494">
        <f>+'1.1.sz.mell.'!D60</f>
        <v>105423</v>
      </c>
      <c r="C12" s="488" t="s">
        <v>521</v>
      </c>
      <c r="D12" s="495">
        <f>+'2.1.sz.mell  '!D18+'2.2.sz.mell  '!D17</f>
        <v>105423</v>
      </c>
      <c r="E12" s="494">
        <f>+B12-D12</f>
        <v>0</v>
      </c>
    </row>
    <row r="13" spans="1:5" ht="12.75">
      <c r="A13" s="488" t="s">
        <v>516</v>
      </c>
      <c r="B13" s="494">
        <f>+'1.1.sz.mell.'!D83</f>
        <v>12234</v>
      </c>
      <c r="C13" s="488" t="s">
        <v>522</v>
      </c>
      <c r="D13" s="495">
        <f>+'2.1.sz.mell  '!D27+'2.2.sz.mell  '!D30</f>
        <v>12234</v>
      </c>
      <c r="E13" s="494">
        <f>+B13-D13</f>
        <v>0</v>
      </c>
    </row>
    <row r="14" spans="1:5" ht="12.75">
      <c r="A14" s="488" t="s">
        <v>517</v>
      </c>
      <c r="B14" s="494">
        <f>+'1.1.sz.mell.'!D84</f>
        <v>117657</v>
      </c>
      <c r="C14" s="488" t="s">
        <v>523</v>
      </c>
      <c r="D14" s="495">
        <f>+'2.1.sz.mell  '!D28+'2.2.sz.mell  '!D31</f>
        <v>117657</v>
      </c>
      <c r="E14" s="494">
        <f>+B14-D14</f>
        <v>0</v>
      </c>
    </row>
    <row r="15" spans="1:5" ht="12.75">
      <c r="A15" s="488"/>
      <c r="B15" s="494"/>
      <c r="C15" s="488"/>
      <c r="D15" s="495"/>
      <c r="E15" s="494"/>
    </row>
    <row r="16" spans="1:5" ht="14.25">
      <c r="A16" s="497" t="str">
        <f>+ÖSSZEFÜGGÉSEK!A16</f>
        <v>2015. évi teljesítés BEVÉTELEK</v>
      </c>
      <c r="B16" s="461"/>
      <c r="C16" s="489"/>
      <c r="D16" s="495"/>
      <c r="E16" s="494"/>
    </row>
    <row r="17" spans="1:5" ht="12.75">
      <c r="A17" s="488"/>
      <c r="B17" s="494"/>
      <c r="C17" s="488"/>
      <c r="D17" s="495"/>
      <c r="E17" s="494"/>
    </row>
    <row r="18" spans="1:5" ht="12.75">
      <c r="A18" s="488" t="s">
        <v>518</v>
      </c>
      <c r="B18" s="494">
        <f>+'1.1.sz.mell.'!E60</f>
        <v>88225</v>
      </c>
      <c r="C18" s="488" t="s">
        <v>524</v>
      </c>
      <c r="D18" s="495">
        <f>+'2.1.sz.mell  '!E18+'2.2.sz.mell  '!E17</f>
        <v>88225</v>
      </c>
      <c r="E18" s="494">
        <f>+B18-D18</f>
        <v>0</v>
      </c>
    </row>
    <row r="19" spans="1:5" ht="12.75">
      <c r="A19" s="488" t="s">
        <v>519</v>
      </c>
      <c r="B19" s="494">
        <f>+'1.1.sz.mell.'!E83</f>
        <v>13720</v>
      </c>
      <c r="C19" s="488" t="s">
        <v>525</v>
      </c>
      <c r="D19" s="495">
        <f>+'2.1.sz.mell  '!E27+'2.2.sz.mell  '!E30</f>
        <v>13720</v>
      </c>
      <c r="E19" s="494">
        <f>+B19-D19</f>
        <v>0</v>
      </c>
    </row>
    <row r="20" spans="1:5" ht="12.75">
      <c r="A20" s="488" t="s">
        <v>520</v>
      </c>
      <c r="B20" s="494">
        <f>+'1.1.sz.mell.'!E84</f>
        <v>101945</v>
      </c>
      <c r="C20" s="488" t="s">
        <v>526</v>
      </c>
      <c r="D20" s="495">
        <f>+'2.1.sz.mell  '!E28+'2.2.sz.mell  '!E31</f>
        <v>101945</v>
      </c>
      <c r="E20" s="494">
        <f>+B20-D20</f>
        <v>0</v>
      </c>
    </row>
    <row r="21" spans="1:5" ht="12.75">
      <c r="A21" s="488"/>
      <c r="B21" s="494"/>
      <c r="C21" s="488"/>
      <c r="D21" s="495"/>
      <c r="E21" s="494"/>
    </row>
    <row r="22" spans="1:5" ht="15.75">
      <c r="A22" s="462" t="str">
        <f>+ÖSSZEFÜGGÉSEK!A22</f>
        <v>2015. évi eredeti előirányzat KIADÁSOK</v>
      </c>
      <c r="B22" s="496"/>
      <c r="C22" s="489"/>
      <c r="D22" s="495"/>
      <c r="E22" s="494"/>
    </row>
    <row r="23" spans="1:5" ht="12.75">
      <c r="A23" s="488"/>
      <c r="B23" s="494"/>
      <c r="C23" s="488"/>
      <c r="D23" s="495"/>
      <c r="E23" s="494"/>
    </row>
    <row r="24" spans="1:5" ht="12.75">
      <c r="A24" s="488" t="s">
        <v>527</v>
      </c>
      <c r="B24" s="494">
        <f>+'1.1.sz.mell.'!C122</f>
        <v>84479</v>
      </c>
      <c r="C24" s="488" t="s">
        <v>533</v>
      </c>
      <c r="D24" s="495">
        <f>+'2.1.sz.mell  '!G18+'2.2.sz.mell  '!G17</f>
        <v>84479</v>
      </c>
      <c r="E24" s="494">
        <f>+B24-D24</f>
        <v>0</v>
      </c>
    </row>
    <row r="25" spans="1:5" ht="12.75">
      <c r="A25" s="488" t="s">
        <v>506</v>
      </c>
      <c r="B25" s="494">
        <f>+'1.1.sz.mell.'!C142</f>
        <v>0</v>
      </c>
      <c r="C25" s="488" t="s">
        <v>534</v>
      </c>
      <c r="D25" s="495">
        <f>+'2.1.sz.mell  '!G27+'2.2.sz.mell  '!G30</f>
        <v>0</v>
      </c>
      <c r="E25" s="494">
        <f>+B25-D25</f>
        <v>0</v>
      </c>
    </row>
    <row r="26" spans="1:5" ht="12.75">
      <c r="A26" s="488" t="s">
        <v>528</v>
      </c>
      <c r="B26" s="494">
        <f>+'1.1.sz.mell.'!C143</f>
        <v>84479</v>
      </c>
      <c r="C26" s="488" t="s">
        <v>535</v>
      </c>
      <c r="D26" s="495">
        <f>+'2.1.sz.mell  '!G28+'2.2.sz.mell  '!G31</f>
        <v>84479</v>
      </c>
      <c r="E26" s="494">
        <f>+B26-D26</f>
        <v>0</v>
      </c>
    </row>
    <row r="27" spans="1:5" ht="12.75">
      <c r="A27" s="488"/>
      <c r="B27" s="494"/>
      <c r="C27" s="488"/>
      <c r="D27" s="495"/>
      <c r="E27" s="494"/>
    </row>
    <row r="28" spans="1:5" ht="15.75">
      <c r="A28" s="462" t="str">
        <f>+ÖSSZEFÜGGÉSEK!A28</f>
        <v>2015. évi módosított előirányzat KIADÁSOK</v>
      </c>
      <c r="B28" s="496"/>
      <c r="C28" s="489"/>
      <c r="D28" s="495"/>
      <c r="E28" s="494"/>
    </row>
    <row r="29" spans="1:5" ht="12.75">
      <c r="A29" s="488"/>
      <c r="B29" s="494"/>
      <c r="C29" s="488"/>
      <c r="D29" s="495"/>
      <c r="E29" s="494"/>
    </row>
    <row r="30" spans="1:5" ht="12.75">
      <c r="A30" s="488" t="s">
        <v>529</v>
      </c>
      <c r="B30" s="494">
        <f>+'1.1.sz.mell.'!D122</f>
        <v>116176</v>
      </c>
      <c r="C30" s="488" t="s">
        <v>540</v>
      </c>
      <c r="D30" s="495">
        <f>+'2.1.sz.mell  '!H18+'2.2.sz.mell  '!H17</f>
        <v>116176</v>
      </c>
      <c r="E30" s="494">
        <f>+B30-D30</f>
        <v>0</v>
      </c>
    </row>
    <row r="31" spans="1:5" ht="12.75">
      <c r="A31" s="488" t="s">
        <v>507</v>
      </c>
      <c r="B31" s="494">
        <f>+'1.1.sz.mell.'!D142</f>
        <v>1481</v>
      </c>
      <c r="C31" s="488" t="s">
        <v>537</v>
      </c>
      <c r="D31" s="495">
        <f>+'2.1.sz.mell  '!H27+'2.2.sz.mell  '!H30</f>
        <v>1481</v>
      </c>
      <c r="E31" s="494">
        <f>+B31-D31</f>
        <v>0</v>
      </c>
    </row>
    <row r="32" spans="1:5" ht="12.75">
      <c r="A32" s="488" t="s">
        <v>530</v>
      </c>
      <c r="B32" s="494">
        <f>+'1.1.sz.mell.'!D143</f>
        <v>117657</v>
      </c>
      <c r="C32" s="488" t="s">
        <v>536</v>
      </c>
      <c r="D32" s="495">
        <f>+'2.1.sz.mell  '!H28+'2.2.sz.mell  '!H31</f>
        <v>117657</v>
      </c>
      <c r="E32" s="494">
        <f>+B32-D32</f>
        <v>0</v>
      </c>
    </row>
    <row r="33" spans="1:5" ht="12.75">
      <c r="A33" s="488"/>
      <c r="B33" s="494"/>
      <c r="C33" s="488"/>
      <c r="D33" s="495"/>
      <c r="E33" s="494"/>
    </row>
    <row r="34" spans="1:5" ht="15.75">
      <c r="A34" s="492" t="str">
        <f>+ÖSSZEFÜGGÉSEK!A34</f>
        <v>2015. évi teljesítés KIADÁSOK</v>
      </c>
      <c r="B34" s="496"/>
      <c r="C34" s="489"/>
      <c r="D34" s="495"/>
      <c r="E34" s="494"/>
    </row>
    <row r="35" spans="1:5" ht="12.75">
      <c r="A35" s="488"/>
      <c r="B35" s="494"/>
      <c r="C35" s="488"/>
      <c r="D35" s="495"/>
      <c r="E35" s="494"/>
    </row>
    <row r="36" spans="1:5" ht="12.75">
      <c r="A36" s="488" t="s">
        <v>531</v>
      </c>
      <c r="B36" s="494">
        <f>+'1.1.sz.mell.'!E122</f>
        <v>84582</v>
      </c>
      <c r="C36" s="488" t="s">
        <v>541</v>
      </c>
      <c r="D36" s="495">
        <f>+'2.1.sz.mell  '!I18+'2.2.sz.mell  '!I17</f>
        <v>84582</v>
      </c>
      <c r="E36" s="494">
        <f>+B36-D36</f>
        <v>0</v>
      </c>
    </row>
    <row r="37" spans="1:5" ht="12.75">
      <c r="A37" s="488" t="s">
        <v>508</v>
      </c>
      <c r="B37" s="494">
        <f>+'1.1.sz.mell.'!E142</f>
        <v>1481</v>
      </c>
      <c r="C37" s="488" t="s">
        <v>539</v>
      </c>
      <c r="D37" s="495">
        <f>+'2.1.sz.mell  '!I27+'2.2.sz.mell  '!I30</f>
        <v>1481</v>
      </c>
      <c r="E37" s="494">
        <f>+B37-D37</f>
        <v>0</v>
      </c>
    </row>
    <row r="38" spans="1:5" ht="12.75">
      <c r="A38" s="488" t="s">
        <v>532</v>
      </c>
      <c r="B38" s="494">
        <f>+'1.1.sz.mell.'!E143</f>
        <v>86063</v>
      </c>
      <c r="C38" s="488" t="s">
        <v>538</v>
      </c>
      <c r="D38" s="495">
        <f>+'2.1.sz.mell  '!I28+'2.2.sz.mell  '!I31</f>
        <v>86063</v>
      </c>
      <c r="E38" s="494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25" sqref="H25"/>
    </sheetView>
  </sheetViews>
  <sheetFormatPr defaultColWidth="9.00390625" defaultRowHeight="12.75"/>
  <cols>
    <col min="1" max="1" width="45.1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954" t="s">
        <v>1</v>
      </c>
      <c r="B1" s="954"/>
      <c r="C1" s="954"/>
      <c r="D1" s="954"/>
      <c r="E1" s="954"/>
      <c r="F1" s="954"/>
      <c r="G1" s="954"/>
      <c r="H1" s="955" t="s">
        <v>835</v>
      </c>
    </row>
    <row r="2" spans="1:8" ht="22.5" customHeight="1" thickBot="1">
      <c r="A2" s="24"/>
      <c r="B2" s="10"/>
      <c r="C2" s="10"/>
      <c r="D2" s="10"/>
      <c r="E2" s="10"/>
      <c r="F2" s="953" t="s">
        <v>46</v>
      </c>
      <c r="G2" s="953"/>
      <c r="H2" s="955"/>
    </row>
    <row r="3" spans="1:8" s="6" customFormat="1" ht="50.25" customHeight="1" thickBot="1">
      <c r="A3" s="25" t="s">
        <v>50</v>
      </c>
      <c r="B3" s="26" t="s">
        <v>51</v>
      </c>
      <c r="C3" s="26" t="s">
        <v>52</v>
      </c>
      <c r="D3" s="26" t="s">
        <v>807</v>
      </c>
      <c r="E3" s="26" t="s">
        <v>791</v>
      </c>
      <c r="F3" s="102" t="s">
        <v>792</v>
      </c>
      <c r="G3" s="101" t="s">
        <v>793</v>
      </c>
      <c r="H3" s="955"/>
    </row>
    <row r="4" spans="1:8" s="10" customFormat="1" ht="12" customHeight="1" thickBot="1">
      <c r="A4" s="455" t="s">
        <v>415</v>
      </c>
      <c r="B4" s="456" t="s">
        <v>416</v>
      </c>
      <c r="C4" s="456" t="s">
        <v>417</v>
      </c>
      <c r="D4" s="456" t="s">
        <v>418</v>
      </c>
      <c r="E4" s="456" t="s">
        <v>419</v>
      </c>
      <c r="F4" s="46" t="s">
        <v>496</v>
      </c>
      <c r="G4" s="457" t="s">
        <v>542</v>
      </c>
      <c r="H4" s="955"/>
    </row>
    <row r="5" spans="1:8" ht="15.75" customHeight="1">
      <c r="A5" s="916" t="s">
        <v>806</v>
      </c>
      <c r="B5" s="2">
        <v>24</v>
      </c>
      <c r="C5" s="11">
        <v>2016</v>
      </c>
      <c r="D5" s="2"/>
      <c r="E5" s="2">
        <v>24</v>
      </c>
      <c r="F5" s="47">
        <v>24</v>
      </c>
      <c r="G5" s="48">
        <f>+D5+F5</f>
        <v>24</v>
      </c>
      <c r="H5" s="955"/>
    </row>
    <row r="6" spans="1:8" ht="23.25" customHeight="1">
      <c r="A6" s="916" t="s">
        <v>808</v>
      </c>
      <c r="B6" s="2">
        <v>104</v>
      </c>
      <c r="C6" s="11">
        <v>2016</v>
      </c>
      <c r="D6" s="2"/>
      <c r="E6" s="2">
        <v>104</v>
      </c>
      <c r="F6" s="47">
        <v>104</v>
      </c>
      <c r="G6" s="48">
        <v>104</v>
      </c>
      <c r="H6" s="955"/>
    </row>
    <row r="7" spans="1:8" ht="15.75" customHeight="1">
      <c r="A7" s="916" t="s">
        <v>809</v>
      </c>
      <c r="B7" s="2">
        <v>3</v>
      </c>
      <c r="C7" s="11">
        <v>2016</v>
      </c>
      <c r="D7" s="2"/>
      <c r="E7" s="2">
        <v>3</v>
      </c>
      <c r="F7" s="47">
        <v>3</v>
      </c>
      <c r="G7" s="48">
        <f aca="true" t="shared" si="0" ref="G7:G23">+D7+F7</f>
        <v>3</v>
      </c>
      <c r="H7" s="955"/>
    </row>
    <row r="8" spans="1:8" ht="15.75" customHeight="1">
      <c r="A8" s="915" t="s">
        <v>810</v>
      </c>
      <c r="B8" s="2">
        <v>15</v>
      </c>
      <c r="C8" s="11">
        <v>2016</v>
      </c>
      <c r="D8" s="2"/>
      <c r="E8" s="2">
        <v>15</v>
      </c>
      <c r="F8" s="47">
        <v>15</v>
      </c>
      <c r="G8" s="48">
        <f t="shared" si="0"/>
        <v>15</v>
      </c>
      <c r="H8" s="955"/>
    </row>
    <row r="9" spans="1:8" ht="15.75" customHeight="1">
      <c r="A9" s="915" t="s">
        <v>811</v>
      </c>
      <c r="B9" s="2">
        <v>10</v>
      </c>
      <c r="C9" s="11">
        <v>2016</v>
      </c>
      <c r="D9" s="2"/>
      <c r="E9" s="2">
        <v>10</v>
      </c>
      <c r="F9" s="47">
        <v>10</v>
      </c>
      <c r="G9" s="48">
        <f t="shared" si="0"/>
        <v>10</v>
      </c>
      <c r="H9" s="955"/>
    </row>
    <row r="10" spans="1:8" ht="15.75" customHeight="1">
      <c r="A10" s="915" t="s">
        <v>812</v>
      </c>
      <c r="B10" s="2">
        <v>400</v>
      </c>
      <c r="C10" s="11">
        <v>2016</v>
      </c>
      <c r="D10" s="2"/>
      <c r="E10" s="2">
        <v>400</v>
      </c>
      <c r="F10" s="47">
        <v>400</v>
      </c>
      <c r="G10" s="48">
        <f t="shared" si="0"/>
        <v>400</v>
      </c>
      <c r="H10" s="955"/>
    </row>
    <row r="11" spans="1:8" ht="15.75" customHeight="1">
      <c r="A11" s="915" t="s">
        <v>813</v>
      </c>
      <c r="B11" s="2">
        <v>406</v>
      </c>
      <c r="C11" s="11">
        <v>2016</v>
      </c>
      <c r="D11" s="2"/>
      <c r="E11" s="2">
        <v>406</v>
      </c>
      <c r="F11" s="47">
        <v>406</v>
      </c>
      <c r="G11" s="48">
        <f t="shared" si="0"/>
        <v>406</v>
      </c>
      <c r="H11" s="955"/>
    </row>
    <row r="12" spans="1:8" ht="15.75" customHeight="1">
      <c r="A12" s="915" t="s">
        <v>814</v>
      </c>
      <c r="B12" s="2">
        <v>35</v>
      </c>
      <c r="C12" s="11">
        <v>2016</v>
      </c>
      <c r="D12" s="2"/>
      <c r="E12" s="2">
        <v>35</v>
      </c>
      <c r="F12" s="47">
        <v>35</v>
      </c>
      <c r="G12" s="48">
        <f t="shared" si="0"/>
        <v>35</v>
      </c>
      <c r="H12" s="955"/>
    </row>
    <row r="13" spans="1:8" ht="15.75" customHeight="1">
      <c r="A13" s="915" t="s">
        <v>815</v>
      </c>
      <c r="B13" s="2">
        <v>56</v>
      </c>
      <c r="C13" s="11">
        <v>2016</v>
      </c>
      <c r="D13" s="2"/>
      <c r="E13" s="2">
        <v>56</v>
      </c>
      <c r="F13" s="47">
        <v>56</v>
      </c>
      <c r="G13" s="48">
        <f t="shared" si="0"/>
        <v>56</v>
      </c>
      <c r="H13" s="955"/>
    </row>
    <row r="14" spans="1:8" ht="15.75" customHeight="1">
      <c r="A14" s="915" t="s">
        <v>816</v>
      </c>
      <c r="B14" s="2">
        <v>81</v>
      </c>
      <c r="C14" s="11">
        <v>2016</v>
      </c>
      <c r="D14" s="2"/>
      <c r="E14" s="2">
        <v>81</v>
      </c>
      <c r="F14" s="47">
        <v>81</v>
      </c>
      <c r="G14" s="48">
        <f t="shared" si="0"/>
        <v>81</v>
      </c>
      <c r="H14" s="955"/>
    </row>
    <row r="15" spans="1:8" ht="15.75" customHeight="1">
      <c r="A15" s="915" t="s">
        <v>817</v>
      </c>
      <c r="B15" s="2">
        <v>64</v>
      </c>
      <c r="C15" s="11">
        <v>2016</v>
      </c>
      <c r="D15" s="2"/>
      <c r="E15" s="2">
        <v>64</v>
      </c>
      <c r="F15" s="47">
        <v>64</v>
      </c>
      <c r="G15" s="48">
        <f t="shared" si="0"/>
        <v>64</v>
      </c>
      <c r="H15" s="955"/>
    </row>
    <row r="16" spans="1:8" ht="22.5" customHeight="1">
      <c r="A16" s="915" t="s">
        <v>818</v>
      </c>
      <c r="B16" s="2">
        <v>16</v>
      </c>
      <c r="C16" s="11">
        <v>2016</v>
      </c>
      <c r="D16" s="2"/>
      <c r="E16" s="2">
        <v>16</v>
      </c>
      <c r="F16" s="47">
        <v>16</v>
      </c>
      <c r="G16" s="48">
        <f t="shared" si="0"/>
        <v>16</v>
      </c>
      <c r="H16" s="955"/>
    </row>
    <row r="17" spans="1:8" ht="15.75" customHeight="1">
      <c r="A17" s="917" t="s">
        <v>819</v>
      </c>
      <c r="B17" s="2">
        <v>322</v>
      </c>
      <c r="C17" s="11">
        <v>2016</v>
      </c>
      <c r="D17" s="2"/>
      <c r="E17" s="2">
        <v>322</v>
      </c>
      <c r="F17" s="47">
        <v>322</v>
      </c>
      <c r="G17" s="48">
        <f t="shared" si="0"/>
        <v>322</v>
      </c>
      <c r="H17" s="955"/>
    </row>
    <row r="18" spans="1:8" ht="24" customHeight="1">
      <c r="A18" s="917" t="s">
        <v>820</v>
      </c>
      <c r="B18" s="2">
        <v>508</v>
      </c>
      <c r="C18" s="11">
        <v>2016</v>
      </c>
      <c r="D18" s="2"/>
      <c r="E18" s="2">
        <v>508</v>
      </c>
      <c r="F18" s="47">
        <v>508</v>
      </c>
      <c r="G18" s="48">
        <f t="shared" si="0"/>
        <v>508</v>
      </c>
      <c r="H18" s="955"/>
    </row>
    <row r="19" spans="1:8" ht="15.75" customHeight="1">
      <c r="A19" s="917" t="s">
        <v>821</v>
      </c>
      <c r="B19" s="2">
        <v>1700</v>
      </c>
      <c r="C19" s="11">
        <v>2016</v>
      </c>
      <c r="D19" s="2"/>
      <c r="E19" s="2">
        <v>1700</v>
      </c>
      <c r="F19" s="47">
        <v>1700</v>
      </c>
      <c r="G19" s="48">
        <v>1700</v>
      </c>
      <c r="H19" s="955"/>
    </row>
    <row r="20" spans="1:8" ht="15.75" customHeight="1">
      <c r="A20" s="917"/>
      <c r="B20" s="2"/>
      <c r="C20" s="11"/>
      <c r="D20" s="2"/>
      <c r="E20" s="2"/>
      <c r="F20" s="47"/>
      <c r="G20" s="48">
        <f t="shared" si="0"/>
        <v>0</v>
      </c>
      <c r="H20" s="955"/>
    </row>
    <row r="21" spans="1:8" ht="15.75" customHeight="1">
      <c r="A21" s="917"/>
      <c r="B21" s="2"/>
      <c r="C21" s="11"/>
      <c r="D21" s="2"/>
      <c r="E21" s="2"/>
      <c r="F21" s="47"/>
      <c r="G21" s="48">
        <f t="shared" si="0"/>
        <v>0</v>
      </c>
      <c r="H21" s="955"/>
    </row>
    <row r="22" spans="1:8" ht="15.75" customHeight="1">
      <c r="A22" s="917"/>
      <c r="B22" s="2"/>
      <c r="C22" s="11"/>
      <c r="D22" s="2"/>
      <c r="E22" s="2"/>
      <c r="F22" s="47"/>
      <c r="G22" s="48">
        <f t="shared" si="0"/>
        <v>0</v>
      </c>
      <c r="H22" s="955"/>
    </row>
    <row r="23" spans="1:8" ht="15.75" customHeight="1" thickBot="1">
      <c r="A23" s="918"/>
      <c r="B23" s="3"/>
      <c r="C23" s="13"/>
      <c r="D23" s="3"/>
      <c r="E23" s="3"/>
      <c r="F23" s="49"/>
      <c r="G23" s="48">
        <f t="shared" si="0"/>
        <v>0</v>
      </c>
      <c r="H23" s="955"/>
    </row>
    <row r="24" spans="1:8" s="16" customFormat="1" ht="18" customHeight="1" thickBot="1">
      <c r="A24" s="27" t="s">
        <v>49</v>
      </c>
      <c r="B24" s="14">
        <f>SUM(B5:B23)</f>
        <v>3744</v>
      </c>
      <c r="C24" s="19"/>
      <c r="D24" s="14">
        <f>SUM(D5:D23)</f>
        <v>0</v>
      </c>
      <c r="E24" s="14">
        <f>SUM(E5:E23)</f>
        <v>3744</v>
      </c>
      <c r="F24" s="14">
        <f>SUM(F5:F23)</f>
        <v>3744</v>
      </c>
      <c r="G24" s="15">
        <f>SUM(G5:G23)</f>
        <v>3744</v>
      </c>
      <c r="H24" s="955"/>
    </row>
    <row r="25" spans="6:8" ht="12.75">
      <c r="F25" s="16"/>
      <c r="G25" s="16"/>
      <c r="H25" s="639"/>
    </row>
    <row r="26" ht="12.75">
      <c r="H26" s="639"/>
    </row>
    <row r="27" ht="12.75">
      <c r="H27" s="639"/>
    </row>
    <row r="28" ht="12.75">
      <c r="H28" s="639"/>
    </row>
    <row r="29" ht="12.75">
      <c r="H29" s="639"/>
    </row>
    <row r="30" ht="12.75">
      <c r="H30" s="639"/>
    </row>
    <row r="31" ht="12.75">
      <c r="H31" s="639"/>
    </row>
    <row r="32" ht="12.75">
      <c r="H32" s="639"/>
    </row>
    <row r="33" ht="12.75">
      <c r="H33" s="639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954" t="s">
        <v>2</v>
      </c>
      <c r="B1" s="954"/>
      <c r="C1" s="954"/>
      <c r="D1" s="954"/>
      <c r="E1" s="954"/>
      <c r="F1" s="954"/>
      <c r="G1" s="954"/>
      <c r="H1" s="956" t="s">
        <v>836</v>
      </c>
    </row>
    <row r="2" spans="1:8" ht="23.25" customHeight="1" thickBot="1">
      <c r="A2" s="24"/>
      <c r="B2" s="10"/>
      <c r="C2" s="10"/>
      <c r="D2" s="10"/>
      <c r="E2" s="10"/>
      <c r="F2" s="953" t="s">
        <v>46</v>
      </c>
      <c r="G2" s="953"/>
      <c r="H2" s="956"/>
    </row>
    <row r="3" spans="1:8" s="6" customFormat="1" ht="48.75" customHeight="1" thickBot="1">
      <c r="A3" s="25" t="s">
        <v>53</v>
      </c>
      <c r="B3" s="26" t="s">
        <v>51</v>
      </c>
      <c r="C3" s="26" t="s">
        <v>52</v>
      </c>
      <c r="D3" s="26" t="str">
        <f>+'3.sz.mell.'!D3</f>
        <v>Felhasználás 2015. XII.31-ig</v>
      </c>
      <c r="E3" s="26" t="str">
        <f>+'3.sz.mell.'!E3</f>
        <v>2016. évi módosított előirányzat</v>
      </c>
      <c r="F3" s="102" t="str">
        <f>+'3.sz.mell.'!F3</f>
        <v>2016. évi teljesítés</v>
      </c>
      <c r="G3" s="101" t="str">
        <f>+'3.sz.mell.'!G3</f>
        <v>Összes teljesítés 2016. dec. 31-ig</v>
      </c>
      <c r="H3" s="956"/>
    </row>
    <row r="4" spans="1:8" s="10" customFormat="1" ht="15" customHeight="1" thickBot="1">
      <c r="A4" s="455" t="s">
        <v>415</v>
      </c>
      <c r="B4" s="456" t="s">
        <v>416</v>
      </c>
      <c r="C4" s="456" t="s">
        <v>417</v>
      </c>
      <c r="D4" s="456" t="s">
        <v>418</v>
      </c>
      <c r="E4" s="456" t="s">
        <v>419</v>
      </c>
      <c r="F4" s="46" t="s">
        <v>496</v>
      </c>
      <c r="G4" s="457" t="s">
        <v>542</v>
      </c>
      <c r="H4" s="956"/>
    </row>
    <row r="5" spans="1:8" ht="15.75" customHeight="1">
      <c r="A5" s="920" t="s">
        <v>822</v>
      </c>
      <c r="B5" s="2">
        <v>1005</v>
      </c>
      <c r="C5" s="329">
        <v>2016</v>
      </c>
      <c r="D5" s="2"/>
      <c r="E5" s="2">
        <v>1005</v>
      </c>
      <c r="F5" s="47">
        <v>1005</v>
      </c>
      <c r="G5" s="48">
        <f>+D5+F5</f>
        <v>1005</v>
      </c>
      <c r="H5" s="956"/>
    </row>
    <row r="6" spans="1:8" ht="15.75" customHeight="1">
      <c r="A6" s="919" t="s">
        <v>823</v>
      </c>
      <c r="B6" s="2">
        <v>699</v>
      </c>
      <c r="C6" s="329">
        <v>2016</v>
      </c>
      <c r="D6" s="2"/>
      <c r="E6" s="2">
        <v>699</v>
      </c>
      <c r="F6" s="47">
        <v>699</v>
      </c>
      <c r="G6" s="48">
        <f aca="true" t="shared" si="0" ref="G6:G23">+D6+F6</f>
        <v>699</v>
      </c>
      <c r="H6" s="956"/>
    </row>
    <row r="7" spans="1:8" ht="15.75" customHeight="1">
      <c r="A7" s="919" t="s">
        <v>824</v>
      </c>
      <c r="B7" s="2">
        <v>240</v>
      </c>
      <c r="C7" s="329">
        <v>2016</v>
      </c>
      <c r="D7" s="2"/>
      <c r="E7" s="2">
        <v>240</v>
      </c>
      <c r="F7" s="47">
        <v>240</v>
      </c>
      <c r="G7" s="48">
        <f t="shared" si="0"/>
        <v>240</v>
      </c>
      <c r="H7" s="956"/>
    </row>
    <row r="8" spans="1:8" ht="15.75" customHeight="1">
      <c r="A8" s="920" t="s">
        <v>825</v>
      </c>
      <c r="B8" s="2">
        <v>350</v>
      </c>
      <c r="C8" s="329">
        <v>2016</v>
      </c>
      <c r="D8" s="2"/>
      <c r="E8" s="2">
        <v>350</v>
      </c>
      <c r="F8" s="47">
        <v>350</v>
      </c>
      <c r="G8" s="48">
        <f t="shared" si="0"/>
        <v>350</v>
      </c>
      <c r="H8" s="956"/>
    </row>
    <row r="9" spans="1:8" ht="15.75" customHeight="1">
      <c r="A9" s="920"/>
      <c r="B9" s="2"/>
      <c r="C9" s="329"/>
      <c r="D9" s="2"/>
      <c r="E9" s="2"/>
      <c r="F9" s="47"/>
      <c r="G9" s="48">
        <f t="shared" si="0"/>
        <v>0</v>
      </c>
      <c r="H9" s="956"/>
    </row>
    <row r="10" spans="1:8" ht="15.75" customHeight="1">
      <c r="A10" s="920"/>
      <c r="B10" s="2"/>
      <c r="C10" s="329"/>
      <c r="D10" s="2"/>
      <c r="E10" s="2"/>
      <c r="F10" s="47"/>
      <c r="G10" s="48">
        <f t="shared" si="0"/>
        <v>0</v>
      </c>
      <c r="H10" s="956"/>
    </row>
    <row r="11" spans="1:8" ht="15.75" customHeight="1">
      <c r="A11" s="920"/>
      <c r="B11" s="2"/>
      <c r="C11" s="329"/>
      <c r="D11" s="2"/>
      <c r="E11" s="2"/>
      <c r="F11" s="47"/>
      <c r="G11" s="48">
        <f t="shared" si="0"/>
        <v>0</v>
      </c>
      <c r="H11" s="956"/>
    </row>
    <row r="12" spans="1:8" ht="15.75" customHeight="1">
      <c r="A12" s="920"/>
      <c r="B12" s="2"/>
      <c r="C12" s="329"/>
      <c r="D12" s="2"/>
      <c r="E12" s="2"/>
      <c r="F12" s="47"/>
      <c r="G12" s="48">
        <f t="shared" si="0"/>
        <v>0</v>
      </c>
      <c r="H12" s="956"/>
    </row>
    <row r="13" spans="1:8" ht="15.75" customHeight="1">
      <c r="A13" s="920"/>
      <c r="B13" s="2"/>
      <c r="C13" s="329"/>
      <c r="D13" s="2"/>
      <c r="E13" s="2"/>
      <c r="F13" s="47"/>
      <c r="G13" s="48">
        <f t="shared" si="0"/>
        <v>0</v>
      </c>
      <c r="H13" s="956"/>
    </row>
    <row r="14" spans="1:8" ht="15.75" customHeight="1">
      <c r="A14" s="920"/>
      <c r="B14" s="2"/>
      <c r="C14" s="329"/>
      <c r="D14" s="2"/>
      <c r="E14" s="2"/>
      <c r="F14" s="47"/>
      <c r="G14" s="48">
        <f t="shared" si="0"/>
        <v>0</v>
      </c>
      <c r="H14" s="956"/>
    </row>
    <row r="15" spans="1:8" ht="15.75" customHeight="1">
      <c r="A15" s="920"/>
      <c r="B15" s="2"/>
      <c r="C15" s="329"/>
      <c r="D15" s="2"/>
      <c r="E15" s="2"/>
      <c r="F15" s="47"/>
      <c r="G15" s="48">
        <f t="shared" si="0"/>
        <v>0</v>
      </c>
      <c r="H15" s="956"/>
    </row>
    <row r="16" spans="1:8" ht="15.75" customHeight="1">
      <c r="A16" s="920"/>
      <c r="B16" s="2"/>
      <c r="C16" s="329"/>
      <c r="D16" s="2"/>
      <c r="E16" s="2"/>
      <c r="F16" s="47"/>
      <c r="G16" s="48">
        <f t="shared" si="0"/>
        <v>0</v>
      </c>
      <c r="H16" s="956"/>
    </row>
    <row r="17" spans="1:8" ht="15.75" customHeight="1">
      <c r="A17" s="920"/>
      <c r="B17" s="2"/>
      <c r="C17" s="329"/>
      <c r="D17" s="2"/>
      <c r="E17" s="2"/>
      <c r="F17" s="47"/>
      <c r="G17" s="48">
        <f t="shared" si="0"/>
        <v>0</v>
      </c>
      <c r="H17" s="956"/>
    </row>
    <row r="18" spans="1:8" ht="15.75" customHeight="1">
      <c r="A18" s="920"/>
      <c r="B18" s="2"/>
      <c r="C18" s="329"/>
      <c r="D18" s="2"/>
      <c r="E18" s="2"/>
      <c r="F18" s="47"/>
      <c r="G18" s="48">
        <f t="shared" si="0"/>
        <v>0</v>
      </c>
      <c r="H18" s="956"/>
    </row>
    <row r="19" spans="1:8" ht="15.75" customHeight="1">
      <c r="A19" s="920"/>
      <c r="B19" s="2"/>
      <c r="C19" s="329"/>
      <c r="D19" s="2"/>
      <c r="E19" s="2"/>
      <c r="F19" s="47"/>
      <c r="G19" s="48">
        <f t="shared" si="0"/>
        <v>0</v>
      </c>
      <c r="H19" s="956"/>
    </row>
    <row r="20" spans="1:8" ht="15.75" customHeight="1">
      <c r="A20" s="920"/>
      <c r="B20" s="2"/>
      <c r="C20" s="329"/>
      <c r="D20" s="2"/>
      <c r="E20" s="2"/>
      <c r="F20" s="47"/>
      <c r="G20" s="48">
        <f t="shared" si="0"/>
        <v>0</v>
      </c>
      <c r="H20" s="956"/>
    </row>
    <row r="21" spans="1:8" ht="15.75" customHeight="1">
      <c r="A21" s="920"/>
      <c r="B21" s="2"/>
      <c r="C21" s="329"/>
      <c r="D21" s="2"/>
      <c r="E21" s="2"/>
      <c r="F21" s="47"/>
      <c r="G21" s="48">
        <f t="shared" si="0"/>
        <v>0</v>
      </c>
      <c r="H21" s="956"/>
    </row>
    <row r="22" spans="1:8" ht="15.75" customHeight="1">
      <c r="A22" s="920"/>
      <c r="B22" s="2"/>
      <c r="C22" s="329"/>
      <c r="D22" s="2"/>
      <c r="E22" s="2"/>
      <c r="F22" s="47"/>
      <c r="G22" s="48">
        <f t="shared" si="0"/>
        <v>0</v>
      </c>
      <c r="H22" s="956"/>
    </row>
    <row r="23" spans="1:8" ht="15.75" customHeight="1" thickBot="1">
      <c r="A23" s="921"/>
      <c r="B23" s="3"/>
      <c r="C23" s="330"/>
      <c r="D23" s="3"/>
      <c r="E23" s="3"/>
      <c r="F23" s="49"/>
      <c r="G23" s="48">
        <f t="shared" si="0"/>
        <v>0</v>
      </c>
      <c r="H23" s="956"/>
    </row>
    <row r="24" spans="1:8" s="16" customFormat="1" ht="18" customHeight="1" thickBot="1">
      <c r="A24" s="27" t="s">
        <v>49</v>
      </c>
      <c r="B24" s="14">
        <f>SUM(B5:B23)</f>
        <v>2294</v>
      </c>
      <c r="C24" s="19"/>
      <c r="D24" s="14">
        <f>SUM(D5:D23)</f>
        <v>0</v>
      </c>
      <c r="E24" s="14">
        <f>SUM(E5:E23)</f>
        <v>2294</v>
      </c>
      <c r="F24" s="14">
        <f>SUM(F5:F23)</f>
        <v>2294</v>
      </c>
      <c r="G24" s="15">
        <f>SUM(G5:G23)</f>
        <v>2294</v>
      </c>
      <c r="H24" s="95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4">
      <selection activeCell="N34" sqref="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970" t="s">
        <v>0</v>
      </c>
      <c r="B1" s="970"/>
      <c r="C1" s="970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61" t="str">
        <f>+CONCATENATE("5. melléklet a 4/",LEFT(ÖSSZEFÜGGÉSEK!A4,4)+1,". (V.31.) önkormányzati rendelethez    ")</f>
        <v>5. melléklet a 4/2016. (V.31.)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957" t="s">
        <v>46</v>
      </c>
      <c r="M2" s="957"/>
      <c r="N2" s="961"/>
    </row>
    <row r="3" spans="1:14" ht="13.5" thickBot="1">
      <c r="A3" s="971" t="s">
        <v>87</v>
      </c>
      <c r="B3" s="979" t="s">
        <v>177</v>
      </c>
      <c r="C3" s="979"/>
      <c r="D3" s="979"/>
      <c r="E3" s="979"/>
      <c r="F3" s="979"/>
      <c r="G3" s="979"/>
      <c r="H3" s="979"/>
      <c r="I3" s="979"/>
      <c r="J3" s="966" t="s">
        <v>179</v>
      </c>
      <c r="K3" s="966"/>
      <c r="L3" s="966"/>
      <c r="M3" s="966"/>
      <c r="N3" s="961"/>
    </row>
    <row r="4" spans="1:14" ht="15" customHeight="1" thickBot="1">
      <c r="A4" s="972"/>
      <c r="B4" s="959" t="s">
        <v>180</v>
      </c>
      <c r="C4" s="958" t="s">
        <v>181</v>
      </c>
      <c r="D4" s="960" t="s">
        <v>175</v>
      </c>
      <c r="E4" s="960"/>
      <c r="F4" s="960"/>
      <c r="G4" s="960"/>
      <c r="H4" s="960"/>
      <c r="I4" s="960"/>
      <c r="J4" s="967"/>
      <c r="K4" s="967"/>
      <c r="L4" s="967"/>
      <c r="M4" s="967"/>
      <c r="N4" s="961"/>
    </row>
    <row r="5" spans="1:14" ht="21.75" thickBot="1">
      <c r="A5" s="972"/>
      <c r="B5" s="959"/>
      <c r="C5" s="958"/>
      <c r="D5" s="51" t="s">
        <v>180</v>
      </c>
      <c r="E5" s="51" t="s">
        <v>181</v>
      </c>
      <c r="F5" s="51" t="s">
        <v>180</v>
      </c>
      <c r="G5" s="51" t="s">
        <v>181</v>
      </c>
      <c r="H5" s="51" t="s">
        <v>180</v>
      </c>
      <c r="I5" s="51" t="s">
        <v>181</v>
      </c>
      <c r="J5" s="967"/>
      <c r="K5" s="967"/>
      <c r="L5" s="967"/>
      <c r="M5" s="967"/>
      <c r="N5" s="961"/>
    </row>
    <row r="6" spans="1:14" ht="32.25" thickBot="1">
      <c r="A6" s="973"/>
      <c r="B6" s="958" t="s">
        <v>176</v>
      </c>
      <c r="C6" s="958"/>
      <c r="D6" s="958" t="str">
        <f>+CONCATENATE(LEFT(ÖSSZEFÜGGÉSEK!A4,4),". előtt")</f>
        <v>2015. előtt</v>
      </c>
      <c r="E6" s="958"/>
      <c r="F6" s="958" t="str">
        <f>+CONCATENATE(LEFT(ÖSSZEFÜGGÉSEK!A4,4),". évi")</f>
        <v>2015. évi</v>
      </c>
      <c r="G6" s="958"/>
      <c r="H6" s="959" t="str">
        <f>+CONCATENATE(LEFT(ÖSSZEFÜGGÉSEK!A4,4),". után")</f>
        <v>2015. után</v>
      </c>
      <c r="I6" s="959"/>
      <c r="J6" s="50" t="str">
        <f>+D6</f>
        <v>2015. előtt</v>
      </c>
      <c r="K6" s="51" t="str">
        <f>+F6</f>
        <v>2015. évi</v>
      </c>
      <c r="L6" s="50" t="s">
        <v>39</v>
      </c>
      <c r="M6" s="51" t="str">
        <f>+CONCATENATE("Teljesítés %-a ",LEFT(ÖSSZEFÜGGÉSEK!A4,4),". XII. 31-ig")</f>
        <v>Teljesítés %-a 2015. XII. 31-ig</v>
      </c>
      <c r="N6" s="961"/>
    </row>
    <row r="7" spans="1:14" ht="13.5" thickBot="1">
      <c r="A7" s="52" t="s">
        <v>415</v>
      </c>
      <c r="B7" s="50" t="s">
        <v>416</v>
      </c>
      <c r="C7" s="50" t="s">
        <v>417</v>
      </c>
      <c r="D7" s="53" t="s">
        <v>418</v>
      </c>
      <c r="E7" s="51" t="s">
        <v>419</v>
      </c>
      <c r="F7" s="51" t="s">
        <v>496</v>
      </c>
      <c r="G7" s="51" t="s">
        <v>497</v>
      </c>
      <c r="H7" s="50" t="s">
        <v>498</v>
      </c>
      <c r="I7" s="53" t="s">
        <v>499</v>
      </c>
      <c r="J7" s="53" t="s">
        <v>543</v>
      </c>
      <c r="K7" s="53" t="s">
        <v>544</v>
      </c>
      <c r="L7" s="53" t="s">
        <v>545</v>
      </c>
      <c r="M7" s="54" t="s">
        <v>546</v>
      </c>
      <c r="N7" s="961"/>
    </row>
    <row r="8" spans="1:14" ht="12.75">
      <c r="A8" s="55" t="s">
        <v>88</v>
      </c>
      <c r="B8" s="56"/>
      <c r="C8" s="76"/>
      <c r="D8" s="76"/>
      <c r="E8" s="87"/>
      <c r="F8" s="76"/>
      <c r="G8" s="76"/>
      <c r="H8" s="76"/>
      <c r="I8" s="76"/>
      <c r="J8" s="76"/>
      <c r="K8" s="76"/>
      <c r="L8" s="57">
        <f aca="true" t="shared" si="0" ref="L8:L14">+J8+K8</f>
        <v>0</v>
      </c>
      <c r="M8" s="91">
        <f>IF((C8&lt;&gt;0),ROUND((L8/C8)*100,1),"")</f>
      </c>
      <c r="N8" s="961"/>
    </row>
    <row r="9" spans="1:14" ht="12.75">
      <c r="A9" s="58" t="s">
        <v>100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1">
        <f t="shared" si="0"/>
        <v>0</v>
      </c>
      <c r="M9" s="92">
        <f aca="true" t="shared" si="1" ref="M9:M14">IF((C9&lt;&gt;0),ROUND((L9/C9)*100,1),"")</f>
      </c>
      <c r="N9" s="961"/>
    </row>
    <row r="10" spans="1:14" ht="12.75">
      <c r="A10" s="62" t="s">
        <v>89</v>
      </c>
      <c r="B10" s="63"/>
      <c r="C10" s="79"/>
      <c r="D10" s="79"/>
      <c r="E10" s="79"/>
      <c r="F10" s="79"/>
      <c r="G10" s="79"/>
      <c r="H10" s="79"/>
      <c r="I10" s="79"/>
      <c r="J10" s="79"/>
      <c r="K10" s="79"/>
      <c r="L10" s="61">
        <f t="shared" si="0"/>
        <v>0</v>
      </c>
      <c r="M10" s="92">
        <f t="shared" si="1"/>
      </c>
      <c r="N10" s="961"/>
    </row>
    <row r="11" spans="1:14" ht="12.75">
      <c r="A11" s="62" t="s">
        <v>101</v>
      </c>
      <c r="B11" s="63"/>
      <c r="C11" s="79"/>
      <c r="D11" s="79"/>
      <c r="E11" s="79"/>
      <c r="F11" s="79"/>
      <c r="G11" s="79"/>
      <c r="H11" s="79"/>
      <c r="I11" s="79"/>
      <c r="J11" s="79"/>
      <c r="K11" s="79"/>
      <c r="L11" s="61">
        <f t="shared" si="0"/>
        <v>0</v>
      </c>
      <c r="M11" s="92">
        <f t="shared" si="1"/>
      </c>
      <c r="N11" s="961"/>
    </row>
    <row r="12" spans="1:14" ht="12.75">
      <c r="A12" s="62" t="s">
        <v>90</v>
      </c>
      <c r="B12" s="63"/>
      <c r="C12" s="79"/>
      <c r="D12" s="79"/>
      <c r="E12" s="79"/>
      <c r="F12" s="79"/>
      <c r="G12" s="79"/>
      <c r="H12" s="79"/>
      <c r="I12" s="79"/>
      <c r="J12" s="79"/>
      <c r="K12" s="79"/>
      <c r="L12" s="61">
        <f t="shared" si="0"/>
        <v>0</v>
      </c>
      <c r="M12" s="92">
        <f t="shared" si="1"/>
      </c>
      <c r="N12" s="961"/>
    </row>
    <row r="13" spans="1:14" ht="12.75">
      <c r="A13" s="62" t="s">
        <v>91</v>
      </c>
      <c r="B13" s="63"/>
      <c r="C13" s="79"/>
      <c r="D13" s="79"/>
      <c r="E13" s="79"/>
      <c r="F13" s="79"/>
      <c r="G13" s="79"/>
      <c r="H13" s="79"/>
      <c r="I13" s="79"/>
      <c r="J13" s="79"/>
      <c r="K13" s="79"/>
      <c r="L13" s="61">
        <f t="shared" si="0"/>
        <v>0</v>
      </c>
      <c r="M13" s="92">
        <f t="shared" si="1"/>
      </c>
      <c r="N13" s="961"/>
    </row>
    <row r="14" spans="1:14" ht="15" customHeight="1" thickBot="1">
      <c r="A14" s="64"/>
      <c r="B14" s="65"/>
      <c r="C14" s="83"/>
      <c r="D14" s="83"/>
      <c r="E14" s="83"/>
      <c r="F14" s="83"/>
      <c r="G14" s="83"/>
      <c r="H14" s="83"/>
      <c r="I14" s="83"/>
      <c r="J14" s="83"/>
      <c r="K14" s="83"/>
      <c r="L14" s="61">
        <f t="shared" si="0"/>
        <v>0</v>
      </c>
      <c r="M14" s="93">
        <f t="shared" si="1"/>
      </c>
      <c r="N14" s="961"/>
    </row>
    <row r="15" spans="1:14" ht="13.5" thickBot="1">
      <c r="A15" s="66" t="s">
        <v>93</v>
      </c>
      <c r="B15" s="67">
        <f>B8+SUM(B10:B14)</f>
        <v>0</v>
      </c>
      <c r="C15" s="67">
        <f aca="true" t="shared" si="2" ref="C15:L15">C8+SUM(C10:C14)</f>
        <v>0</v>
      </c>
      <c r="D15" s="67">
        <f t="shared" si="2"/>
        <v>0</v>
      </c>
      <c r="E15" s="67">
        <f t="shared" si="2"/>
        <v>0</v>
      </c>
      <c r="F15" s="67">
        <f t="shared" si="2"/>
        <v>0</v>
      </c>
      <c r="G15" s="67">
        <f t="shared" si="2"/>
        <v>0</v>
      </c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8">
        <f>IF((C15&lt;&gt;0),ROUND((L15/C15)*100,1),"")</f>
      </c>
      <c r="N15" s="961"/>
    </row>
    <row r="16" spans="1:14" ht="12.75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961"/>
    </row>
    <row r="17" spans="1:14" ht="13.5" thickBot="1">
      <c r="A17" s="72" t="s">
        <v>92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961"/>
    </row>
    <row r="18" spans="1:14" ht="12.75">
      <c r="A18" s="75" t="s">
        <v>96</v>
      </c>
      <c r="B18" s="56"/>
      <c r="C18" s="76"/>
      <c r="D18" s="76"/>
      <c r="E18" s="87"/>
      <c r="F18" s="76"/>
      <c r="G18" s="76"/>
      <c r="H18" s="76"/>
      <c r="I18" s="76"/>
      <c r="J18" s="76"/>
      <c r="K18" s="76"/>
      <c r="L18" s="77">
        <f aca="true" t="shared" si="3" ref="L18:L23">+J18+K18</f>
        <v>0</v>
      </c>
      <c r="M18" s="91">
        <f aca="true" t="shared" si="4" ref="M18:M24">IF((C18&lt;&gt;0),ROUND((L18/C18)*100,1),"")</f>
      </c>
      <c r="N18" s="961"/>
    </row>
    <row r="19" spans="1:14" ht="12.75">
      <c r="A19" s="78" t="s">
        <v>97</v>
      </c>
      <c r="B19" s="59"/>
      <c r="C19" s="79"/>
      <c r="D19" s="79"/>
      <c r="E19" s="79"/>
      <c r="F19" s="79"/>
      <c r="G19" s="79"/>
      <c r="H19" s="79"/>
      <c r="I19" s="79"/>
      <c r="J19" s="79"/>
      <c r="K19" s="79"/>
      <c r="L19" s="80">
        <f t="shared" si="3"/>
        <v>0</v>
      </c>
      <c r="M19" s="92">
        <f t="shared" si="4"/>
      </c>
      <c r="N19" s="961"/>
    </row>
    <row r="20" spans="1:14" ht="12.75">
      <c r="A20" s="78" t="s">
        <v>98</v>
      </c>
      <c r="B20" s="63"/>
      <c r="C20" s="79"/>
      <c r="D20" s="79"/>
      <c r="E20" s="79"/>
      <c r="F20" s="79"/>
      <c r="G20" s="79"/>
      <c r="H20" s="79"/>
      <c r="I20" s="79"/>
      <c r="J20" s="79"/>
      <c r="K20" s="79"/>
      <c r="L20" s="80">
        <f t="shared" si="3"/>
        <v>0</v>
      </c>
      <c r="M20" s="92">
        <f t="shared" si="4"/>
      </c>
      <c r="N20" s="961"/>
    </row>
    <row r="21" spans="1:14" ht="12.75">
      <c r="A21" s="78" t="s">
        <v>99</v>
      </c>
      <c r="B21" s="63"/>
      <c r="C21" s="79"/>
      <c r="D21" s="79"/>
      <c r="E21" s="79"/>
      <c r="F21" s="79"/>
      <c r="G21" s="79"/>
      <c r="H21" s="79"/>
      <c r="I21" s="79"/>
      <c r="J21" s="79"/>
      <c r="K21" s="79"/>
      <c r="L21" s="80">
        <f t="shared" si="3"/>
        <v>0</v>
      </c>
      <c r="M21" s="92">
        <f t="shared" si="4"/>
      </c>
      <c r="N21" s="961"/>
    </row>
    <row r="22" spans="1:14" ht="12.75">
      <c r="A22" s="81"/>
      <c r="B22" s="63"/>
      <c r="C22" s="79"/>
      <c r="D22" s="79"/>
      <c r="E22" s="79"/>
      <c r="F22" s="79"/>
      <c r="G22" s="79"/>
      <c r="H22" s="79"/>
      <c r="I22" s="79"/>
      <c r="J22" s="79"/>
      <c r="K22" s="79"/>
      <c r="L22" s="80">
        <f t="shared" si="3"/>
        <v>0</v>
      </c>
      <c r="M22" s="92">
        <f t="shared" si="4"/>
      </c>
      <c r="N22" s="961"/>
    </row>
    <row r="23" spans="1:14" ht="13.5" thickBot="1">
      <c r="A23" s="82"/>
      <c r="B23" s="65"/>
      <c r="C23" s="83"/>
      <c r="D23" s="83"/>
      <c r="E23" s="83"/>
      <c r="F23" s="83"/>
      <c r="G23" s="83"/>
      <c r="H23" s="83"/>
      <c r="I23" s="83"/>
      <c r="J23" s="83"/>
      <c r="K23" s="83"/>
      <c r="L23" s="80">
        <f t="shared" si="3"/>
        <v>0</v>
      </c>
      <c r="M23" s="93">
        <f t="shared" si="4"/>
      </c>
      <c r="N23" s="961"/>
    </row>
    <row r="24" spans="1:14" ht="13.5" thickBot="1">
      <c r="A24" s="84" t="s">
        <v>77</v>
      </c>
      <c r="B24" s="67">
        <f aca="true" t="shared" si="5" ref="B24:L24">SUM(B18:B23)</f>
        <v>0</v>
      </c>
      <c r="C24" s="67">
        <f t="shared" si="5"/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  <c r="H24" s="67">
        <f t="shared" si="5"/>
        <v>0</v>
      </c>
      <c r="I24" s="67">
        <f t="shared" si="5"/>
        <v>0</v>
      </c>
      <c r="J24" s="67">
        <f t="shared" si="5"/>
        <v>0</v>
      </c>
      <c r="K24" s="67">
        <f t="shared" si="5"/>
        <v>0</v>
      </c>
      <c r="L24" s="67">
        <f t="shared" si="5"/>
        <v>0</v>
      </c>
      <c r="M24" s="68">
        <f t="shared" si="4"/>
      </c>
      <c r="N24" s="961"/>
    </row>
    <row r="25" spans="1:14" ht="12.75">
      <c r="A25" s="978" t="s">
        <v>174</v>
      </c>
      <c r="B25" s="978"/>
      <c r="C25" s="978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61"/>
    </row>
    <row r="26" spans="1:14" ht="5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961"/>
    </row>
    <row r="27" spans="1:14" ht="15.75">
      <c r="A27" s="976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976"/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6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957" t="s">
        <v>46</v>
      </c>
      <c r="M28" s="957"/>
      <c r="N28" s="961"/>
    </row>
    <row r="29" spans="1:14" ht="21.75" thickBot="1">
      <c r="A29" s="968" t="s">
        <v>94</v>
      </c>
      <c r="B29" s="969"/>
      <c r="C29" s="969"/>
      <c r="D29" s="969"/>
      <c r="E29" s="969"/>
      <c r="F29" s="969"/>
      <c r="G29" s="969"/>
      <c r="H29" s="969"/>
      <c r="I29" s="969"/>
      <c r="J29" s="969"/>
      <c r="K29" s="86" t="s">
        <v>665</v>
      </c>
      <c r="L29" s="86" t="s">
        <v>664</v>
      </c>
      <c r="M29" s="86" t="s">
        <v>179</v>
      </c>
      <c r="N29" s="961"/>
    </row>
    <row r="30" spans="1:14" ht="12.75">
      <c r="A30" s="962"/>
      <c r="B30" s="963"/>
      <c r="C30" s="963"/>
      <c r="D30" s="963"/>
      <c r="E30" s="963"/>
      <c r="F30" s="963"/>
      <c r="G30" s="963"/>
      <c r="H30" s="963"/>
      <c r="I30" s="963"/>
      <c r="J30" s="963"/>
      <c r="K30" s="87"/>
      <c r="L30" s="88"/>
      <c r="M30" s="88"/>
      <c r="N30" s="961"/>
    </row>
    <row r="31" spans="1:14" ht="13.5" thickBot="1">
      <c r="A31" s="964"/>
      <c r="B31" s="965"/>
      <c r="C31" s="965"/>
      <c r="D31" s="965"/>
      <c r="E31" s="965"/>
      <c r="F31" s="965"/>
      <c r="G31" s="965"/>
      <c r="H31" s="965"/>
      <c r="I31" s="965"/>
      <c r="J31" s="965"/>
      <c r="K31" s="89"/>
      <c r="L31" s="83"/>
      <c r="M31" s="83"/>
      <c r="N31" s="961"/>
    </row>
    <row r="32" spans="1:14" ht="13.5" thickBot="1">
      <c r="A32" s="974" t="s">
        <v>40</v>
      </c>
      <c r="B32" s="975"/>
      <c r="C32" s="975"/>
      <c r="D32" s="975"/>
      <c r="E32" s="975"/>
      <c r="F32" s="975"/>
      <c r="G32" s="975"/>
      <c r="H32" s="975"/>
      <c r="I32" s="975"/>
      <c r="J32" s="975"/>
      <c r="K32" s="90">
        <f>SUM(K30:K31)</f>
        <v>0</v>
      </c>
      <c r="L32" s="90">
        <f>SUM(L30:L31)</f>
        <v>0</v>
      </c>
      <c r="M32" s="90">
        <f>SUM(M30:M31)</f>
        <v>0</v>
      </c>
      <c r="N32" s="961"/>
    </row>
    <row r="33" ht="12.75">
      <c r="N33" s="961"/>
    </row>
    <row r="48" ht="12.75">
      <c r="A48" s="9"/>
    </row>
  </sheetData>
  <sheetProtection/>
  <mergeCells count="21">
    <mergeCell ref="D1:M1"/>
    <mergeCell ref="A25:M25"/>
    <mergeCell ref="B6:C6"/>
    <mergeCell ref="B3:I3"/>
    <mergeCell ref="N1:N33"/>
    <mergeCell ref="A30:J30"/>
    <mergeCell ref="A31:J31"/>
    <mergeCell ref="J3:M5"/>
    <mergeCell ref="A29:J29"/>
    <mergeCell ref="A1:C1"/>
    <mergeCell ref="A3:A6"/>
    <mergeCell ref="A32:J32"/>
    <mergeCell ref="H6:I6"/>
    <mergeCell ref="A27:M27"/>
    <mergeCell ref="L2:M2"/>
    <mergeCell ref="F6:G6"/>
    <mergeCell ref="L28:M28"/>
    <mergeCell ref="B4:B5"/>
    <mergeCell ref="C4:C5"/>
    <mergeCell ref="D4:I4"/>
    <mergeCell ref="D6:E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5"/>
  <sheetViews>
    <sheetView view="pageBreakPreview" zoomScaleSheetLayoutView="100" workbookViewId="0" topLeftCell="A1">
      <selection activeCell="C1" sqref="C1:H1"/>
    </sheetView>
  </sheetViews>
  <sheetFormatPr defaultColWidth="9.00390625" defaultRowHeight="12.75"/>
  <cols>
    <col min="1" max="1" width="11.625" style="522" customWidth="1"/>
    <col min="2" max="2" width="65.375" style="523" customWidth="1"/>
    <col min="3" max="5" width="13.875" style="524" customWidth="1"/>
    <col min="6" max="8" width="13.875" style="396" customWidth="1"/>
    <col min="9" max="16384" width="9.375" style="30" customWidth="1"/>
  </cols>
  <sheetData>
    <row r="1" spans="1:8" s="502" customFormat="1" ht="16.5" customHeight="1">
      <c r="A1" s="501"/>
      <c r="B1" s="503"/>
      <c r="C1" s="990" t="s">
        <v>837</v>
      </c>
      <c r="D1" s="991"/>
      <c r="E1" s="991"/>
      <c r="F1" s="991"/>
      <c r="G1" s="991"/>
      <c r="H1" s="991"/>
    </row>
    <row r="2" spans="1:8" s="502" customFormat="1" ht="16.5" customHeight="1" thickBot="1">
      <c r="A2" s="501"/>
      <c r="B2" s="503"/>
      <c r="C2" s="544"/>
      <c r="D2" s="510"/>
      <c r="E2" s="544"/>
      <c r="F2" s="703"/>
      <c r="G2" s="703"/>
      <c r="H2" s="662" t="s">
        <v>733</v>
      </c>
    </row>
    <row r="3" spans="1:8" s="545" customFormat="1" ht="15.75" customHeight="1" thickBot="1">
      <c r="A3" s="525" t="s">
        <v>47</v>
      </c>
      <c r="B3" s="701" t="s">
        <v>148</v>
      </c>
      <c r="C3" s="980" t="s">
        <v>173</v>
      </c>
      <c r="D3" s="982" t="s">
        <v>178</v>
      </c>
      <c r="E3" s="984" t="s">
        <v>179</v>
      </c>
      <c r="F3" s="994" t="s">
        <v>727</v>
      </c>
      <c r="G3" s="995"/>
      <c r="H3" s="996"/>
    </row>
    <row r="4" spans="1:8" s="545" customFormat="1" ht="21.75" thickBot="1">
      <c r="A4" s="714" t="s">
        <v>143</v>
      </c>
      <c r="B4" s="94" t="s">
        <v>724</v>
      </c>
      <c r="C4" s="981"/>
      <c r="D4" s="983"/>
      <c r="E4" s="985"/>
      <c r="F4" s="715" t="s">
        <v>728</v>
      </c>
      <c r="G4" s="693" t="s">
        <v>729</v>
      </c>
      <c r="H4" s="694" t="s">
        <v>730</v>
      </c>
    </row>
    <row r="5" spans="1:8" s="546" customFormat="1" ht="15.75" customHeight="1" thickBot="1">
      <c r="A5" s="986" t="s">
        <v>41</v>
      </c>
      <c r="B5" s="987"/>
      <c r="C5" s="987"/>
      <c r="D5" s="987"/>
      <c r="E5" s="987"/>
      <c r="F5" s="988"/>
      <c r="G5" s="988"/>
      <c r="H5" s="989"/>
    </row>
    <row r="6" spans="1:8" ht="13.5" thickBot="1">
      <c r="A6" s="372" t="s">
        <v>7</v>
      </c>
      <c r="B6" s="368" t="s">
        <v>307</v>
      </c>
      <c r="C6" s="398">
        <v>42033</v>
      </c>
      <c r="D6" s="398">
        <f>SUM(D7:D12)</f>
        <v>48468</v>
      </c>
      <c r="E6" s="381">
        <f>SUM(E7:E12)</f>
        <v>48468</v>
      </c>
      <c r="F6" s="663">
        <v>35818</v>
      </c>
      <c r="G6" s="398"/>
      <c r="H6" s="381"/>
    </row>
    <row r="7" spans="1:8" s="547" customFormat="1" ht="12.75" customHeight="1">
      <c r="A7" s="531" t="s">
        <v>66</v>
      </c>
      <c r="B7" s="409" t="s">
        <v>308</v>
      </c>
      <c r="C7" s="400">
        <v>12511</v>
      </c>
      <c r="D7" s="400">
        <v>14682</v>
      </c>
      <c r="E7" s="383">
        <v>14682</v>
      </c>
      <c r="F7" s="664">
        <v>11637</v>
      </c>
      <c r="G7" s="95"/>
      <c r="H7" s="512"/>
    </row>
    <row r="8" spans="1:8" s="547" customFormat="1" ht="15.75" customHeight="1">
      <c r="A8" s="532" t="s">
        <v>67</v>
      </c>
      <c r="B8" s="410" t="s">
        <v>309</v>
      </c>
      <c r="C8" s="399">
        <v>14911</v>
      </c>
      <c r="D8" s="399">
        <v>14911</v>
      </c>
      <c r="E8" s="382">
        <v>14911</v>
      </c>
      <c r="F8" s="665">
        <v>5038</v>
      </c>
      <c r="G8" s="399"/>
      <c r="H8" s="513"/>
    </row>
    <row r="9" spans="1:8" s="547" customFormat="1" ht="12" customHeight="1">
      <c r="A9" s="532" t="s">
        <v>68</v>
      </c>
      <c r="B9" s="410" t="s">
        <v>310</v>
      </c>
      <c r="C9" s="399">
        <v>13411</v>
      </c>
      <c r="D9" s="399">
        <v>12344</v>
      </c>
      <c r="E9" s="382">
        <v>12344</v>
      </c>
      <c r="F9" s="665">
        <v>7493</v>
      </c>
      <c r="G9" s="399"/>
      <c r="H9" s="513"/>
    </row>
    <row r="10" spans="1:8" s="521" customFormat="1" ht="12" customHeight="1">
      <c r="A10" s="532" t="s">
        <v>69</v>
      </c>
      <c r="B10" s="410" t="s">
        <v>311</v>
      </c>
      <c r="C10" s="399">
        <v>1200</v>
      </c>
      <c r="D10" s="399">
        <v>1200</v>
      </c>
      <c r="E10" s="382">
        <v>1200</v>
      </c>
      <c r="F10" s="665">
        <v>1200</v>
      </c>
      <c r="G10" s="399"/>
      <c r="H10" s="513"/>
    </row>
    <row r="11" spans="1:8" s="548" customFormat="1" ht="12" customHeight="1">
      <c r="A11" s="532" t="s">
        <v>102</v>
      </c>
      <c r="B11" s="410" t="s">
        <v>312</v>
      </c>
      <c r="C11" s="399"/>
      <c r="D11" s="399">
        <v>5059</v>
      </c>
      <c r="E11" s="382">
        <v>5059</v>
      </c>
      <c r="F11" s="665">
        <v>10450</v>
      </c>
      <c r="G11" s="399"/>
      <c r="H11" s="513"/>
    </row>
    <row r="12" spans="1:8" s="548" customFormat="1" ht="12" customHeight="1" thickBot="1">
      <c r="A12" s="533" t="s">
        <v>70</v>
      </c>
      <c r="B12" s="390" t="s">
        <v>313</v>
      </c>
      <c r="C12" s="401"/>
      <c r="D12" s="401">
        <v>272</v>
      </c>
      <c r="E12" s="384">
        <v>272</v>
      </c>
      <c r="F12" s="666"/>
      <c r="G12" s="401"/>
      <c r="H12" s="515"/>
    </row>
    <row r="13" spans="1:8" s="548" customFormat="1" ht="12" customHeight="1" thickBot="1">
      <c r="A13" s="372" t="s">
        <v>8</v>
      </c>
      <c r="B13" s="388" t="s">
        <v>314</v>
      </c>
      <c r="C13" s="398">
        <v>980</v>
      </c>
      <c r="D13" s="398">
        <f>SUM(D14:D18)</f>
        <v>12862</v>
      </c>
      <c r="E13" s="381">
        <f>SUM(E14:E18)</f>
        <v>13096</v>
      </c>
      <c r="F13" s="663">
        <v>17295</v>
      </c>
      <c r="G13" s="398"/>
      <c r="H13" s="392"/>
    </row>
    <row r="14" spans="1:8" s="548" customFormat="1" ht="12" customHeight="1">
      <c r="A14" s="531" t="s">
        <v>72</v>
      </c>
      <c r="B14" s="409" t="s">
        <v>315</v>
      </c>
      <c r="C14" s="400"/>
      <c r="D14" s="400"/>
      <c r="E14" s="383"/>
      <c r="F14" s="667"/>
      <c r="G14" s="400"/>
      <c r="H14" s="514"/>
    </row>
    <row r="15" spans="1:8" s="521" customFormat="1" ht="12" customHeight="1">
      <c r="A15" s="532" t="s">
        <v>73</v>
      </c>
      <c r="B15" s="410" t="s">
        <v>316</v>
      </c>
      <c r="C15" s="399"/>
      <c r="D15" s="399"/>
      <c r="E15" s="382"/>
      <c r="F15" s="665"/>
      <c r="G15" s="399"/>
      <c r="H15" s="513"/>
    </row>
    <row r="16" spans="1:8" s="521" customFormat="1" ht="12" customHeight="1">
      <c r="A16" s="532" t="s">
        <v>74</v>
      </c>
      <c r="B16" s="410" t="s">
        <v>317</v>
      </c>
      <c r="C16" s="399"/>
      <c r="D16" s="399"/>
      <c r="E16" s="382"/>
      <c r="F16" s="665"/>
      <c r="G16" s="399"/>
      <c r="H16" s="513"/>
    </row>
    <row r="17" spans="1:8" s="521" customFormat="1" ht="12" customHeight="1">
      <c r="A17" s="532" t="s">
        <v>75</v>
      </c>
      <c r="B17" s="410" t="s">
        <v>318</v>
      </c>
      <c r="C17" s="399"/>
      <c r="D17" s="399"/>
      <c r="E17" s="382"/>
      <c r="F17" s="665"/>
      <c r="G17" s="399"/>
      <c r="H17" s="513"/>
    </row>
    <row r="18" spans="1:8" s="521" customFormat="1" ht="12" customHeight="1">
      <c r="A18" s="532" t="s">
        <v>76</v>
      </c>
      <c r="B18" s="410" t="s">
        <v>319</v>
      </c>
      <c r="C18" s="399">
        <v>980</v>
      </c>
      <c r="D18" s="399">
        <v>12862</v>
      </c>
      <c r="E18" s="382">
        <v>13096</v>
      </c>
      <c r="F18" s="665">
        <v>17295</v>
      </c>
      <c r="G18" s="399"/>
      <c r="H18" s="513"/>
    </row>
    <row r="19" spans="1:8" s="521" customFormat="1" ht="12" customHeight="1" thickBot="1">
      <c r="A19" s="533" t="s">
        <v>83</v>
      </c>
      <c r="B19" s="390" t="s">
        <v>320</v>
      </c>
      <c r="C19" s="401"/>
      <c r="D19" s="401"/>
      <c r="E19" s="384"/>
      <c r="F19" s="666"/>
      <c r="G19" s="401"/>
      <c r="H19" s="515"/>
    </row>
    <row r="20" spans="1:8" s="521" customFormat="1" ht="12" customHeight="1" thickBot="1">
      <c r="A20" s="372" t="s">
        <v>9</v>
      </c>
      <c r="B20" s="368" t="s">
        <v>321</v>
      </c>
      <c r="C20" s="398"/>
      <c r="D20" s="398">
        <f>SUM(D21:D25)</f>
        <v>0</v>
      </c>
      <c r="E20" s="381">
        <f>SUM(E21:E25)</f>
        <v>0</v>
      </c>
      <c r="F20" s="663"/>
      <c r="G20" s="398"/>
      <c r="H20" s="392"/>
    </row>
    <row r="21" spans="1:8" s="521" customFormat="1" ht="12" customHeight="1">
      <c r="A21" s="531" t="s">
        <v>55</v>
      </c>
      <c r="B21" s="409" t="s">
        <v>322</v>
      </c>
      <c r="C21" s="400"/>
      <c r="D21" s="400"/>
      <c r="E21" s="383"/>
      <c r="F21" s="667"/>
      <c r="G21" s="400"/>
      <c r="H21" s="514"/>
    </row>
    <row r="22" spans="1:8" s="548" customFormat="1" ht="12" customHeight="1">
      <c r="A22" s="532" t="s">
        <v>56</v>
      </c>
      <c r="B22" s="410" t="s">
        <v>323</v>
      </c>
      <c r="C22" s="399"/>
      <c r="D22" s="399"/>
      <c r="E22" s="382"/>
      <c r="F22" s="665"/>
      <c r="G22" s="399"/>
      <c r="H22" s="513"/>
    </row>
    <row r="23" spans="1:8" s="548" customFormat="1" ht="12" customHeight="1">
      <c r="A23" s="532" t="s">
        <v>57</v>
      </c>
      <c r="B23" s="410" t="s">
        <v>324</v>
      </c>
      <c r="C23" s="399"/>
      <c r="D23" s="399"/>
      <c r="E23" s="382"/>
      <c r="F23" s="665"/>
      <c r="G23" s="399"/>
      <c r="H23" s="513"/>
    </row>
    <row r="24" spans="1:8" s="548" customFormat="1" ht="12" customHeight="1">
      <c r="A24" s="532" t="s">
        <v>58</v>
      </c>
      <c r="B24" s="410" t="s">
        <v>325</v>
      </c>
      <c r="C24" s="399"/>
      <c r="D24" s="399"/>
      <c r="E24" s="382"/>
      <c r="F24" s="665"/>
      <c r="G24" s="399"/>
      <c r="H24" s="513"/>
    </row>
    <row r="25" spans="1:8" s="521" customFormat="1" ht="12" customHeight="1">
      <c r="A25" s="532" t="s">
        <v>116</v>
      </c>
      <c r="B25" s="410" t="s">
        <v>326</v>
      </c>
      <c r="C25" s="399"/>
      <c r="D25" s="399"/>
      <c r="E25" s="382"/>
      <c r="F25" s="665"/>
      <c r="G25" s="399"/>
      <c r="H25" s="513"/>
    </row>
    <row r="26" spans="1:8" s="548" customFormat="1" ht="12" customHeight="1" thickBot="1">
      <c r="A26" s="533" t="s">
        <v>117</v>
      </c>
      <c r="B26" s="411" t="s">
        <v>327</v>
      </c>
      <c r="C26" s="401"/>
      <c r="D26" s="401"/>
      <c r="E26" s="384"/>
      <c r="F26" s="666"/>
      <c r="G26" s="401"/>
      <c r="H26" s="515"/>
    </row>
    <row r="27" spans="1:8" s="548" customFormat="1" ht="12" customHeight="1" thickBot="1">
      <c r="A27" s="372" t="s">
        <v>118</v>
      </c>
      <c r="B27" s="368" t="s">
        <v>716</v>
      </c>
      <c r="C27" s="404">
        <v>12195</v>
      </c>
      <c r="D27" s="404">
        <f>SUM(D28:D34)</f>
        <v>12195</v>
      </c>
      <c r="E27" s="415">
        <f>SUM(E28:E34)</f>
        <v>12753</v>
      </c>
      <c r="F27" s="668">
        <v>12411</v>
      </c>
      <c r="G27" s="404">
        <v>572</v>
      </c>
      <c r="H27" s="516"/>
    </row>
    <row r="28" spans="1:8" s="548" customFormat="1" ht="12" customHeight="1">
      <c r="A28" s="531" t="s">
        <v>328</v>
      </c>
      <c r="B28" s="409" t="s">
        <v>720</v>
      </c>
      <c r="C28" s="400">
        <v>29</v>
      </c>
      <c r="D28" s="400">
        <v>29</v>
      </c>
      <c r="E28" s="383">
        <v>30</v>
      </c>
      <c r="F28" s="669">
        <v>30</v>
      </c>
      <c r="G28" s="670"/>
      <c r="H28" s="671"/>
    </row>
    <row r="29" spans="1:8" s="548" customFormat="1" ht="12" customHeight="1">
      <c r="A29" s="532" t="s">
        <v>329</v>
      </c>
      <c r="B29" s="410" t="s">
        <v>735</v>
      </c>
      <c r="C29" s="399">
        <v>2083</v>
      </c>
      <c r="D29" s="399">
        <v>2083</v>
      </c>
      <c r="E29" s="382">
        <v>1826</v>
      </c>
      <c r="F29" s="665">
        <v>1826</v>
      </c>
      <c r="G29" s="399"/>
      <c r="H29" s="513"/>
    </row>
    <row r="30" spans="1:8" s="548" customFormat="1" ht="12" customHeight="1">
      <c r="A30" s="532" t="s">
        <v>330</v>
      </c>
      <c r="B30" s="410" t="s">
        <v>721</v>
      </c>
      <c r="C30" s="399"/>
      <c r="D30" s="399"/>
      <c r="E30" s="382"/>
      <c r="F30" s="665"/>
      <c r="G30" s="399"/>
      <c r="H30" s="513"/>
    </row>
    <row r="31" spans="1:8" s="548" customFormat="1" ht="12" customHeight="1">
      <c r="A31" s="532" t="s">
        <v>740</v>
      </c>
      <c r="B31" s="410" t="s">
        <v>722</v>
      </c>
      <c r="C31" s="399">
        <v>435</v>
      </c>
      <c r="D31" s="399">
        <v>435</v>
      </c>
      <c r="E31" s="382">
        <v>637</v>
      </c>
      <c r="F31" s="665">
        <v>637</v>
      </c>
      <c r="G31" s="399"/>
      <c r="H31" s="513"/>
    </row>
    <row r="32" spans="1:8" s="548" customFormat="1" ht="12" customHeight="1">
      <c r="A32" s="532" t="s">
        <v>717</v>
      </c>
      <c r="B32" s="410" t="s">
        <v>741</v>
      </c>
      <c r="C32" s="399">
        <v>9520</v>
      </c>
      <c r="D32" s="399">
        <v>9520</v>
      </c>
      <c r="E32" s="382">
        <v>9874</v>
      </c>
      <c r="F32" s="665">
        <v>9532</v>
      </c>
      <c r="G32" s="399">
        <v>572</v>
      </c>
      <c r="H32" s="513"/>
    </row>
    <row r="33" spans="1:8" s="548" customFormat="1" ht="12" customHeight="1">
      <c r="A33" s="532" t="s">
        <v>718</v>
      </c>
      <c r="B33" s="410" t="s">
        <v>331</v>
      </c>
      <c r="C33" s="399"/>
      <c r="D33" s="399"/>
      <c r="E33" s="382"/>
      <c r="F33" s="665"/>
      <c r="G33" s="399"/>
      <c r="H33" s="513"/>
    </row>
    <row r="34" spans="1:8" s="548" customFormat="1" ht="12" customHeight="1" thickBot="1">
      <c r="A34" s="533" t="s">
        <v>719</v>
      </c>
      <c r="B34" s="390" t="s">
        <v>332</v>
      </c>
      <c r="C34" s="401">
        <v>128</v>
      </c>
      <c r="D34" s="401">
        <v>128</v>
      </c>
      <c r="E34" s="384">
        <v>386</v>
      </c>
      <c r="F34" s="666">
        <v>386</v>
      </c>
      <c r="G34" s="401"/>
      <c r="H34" s="515"/>
    </row>
    <row r="35" spans="1:8" s="548" customFormat="1" ht="12" customHeight="1" thickBot="1">
      <c r="A35" s="372" t="s">
        <v>11</v>
      </c>
      <c r="B35" s="368" t="s">
        <v>333</v>
      </c>
      <c r="C35" s="398">
        <v>6727</v>
      </c>
      <c r="D35" s="398">
        <v>8833</v>
      </c>
      <c r="E35" s="381">
        <f>SUM(E36:E45)</f>
        <v>10958</v>
      </c>
      <c r="F35" s="663">
        <v>2506</v>
      </c>
      <c r="G35" s="398"/>
      <c r="H35" s="392"/>
    </row>
    <row r="36" spans="1:8" s="548" customFormat="1" ht="12" customHeight="1">
      <c r="A36" s="531" t="s">
        <v>59</v>
      </c>
      <c r="B36" s="409" t="s">
        <v>334</v>
      </c>
      <c r="C36" s="400"/>
      <c r="D36" s="400"/>
      <c r="E36" s="383">
        <v>397</v>
      </c>
      <c r="F36" s="667"/>
      <c r="G36" s="400"/>
      <c r="H36" s="514"/>
    </row>
    <row r="37" spans="1:8" s="548" customFormat="1" ht="12" customHeight="1">
      <c r="A37" s="532" t="s">
        <v>60</v>
      </c>
      <c r="B37" s="410" t="s">
        <v>335</v>
      </c>
      <c r="C37" s="399">
        <v>2251</v>
      </c>
      <c r="D37" s="399">
        <v>38532</v>
      </c>
      <c r="E37" s="382">
        <v>3789</v>
      </c>
      <c r="F37" s="665">
        <v>1689</v>
      </c>
      <c r="G37" s="399"/>
      <c r="H37" s="513"/>
    </row>
    <row r="38" spans="1:8" s="548" customFormat="1" ht="12" customHeight="1">
      <c r="A38" s="532" t="s">
        <v>61</v>
      </c>
      <c r="B38" s="410" t="s">
        <v>336</v>
      </c>
      <c r="C38" s="399">
        <v>2067</v>
      </c>
      <c r="D38" s="399">
        <v>2067</v>
      </c>
      <c r="E38" s="382">
        <v>2440</v>
      </c>
      <c r="F38" s="665">
        <v>1793</v>
      </c>
      <c r="G38" s="399"/>
      <c r="H38" s="513"/>
    </row>
    <row r="39" spans="1:8" s="548" customFormat="1" ht="12" customHeight="1">
      <c r="A39" s="532" t="s">
        <v>120</v>
      </c>
      <c r="B39" s="410" t="s">
        <v>337</v>
      </c>
      <c r="C39" s="399">
        <v>1003</v>
      </c>
      <c r="D39" s="399">
        <v>1003</v>
      </c>
      <c r="E39" s="382">
        <v>1017</v>
      </c>
      <c r="F39" s="665">
        <v>1018</v>
      </c>
      <c r="G39" s="399"/>
      <c r="H39" s="513"/>
    </row>
    <row r="40" spans="1:8" s="548" customFormat="1" ht="12" customHeight="1">
      <c r="A40" s="532" t="s">
        <v>121</v>
      </c>
      <c r="B40" s="410" t="s">
        <v>338</v>
      </c>
      <c r="C40" s="399"/>
      <c r="D40" s="399">
        <v>320</v>
      </c>
      <c r="E40" s="382">
        <v>476</v>
      </c>
      <c r="F40" s="665">
        <v>151</v>
      </c>
      <c r="G40" s="399"/>
      <c r="H40" s="513"/>
    </row>
    <row r="41" spans="1:8" s="548" customFormat="1" ht="12" customHeight="1">
      <c r="A41" s="532" t="s">
        <v>122</v>
      </c>
      <c r="B41" s="410" t="s">
        <v>339</v>
      </c>
      <c r="C41" s="399">
        <v>1406</v>
      </c>
      <c r="D41" s="399">
        <v>1590</v>
      </c>
      <c r="E41" s="382">
        <v>2036</v>
      </c>
      <c r="F41" s="665">
        <v>1224</v>
      </c>
      <c r="G41" s="399"/>
      <c r="H41" s="513"/>
    </row>
    <row r="42" spans="1:8" s="548" customFormat="1" ht="12" customHeight="1">
      <c r="A42" s="532" t="s">
        <v>123</v>
      </c>
      <c r="B42" s="410" t="s">
        <v>340</v>
      </c>
      <c r="C42" s="399"/>
      <c r="D42" s="399"/>
      <c r="E42" s="382"/>
      <c r="F42" s="665"/>
      <c r="G42" s="399"/>
      <c r="H42" s="513"/>
    </row>
    <row r="43" spans="1:8" s="548" customFormat="1" ht="12" customHeight="1">
      <c r="A43" s="532" t="s">
        <v>124</v>
      </c>
      <c r="B43" s="410" t="s">
        <v>341</v>
      </c>
      <c r="C43" s="399"/>
      <c r="D43" s="399"/>
      <c r="E43" s="382">
        <v>1</v>
      </c>
      <c r="F43" s="665">
        <v>1</v>
      </c>
      <c r="G43" s="399"/>
      <c r="H43" s="513"/>
    </row>
    <row r="44" spans="1:8" s="548" customFormat="1" ht="12" customHeight="1">
      <c r="A44" s="532" t="s">
        <v>342</v>
      </c>
      <c r="B44" s="410" t="s">
        <v>343</v>
      </c>
      <c r="C44" s="402"/>
      <c r="D44" s="402"/>
      <c r="E44" s="385"/>
      <c r="F44" s="672"/>
      <c r="G44" s="402"/>
      <c r="H44" s="673"/>
    </row>
    <row r="45" spans="1:8" s="548" customFormat="1" ht="12" customHeight="1" thickBot="1">
      <c r="A45" s="533" t="s">
        <v>344</v>
      </c>
      <c r="B45" s="411" t="s">
        <v>345</v>
      </c>
      <c r="C45" s="403"/>
      <c r="D45" s="403"/>
      <c r="E45" s="386">
        <v>802</v>
      </c>
      <c r="F45" s="672">
        <v>549</v>
      </c>
      <c r="G45" s="402"/>
      <c r="H45" s="673"/>
    </row>
    <row r="46" spans="1:8" s="548" customFormat="1" ht="12" customHeight="1" thickBot="1">
      <c r="A46" s="372" t="s">
        <v>12</v>
      </c>
      <c r="B46" s="368" t="s">
        <v>346</v>
      </c>
      <c r="C46" s="398">
        <v>20200</v>
      </c>
      <c r="D46" s="398">
        <f>SUM(D47:D51)</f>
        <v>20200</v>
      </c>
      <c r="E46" s="381">
        <f>SUM(E47:E51)</f>
        <v>0</v>
      </c>
      <c r="F46" s="663"/>
      <c r="G46" s="398"/>
      <c r="H46" s="392"/>
    </row>
    <row r="47" spans="1:8" s="548" customFormat="1" ht="12" customHeight="1">
      <c r="A47" s="531" t="s">
        <v>62</v>
      </c>
      <c r="B47" s="409" t="s">
        <v>347</v>
      </c>
      <c r="C47" s="417"/>
      <c r="D47" s="417"/>
      <c r="E47" s="387"/>
      <c r="F47" s="676"/>
      <c r="G47" s="417"/>
      <c r="H47" s="677"/>
    </row>
    <row r="48" spans="1:8" s="521" customFormat="1" ht="12" customHeight="1">
      <c r="A48" s="532" t="s">
        <v>63</v>
      </c>
      <c r="B48" s="410" t="s">
        <v>348</v>
      </c>
      <c r="C48" s="402">
        <v>20200</v>
      </c>
      <c r="D48" s="402">
        <v>20200</v>
      </c>
      <c r="E48" s="385"/>
      <c r="F48" s="672"/>
      <c r="G48" s="402"/>
      <c r="H48" s="673"/>
    </row>
    <row r="49" spans="1:8" s="548" customFormat="1" ht="12" customHeight="1">
      <c r="A49" s="532" t="s">
        <v>349</v>
      </c>
      <c r="B49" s="410" t="s">
        <v>350</v>
      </c>
      <c r="C49" s="402"/>
      <c r="D49" s="402"/>
      <c r="E49" s="385"/>
      <c r="F49" s="672"/>
      <c r="G49" s="402"/>
      <c r="H49" s="673"/>
    </row>
    <row r="50" spans="1:8" s="548" customFormat="1" ht="12" customHeight="1">
      <c r="A50" s="532" t="s">
        <v>351</v>
      </c>
      <c r="B50" s="410" t="s">
        <v>352</v>
      </c>
      <c r="C50" s="402"/>
      <c r="D50" s="402"/>
      <c r="E50" s="385"/>
      <c r="F50" s="672"/>
      <c r="G50" s="402"/>
      <c r="H50" s="673"/>
    </row>
    <row r="51" spans="1:8" s="548" customFormat="1" ht="12" customHeight="1" thickBot="1">
      <c r="A51" s="533" t="s">
        <v>353</v>
      </c>
      <c r="B51" s="411" t="s">
        <v>354</v>
      </c>
      <c r="C51" s="403"/>
      <c r="D51" s="403"/>
      <c r="E51" s="386"/>
      <c r="F51" s="674"/>
      <c r="G51" s="403"/>
      <c r="H51" s="675"/>
    </row>
    <row r="52" spans="1:8" s="548" customFormat="1" ht="12" customHeight="1" thickBot="1">
      <c r="A52" s="372" t="s">
        <v>125</v>
      </c>
      <c r="B52" s="368" t="s">
        <v>355</v>
      </c>
      <c r="C52" s="398"/>
      <c r="D52" s="398">
        <f>SUM(D53:D55)</f>
        <v>2338</v>
      </c>
      <c r="E52" s="381">
        <f>SUM(E53:E55)</f>
        <v>2338</v>
      </c>
      <c r="F52" s="663"/>
      <c r="G52" s="398"/>
      <c r="H52" s="392"/>
    </row>
    <row r="53" spans="1:8" s="548" customFormat="1" ht="12" customHeight="1">
      <c r="A53" s="531" t="s">
        <v>64</v>
      </c>
      <c r="B53" s="409" t="s">
        <v>356</v>
      </c>
      <c r="C53" s="400"/>
      <c r="D53" s="400"/>
      <c r="E53" s="383"/>
      <c r="F53" s="667"/>
      <c r="G53" s="400"/>
      <c r="H53" s="514"/>
    </row>
    <row r="54" spans="1:8" s="548" customFormat="1" ht="12" customHeight="1">
      <c r="A54" s="532" t="s">
        <v>65</v>
      </c>
      <c r="B54" s="410" t="s">
        <v>357</v>
      </c>
      <c r="C54" s="399"/>
      <c r="D54" s="399">
        <v>700</v>
      </c>
      <c r="E54" s="382">
        <v>700</v>
      </c>
      <c r="F54" s="665"/>
      <c r="G54" s="399"/>
      <c r="H54" s="513"/>
    </row>
    <row r="55" spans="1:8" s="548" customFormat="1" ht="12" customHeight="1">
      <c r="A55" s="532" t="s">
        <v>358</v>
      </c>
      <c r="B55" s="410" t="s">
        <v>359</v>
      </c>
      <c r="C55" s="399"/>
      <c r="D55" s="399">
        <v>1638</v>
      </c>
      <c r="E55" s="382">
        <v>1638</v>
      </c>
      <c r="F55" s="665"/>
      <c r="G55" s="399"/>
      <c r="H55" s="513"/>
    </row>
    <row r="56" spans="1:8" s="521" customFormat="1" ht="12" customHeight="1" thickBot="1">
      <c r="A56" s="533" t="s">
        <v>360</v>
      </c>
      <c r="B56" s="411" t="s">
        <v>361</v>
      </c>
      <c r="C56" s="401"/>
      <c r="D56" s="401"/>
      <c r="E56" s="384"/>
      <c r="F56" s="666"/>
      <c r="G56" s="401"/>
      <c r="H56" s="515"/>
    </row>
    <row r="57" spans="1:8" s="521" customFormat="1" ht="12" customHeight="1" thickBot="1">
      <c r="A57" s="372" t="s">
        <v>14</v>
      </c>
      <c r="B57" s="388" t="s">
        <v>362</v>
      </c>
      <c r="C57" s="398">
        <v>362</v>
      </c>
      <c r="D57" s="398">
        <f>SUM(D58:D60)</f>
        <v>528</v>
      </c>
      <c r="E57" s="381">
        <f>SUM(E58:E60)</f>
        <v>528</v>
      </c>
      <c r="F57" s="663">
        <v>703</v>
      </c>
      <c r="G57" s="398"/>
      <c r="H57" s="392"/>
    </row>
    <row r="58" spans="1:8" s="521" customFormat="1" ht="12" customHeight="1">
      <c r="A58" s="531" t="s">
        <v>126</v>
      </c>
      <c r="B58" s="409" t="s">
        <v>363</v>
      </c>
      <c r="C58" s="402"/>
      <c r="D58" s="402"/>
      <c r="E58" s="385"/>
      <c r="F58" s="676"/>
      <c r="G58" s="417"/>
      <c r="H58" s="677"/>
    </row>
    <row r="59" spans="1:8" s="521" customFormat="1" ht="12" customHeight="1">
      <c r="A59" s="532" t="s">
        <v>127</v>
      </c>
      <c r="B59" s="410" t="s">
        <v>550</v>
      </c>
      <c r="C59" s="402">
        <v>362</v>
      </c>
      <c r="D59" s="402">
        <v>528</v>
      </c>
      <c r="E59" s="385">
        <v>528</v>
      </c>
      <c r="F59" s="672">
        <v>46</v>
      </c>
      <c r="G59" s="402"/>
      <c r="H59" s="673"/>
    </row>
    <row r="60" spans="1:8" s="548" customFormat="1" ht="12" customHeight="1">
      <c r="A60" s="532" t="s">
        <v>153</v>
      </c>
      <c r="B60" s="410" t="s">
        <v>365</v>
      </c>
      <c r="C60" s="402"/>
      <c r="D60" s="402"/>
      <c r="E60" s="385"/>
      <c r="F60" s="672">
        <v>657</v>
      </c>
      <c r="G60" s="402"/>
      <c r="H60" s="673"/>
    </row>
    <row r="61" spans="1:8" s="548" customFormat="1" ht="12" customHeight="1" thickBot="1">
      <c r="A61" s="533" t="s">
        <v>366</v>
      </c>
      <c r="B61" s="411" t="s">
        <v>367</v>
      </c>
      <c r="C61" s="402"/>
      <c r="D61" s="402"/>
      <c r="E61" s="385"/>
      <c r="F61" s="674"/>
      <c r="G61" s="403"/>
      <c r="H61" s="675"/>
    </row>
    <row r="62" spans="1:8" s="548" customFormat="1" ht="12" customHeight="1" thickBot="1">
      <c r="A62" s="372" t="s">
        <v>15</v>
      </c>
      <c r="B62" s="368" t="s">
        <v>368</v>
      </c>
      <c r="C62" s="404">
        <v>82497</v>
      </c>
      <c r="D62" s="404">
        <v>105423</v>
      </c>
      <c r="E62" s="415">
        <f>+E6+E13+E20+E27+E35+E46+E52+E57</f>
        <v>88141</v>
      </c>
      <c r="F62" s="668">
        <v>87799</v>
      </c>
      <c r="G62" s="404">
        <v>572</v>
      </c>
      <c r="H62" s="516"/>
    </row>
    <row r="63" spans="1:8" s="548" customFormat="1" ht="12" customHeight="1" thickBot="1">
      <c r="A63" s="534" t="s">
        <v>548</v>
      </c>
      <c r="B63" s="388" t="s">
        <v>370</v>
      </c>
      <c r="C63" s="398"/>
      <c r="D63" s="398">
        <f>SUM(D64:D66)</f>
        <v>0</v>
      </c>
      <c r="E63" s="381">
        <f>SUM(E64:E66)</f>
        <v>0</v>
      </c>
      <c r="F63" s="678"/>
      <c r="G63" s="679"/>
      <c r="H63" s="680"/>
    </row>
    <row r="64" spans="1:8" s="548" customFormat="1" ht="12" customHeight="1">
      <c r="A64" s="531" t="s">
        <v>371</v>
      </c>
      <c r="B64" s="409" t="s">
        <v>372</v>
      </c>
      <c r="C64" s="402"/>
      <c r="D64" s="402"/>
      <c r="E64" s="385"/>
      <c r="F64" s="676"/>
      <c r="G64" s="417"/>
      <c r="H64" s="677"/>
    </row>
    <row r="65" spans="1:8" s="548" customFormat="1" ht="12" customHeight="1">
      <c r="A65" s="532" t="s">
        <v>373</v>
      </c>
      <c r="B65" s="410" t="s">
        <v>374</v>
      </c>
      <c r="C65" s="402"/>
      <c r="D65" s="402"/>
      <c r="E65" s="385"/>
      <c r="F65" s="672"/>
      <c r="G65" s="402"/>
      <c r="H65" s="673"/>
    </row>
    <row r="66" spans="1:8" s="548" customFormat="1" ht="12" customHeight="1" thickBot="1">
      <c r="A66" s="533" t="s">
        <v>375</v>
      </c>
      <c r="B66" s="527" t="s">
        <v>376</v>
      </c>
      <c r="C66" s="402"/>
      <c r="D66" s="402"/>
      <c r="E66" s="385"/>
      <c r="F66" s="674"/>
      <c r="G66" s="403"/>
      <c r="H66" s="675"/>
    </row>
    <row r="67" spans="1:8" s="548" customFormat="1" ht="12" customHeight="1" thickBot="1">
      <c r="A67" s="534" t="s">
        <v>377</v>
      </c>
      <c r="B67" s="388" t="s">
        <v>378</v>
      </c>
      <c r="C67" s="398"/>
      <c r="D67" s="398">
        <f>SUM(D68:D71)</f>
        <v>0</v>
      </c>
      <c r="E67" s="381">
        <f>SUM(E68:E71)</f>
        <v>0</v>
      </c>
      <c r="F67" s="663"/>
      <c r="G67" s="398"/>
      <c r="H67" s="392"/>
    </row>
    <row r="68" spans="1:8" s="548" customFormat="1" ht="12" customHeight="1">
      <c r="A68" s="531" t="s">
        <v>103</v>
      </c>
      <c r="B68" s="409" t="s">
        <v>379</v>
      </c>
      <c r="C68" s="402"/>
      <c r="D68" s="402"/>
      <c r="E68" s="385"/>
      <c r="F68" s="676"/>
      <c r="G68" s="417"/>
      <c r="H68" s="677"/>
    </row>
    <row r="69" spans="1:8" s="548" customFormat="1" ht="12" customHeight="1">
      <c r="A69" s="532" t="s">
        <v>104</v>
      </c>
      <c r="B69" s="410" t="s">
        <v>380</v>
      </c>
      <c r="C69" s="402"/>
      <c r="D69" s="402"/>
      <c r="E69" s="385"/>
      <c r="F69" s="672"/>
      <c r="G69" s="402"/>
      <c r="H69" s="673"/>
    </row>
    <row r="70" spans="1:8" s="548" customFormat="1" ht="12" customHeight="1">
      <c r="A70" s="532" t="s">
        <v>381</v>
      </c>
      <c r="B70" s="410" t="s">
        <v>382</v>
      </c>
      <c r="C70" s="402"/>
      <c r="D70" s="402"/>
      <c r="E70" s="385"/>
      <c r="F70" s="672"/>
      <c r="G70" s="402"/>
      <c r="H70" s="673"/>
    </row>
    <row r="71" spans="1:8" s="548" customFormat="1" ht="12" customHeight="1" thickBot="1">
      <c r="A71" s="533" t="s">
        <v>383</v>
      </c>
      <c r="B71" s="411" t="s">
        <v>384</v>
      </c>
      <c r="C71" s="402"/>
      <c r="D71" s="402"/>
      <c r="E71" s="385"/>
      <c r="F71" s="674"/>
      <c r="G71" s="403"/>
      <c r="H71" s="675"/>
    </row>
    <row r="72" spans="1:8" s="548" customFormat="1" ht="12" customHeight="1" thickBot="1">
      <c r="A72" s="534" t="s">
        <v>385</v>
      </c>
      <c r="B72" s="388" t="s">
        <v>386</v>
      </c>
      <c r="C72" s="398">
        <v>1982</v>
      </c>
      <c r="D72" s="398">
        <f>SUM(D73:D74)</f>
        <v>12040</v>
      </c>
      <c r="E72" s="381">
        <f>SUM(E73:E74)</f>
        <v>12040</v>
      </c>
      <c r="F72" s="663">
        <v>12040</v>
      </c>
      <c r="G72" s="398"/>
      <c r="H72" s="392"/>
    </row>
    <row r="73" spans="1:8" s="548" customFormat="1" ht="12" customHeight="1">
      <c r="A73" s="531" t="s">
        <v>387</v>
      </c>
      <c r="B73" s="409" t="s">
        <v>388</v>
      </c>
      <c r="C73" s="402">
        <v>1982</v>
      </c>
      <c r="D73" s="402">
        <v>12040</v>
      </c>
      <c r="E73" s="385">
        <v>12040</v>
      </c>
      <c r="F73" s="676">
        <v>12040</v>
      </c>
      <c r="G73" s="417"/>
      <c r="H73" s="677"/>
    </row>
    <row r="74" spans="1:8" s="548" customFormat="1" ht="12" customHeight="1" thickBot="1">
      <c r="A74" s="533" t="s">
        <v>389</v>
      </c>
      <c r="B74" s="411" t="s">
        <v>390</v>
      </c>
      <c r="C74" s="402"/>
      <c r="D74" s="402"/>
      <c r="E74" s="385"/>
      <c r="F74" s="674"/>
      <c r="G74" s="403"/>
      <c r="H74" s="675"/>
    </row>
    <row r="75" spans="1:8" s="548" customFormat="1" ht="12" customHeight="1" thickBot="1">
      <c r="A75" s="534" t="s">
        <v>391</v>
      </c>
      <c r="B75" s="388" t="s">
        <v>392</v>
      </c>
      <c r="C75" s="398"/>
      <c r="D75" s="398">
        <f>SUM(D76:D78)</f>
        <v>0</v>
      </c>
      <c r="E75" s="381">
        <v>1486</v>
      </c>
      <c r="F75" s="663">
        <v>1486</v>
      </c>
      <c r="G75" s="398"/>
      <c r="H75" s="392"/>
    </row>
    <row r="76" spans="1:8" s="548" customFormat="1" ht="12" customHeight="1">
      <c r="A76" s="531" t="s">
        <v>393</v>
      </c>
      <c r="B76" s="409" t="s">
        <v>394</v>
      </c>
      <c r="C76" s="402"/>
      <c r="D76" s="402"/>
      <c r="E76" s="385">
        <v>1486</v>
      </c>
      <c r="F76" s="676">
        <v>1486</v>
      </c>
      <c r="G76" s="417"/>
      <c r="H76" s="677"/>
    </row>
    <row r="77" spans="1:8" s="548" customFormat="1" ht="12" customHeight="1">
      <c r="A77" s="532" t="s">
        <v>395</v>
      </c>
      <c r="B77" s="410" t="s">
        <v>396</v>
      </c>
      <c r="C77" s="402"/>
      <c r="D77" s="402"/>
      <c r="E77" s="385"/>
      <c r="F77" s="672"/>
      <c r="G77" s="402"/>
      <c r="H77" s="673"/>
    </row>
    <row r="78" spans="1:8" s="548" customFormat="1" ht="12" customHeight="1" thickBot="1">
      <c r="A78" s="533" t="s">
        <v>397</v>
      </c>
      <c r="B78" s="411" t="s">
        <v>398</v>
      </c>
      <c r="C78" s="402"/>
      <c r="D78" s="402"/>
      <c r="E78" s="385"/>
      <c r="F78" s="674"/>
      <c r="G78" s="403"/>
      <c r="H78" s="675"/>
    </row>
    <row r="79" spans="1:8" s="548" customFormat="1" ht="12" customHeight="1" thickBot="1">
      <c r="A79" s="534" t="s">
        <v>399</v>
      </c>
      <c r="B79" s="388" t="s">
        <v>400</v>
      </c>
      <c r="C79" s="398"/>
      <c r="D79" s="398">
        <f>SUM(D80:D83)</f>
        <v>0</v>
      </c>
      <c r="E79" s="381">
        <f>SUM(E80:E83)</f>
        <v>0</v>
      </c>
      <c r="F79" s="663"/>
      <c r="G79" s="398"/>
      <c r="H79" s="392"/>
    </row>
    <row r="80" spans="1:8" s="548" customFormat="1" ht="12" customHeight="1">
      <c r="A80" s="535" t="s">
        <v>401</v>
      </c>
      <c r="B80" s="409" t="s">
        <v>402</v>
      </c>
      <c r="C80" s="402"/>
      <c r="D80" s="402"/>
      <c r="E80" s="385"/>
      <c r="F80" s="676"/>
      <c r="G80" s="417"/>
      <c r="H80" s="677"/>
    </row>
    <row r="81" spans="1:8" s="548" customFormat="1" ht="12" customHeight="1">
      <c r="A81" s="536" t="s">
        <v>403</v>
      </c>
      <c r="B81" s="410" t="s">
        <v>404</v>
      </c>
      <c r="C81" s="402"/>
      <c r="D81" s="402"/>
      <c r="E81" s="385"/>
      <c r="F81" s="672"/>
      <c r="G81" s="402"/>
      <c r="H81" s="673"/>
    </row>
    <row r="82" spans="1:8" s="548" customFormat="1" ht="12" customHeight="1">
      <c r="A82" s="536" t="s">
        <v>405</v>
      </c>
      <c r="B82" s="410" t="s">
        <v>406</v>
      </c>
      <c r="C82" s="402"/>
      <c r="D82" s="402"/>
      <c r="E82" s="385"/>
      <c r="F82" s="672"/>
      <c r="G82" s="402"/>
      <c r="H82" s="673"/>
    </row>
    <row r="83" spans="1:8" s="548" customFormat="1" ht="12" customHeight="1" thickBot="1">
      <c r="A83" s="537" t="s">
        <v>407</v>
      </c>
      <c r="B83" s="411" t="s">
        <v>408</v>
      </c>
      <c r="C83" s="402"/>
      <c r="D83" s="402"/>
      <c r="E83" s="385"/>
      <c r="F83" s="674"/>
      <c r="G83" s="403"/>
      <c r="H83" s="675"/>
    </row>
    <row r="84" spans="1:8" s="548" customFormat="1" ht="12" customHeight="1" thickBot="1">
      <c r="A84" s="534" t="s">
        <v>409</v>
      </c>
      <c r="B84" s="388" t="s">
        <v>410</v>
      </c>
      <c r="C84" s="421"/>
      <c r="D84" s="421"/>
      <c r="E84" s="422"/>
      <c r="F84" s="681"/>
      <c r="G84" s="421"/>
      <c r="H84" s="682"/>
    </row>
    <row r="85" spans="1:8" s="548" customFormat="1" ht="12" customHeight="1" thickBot="1">
      <c r="A85" s="534" t="s">
        <v>411</v>
      </c>
      <c r="B85" s="528" t="s">
        <v>412</v>
      </c>
      <c r="C85" s="404">
        <v>1982</v>
      </c>
      <c r="D85" s="404">
        <f>+D63+D67+D72+D75+D79+D84</f>
        <v>12040</v>
      </c>
      <c r="E85" s="415">
        <f>+E63+E67+E72+E75+E79+E84</f>
        <v>13526</v>
      </c>
      <c r="F85" s="668">
        <v>13526</v>
      </c>
      <c r="G85" s="404"/>
      <c r="H85" s="516"/>
    </row>
    <row r="86" spans="1:8" s="548" customFormat="1" ht="12" customHeight="1" thickBot="1">
      <c r="A86" s="538" t="s">
        <v>413</v>
      </c>
      <c r="B86" s="529" t="s">
        <v>549</v>
      </c>
      <c r="C86" s="404">
        <v>84479</v>
      </c>
      <c r="D86" s="404">
        <f>+D62+D85</f>
        <v>117463</v>
      </c>
      <c r="E86" s="415">
        <f>+E62+E85</f>
        <v>101667</v>
      </c>
      <c r="F86" s="704">
        <v>101325</v>
      </c>
      <c r="G86" s="705">
        <v>572</v>
      </c>
      <c r="H86" s="706"/>
    </row>
    <row r="87" spans="1:8" s="548" customFormat="1" ht="12" customHeight="1">
      <c r="A87" s="504"/>
      <c r="B87" s="505"/>
      <c r="C87" s="519"/>
      <c r="D87" s="519"/>
      <c r="E87" s="519"/>
      <c r="F87" s="683"/>
      <c r="G87" s="683"/>
      <c r="H87" s="683"/>
    </row>
    <row r="88" spans="1:8" s="548" customFormat="1" ht="12" customHeight="1">
      <c r="A88" s="504"/>
      <c r="B88" s="505"/>
      <c r="C88" s="519"/>
      <c r="D88" s="519"/>
      <c r="E88" s="519"/>
      <c r="F88" s="683"/>
      <c r="G88" s="683"/>
      <c r="H88" s="683"/>
    </row>
    <row r="89" spans="1:8" s="548" customFormat="1" ht="12" customHeight="1">
      <c r="A89" s="504"/>
      <c r="B89" s="505"/>
      <c r="C89" s="519"/>
      <c r="D89" s="519"/>
      <c r="E89" s="519"/>
      <c r="F89" s="683"/>
      <c r="G89" s="683"/>
      <c r="H89" s="683"/>
    </row>
    <row r="90" spans="1:8" s="548" customFormat="1" ht="12" customHeight="1" thickBot="1">
      <c r="A90" s="506"/>
      <c r="B90" s="507"/>
      <c r="C90" s="520"/>
      <c r="D90" s="520"/>
      <c r="E90" s="520"/>
      <c r="F90" s="707"/>
      <c r="G90" s="707"/>
      <c r="H90" s="708" t="s">
        <v>733</v>
      </c>
    </row>
    <row r="91" spans="1:8" s="548" customFormat="1" ht="12" customHeight="1" thickBot="1">
      <c r="A91" s="986" t="s">
        <v>42</v>
      </c>
      <c r="B91" s="987"/>
      <c r="C91" s="987"/>
      <c r="D91" s="987"/>
      <c r="E91" s="987"/>
      <c r="F91" s="992"/>
      <c r="G91" s="992"/>
      <c r="H91" s="993"/>
    </row>
    <row r="92" spans="1:8" s="548" customFormat="1" ht="15" customHeight="1" thickBot="1">
      <c r="A92" s="526" t="s">
        <v>7</v>
      </c>
      <c r="B92" s="371" t="s">
        <v>421</v>
      </c>
      <c r="C92" s="511">
        <f>SUM(C93:C97)</f>
        <v>45010</v>
      </c>
      <c r="D92" s="511">
        <f>SUM(D93:D97)</f>
        <v>71031</v>
      </c>
      <c r="E92" s="511">
        <f>SUM(E93:E97)</f>
        <v>63969</v>
      </c>
      <c r="F92" s="663">
        <v>63627</v>
      </c>
      <c r="G92" s="398">
        <v>572</v>
      </c>
      <c r="H92" s="392"/>
    </row>
    <row r="93" spans="1:8" ht="12.75">
      <c r="A93" s="539" t="s">
        <v>66</v>
      </c>
      <c r="B93" s="357" t="s">
        <v>37</v>
      </c>
      <c r="C93" s="512">
        <v>5989</v>
      </c>
      <c r="D93" s="512">
        <v>12263</v>
      </c>
      <c r="E93" s="512">
        <v>11614</v>
      </c>
      <c r="F93" s="667">
        <v>11614</v>
      </c>
      <c r="G93" s="400"/>
      <c r="H93" s="514"/>
    </row>
    <row r="94" spans="1:8" s="547" customFormat="1" ht="16.5" customHeight="1">
      <c r="A94" s="532" t="s">
        <v>67</v>
      </c>
      <c r="B94" s="355" t="s">
        <v>128</v>
      </c>
      <c r="C94" s="513">
        <v>1408</v>
      </c>
      <c r="D94" s="513">
        <v>2576</v>
      </c>
      <c r="E94" s="513">
        <v>2462</v>
      </c>
      <c r="F94" s="665">
        <v>2462</v>
      </c>
      <c r="G94" s="399"/>
      <c r="H94" s="513"/>
    </row>
    <row r="95" spans="1:8" s="333" customFormat="1" ht="12" customHeight="1">
      <c r="A95" s="532" t="s">
        <v>68</v>
      </c>
      <c r="B95" s="355" t="s">
        <v>95</v>
      </c>
      <c r="C95" s="515">
        <v>25121</v>
      </c>
      <c r="D95" s="515">
        <v>30600</v>
      </c>
      <c r="E95" s="515">
        <v>25804</v>
      </c>
      <c r="F95" s="665">
        <v>25804</v>
      </c>
      <c r="G95" s="399"/>
      <c r="H95" s="513"/>
    </row>
    <row r="96" spans="1:8" ht="12" customHeight="1">
      <c r="A96" s="532" t="s">
        <v>69</v>
      </c>
      <c r="B96" s="358" t="s">
        <v>129</v>
      </c>
      <c r="C96" s="515">
        <v>6742</v>
      </c>
      <c r="D96" s="515">
        <v>7299</v>
      </c>
      <c r="E96" s="515">
        <v>6414</v>
      </c>
      <c r="F96" s="665">
        <v>6414</v>
      </c>
      <c r="G96" s="399"/>
      <c r="H96" s="513"/>
    </row>
    <row r="97" spans="1:8" ht="12" customHeight="1">
      <c r="A97" s="532" t="s">
        <v>78</v>
      </c>
      <c r="B97" s="366" t="s">
        <v>130</v>
      </c>
      <c r="C97" s="515">
        <v>5750</v>
      </c>
      <c r="D97" s="515">
        <v>18293</v>
      </c>
      <c r="E97" s="515">
        <v>17675</v>
      </c>
      <c r="F97" s="665">
        <v>17333</v>
      </c>
      <c r="G97" s="399">
        <v>572</v>
      </c>
      <c r="H97" s="513"/>
    </row>
    <row r="98" spans="1:8" ht="12" customHeight="1">
      <c r="A98" s="532" t="s">
        <v>70</v>
      </c>
      <c r="B98" s="355" t="s">
        <v>422</v>
      </c>
      <c r="C98" s="515"/>
      <c r="D98" s="515">
        <v>3558</v>
      </c>
      <c r="E98" s="515">
        <v>3465</v>
      </c>
      <c r="F98" s="665">
        <v>3465</v>
      </c>
      <c r="G98" s="399"/>
      <c r="H98" s="513"/>
    </row>
    <row r="99" spans="1:8" ht="12" customHeight="1">
      <c r="A99" s="532" t="s">
        <v>71</v>
      </c>
      <c r="B99" s="377" t="s">
        <v>423</v>
      </c>
      <c r="C99" s="515"/>
      <c r="D99" s="515"/>
      <c r="E99" s="515"/>
      <c r="F99" s="665"/>
      <c r="G99" s="399"/>
      <c r="H99" s="513"/>
    </row>
    <row r="100" spans="1:8" ht="12" customHeight="1">
      <c r="A100" s="532" t="s">
        <v>79</v>
      </c>
      <c r="B100" s="378" t="s">
        <v>424</v>
      </c>
      <c r="C100" s="515"/>
      <c r="D100" s="515"/>
      <c r="E100" s="515"/>
      <c r="F100" s="665"/>
      <c r="G100" s="399"/>
      <c r="H100" s="513"/>
    </row>
    <row r="101" spans="1:8" ht="12" customHeight="1">
      <c r="A101" s="532" t="s">
        <v>80</v>
      </c>
      <c r="B101" s="378" t="s">
        <v>425</v>
      </c>
      <c r="C101" s="515"/>
      <c r="D101" s="515"/>
      <c r="E101" s="515"/>
      <c r="F101" s="665"/>
      <c r="G101" s="399"/>
      <c r="H101" s="513"/>
    </row>
    <row r="102" spans="1:8" ht="12" customHeight="1">
      <c r="A102" s="532" t="s">
        <v>81</v>
      </c>
      <c r="B102" s="377" t="s">
        <v>426</v>
      </c>
      <c r="C102" s="515">
        <v>4753</v>
      </c>
      <c r="D102" s="515">
        <v>4913</v>
      </c>
      <c r="E102" s="515">
        <v>4813</v>
      </c>
      <c r="F102" s="665">
        <v>4813</v>
      </c>
      <c r="G102" s="399"/>
      <c r="H102" s="513"/>
    </row>
    <row r="103" spans="1:8" ht="12" customHeight="1">
      <c r="A103" s="532" t="s">
        <v>82</v>
      </c>
      <c r="B103" s="377" t="s">
        <v>427</v>
      </c>
      <c r="C103" s="515"/>
      <c r="D103" s="515"/>
      <c r="E103" s="515"/>
      <c r="F103" s="665"/>
      <c r="G103" s="399"/>
      <c r="H103" s="513"/>
    </row>
    <row r="104" spans="1:8" ht="12" customHeight="1">
      <c r="A104" s="532" t="s">
        <v>84</v>
      </c>
      <c r="B104" s="378" t="s">
        <v>428</v>
      </c>
      <c r="C104" s="515"/>
      <c r="D104" s="515"/>
      <c r="E104" s="515"/>
      <c r="F104" s="665"/>
      <c r="G104" s="399"/>
      <c r="H104" s="513"/>
    </row>
    <row r="105" spans="1:8" ht="12" customHeight="1">
      <c r="A105" s="540" t="s">
        <v>131</v>
      </c>
      <c r="B105" s="379" t="s">
        <v>429</v>
      </c>
      <c r="C105" s="515"/>
      <c r="D105" s="515"/>
      <c r="E105" s="515"/>
      <c r="F105" s="665"/>
      <c r="G105" s="399"/>
      <c r="H105" s="513"/>
    </row>
    <row r="106" spans="1:8" ht="12" customHeight="1">
      <c r="A106" s="532" t="s">
        <v>430</v>
      </c>
      <c r="B106" s="379" t="s">
        <v>431</v>
      </c>
      <c r="C106" s="515"/>
      <c r="D106" s="515"/>
      <c r="E106" s="515"/>
      <c r="F106" s="665"/>
      <c r="G106" s="399"/>
      <c r="H106" s="513"/>
    </row>
    <row r="107" spans="1:8" ht="12" customHeight="1" thickBot="1">
      <c r="A107" s="541" t="s">
        <v>432</v>
      </c>
      <c r="B107" s="380" t="s">
        <v>433</v>
      </c>
      <c r="C107" s="517">
        <v>997</v>
      </c>
      <c r="D107" s="517">
        <v>9822</v>
      </c>
      <c r="E107" s="517">
        <v>9397</v>
      </c>
      <c r="F107" s="665">
        <v>9055</v>
      </c>
      <c r="G107" s="399">
        <v>572</v>
      </c>
      <c r="H107" s="513"/>
    </row>
    <row r="108" spans="1:8" ht="12" customHeight="1" thickBot="1">
      <c r="A108" s="372" t="s">
        <v>8</v>
      </c>
      <c r="B108" s="370" t="s">
        <v>434</v>
      </c>
      <c r="C108" s="392">
        <f>+C109+C111+C113</f>
        <v>21365</v>
      </c>
      <c r="D108" s="392">
        <f>+D109+D111+D113</f>
        <v>27382</v>
      </c>
      <c r="E108" s="392">
        <f>+E109+E111+E113</f>
        <v>6039</v>
      </c>
      <c r="F108" s="663">
        <v>6039</v>
      </c>
      <c r="G108" s="398"/>
      <c r="H108" s="392"/>
    </row>
    <row r="109" spans="1:8" ht="12" customHeight="1">
      <c r="A109" s="531" t="s">
        <v>72</v>
      </c>
      <c r="B109" s="355" t="s">
        <v>151</v>
      </c>
      <c r="C109" s="514"/>
      <c r="D109" s="514">
        <v>3911</v>
      </c>
      <c r="E109" s="514">
        <v>3745</v>
      </c>
      <c r="F109" s="667">
        <v>3745</v>
      </c>
      <c r="G109" s="400"/>
      <c r="H109" s="514"/>
    </row>
    <row r="110" spans="1:8" s="333" customFormat="1" ht="12" customHeight="1">
      <c r="A110" s="531" t="s">
        <v>73</v>
      </c>
      <c r="B110" s="359" t="s">
        <v>435</v>
      </c>
      <c r="C110" s="514"/>
      <c r="D110" s="514"/>
      <c r="E110" s="514"/>
      <c r="F110" s="665"/>
      <c r="G110" s="399"/>
      <c r="H110" s="513"/>
    </row>
    <row r="111" spans="1:8" ht="12" customHeight="1">
      <c r="A111" s="531" t="s">
        <v>74</v>
      </c>
      <c r="B111" s="359" t="s">
        <v>132</v>
      </c>
      <c r="C111" s="513">
        <v>1165</v>
      </c>
      <c r="D111" s="513">
        <v>3271</v>
      </c>
      <c r="E111" s="513">
        <v>2294</v>
      </c>
      <c r="F111" s="665">
        <v>2294</v>
      </c>
      <c r="G111" s="399"/>
      <c r="H111" s="513"/>
    </row>
    <row r="112" spans="1:8" ht="12" customHeight="1">
      <c r="A112" s="531" t="s">
        <v>75</v>
      </c>
      <c r="B112" s="359" t="s">
        <v>436</v>
      </c>
      <c r="C112" s="382"/>
      <c r="D112" s="382"/>
      <c r="E112" s="382"/>
      <c r="F112" s="665"/>
      <c r="G112" s="399"/>
      <c r="H112" s="513"/>
    </row>
    <row r="113" spans="1:8" ht="12" customHeight="1">
      <c r="A113" s="531" t="s">
        <v>76</v>
      </c>
      <c r="B113" s="390" t="s">
        <v>154</v>
      </c>
      <c r="C113" s="382">
        <v>20200</v>
      </c>
      <c r="D113" s="382">
        <v>20200</v>
      </c>
      <c r="E113" s="382"/>
      <c r="F113" s="665"/>
      <c r="G113" s="399"/>
      <c r="H113" s="513"/>
    </row>
    <row r="114" spans="1:8" ht="12" customHeight="1">
      <c r="A114" s="531" t="s">
        <v>83</v>
      </c>
      <c r="B114" s="389" t="s">
        <v>437</v>
      </c>
      <c r="C114" s="382"/>
      <c r="D114" s="382"/>
      <c r="E114" s="382"/>
      <c r="F114" s="665"/>
      <c r="G114" s="399"/>
      <c r="H114" s="513"/>
    </row>
    <row r="115" spans="1:8" ht="12" customHeight="1">
      <c r="A115" s="531" t="s">
        <v>85</v>
      </c>
      <c r="B115" s="405" t="s">
        <v>438</v>
      </c>
      <c r="C115" s="382"/>
      <c r="D115" s="382"/>
      <c r="E115" s="382"/>
      <c r="F115" s="665"/>
      <c r="G115" s="399"/>
      <c r="H115" s="513"/>
    </row>
    <row r="116" spans="1:8" ht="12" customHeight="1">
      <c r="A116" s="531" t="s">
        <v>133</v>
      </c>
      <c r="B116" s="378" t="s">
        <v>425</v>
      </c>
      <c r="C116" s="382"/>
      <c r="D116" s="382"/>
      <c r="E116" s="382"/>
      <c r="F116" s="665"/>
      <c r="G116" s="399"/>
      <c r="H116" s="513"/>
    </row>
    <row r="117" spans="1:8" ht="12" customHeight="1">
      <c r="A117" s="531" t="s">
        <v>134</v>
      </c>
      <c r="B117" s="378" t="s">
        <v>439</v>
      </c>
      <c r="C117" s="382"/>
      <c r="D117" s="382"/>
      <c r="E117" s="382"/>
      <c r="F117" s="665"/>
      <c r="G117" s="399"/>
      <c r="H117" s="513"/>
    </row>
    <row r="118" spans="1:8" ht="12" customHeight="1">
      <c r="A118" s="531" t="s">
        <v>135</v>
      </c>
      <c r="B118" s="378" t="s">
        <v>440</v>
      </c>
      <c r="C118" s="382"/>
      <c r="D118" s="382"/>
      <c r="E118" s="382"/>
      <c r="F118" s="665"/>
      <c r="G118" s="399"/>
      <c r="H118" s="513"/>
    </row>
    <row r="119" spans="1:8" ht="12" customHeight="1">
      <c r="A119" s="531" t="s">
        <v>441</v>
      </c>
      <c r="B119" s="378" t="s">
        <v>428</v>
      </c>
      <c r="C119" s="382"/>
      <c r="D119" s="382"/>
      <c r="E119" s="382"/>
      <c r="F119" s="665"/>
      <c r="G119" s="399"/>
      <c r="H119" s="513"/>
    </row>
    <row r="120" spans="1:8" ht="12" customHeight="1">
      <c r="A120" s="531" t="s">
        <v>442</v>
      </c>
      <c r="B120" s="378" t="s">
        <v>443</v>
      </c>
      <c r="C120" s="382"/>
      <c r="D120" s="382"/>
      <c r="E120" s="382"/>
      <c r="F120" s="665"/>
      <c r="G120" s="399"/>
      <c r="H120" s="513"/>
    </row>
    <row r="121" spans="1:8" ht="12" customHeight="1" thickBot="1">
      <c r="A121" s="540" t="s">
        <v>444</v>
      </c>
      <c r="B121" s="378" t="s">
        <v>445</v>
      </c>
      <c r="C121" s="384">
        <v>20200</v>
      </c>
      <c r="D121" s="384">
        <v>20200</v>
      </c>
      <c r="E121" s="384"/>
      <c r="F121" s="666"/>
      <c r="G121" s="401"/>
      <c r="H121" s="515"/>
    </row>
    <row r="122" spans="1:8" ht="12" customHeight="1" thickBot="1">
      <c r="A122" s="372" t="s">
        <v>9</v>
      </c>
      <c r="B122" s="375" t="s">
        <v>446</v>
      </c>
      <c r="C122" s="392">
        <f>+C123+C124</f>
        <v>0</v>
      </c>
      <c r="D122" s="392">
        <f>+D123+D124</f>
        <v>0</v>
      </c>
      <c r="E122" s="392">
        <f>+E123+E124</f>
        <v>0</v>
      </c>
      <c r="F122" s="663"/>
      <c r="G122" s="398"/>
      <c r="H122" s="392"/>
    </row>
    <row r="123" spans="1:8" ht="12" customHeight="1">
      <c r="A123" s="531" t="s">
        <v>55</v>
      </c>
      <c r="B123" s="356" t="s">
        <v>44</v>
      </c>
      <c r="C123" s="514"/>
      <c r="D123" s="514"/>
      <c r="E123" s="514"/>
      <c r="F123" s="717"/>
      <c r="G123" s="718"/>
      <c r="H123" s="719"/>
    </row>
    <row r="124" spans="1:8" ht="12" customHeight="1" thickBot="1">
      <c r="A124" s="533" t="s">
        <v>56</v>
      </c>
      <c r="B124" s="359" t="s">
        <v>45</v>
      </c>
      <c r="C124" s="515"/>
      <c r="D124" s="515"/>
      <c r="E124" s="515"/>
      <c r="F124" s="720"/>
      <c r="G124" s="716"/>
      <c r="H124" s="721"/>
    </row>
    <row r="125" spans="1:8" ht="12" customHeight="1" thickBot="1">
      <c r="A125" s="372" t="s">
        <v>10</v>
      </c>
      <c r="B125" s="375" t="s">
        <v>447</v>
      </c>
      <c r="C125" s="392">
        <f>+C92+C108+C122</f>
        <v>66375</v>
      </c>
      <c r="D125" s="392">
        <f>+D92+D108+D122</f>
        <v>98413</v>
      </c>
      <c r="E125" s="392">
        <f>+E92+E108+E122</f>
        <v>70008</v>
      </c>
      <c r="F125" s="695"/>
      <c r="G125" s="696"/>
      <c r="H125" s="697"/>
    </row>
    <row r="126" spans="1:8" ht="12" customHeight="1" thickBot="1">
      <c r="A126" s="372" t="s">
        <v>11</v>
      </c>
      <c r="B126" s="375" t="s">
        <v>551</v>
      </c>
      <c r="C126" s="392">
        <f>+C127+C128+C129</f>
        <v>0</v>
      </c>
      <c r="D126" s="392">
        <f>+D127+D128+D129</f>
        <v>0</v>
      </c>
      <c r="E126" s="392">
        <f>+E127+E128+E129</f>
        <v>0</v>
      </c>
      <c r="F126" s="695"/>
      <c r="G126" s="696"/>
      <c r="H126" s="697"/>
    </row>
    <row r="127" spans="1:8" ht="12" customHeight="1">
      <c r="A127" s="531" t="s">
        <v>59</v>
      </c>
      <c r="B127" s="356" t="s">
        <v>449</v>
      </c>
      <c r="C127" s="382"/>
      <c r="D127" s="382"/>
      <c r="E127" s="382"/>
      <c r="F127" s="717"/>
      <c r="G127" s="718"/>
      <c r="H127" s="719"/>
    </row>
    <row r="128" spans="1:8" ht="12" customHeight="1">
      <c r="A128" s="531" t="s">
        <v>60</v>
      </c>
      <c r="B128" s="356" t="s">
        <v>450</v>
      </c>
      <c r="C128" s="382"/>
      <c r="D128" s="382"/>
      <c r="E128" s="382"/>
      <c r="F128" s="667"/>
      <c r="G128" s="400"/>
      <c r="H128" s="514"/>
    </row>
    <row r="129" spans="1:8" ht="12" customHeight="1" thickBot="1">
      <c r="A129" s="540" t="s">
        <v>61</v>
      </c>
      <c r="B129" s="354" t="s">
        <v>451</v>
      </c>
      <c r="C129" s="382"/>
      <c r="D129" s="382"/>
      <c r="E129" s="382"/>
      <c r="F129" s="666"/>
      <c r="G129" s="401"/>
      <c r="H129" s="515"/>
    </row>
    <row r="130" spans="1:8" ht="12" customHeight="1" thickBot="1">
      <c r="A130" s="372" t="s">
        <v>12</v>
      </c>
      <c r="B130" s="375" t="s">
        <v>452</v>
      </c>
      <c r="C130" s="392">
        <f>+C131+C132+C133+C134</f>
        <v>0</v>
      </c>
      <c r="D130" s="392">
        <f>+D131+D132+D133+D134</f>
        <v>0</v>
      </c>
      <c r="E130" s="392">
        <f>+E131+E132+E133+E134</f>
        <v>0</v>
      </c>
      <c r="F130" s="695"/>
      <c r="G130" s="696"/>
      <c r="H130" s="697"/>
    </row>
    <row r="131" spans="1:8" ht="12" customHeight="1">
      <c r="A131" s="531" t="s">
        <v>62</v>
      </c>
      <c r="B131" s="356" t="s">
        <v>453</v>
      </c>
      <c r="C131" s="382"/>
      <c r="D131" s="382"/>
      <c r="E131" s="382"/>
      <c r="F131" s="667"/>
      <c r="G131" s="400"/>
      <c r="H131" s="514"/>
    </row>
    <row r="132" spans="1:8" ht="12" customHeight="1">
      <c r="A132" s="531" t="s">
        <v>63</v>
      </c>
      <c r="B132" s="356" t="s">
        <v>454</v>
      </c>
      <c r="C132" s="382"/>
      <c r="D132" s="382"/>
      <c r="E132" s="382"/>
      <c r="F132" s="665"/>
      <c r="G132" s="399"/>
      <c r="H132" s="513"/>
    </row>
    <row r="133" spans="1:8" ht="12" customHeight="1">
      <c r="A133" s="531" t="s">
        <v>349</v>
      </c>
      <c r="B133" s="356" t="s">
        <v>455</v>
      </c>
      <c r="C133" s="382"/>
      <c r="D133" s="382"/>
      <c r="E133" s="382"/>
      <c r="F133" s="666"/>
      <c r="G133" s="401"/>
      <c r="H133" s="515"/>
    </row>
    <row r="134" spans="1:8" ht="12" customHeight="1" thickBot="1">
      <c r="A134" s="540" t="s">
        <v>351</v>
      </c>
      <c r="B134" s="354" t="s">
        <v>456</v>
      </c>
      <c r="C134" s="382"/>
      <c r="D134" s="382"/>
      <c r="E134" s="382"/>
      <c r="F134" s="666"/>
      <c r="G134" s="401"/>
      <c r="H134" s="515"/>
    </row>
    <row r="135" spans="1:8" ht="12" customHeight="1" thickBot="1">
      <c r="A135" s="372" t="s">
        <v>13</v>
      </c>
      <c r="B135" s="375" t="s">
        <v>668</v>
      </c>
      <c r="C135" s="516">
        <f>+C136+C137+C138+C140+C139</f>
        <v>18104</v>
      </c>
      <c r="D135" s="516">
        <f>+D136+D137+D138+D140+D139</f>
        <v>19050</v>
      </c>
      <c r="E135" s="516">
        <f>+E136+E137+E138+E140+E139</f>
        <v>16048</v>
      </c>
      <c r="F135" s="668">
        <v>16048</v>
      </c>
      <c r="G135" s="404"/>
      <c r="H135" s="516"/>
    </row>
    <row r="136" spans="1:8" ht="12" customHeight="1">
      <c r="A136" s="531" t="s">
        <v>64</v>
      </c>
      <c r="B136" s="356" t="s">
        <v>458</v>
      </c>
      <c r="C136" s="382"/>
      <c r="D136" s="382"/>
      <c r="E136" s="382"/>
      <c r="F136" s="667"/>
      <c r="G136" s="400"/>
      <c r="H136" s="514"/>
    </row>
    <row r="137" spans="1:8" s="333" customFormat="1" ht="12" customHeight="1">
      <c r="A137" s="531" t="s">
        <v>65</v>
      </c>
      <c r="B137" s="356" t="s">
        <v>459</v>
      </c>
      <c r="C137" s="382"/>
      <c r="D137" s="382">
        <v>1481</v>
      </c>
      <c r="E137" s="382">
        <v>1481</v>
      </c>
      <c r="F137" s="665">
        <v>1481</v>
      </c>
      <c r="G137" s="399"/>
      <c r="H137" s="513"/>
    </row>
    <row r="138" spans="1:11" ht="12.75">
      <c r="A138" s="531" t="s">
        <v>358</v>
      </c>
      <c r="B138" s="356" t="s">
        <v>667</v>
      </c>
      <c r="C138" s="382">
        <v>18104</v>
      </c>
      <c r="D138" s="382">
        <v>17569</v>
      </c>
      <c r="E138" s="382">
        <v>14567</v>
      </c>
      <c r="F138" s="665">
        <v>14567</v>
      </c>
      <c r="G138" s="399"/>
      <c r="H138" s="513"/>
      <c r="K138" s="498"/>
    </row>
    <row r="139" spans="1:8" ht="12.75">
      <c r="A139" s="531" t="s">
        <v>360</v>
      </c>
      <c r="B139" s="356" t="s">
        <v>460</v>
      </c>
      <c r="C139" s="382"/>
      <c r="D139" s="382"/>
      <c r="E139" s="382"/>
      <c r="F139" s="666"/>
      <c r="G139" s="401"/>
      <c r="H139" s="515"/>
    </row>
    <row r="140" spans="1:8" ht="12" customHeight="1" thickBot="1">
      <c r="A140" s="540" t="s">
        <v>666</v>
      </c>
      <c r="B140" s="354" t="s">
        <v>461</v>
      </c>
      <c r="C140" s="382"/>
      <c r="D140" s="382"/>
      <c r="E140" s="382"/>
      <c r="F140" s="666"/>
      <c r="G140" s="401"/>
      <c r="H140" s="515"/>
    </row>
    <row r="141" spans="1:8" s="333" customFormat="1" ht="12" customHeight="1" thickBot="1">
      <c r="A141" s="372" t="s">
        <v>14</v>
      </c>
      <c r="B141" s="375" t="s">
        <v>552</v>
      </c>
      <c r="C141" s="518">
        <f>+C142+C143+C144+C145</f>
        <v>0</v>
      </c>
      <c r="D141" s="518">
        <f>+D142+D143+D144+D145</f>
        <v>0</v>
      </c>
      <c r="E141" s="518">
        <f>+E142+E143+E144+E145</f>
        <v>0</v>
      </c>
      <c r="F141" s="684"/>
      <c r="G141" s="685"/>
      <c r="H141" s="686"/>
    </row>
    <row r="142" spans="1:8" s="333" customFormat="1" ht="12" customHeight="1">
      <c r="A142" s="531" t="s">
        <v>126</v>
      </c>
      <c r="B142" s="356" t="s">
        <v>463</v>
      </c>
      <c r="C142" s="382"/>
      <c r="D142" s="382"/>
      <c r="E142" s="382"/>
      <c r="F142" s="667"/>
      <c r="G142" s="400"/>
      <c r="H142" s="514"/>
    </row>
    <row r="143" spans="1:8" s="333" customFormat="1" ht="12" customHeight="1">
      <c r="A143" s="531" t="s">
        <v>127</v>
      </c>
      <c r="B143" s="356" t="s">
        <v>464</v>
      </c>
      <c r="C143" s="382"/>
      <c r="D143" s="382"/>
      <c r="E143" s="382"/>
      <c r="F143" s="665"/>
      <c r="G143" s="399"/>
      <c r="H143" s="513"/>
    </row>
    <row r="144" spans="1:8" s="333" customFormat="1" ht="12" customHeight="1">
      <c r="A144" s="531" t="s">
        <v>153</v>
      </c>
      <c r="B144" s="356" t="s">
        <v>465</v>
      </c>
      <c r="C144" s="382"/>
      <c r="D144" s="382"/>
      <c r="E144" s="382"/>
      <c r="F144" s="665"/>
      <c r="G144" s="399"/>
      <c r="H144" s="513"/>
    </row>
    <row r="145" spans="1:8" s="333" customFormat="1" ht="12" customHeight="1" thickBot="1">
      <c r="A145" s="531" t="s">
        <v>366</v>
      </c>
      <c r="B145" s="356" t="s">
        <v>466</v>
      </c>
      <c r="C145" s="382"/>
      <c r="D145" s="382"/>
      <c r="E145" s="382"/>
      <c r="F145" s="666"/>
      <c r="G145" s="401"/>
      <c r="H145" s="515"/>
    </row>
    <row r="146" spans="1:8" s="333" customFormat="1" ht="12" customHeight="1" thickBot="1">
      <c r="A146" s="372" t="s">
        <v>15</v>
      </c>
      <c r="B146" s="375" t="s">
        <v>467</v>
      </c>
      <c r="C146" s="530">
        <f>+C126+C130+C135+C141</f>
        <v>18104</v>
      </c>
      <c r="D146" s="722">
        <f>+D126+D130+D135+D141</f>
        <v>19050</v>
      </c>
      <c r="E146" s="350">
        <f>+E126+E130+E135+E141</f>
        <v>16048</v>
      </c>
      <c r="F146" s="744">
        <v>16048</v>
      </c>
      <c r="G146" s="696"/>
      <c r="H146" s="697"/>
    </row>
    <row r="147" spans="1:8" s="333" customFormat="1" ht="12" customHeight="1" thickBot="1">
      <c r="A147" s="542" t="s">
        <v>16</v>
      </c>
      <c r="B147" s="394" t="s">
        <v>468</v>
      </c>
      <c r="C147" s="530">
        <f>+C125+C146</f>
        <v>84479</v>
      </c>
      <c r="D147" s="722">
        <f>+D125+D146</f>
        <v>117463</v>
      </c>
      <c r="E147" s="350">
        <f>+E125+E146</f>
        <v>86056</v>
      </c>
      <c r="F147" s="709">
        <v>85715</v>
      </c>
      <c r="G147" s="710">
        <v>572</v>
      </c>
      <c r="H147" s="711"/>
    </row>
    <row r="148" spans="1:8" ht="12.75" customHeight="1" thickBot="1">
      <c r="A148" s="40"/>
      <c r="B148" s="41"/>
      <c r="C148" s="724"/>
      <c r="D148" s="724"/>
      <c r="E148" s="724"/>
      <c r="F148" s="725"/>
      <c r="G148" s="725"/>
      <c r="H148" s="725"/>
    </row>
    <row r="149" spans="1:8" ht="12" customHeight="1" thickBot="1">
      <c r="A149" s="508" t="s">
        <v>726</v>
      </c>
      <c r="B149" s="509"/>
      <c r="C149" s="556"/>
      <c r="D149" s="723"/>
      <c r="E149" s="107"/>
      <c r="F149" s="687"/>
      <c r="G149" s="688"/>
      <c r="H149" s="689"/>
    </row>
    <row r="150" spans="1:8" ht="15" customHeight="1" thickBot="1">
      <c r="A150" s="508" t="s">
        <v>725</v>
      </c>
      <c r="B150" s="509"/>
      <c r="C150" s="556"/>
      <c r="D150" s="723"/>
      <c r="E150" s="107"/>
      <c r="F150" s="690"/>
      <c r="G150" s="691"/>
      <c r="H150" s="692"/>
    </row>
    <row r="152" spans="6:8" ht="15" customHeight="1">
      <c r="F152" s="661"/>
      <c r="G152" s="661"/>
      <c r="H152" s="661"/>
    </row>
    <row r="153" spans="6:8" ht="14.25" customHeight="1">
      <c r="F153" s="712"/>
      <c r="G153" s="712"/>
      <c r="H153" s="713"/>
    </row>
    <row r="154" spans="6:8" ht="12.75">
      <c r="F154" s="726"/>
      <c r="G154" s="726"/>
      <c r="H154" s="726"/>
    </row>
    <row r="155" spans="6:8" ht="12.75">
      <c r="F155" s="726"/>
      <c r="G155" s="726"/>
      <c r="H155" s="726"/>
    </row>
  </sheetData>
  <sheetProtection formatCells="0"/>
  <mergeCells count="7">
    <mergeCell ref="C3:C4"/>
    <mergeCell ref="D3:D4"/>
    <mergeCell ref="E3:E4"/>
    <mergeCell ref="A5:H5"/>
    <mergeCell ref="C1:H1"/>
    <mergeCell ref="A91:H91"/>
    <mergeCell ref="F3:H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TiszajenoASP6</cp:lastModifiedBy>
  <cp:lastPrinted>2017-05-31T15:57:47Z</cp:lastPrinted>
  <dcterms:created xsi:type="dcterms:W3CDTF">1999-10-30T10:30:45Z</dcterms:created>
  <dcterms:modified xsi:type="dcterms:W3CDTF">2017-05-31T15:58:12Z</dcterms:modified>
  <cp:category/>
  <cp:version/>
  <cp:contentType/>
  <cp:contentStatus/>
</cp:coreProperties>
</file>