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36" yWindow="276" windowWidth="11520" windowHeight="9396" tabRatio="774" activeTab="1"/>
  </bookViews>
  <sheets>
    <sheet name="Tartalom" sheetId="51" r:id="rId1"/>
    <sheet name="1.kiemelt ei" sheetId="1" r:id="rId2"/>
    <sheet name="2.kiadások Ök" sheetId="2" r:id="rId3"/>
    <sheet name="3.kiadások Faluház " sheetId="15" r:id="rId4"/>
    <sheet name="4.kiadások Óvoda" sheetId="37" r:id="rId5"/>
    <sheet name="5.kiadások PMH" sheetId="40" r:id="rId6"/>
    <sheet name="6.kiadások összesen" sheetId="42" r:id="rId7"/>
    <sheet name="7.bevételek ÖK" sheetId="3" r:id="rId8"/>
    <sheet name="8.bevételek Faluház" sheetId="36" r:id="rId9"/>
    <sheet name="9.bevételek Óvoda" sheetId="38" r:id="rId10"/>
    <sheet name="10.bevételek PMH" sheetId="41" r:id="rId11"/>
    <sheet name="11.bevételek összesen" sheetId="46" r:id="rId12"/>
    <sheet name="12.létszám" sheetId="74" r:id="rId13"/>
    <sheet name="13.beruházások felújítások" sheetId="11" r:id="rId14"/>
    <sheet name="14.tartalékok" sheetId="12" r:id="rId15"/>
    <sheet name="15.stabilitási 1" sheetId="13" r:id="rId16"/>
    <sheet name="16.stabilitási 2" sheetId="14" r:id="rId17"/>
    <sheet name="17.EU projektek" sheetId="18" r:id="rId18"/>
    <sheet name="18.hitelek" sheetId="28" r:id="rId19"/>
    <sheet name="19.finanszírozás" sheetId="27" r:id="rId20"/>
    <sheet name="20.szociális kiadások" sheetId="29" r:id="rId21"/>
    <sheet name="21.átadott" sheetId="30" r:id="rId22"/>
    <sheet name="22.átvett" sheetId="31" r:id="rId23"/>
    <sheet name="23. helyi adók" sheetId="32" r:id="rId24"/>
    <sheet name="24.MÉRLEG ÖK" sheetId="19" r:id="rId25"/>
    <sheet name="25.MÉRLEG Faluház" sheetId="47" r:id="rId26"/>
    <sheet name="26.MÉRLEG Óvoda" sheetId="48" r:id="rId27"/>
    <sheet name="27.MÉRLEG PMH" sheetId="49" r:id="rId28"/>
    <sheet name="28.MÉRLEG összesen" sheetId="50" r:id="rId29"/>
    <sheet name="29.EI FELHASZN TERV" sheetId="20" r:id="rId30"/>
    <sheet name="30.TÖBB ÉVES" sheetId="21" r:id="rId31"/>
    <sheet name="31.KÖZVETETT" sheetId="22" r:id="rId32"/>
    <sheet name="32.GÖRDÜLŐ" sheetId="23" r:id="rId33"/>
    <sheet name="33. pénzmradav. kimutatás" sheetId="62" r:id="rId34"/>
    <sheet name="34.eredm.kimut ÖK" sheetId="63" r:id="rId35"/>
    <sheet name="35.eredm.kimut Faluház" sheetId="64" r:id="rId36"/>
    <sheet name="36.eredm.kimut Óvoda" sheetId="65" r:id="rId37"/>
    <sheet name="37.eredm.kimut PMH" sheetId="66" r:id="rId38"/>
    <sheet name="38. vagyonmérleg ÖK" sheetId="67" r:id="rId39"/>
    <sheet name="39.vagyonmérleg Faluház" sheetId="68" r:id="rId40"/>
    <sheet name="40.vagyonmérleg PMH" sheetId="69" r:id="rId41"/>
    <sheet name="41.vagyonmérleg óvoda" sheetId="70" r:id="rId42"/>
    <sheet name="42.VAGYONKIMUTATÁS" sheetId="73" r:id="rId43"/>
    <sheet name="43.PÉNZESZKÖZ VÁLTOZÁS" sheetId="72" r:id="rId44"/>
    <sheet name="44. kiadások egysz.Ök " sheetId="52" r:id="rId45"/>
    <sheet name="45. kiadások egysz Faluház" sheetId="53" r:id="rId46"/>
    <sheet name="46.kiadások egysz Óvoda" sheetId="54" r:id="rId47"/>
    <sheet name="47.kiadások egysz. PMH " sheetId="55" r:id="rId48"/>
    <sheet name="48.kiadások egysz összesen" sheetId="56" r:id="rId49"/>
    <sheet name="49.bevételek egysz ÖK" sheetId="57" r:id="rId50"/>
    <sheet name="50.bevételek egysz Faluház" sheetId="58" r:id="rId51"/>
    <sheet name="51.bevételek egysz Óvoda" sheetId="59" r:id="rId52"/>
    <sheet name="52.bevételek egysz PMH" sheetId="60" r:id="rId53"/>
    <sheet name="53.bevételek egysz összesen" sheetId="61" r:id="rId54"/>
  </sheets>
  <definedNames>
    <definedName name="_pr232" localSheetId="24">'24.MÉRLEG ÖK'!#REF!</definedName>
    <definedName name="_pr232" localSheetId="25">'25.MÉRLEG Faluház'!#REF!</definedName>
    <definedName name="_pr232" localSheetId="26">'26.MÉRLEG Óvoda'!#REF!</definedName>
    <definedName name="_pr232" localSheetId="27">'27.MÉRLEG PMH'!#REF!</definedName>
    <definedName name="_pr232" localSheetId="28">'28.MÉRLEG összesen'!#REF!</definedName>
    <definedName name="_pr232" localSheetId="30">'30.TÖBB ÉVES'!$A$16</definedName>
    <definedName name="_pr232" localSheetId="31">'31.KÖZVETETT'!$A$10</definedName>
    <definedName name="_pr232" localSheetId="32">'32.GÖRDÜLŐ'!#REF!</definedName>
    <definedName name="_pr233" localSheetId="24">'24.MÉRLEG ÖK'!#REF!</definedName>
    <definedName name="_pr233" localSheetId="25">'25.MÉRLEG Faluház'!#REF!</definedName>
    <definedName name="_pr233" localSheetId="26">'26.MÉRLEG Óvoda'!#REF!</definedName>
    <definedName name="_pr233" localSheetId="27">'27.MÉRLEG PMH'!#REF!</definedName>
    <definedName name="_pr233" localSheetId="28">'28.MÉRLEG összesen'!#REF!</definedName>
    <definedName name="_pr233" localSheetId="30">'30.TÖBB ÉVES'!$A$17</definedName>
    <definedName name="_pr233" localSheetId="31">'31.KÖZVETETT'!$A$15</definedName>
    <definedName name="_pr233" localSheetId="32">'32.GÖRDÜLŐ'!#REF!</definedName>
    <definedName name="_pr234" localSheetId="24">'24.MÉRLEG ÖK'!#REF!</definedName>
    <definedName name="_pr234" localSheetId="25">'25.MÉRLEG Faluház'!#REF!</definedName>
    <definedName name="_pr234" localSheetId="26">'26.MÉRLEG Óvoda'!#REF!</definedName>
    <definedName name="_pr234" localSheetId="27">'27.MÉRLEG PMH'!#REF!</definedName>
    <definedName name="_pr234" localSheetId="28">'28.MÉRLEG összesen'!#REF!</definedName>
    <definedName name="_pr234" localSheetId="30">'30.TÖBB ÉVES'!$A$18</definedName>
    <definedName name="_pr234" localSheetId="31">'31.KÖZVETETT'!$A$23</definedName>
    <definedName name="_pr234" localSheetId="32">'32.GÖRDÜLŐ'!#REF!</definedName>
    <definedName name="_pr235" localSheetId="24">'24.MÉRLEG ÖK'!#REF!</definedName>
    <definedName name="_pr235" localSheetId="25">'25.MÉRLEG Faluház'!#REF!</definedName>
    <definedName name="_pr235" localSheetId="26">'26.MÉRLEG Óvoda'!#REF!</definedName>
    <definedName name="_pr235" localSheetId="27">'27.MÉRLEG PMH'!#REF!</definedName>
    <definedName name="_pr235" localSheetId="28">'28.MÉRLEG összesen'!#REF!</definedName>
    <definedName name="_pr235" localSheetId="30">'30.TÖBB ÉVES'!$A$19</definedName>
    <definedName name="_pr235" localSheetId="31">'31.KÖZVETETT'!$A$28</definedName>
    <definedName name="_pr235" localSheetId="32">'32.GÖRDÜLŐ'!#REF!</definedName>
    <definedName name="_pr236" localSheetId="24">'24.MÉRLEG ÖK'!#REF!</definedName>
    <definedName name="_pr236" localSheetId="25">'25.MÉRLEG Faluház'!#REF!</definedName>
    <definedName name="_pr236" localSheetId="26">'26.MÉRLEG Óvoda'!#REF!</definedName>
    <definedName name="_pr236" localSheetId="27">'27.MÉRLEG PMH'!#REF!</definedName>
    <definedName name="_pr236" localSheetId="28">'28.MÉRLEG összesen'!#REF!</definedName>
    <definedName name="_pr236" localSheetId="30">'30.TÖBB ÉVES'!$A$20</definedName>
    <definedName name="_pr236" localSheetId="31">'31.KÖZVETETT'!$A$33</definedName>
    <definedName name="_pr236" localSheetId="32">'32.GÖRDÜLŐ'!#REF!</definedName>
    <definedName name="_pr312" localSheetId="24">'24.MÉRLEG ÖK'!#REF!</definedName>
    <definedName name="_pr312" localSheetId="25">'25.MÉRLEG Faluház'!#REF!</definedName>
    <definedName name="_pr312" localSheetId="26">'26.MÉRLEG Óvoda'!#REF!</definedName>
    <definedName name="_pr312" localSheetId="27">'27.MÉRLEG PMH'!#REF!</definedName>
    <definedName name="_pr312" localSheetId="28">'28.MÉRLEG összesen'!#REF!</definedName>
    <definedName name="_pr312" localSheetId="30">'30.TÖBB ÉVES'!$A$7</definedName>
    <definedName name="_pr312" localSheetId="31">'31.KÖZVETETT'!#REF!</definedName>
    <definedName name="_pr312" localSheetId="32">'32.GÖRDÜLŐ'!#REF!</definedName>
    <definedName name="_pr313" localSheetId="24">'24.MÉRLEG ÖK'!#REF!</definedName>
    <definedName name="_pr313" localSheetId="25">'25.MÉRLEG Faluház'!#REF!</definedName>
    <definedName name="_pr313" localSheetId="26">'26.MÉRLEG Óvoda'!#REF!</definedName>
    <definedName name="_pr313" localSheetId="27">'27.MÉRLEG PMH'!#REF!</definedName>
    <definedName name="_pr313" localSheetId="28">'28.MÉRLEG összesen'!#REF!</definedName>
    <definedName name="_pr313" localSheetId="30">'30.TÖBB ÉVES'!$A$2</definedName>
    <definedName name="_pr313" localSheetId="31">'31.KÖZVETETT'!#REF!</definedName>
    <definedName name="_pr313" localSheetId="32">'32.GÖRDÜLŐ'!#REF!</definedName>
    <definedName name="_pr314" localSheetId="24">'24.MÉRLEG ÖK'!#REF!</definedName>
    <definedName name="_pr314" localSheetId="25">'25.MÉRLEG Faluház'!#REF!</definedName>
    <definedName name="_pr314" localSheetId="26">'26.MÉRLEG Óvoda'!#REF!</definedName>
    <definedName name="_pr314" localSheetId="27">'27.MÉRLEG PMH'!#REF!</definedName>
    <definedName name="_pr314" localSheetId="28">'28.MÉRLEG összesen'!#REF!</definedName>
    <definedName name="_pr314" localSheetId="30">'30.TÖBB ÉVES'!$A$9</definedName>
    <definedName name="_pr314" localSheetId="31">'31.KÖZVETETT'!$A$2</definedName>
    <definedName name="_pr314" localSheetId="32">'32.GÖRDÜLŐ'!#REF!</definedName>
    <definedName name="_pr315" localSheetId="24">'24.MÉRLEG ÖK'!#REF!</definedName>
    <definedName name="_pr315" localSheetId="25">'25.MÉRLEG Faluház'!#REF!</definedName>
    <definedName name="_pr315" localSheetId="26">'26.MÉRLEG Óvoda'!#REF!</definedName>
    <definedName name="_pr315" localSheetId="27">'27.MÉRLEG PMH'!#REF!</definedName>
    <definedName name="_pr315" localSheetId="28">'28.MÉRLEG összesen'!#REF!</definedName>
    <definedName name="_pr315" localSheetId="30">'30.TÖBB ÉVES'!$A$10</definedName>
    <definedName name="_pr315" localSheetId="31">'31.KÖZVETETT'!#REF!</definedName>
    <definedName name="_pr315" localSheetId="32">'32.GÖRDÜLŐ'!$A$2</definedName>
    <definedName name="_pr347" localSheetId="32">'32.GÖRDÜLŐ'!$A$5</definedName>
    <definedName name="_pr348" localSheetId="32">'32.GÖRDÜLŐ'!$A$6</definedName>
    <definedName name="_pr349" localSheetId="32">'32.GÖRDÜLŐ'!$A$7</definedName>
    <definedName name="foot_4_place" localSheetId="16">'16.stabilitási 2'!$A$18</definedName>
    <definedName name="foot_5_place" localSheetId="16">'16.stabilitási 2'!#REF!</definedName>
    <definedName name="foot_53_place" localSheetId="16">'16.stabilitási 2'!#REF!</definedName>
    <definedName name="_xlnm.Print_Titles" localSheetId="24">'24.MÉRLEG ÖK'!$1:$6</definedName>
    <definedName name="_xlnm.Print_Titles" localSheetId="25">'25.MÉRLEG Faluház'!$1:$6</definedName>
    <definedName name="_xlnm.Print_Titles" localSheetId="26">'26.MÉRLEG Óvoda'!$1:$6</definedName>
    <definedName name="_xlnm.Print_Titles" localSheetId="27">'27.MÉRLEG PMH'!$1:$6</definedName>
    <definedName name="_xlnm.Print_Titles" localSheetId="28">'28.MÉRLEG összesen'!$1:$6</definedName>
    <definedName name="_xlnm.Print_Titles" localSheetId="42">'42.VAGYONKIMUTATÁS'!$1:$6</definedName>
    <definedName name="_xlnm.Print_Area" localSheetId="1">'1.kiemelt ei'!$A$1:$A$26</definedName>
    <definedName name="_xlnm.Print_Area" localSheetId="10">'10.bevételek PMH'!$A$1:$L$95</definedName>
    <definedName name="_xlnm.Print_Area" localSheetId="11">'11.bevételek összesen'!$A$1:$O$94</definedName>
    <definedName name="_xlnm.Print_Area" localSheetId="12">'12.létszám'!$A$1:$F$33</definedName>
    <definedName name="_xlnm.Print_Area" localSheetId="13">'13.beruházások felújítások'!$A$1:$O$122</definedName>
    <definedName name="_xlnm.Print_Area" localSheetId="14">'14.tartalékok'!$A$1:$L$12</definedName>
    <definedName name="_xlnm.Print_Area" localSheetId="15">'15.stabilitási 1'!$A$1:$J$3</definedName>
    <definedName name="_xlnm.Print_Area" localSheetId="16">'16.stabilitási 2'!$A$1:$H$38</definedName>
    <definedName name="_xlnm.Print_Area" localSheetId="17">'17.EU projektek'!$A$1:$G$22</definedName>
    <definedName name="_xlnm.Print_Area" localSheetId="18">'18.hitelek'!$A$1:$D$7</definedName>
    <definedName name="_xlnm.Print_Area" localSheetId="19">'19.finanszírozás'!$A$1:$E$14</definedName>
    <definedName name="_xlnm.Print_Area" localSheetId="2">'2.kiadások Ök'!$A$1:$N$122</definedName>
    <definedName name="_xlnm.Print_Area" localSheetId="20">'20.szociális kiadások'!$A$1:$C$40</definedName>
    <definedName name="_xlnm.Print_Area" localSheetId="21">'21.átadott'!$A$1:$E$115</definedName>
    <definedName name="_xlnm.Print_Area" localSheetId="22">'22.átvett'!$A$1:$E$115</definedName>
    <definedName name="_xlnm.Print_Area" localSheetId="23">'23. helyi adók'!$A$1:$E$35</definedName>
    <definedName name="_xlnm.Print_Area" localSheetId="24">'24.MÉRLEG ÖK'!$A$1:$G$153</definedName>
    <definedName name="_xlnm.Print_Area" localSheetId="25">'25.MÉRLEG Faluház'!$A$1:$G$153</definedName>
    <definedName name="_xlnm.Print_Area" localSheetId="26">'26.MÉRLEG Óvoda'!$A$1:$G$153</definedName>
    <definedName name="_xlnm.Print_Area" localSheetId="27">'27.MÉRLEG PMH'!$A$1:$G$153</definedName>
    <definedName name="_xlnm.Print_Area" localSheetId="28">'28.MÉRLEG összesen'!$A$1:$I$153</definedName>
    <definedName name="_xlnm.Print_Area" localSheetId="29">'29.EI FELHASZN TERV'!$A$1:$P$214</definedName>
    <definedName name="_xlnm.Print_Area" localSheetId="3">'3.kiadások Faluház '!$A$1:$L$123</definedName>
    <definedName name="_xlnm.Print_Area" localSheetId="30">'30.TÖBB ÉVES'!$A$1:$J$28</definedName>
    <definedName name="_xlnm.Print_Area" localSheetId="31">'31.KÖZVETETT'!$A$1:$C$34</definedName>
    <definedName name="_xlnm.Print_Area" localSheetId="32">'32.GÖRDÜLŐ'!$A$1:$J$52</definedName>
    <definedName name="_xlnm.Print_Area" localSheetId="33">'33. pénzmradav. kimutatás'!$A$1:$F$25</definedName>
    <definedName name="_xlnm.Print_Area" localSheetId="34">'34.eredm.kimut ÖK'!$A$1:$D$47</definedName>
    <definedName name="_xlnm.Print_Area" localSheetId="35">'35.eredm.kimut Faluház'!$A$1:$D$47</definedName>
    <definedName name="_xlnm.Print_Area" localSheetId="36">'36.eredm.kimut Óvoda'!$A$1:$D$47</definedName>
    <definedName name="_xlnm.Print_Area" localSheetId="37">'37.eredm.kimut PMH'!$A$1:$D$47</definedName>
    <definedName name="_xlnm.Print_Area" localSheetId="38">'38. vagyonmérleg ÖK'!$A$1:$D$127</definedName>
    <definedName name="_xlnm.Print_Area" localSheetId="39">'39.vagyonmérleg Faluház'!$A$1:$D$127</definedName>
    <definedName name="_xlnm.Print_Area" localSheetId="4">'4.kiadások Óvoda'!$A$1:$L$123</definedName>
    <definedName name="_xlnm.Print_Area" localSheetId="40">'40.vagyonmérleg PMH'!$A$1:$D$128</definedName>
    <definedName name="_xlnm.Print_Area" localSheetId="41">'41.vagyonmérleg óvoda'!$A$1:$D$127</definedName>
    <definedName name="_xlnm.Print_Area" localSheetId="42">'42.VAGYONKIMUTATÁS'!$A$2:$D$178</definedName>
    <definedName name="_xlnm.Print_Area" localSheetId="43">'43.PÉNZESZKÖZ VÁLTOZÁS'!$A$2:$F$13</definedName>
    <definedName name="_xlnm.Print_Area" localSheetId="44">'44. kiadások egysz.Ök '!$A$1:$E$122</definedName>
    <definedName name="_xlnm.Print_Area" localSheetId="45">'45. kiadások egysz Faluház'!$A$1:$E$122</definedName>
    <definedName name="_xlnm.Print_Area" localSheetId="46">'46.kiadások egysz Óvoda'!$A$1:$E$122</definedName>
    <definedName name="_xlnm.Print_Area" localSheetId="47">'47.kiadások egysz. PMH '!$A$1:$E$122</definedName>
    <definedName name="_xlnm.Print_Area" localSheetId="48">'48.kiadások egysz összesen'!$A$1:$F$122</definedName>
    <definedName name="_xlnm.Print_Area" localSheetId="49">'49.bevételek egysz ÖK'!$A$1:$E$94</definedName>
    <definedName name="_xlnm.Print_Area" localSheetId="5">'5.kiadások PMH'!$A$1:$L$123</definedName>
    <definedName name="_xlnm.Print_Area" localSheetId="50">'50.bevételek egysz Faluház'!$A$1:$E$94</definedName>
    <definedName name="_xlnm.Print_Area" localSheetId="51">'51.bevételek egysz Óvoda'!$A$1:$E$94</definedName>
    <definedName name="_xlnm.Print_Area" localSheetId="52">'52.bevételek egysz PMH'!$A$1:$E$94</definedName>
    <definedName name="_xlnm.Print_Area" localSheetId="53">'53.bevételek egysz összesen'!$A$1:$E$94</definedName>
    <definedName name="_xlnm.Print_Area" localSheetId="6">'6.kiadások összesen'!$A$1:$O$122</definedName>
    <definedName name="_xlnm.Print_Area" localSheetId="7">'7.bevételek ÖK'!$A$1:$L$95</definedName>
    <definedName name="_xlnm.Print_Area" localSheetId="8">'8.bevételek Faluház'!$A$1:$L$95</definedName>
    <definedName name="_xlnm.Print_Area" localSheetId="9">'9.bevételek Óvoda'!$A$1:$L$95</definedName>
    <definedName name="_xlnm.Print_Area" localSheetId="0">Tartalom!$A$1:$B$54</definedName>
  </definedNames>
  <calcPr calcId="125725"/>
</workbook>
</file>

<file path=xl/calcChain.xml><?xml version="1.0" encoding="utf-8"?>
<calcChain xmlns="http://schemas.openxmlformats.org/spreadsheetml/2006/main">
  <c r="G40" i="49"/>
  <c r="C13" i="72"/>
  <c r="D13"/>
  <c r="E13"/>
  <c r="B13"/>
  <c r="F13" s="1"/>
  <c r="C9"/>
  <c r="D9"/>
  <c r="E9"/>
  <c r="B9"/>
  <c r="F9" s="1"/>
  <c r="F7"/>
  <c r="F8"/>
  <c r="F10"/>
  <c r="F11"/>
  <c r="F12"/>
  <c r="F6"/>
  <c r="F14" i="74"/>
  <c r="F15"/>
  <c r="F16"/>
  <c r="F19"/>
  <c r="F27"/>
  <c r="D7" i="73"/>
  <c r="D8"/>
  <c r="D9"/>
  <c r="D10"/>
  <c r="D11"/>
  <c r="D12"/>
  <c r="D13"/>
  <c r="D14"/>
  <c r="C15"/>
  <c r="D15" s="1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B36"/>
  <c r="C36"/>
  <c r="D37"/>
  <c r="D38"/>
  <c r="D39"/>
  <c r="D40"/>
  <c r="D41"/>
  <c r="D42"/>
  <c r="C43"/>
  <c r="D43" s="1"/>
  <c r="D44"/>
  <c r="D45"/>
  <c r="D46"/>
  <c r="D47"/>
  <c r="D48"/>
  <c r="D49"/>
  <c r="D50"/>
  <c r="D51"/>
  <c r="D52"/>
  <c r="D53"/>
  <c r="D54"/>
  <c r="D55"/>
  <c r="D56"/>
  <c r="D58"/>
  <c r="D59"/>
  <c r="D60"/>
  <c r="D61"/>
  <c r="D62"/>
  <c r="D63"/>
  <c r="D64"/>
  <c r="D65"/>
  <c r="D67"/>
  <c r="D68"/>
  <c r="D69"/>
  <c r="D70"/>
  <c r="D71"/>
  <c r="D72"/>
  <c r="D74"/>
  <c r="D75"/>
  <c r="D76"/>
  <c r="D77"/>
  <c r="D78"/>
  <c r="D79"/>
  <c r="D80"/>
  <c r="D81"/>
  <c r="D103"/>
  <c r="E46" i="23"/>
  <c r="E52" s="1"/>
  <c r="D46"/>
  <c r="D52" s="1"/>
  <c r="C10" i="22"/>
  <c r="C23"/>
  <c r="H8" i="50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G40" i="48"/>
  <c r="G131" s="1"/>
  <c r="H41" i="50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I81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3"/>
  <c r="I113"/>
  <c r="H114"/>
  <c r="I114"/>
  <c r="H115"/>
  <c r="I115"/>
  <c r="H116"/>
  <c r="I116"/>
  <c r="H117"/>
  <c r="I117"/>
  <c r="H118"/>
  <c r="I118"/>
  <c r="H119"/>
  <c r="I119"/>
  <c r="H120"/>
  <c r="I120"/>
  <c r="H121"/>
  <c r="I121"/>
  <c r="H122"/>
  <c r="I122"/>
  <c r="H123"/>
  <c r="I123"/>
  <c r="H124"/>
  <c r="I124"/>
  <c r="H125"/>
  <c r="I125"/>
  <c r="H126"/>
  <c r="I126"/>
  <c r="H127"/>
  <c r="I127"/>
  <c r="H128"/>
  <c r="I128"/>
  <c r="H133"/>
  <c r="I133"/>
  <c r="H134"/>
  <c r="I134"/>
  <c r="H135"/>
  <c r="I135"/>
  <c r="H136"/>
  <c r="I136"/>
  <c r="H137"/>
  <c r="I137"/>
  <c r="H138"/>
  <c r="I138"/>
  <c r="H139"/>
  <c r="I139"/>
  <c r="H140"/>
  <c r="I140"/>
  <c r="H141"/>
  <c r="I141"/>
  <c r="H142"/>
  <c r="I142"/>
  <c r="H143"/>
  <c r="I143"/>
  <c r="H144"/>
  <c r="I144"/>
  <c r="H145"/>
  <c r="I145"/>
  <c r="H146"/>
  <c r="I146"/>
  <c r="H147"/>
  <c r="I147"/>
  <c r="H148"/>
  <c r="I148"/>
  <c r="H149"/>
  <c r="I149"/>
  <c r="H150"/>
  <c r="I150"/>
  <c r="H151"/>
  <c r="I151"/>
  <c r="H152"/>
  <c r="I152"/>
  <c r="H153"/>
  <c r="I153"/>
  <c r="I7"/>
  <c r="H7"/>
  <c r="G129" i="49"/>
  <c r="F129"/>
  <c r="G112"/>
  <c r="F112"/>
  <c r="G132"/>
  <c r="F132"/>
  <c r="F131"/>
  <c r="G132" i="48"/>
  <c r="F132"/>
  <c r="F131"/>
  <c r="F40"/>
  <c r="H40" i="50" s="1"/>
  <c r="G112" i="47"/>
  <c r="F112"/>
  <c r="G129"/>
  <c r="G132" s="1"/>
  <c r="F129"/>
  <c r="G131"/>
  <c r="F132"/>
  <c r="F132" i="19"/>
  <c r="G129"/>
  <c r="F129"/>
  <c r="G112"/>
  <c r="F112"/>
  <c r="F131" s="1"/>
  <c r="E63"/>
  <c r="F22" i="62"/>
  <c r="F12"/>
  <c r="F7"/>
  <c r="F8"/>
  <c r="F9"/>
  <c r="F10"/>
  <c r="F11"/>
  <c r="F13"/>
  <c r="F14"/>
  <c r="F15"/>
  <c r="F16"/>
  <c r="F17"/>
  <c r="F18"/>
  <c r="F20"/>
  <c r="F6"/>
  <c r="D36" i="3"/>
  <c r="E36"/>
  <c r="C36"/>
  <c r="C38" s="1"/>
  <c r="E35" i="32"/>
  <c r="E22"/>
  <c r="E10"/>
  <c r="D35"/>
  <c r="D14"/>
  <c r="D10"/>
  <c r="D38" i="31"/>
  <c r="E38"/>
  <c r="E32"/>
  <c r="E60" i="30"/>
  <c r="D38"/>
  <c r="E38"/>
  <c r="C38"/>
  <c r="D49"/>
  <c r="E49"/>
  <c r="E51"/>
  <c r="D51"/>
  <c r="D60" s="1"/>
  <c r="D25" i="29"/>
  <c r="E25"/>
  <c r="C25"/>
  <c r="D36"/>
  <c r="D38"/>
  <c r="D17"/>
  <c r="D22" s="1"/>
  <c r="D14"/>
  <c r="D12"/>
  <c r="E36"/>
  <c r="E38" s="1"/>
  <c r="E17"/>
  <c r="E22" s="1"/>
  <c r="E14"/>
  <c r="E12"/>
  <c r="D26" i="27"/>
  <c r="E26"/>
  <c r="D20"/>
  <c r="E20"/>
  <c r="D14"/>
  <c r="E14"/>
  <c r="D36" i="14"/>
  <c r="D34"/>
  <c r="D32"/>
  <c r="D30"/>
  <c r="O6" i="42"/>
  <c r="F6" i="56" s="1"/>
  <c r="L7" i="41"/>
  <c r="C7" i="60" s="1"/>
  <c r="M7" i="41"/>
  <c r="N7"/>
  <c r="L8"/>
  <c r="C8" i="60" s="1"/>
  <c r="M8" i="41"/>
  <c r="D8" i="60" s="1"/>
  <c r="N8" i="41"/>
  <c r="L9"/>
  <c r="M9"/>
  <c r="D9" i="60" s="1"/>
  <c r="N9" i="41"/>
  <c r="E9" i="60" s="1"/>
  <c r="L10" i="41"/>
  <c r="M10"/>
  <c r="N10"/>
  <c r="E10" i="60" s="1"/>
  <c r="L11" i="41"/>
  <c r="C11" i="60" s="1"/>
  <c r="M11" i="41"/>
  <c r="N11"/>
  <c r="L13"/>
  <c r="M13"/>
  <c r="D13" i="60" s="1"/>
  <c r="N13" i="41"/>
  <c r="L14"/>
  <c r="M14"/>
  <c r="N14"/>
  <c r="E14" i="60" s="1"/>
  <c r="L15" i="41"/>
  <c r="M15"/>
  <c r="N15"/>
  <c r="E15" i="60" s="1"/>
  <c r="L16" i="41"/>
  <c r="C16" i="60" s="1"/>
  <c r="M16" i="41"/>
  <c r="N16"/>
  <c r="L17"/>
  <c r="C17" i="60" s="1"/>
  <c r="M17" i="41"/>
  <c r="D17" i="60" s="1"/>
  <c r="N17" i="41"/>
  <c r="E17" i="60" s="1"/>
  <c r="L19" i="41"/>
  <c r="M19"/>
  <c r="D19" i="60" s="1"/>
  <c r="N19" i="41"/>
  <c r="E19" i="60" s="1"/>
  <c r="L20" i="41"/>
  <c r="M20"/>
  <c r="N20"/>
  <c r="E20" i="60" s="1"/>
  <c r="L21" i="41"/>
  <c r="C21" i="60" s="1"/>
  <c r="M21" i="41"/>
  <c r="N21"/>
  <c r="L22"/>
  <c r="C22" i="60" s="1"/>
  <c r="M22" i="41"/>
  <c r="D22" i="60" s="1"/>
  <c r="N22" i="41"/>
  <c r="L23"/>
  <c r="M23"/>
  <c r="D23" i="60" s="1"/>
  <c r="N23" i="41"/>
  <c r="E23" i="60" s="1"/>
  <c r="L25" i="41"/>
  <c r="M25"/>
  <c r="D25" i="60" s="1"/>
  <c r="N25" i="41"/>
  <c r="L26"/>
  <c r="C26" i="60" s="1"/>
  <c r="M26" i="41"/>
  <c r="N26"/>
  <c r="E26" i="60" s="1"/>
  <c r="L28" i="41"/>
  <c r="C28" i="60" s="1"/>
  <c r="M28" i="41"/>
  <c r="D28" i="60" s="1"/>
  <c r="N28" i="41"/>
  <c r="L29"/>
  <c r="M29"/>
  <c r="D29" i="60" s="1"/>
  <c r="N29" i="41"/>
  <c r="E29" i="60" s="1"/>
  <c r="L30" i="41"/>
  <c r="M30"/>
  <c r="N30"/>
  <c r="E30" i="60" s="1"/>
  <c r="L31" i="41"/>
  <c r="C31" i="60" s="1"/>
  <c r="M31" i="41"/>
  <c r="N31"/>
  <c r="L32"/>
  <c r="C32" i="60" s="1"/>
  <c r="M32" i="41"/>
  <c r="D32" i="60" s="1"/>
  <c r="N32" i="41"/>
  <c r="L33"/>
  <c r="M33"/>
  <c r="D33" i="60" s="1"/>
  <c r="N33" i="41"/>
  <c r="E33" i="60" s="1"/>
  <c r="L34" i="41"/>
  <c r="M34"/>
  <c r="N34"/>
  <c r="E34" i="60" s="1"/>
  <c r="L35" i="41"/>
  <c r="C35" i="60" s="1"/>
  <c r="M35" i="41"/>
  <c r="N35"/>
  <c r="L37"/>
  <c r="C37" i="60" s="1"/>
  <c r="M37" i="41"/>
  <c r="D37" i="60" s="1"/>
  <c r="N37" i="41"/>
  <c r="L39"/>
  <c r="C39" i="60" s="1"/>
  <c r="M39" i="41"/>
  <c r="D39" i="60" s="1"/>
  <c r="N39" i="41"/>
  <c r="E39" i="60" s="1"/>
  <c r="L40" i="41"/>
  <c r="C40" i="60" s="1"/>
  <c r="M40" i="41"/>
  <c r="D40" i="60" s="1"/>
  <c r="N40" i="41"/>
  <c r="E40" i="60" s="1"/>
  <c r="L41" i="41"/>
  <c r="C41" i="60" s="1"/>
  <c r="M41" i="41"/>
  <c r="D41" i="60" s="1"/>
  <c r="L42" i="41"/>
  <c r="M42"/>
  <c r="N42"/>
  <c r="E42" i="60" s="1"/>
  <c r="L43" i="41"/>
  <c r="C43" i="60" s="1"/>
  <c r="M43" i="41"/>
  <c r="D43" i="60" s="1"/>
  <c r="N43" i="41"/>
  <c r="E43" i="60" s="1"/>
  <c r="L44" i="41"/>
  <c r="C44" i="60" s="1"/>
  <c r="M44" i="41"/>
  <c r="N44"/>
  <c r="E44" i="60" s="1"/>
  <c r="L45" i="41"/>
  <c r="C45" i="60" s="1"/>
  <c r="M45" i="41"/>
  <c r="D45" i="60" s="1"/>
  <c r="N45" i="41"/>
  <c r="E45" i="60" s="1"/>
  <c r="L46" i="41"/>
  <c r="M46"/>
  <c r="M46" i="46" s="1"/>
  <c r="D46" i="61" s="1"/>
  <c r="N46" i="41"/>
  <c r="E46" i="60" s="1"/>
  <c r="L47" i="41"/>
  <c r="C47" i="60" s="1"/>
  <c r="M47" i="41"/>
  <c r="D47" i="60" s="1"/>
  <c r="N47" i="41"/>
  <c r="L48"/>
  <c r="C48" i="60" s="1"/>
  <c r="M48" i="41"/>
  <c r="D48" i="60" s="1"/>
  <c r="N48" i="41"/>
  <c r="L50"/>
  <c r="C50" i="60" s="1"/>
  <c r="M50" i="41"/>
  <c r="N50"/>
  <c r="L51"/>
  <c r="M51"/>
  <c r="D51" i="60" s="1"/>
  <c r="N51" i="41"/>
  <c r="L52"/>
  <c r="M52"/>
  <c r="N52"/>
  <c r="E52" i="60" s="1"/>
  <c r="L53" i="41"/>
  <c r="M53"/>
  <c r="N53"/>
  <c r="L54"/>
  <c r="C54" i="60" s="1"/>
  <c r="M54" i="41"/>
  <c r="N54"/>
  <c r="L56"/>
  <c r="C56" i="60" s="1"/>
  <c r="M56" i="41"/>
  <c r="N56"/>
  <c r="L57"/>
  <c r="M57"/>
  <c r="D57" i="60" s="1"/>
  <c r="N57" i="41"/>
  <c r="E57" i="60" s="1"/>
  <c r="L58" i="41"/>
  <c r="M58"/>
  <c r="N58"/>
  <c r="E58" i="60" s="1"/>
  <c r="L60" i="41"/>
  <c r="C60" i="60" s="1"/>
  <c r="M60" i="41"/>
  <c r="D60" i="60" s="1"/>
  <c r="N60" i="41"/>
  <c r="L61"/>
  <c r="M61"/>
  <c r="D61" i="60" s="1"/>
  <c r="N61" i="41"/>
  <c r="E61" i="60" s="1"/>
  <c r="L62" i="41"/>
  <c r="M62"/>
  <c r="D62" i="60" s="1"/>
  <c r="N62" i="41"/>
  <c r="E62" i="60" s="1"/>
  <c r="M65" i="41"/>
  <c r="N65"/>
  <c r="E65" i="60" s="1"/>
  <c r="M66" i="41"/>
  <c r="D66" i="60" s="1"/>
  <c r="N66" i="41"/>
  <c r="L67"/>
  <c r="M67"/>
  <c r="N67"/>
  <c r="E67" i="60" s="1"/>
  <c r="L68" i="41"/>
  <c r="M68"/>
  <c r="N68"/>
  <c r="L69"/>
  <c r="C69" i="60" s="1"/>
  <c r="M69" i="41"/>
  <c r="N69"/>
  <c r="L71"/>
  <c r="M71"/>
  <c r="D71" i="60" s="1"/>
  <c r="N71" i="41"/>
  <c r="L72"/>
  <c r="C72" i="60" s="1"/>
  <c r="M72" i="41"/>
  <c r="N72"/>
  <c r="L73"/>
  <c r="M73"/>
  <c r="D73" i="60" s="1"/>
  <c r="N73" i="41"/>
  <c r="L74"/>
  <c r="C74" i="60" s="1"/>
  <c r="M74" i="41"/>
  <c r="N74"/>
  <c r="E74" i="60" s="1"/>
  <c r="L76" i="41"/>
  <c r="M76"/>
  <c r="D76" i="60" s="1"/>
  <c r="N76" i="41"/>
  <c r="L77"/>
  <c r="M77"/>
  <c r="N77"/>
  <c r="E77" i="60" s="1"/>
  <c r="L78" i="41"/>
  <c r="M78"/>
  <c r="N78"/>
  <c r="L79"/>
  <c r="C79" i="60" s="1"/>
  <c r="M79" i="41"/>
  <c r="N79"/>
  <c r="L81"/>
  <c r="M81"/>
  <c r="D81" i="60" s="1"/>
  <c r="N81" i="41"/>
  <c r="L82"/>
  <c r="M82"/>
  <c r="N82"/>
  <c r="E82" i="60" s="1"/>
  <c r="L83" i="41"/>
  <c r="M83"/>
  <c r="N83"/>
  <c r="E83" i="60" s="1"/>
  <c r="L84" i="41"/>
  <c r="M84"/>
  <c r="N84"/>
  <c r="L85"/>
  <c r="C85" i="60" s="1"/>
  <c r="M85" i="41"/>
  <c r="N85"/>
  <c r="L87"/>
  <c r="M87"/>
  <c r="N87"/>
  <c r="L88"/>
  <c r="M88"/>
  <c r="D88" i="60" s="1"/>
  <c r="N88" i="41"/>
  <c r="E88" i="60" s="1"/>
  <c r="L89" i="41"/>
  <c r="M89"/>
  <c r="N89"/>
  <c r="L90"/>
  <c r="C90" i="60" s="1"/>
  <c r="M90" i="41"/>
  <c r="D90" i="60" s="1"/>
  <c r="N90" i="41"/>
  <c r="L92"/>
  <c r="C92" i="60" s="1"/>
  <c r="M92" i="41"/>
  <c r="N92"/>
  <c r="N6"/>
  <c r="M6"/>
  <c r="D6" i="60" s="1"/>
  <c r="L7" i="38"/>
  <c r="C7" i="59" s="1"/>
  <c r="M7" i="38"/>
  <c r="N7"/>
  <c r="L8"/>
  <c r="M8"/>
  <c r="D8" i="59" s="1"/>
  <c r="N8" i="38"/>
  <c r="L9"/>
  <c r="M9"/>
  <c r="D9" i="59" s="1"/>
  <c r="N9" i="38"/>
  <c r="E9" i="59" s="1"/>
  <c r="L10" i="38"/>
  <c r="M10"/>
  <c r="N10"/>
  <c r="E10" i="59" s="1"/>
  <c r="L11" i="38"/>
  <c r="C11" i="59" s="1"/>
  <c r="M11" i="38"/>
  <c r="N11"/>
  <c r="L13"/>
  <c r="C13" i="59" s="1"/>
  <c r="M13" i="38"/>
  <c r="N13"/>
  <c r="L14"/>
  <c r="M14"/>
  <c r="N14"/>
  <c r="E14" i="59" s="1"/>
  <c r="L15" i="38"/>
  <c r="M15"/>
  <c r="N15"/>
  <c r="E15" i="59" s="1"/>
  <c r="L16" i="38"/>
  <c r="M16"/>
  <c r="N16"/>
  <c r="L17"/>
  <c r="M17"/>
  <c r="D17" i="59" s="1"/>
  <c r="N17" i="38"/>
  <c r="L19"/>
  <c r="M19"/>
  <c r="N19"/>
  <c r="L20"/>
  <c r="M20"/>
  <c r="N20"/>
  <c r="E20" i="59" s="1"/>
  <c r="L21" i="38"/>
  <c r="M21"/>
  <c r="N21"/>
  <c r="L22"/>
  <c r="M22"/>
  <c r="N22"/>
  <c r="L23"/>
  <c r="M23"/>
  <c r="N23"/>
  <c r="E23" i="59" s="1"/>
  <c r="L25" i="38"/>
  <c r="M25"/>
  <c r="N25"/>
  <c r="E25" i="59" s="1"/>
  <c r="L26" i="38"/>
  <c r="M26"/>
  <c r="N26"/>
  <c r="L28"/>
  <c r="M28"/>
  <c r="D28" i="59" s="1"/>
  <c r="N28" i="38"/>
  <c r="L29"/>
  <c r="C29" i="59" s="1"/>
  <c r="M29" i="38"/>
  <c r="D29" i="59" s="1"/>
  <c r="N29" i="38"/>
  <c r="L30"/>
  <c r="M30"/>
  <c r="D30" i="59" s="1"/>
  <c r="N30" i="38"/>
  <c r="E30" i="59" s="1"/>
  <c r="L31" i="38"/>
  <c r="C31" i="59" s="1"/>
  <c r="M31" i="38"/>
  <c r="N31"/>
  <c r="E31" i="59" s="1"/>
  <c r="L32" i="38"/>
  <c r="C32" i="59" s="1"/>
  <c r="M32" i="38"/>
  <c r="N32"/>
  <c r="L33"/>
  <c r="M33"/>
  <c r="N33"/>
  <c r="E33" i="59" s="1"/>
  <c r="L34" i="38"/>
  <c r="M34"/>
  <c r="D34" i="59" s="1"/>
  <c r="N34" i="38"/>
  <c r="E34" i="59" s="1"/>
  <c r="L35" i="38"/>
  <c r="M35"/>
  <c r="N35"/>
  <c r="L37"/>
  <c r="C37" i="59" s="1"/>
  <c r="M37" i="38"/>
  <c r="D37" i="59" s="1"/>
  <c r="N37" i="38"/>
  <c r="L39"/>
  <c r="M39"/>
  <c r="N39"/>
  <c r="E39" i="59" s="1"/>
  <c r="L40" i="38"/>
  <c r="M40"/>
  <c r="N40"/>
  <c r="L41"/>
  <c r="C41" i="59" s="1"/>
  <c r="M41" i="38"/>
  <c r="N41"/>
  <c r="L42"/>
  <c r="M42"/>
  <c r="D42" i="59" s="1"/>
  <c r="N42" i="38"/>
  <c r="L43"/>
  <c r="M43"/>
  <c r="D43" i="59" s="1"/>
  <c r="N43" i="38"/>
  <c r="E43" i="59" s="1"/>
  <c r="L44" i="38"/>
  <c r="M44"/>
  <c r="N44"/>
  <c r="L45"/>
  <c r="C45" i="59" s="1"/>
  <c r="M45" i="38"/>
  <c r="N45"/>
  <c r="L46"/>
  <c r="M46"/>
  <c r="D46" i="59" s="1"/>
  <c r="N46" i="38"/>
  <c r="L47"/>
  <c r="M47"/>
  <c r="N47"/>
  <c r="E47" i="59" s="1"/>
  <c r="L48" i="38"/>
  <c r="M48"/>
  <c r="N48"/>
  <c r="E48" i="59" s="1"/>
  <c r="L50" i="38"/>
  <c r="M50"/>
  <c r="D50" i="59" s="1"/>
  <c r="N50" i="38"/>
  <c r="L51"/>
  <c r="M51"/>
  <c r="N51"/>
  <c r="L52"/>
  <c r="M52"/>
  <c r="D52" i="59" s="1"/>
  <c r="N52" i="38"/>
  <c r="L53"/>
  <c r="M53"/>
  <c r="N53"/>
  <c r="E53" i="59" s="1"/>
  <c r="L54" i="38"/>
  <c r="M54"/>
  <c r="N54"/>
  <c r="L56"/>
  <c r="C56" i="59" s="1"/>
  <c r="M56" i="38"/>
  <c r="D56" i="59" s="1"/>
  <c r="N56" i="38"/>
  <c r="L57"/>
  <c r="M57"/>
  <c r="N57"/>
  <c r="E57" i="59" s="1"/>
  <c r="L58" i="38"/>
  <c r="M58"/>
  <c r="N58"/>
  <c r="L60"/>
  <c r="C60" i="59" s="1"/>
  <c r="M60" i="38"/>
  <c r="N60"/>
  <c r="L61"/>
  <c r="C61" i="59" s="1"/>
  <c r="M61" i="38"/>
  <c r="D61" i="59" s="1"/>
  <c r="N61" i="38"/>
  <c r="L62"/>
  <c r="M62"/>
  <c r="D62" i="59" s="1"/>
  <c r="M65" i="38"/>
  <c r="N65"/>
  <c r="M66"/>
  <c r="M66" i="46" s="1"/>
  <c r="D66" i="61" s="1"/>
  <c r="N66" i="38"/>
  <c r="L67"/>
  <c r="M67"/>
  <c r="N67"/>
  <c r="E67" i="59" s="1"/>
  <c r="L68" i="38"/>
  <c r="M68"/>
  <c r="N68"/>
  <c r="L69"/>
  <c r="M69"/>
  <c r="D69" i="59" s="1"/>
  <c r="N69" i="38"/>
  <c r="L71"/>
  <c r="C71" i="59" s="1"/>
  <c r="M71" i="38"/>
  <c r="D71" i="59" s="1"/>
  <c r="N71" i="38"/>
  <c r="L72"/>
  <c r="M72"/>
  <c r="D72" i="59" s="1"/>
  <c r="N72" i="38"/>
  <c r="E72" i="59" s="1"/>
  <c r="L73" i="38"/>
  <c r="M73"/>
  <c r="N73"/>
  <c r="E73" i="59" s="1"/>
  <c r="L74" i="38"/>
  <c r="C74" i="59" s="1"/>
  <c r="M74" i="38"/>
  <c r="N74"/>
  <c r="L76"/>
  <c r="M76"/>
  <c r="N76"/>
  <c r="L77"/>
  <c r="C77" i="59" s="1"/>
  <c r="M77" i="38"/>
  <c r="D77" i="59" s="1"/>
  <c r="N77" i="38"/>
  <c r="L78"/>
  <c r="M78"/>
  <c r="D78" i="59" s="1"/>
  <c r="N78" i="38"/>
  <c r="L79"/>
  <c r="M79"/>
  <c r="N79"/>
  <c r="E79" i="59" s="1"/>
  <c r="L81" i="38"/>
  <c r="C81" i="59" s="1"/>
  <c r="M81" i="38"/>
  <c r="N81"/>
  <c r="L82"/>
  <c r="M82"/>
  <c r="D82" i="59" s="1"/>
  <c r="N82" i="38"/>
  <c r="M83"/>
  <c r="N83"/>
  <c r="E83" i="59" s="1"/>
  <c r="L84" i="38"/>
  <c r="C84" i="59" s="1"/>
  <c r="M84" i="38"/>
  <c r="N84"/>
  <c r="L85"/>
  <c r="C85" i="59" s="1"/>
  <c r="M85" i="38"/>
  <c r="N85"/>
  <c r="L87"/>
  <c r="C87" i="59" s="1"/>
  <c r="M87" i="38"/>
  <c r="D87" i="59" s="1"/>
  <c r="N87" i="38"/>
  <c r="E87" i="59" s="1"/>
  <c r="L88" i="38"/>
  <c r="M88"/>
  <c r="N88"/>
  <c r="E88" i="59" s="1"/>
  <c r="L89" i="38"/>
  <c r="C89" i="59" s="1"/>
  <c r="M89" i="38"/>
  <c r="N89"/>
  <c r="L90"/>
  <c r="C90" i="59" s="1"/>
  <c r="M90" i="38"/>
  <c r="D90" i="59" s="1"/>
  <c r="N90" i="38"/>
  <c r="L92"/>
  <c r="M92"/>
  <c r="D92" i="59" s="1"/>
  <c r="N92" i="38"/>
  <c r="M6"/>
  <c r="N6"/>
  <c r="N6" i="46" s="1"/>
  <c r="L7" i="36"/>
  <c r="M7"/>
  <c r="N7"/>
  <c r="L8"/>
  <c r="M8"/>
  <c r="N8"/>
  <c r="L9"/>
  <c r="M9"/>
  <c r="N9"/>
  <c r="L10"/>
  <c r="M10"/>
  <c r="N10"/>
  <c r="L11"/>
  <c r="M11"/>
  <c r="N11"/>
  <c r="L13"/>
  <c r="C13" i="58" s="1"/>
  <c r="M13" i="36"/>
  <c r="D13" i="58" s="1"/>
  <c r="N13" i="36"/>
  <c r="L14"/>
  <c r="M14"/>
  <c r="D14" i="58" s="1"/>
  <c r="N14" i="36"/>
  <c r="E14" i="58" s="1"/>
  <c r="L15" i="36"/>
  <c r="M15"/>
  <c r="N15"/>
  <c r="E15" i="58" s="1"/>
  <c r="L16" i="36"/>
  <c r="C16" i="58" s="1"/>
  <c r="M16" i="36"/>
  <c r="N16"/>
  <c r="L17"/>
  <c r="C17" i="58" s="1"/>
  <c r="M17" i="36"/>
  <c r="D17" i="58" s="1"/>
  <c r="N17" i="36"/>
  <c r="L19"/>
  <c r="M19"/>
  <c r="D19" i="58" s="1"/>
  <c r="N19" i="36"/>
  <c r="E19" i="58" s="1"/>
  <c r="L20" i="36"/>
  <c r="M20"/>
  <c r="N20"/>
  <c r="E20" i="58" s="1"/>
  <c r="L21" i="36"/>
  <c r="C21" i="58" s="1"/>
  <c r="M21" i="36"/>
  <c r="N21"/>
  <c r="L22"/>
  <c r="C22" i="58" s="1"/>
  <c r="M22" i="36"/>
  <c r="D22" i="58" s="1"/>
  <c r="N22" i="36"/>
  <c r="L23"/>
  <c r="M23"/>
  <c r="D23" i="58" s="1"/>
  <c r="N23" i="36"/>
  <c r="E23" i="58" s="1"/>
  <c r="L25" i="36"/>
  <c r="M25"/>
  <c r="N25"/>
  <c r="L26"/>
  <c r="C26" i="58" s="1"/>
  <c r="M26" i="36"/>
  <c r="N26"/>
  <c r="L28"/>
  <c r="C28" i="58" s="1"/>
  <c r="M28" i="36"/>
  <c r="N28"/>
  <c r="L29"/>
  <c r="M29"/>
  <c r="D29" i="58" s="1"/>
  <c r="N29" i="36"/>
  <c r="L30"/>
  <c r="M30"/>
  <c r="D30" i="58" s="1"/>
  <c r="N30" i="36"/>
  <c r="E30" i="58" s="1"/>
  <c r="L31" i="36"/>
  <c r="M31"/>
  <c r="N31"/>
  <c r="E31" i="58" s="1"/>
  <c r="L32" i="36"/>
  <c r="C32" i="58" s="1"/>
  <c r="M32" i="36"/>
  <c r="N32"/>
  <c r="L33"/>
  <c r="C33" i="58" s="1"/>
  <c r="M33" i="36"/>
  <c r="D33" i="58" s="1"/>
  <c r="N33" i="36"/>
  <c r="L34"/>
  <c r="M34"/>
  <c r="D34" i="58" s="1"/>
  <c r="N34" i="36"/>
  <c r="E34" i="58" s="1"/>
  <c r="L35" i="36"/>
  <c r="M35"/>
  <c r="N35"/>
  <c r="E35" i="58" s="1"/>
  <c r="L37" i="36"/>
  <c r="M37"/>
  <c r="N37"/>
  <c r="L39"/>
  <c r="C39" i="58" s="1"/>
  <c r="M39" i="36"/>
  <c r="D39" i="58" s="1"/>
  <c r="N39" i="36"/>
  <c r="L40"/>
  <c r="L41"/>
  <c r="M41"/>
  <c r="N41"/>
  <c r="L42"/>
  <c r="M42"/>
  <c r="N42"/>
  <c r="L43"/>
  <c r="M43"/>
  <c r="N43"/>
  <c r="L44"/>
  <c r="M44"/>
  <c r="N44"/>
  <c r="L45"/>
  <c r="M45"/>
  <c r="N45"/>
  <c r="L46"/>
  <c r="M46"/>
  <c r="N46"/>
  <c r="L47"/>
  <c r="M47"/>
  <c r="N47"/>
  <c r="L48"/>
  <c r="M48"/>
  <c r="N48"/>
  <c r="L50"/>
  <c r="M50"/>
  <c r="M50" i="46" s="1"/>
  <c r="D50" i="61" s="1"/>
  <c r="N50" i="36"/>
  <c r="L51"/>
  <c r="M51"/>
  <c r="N51"/>
  <c r="L52"/>
  <c r="M52"/>
  <c r="N52"/>
  <c r="L53"/>
  <c r="M53"/>
  <c r="N53"/>
  <c r="L54"/>
  <c r="M54"/>
  <c r="N54"/>
  <c r="L56"/>
  <c r="M56"/>
  <c r="N56"/>
  <c r="L57"/>
  <c r="M57"/>
  <c r="N57"/>
  <c r="L58"/>
  <c r="M58"/>
  <c r="N58"/>
  <c r="L60"/>
  <c r="C60" i="58" s="1"/>
  <c r="M60" i="36"/>
  <c r="D60" i="58" s="1"/>
  <c r="N60" i="36"/>
  <c r="L61"/>
  <c r="M61"/>
  <c r="D61" i="58" s="1"/>
  <c r="N61" i="36"/>
  <c r="E61" i="58" s="1"/>
  <c r="L62" i="36"/>
  <c r="M62"/>
  <c r="N62"/>
  <c r="E62" i="58" s="1"/>
  <c r="M65" i="36"/>
  <c r="D65" i="58" s="1"/>
  <c r="N65" i="36"/>
  <c r="M66"/>
  <c r="N66"/>
  <c r="L67"/>
  <c r="M67"/>
  <c r="N67"/>
  <c r="L68"/>
  <c r="M68"/>
  <c r="N68"/>
  <c r="L69"/>
  <c r="M69"/>
  <c r="N69"/>
  <c r="L71"/>
  <c r="M71"/>
  <c r="N71"/>
  <c r="E71" i="58" s="1"/>
  <c r="L72" i="36"/>
  <c r="M72"/>
  <c r="N72"/>
  <c r="L73"/>
  <c r="C73" i="58" s="1"/>
  <c r="M73" i="36"/>
  <c r="N73"/>
  <c r="L74"/>
  <c r="M74"/>
  <c r="D74" i="58" s="1"/>
  <c r="N74" i="36"/>
  <c r="L76"/>
  <c r="M76"/>
  <c r="N76"/>
  <c r="E76" i="58" s="1"/>
  <c r="L77" i="36"/>
  <c r="M77"/>
  <c r="N77"/>
  <c r="L78"/>
  <c r="C78" i="58" s="1"/>
  <c r="M78" i="36"/>
  <c r="N78"/>
  <c r="L79"/>
  <c r="M79"/>
  <c r="D79" i="58" s="1"/>
  <c r="N79" i="36"/>
  <c r="L81"/>
  <c r="M81"/>
  <c r="D81" i="58" s="1"/>
  <c r="N81" i="36"/>
  <c r="L82"/>
  <c r="M82"/>
  <c r="D82" i="58" s="1"/>
  <c r="N82" i="36"/>
  <c r="E82" i="58" s="1"/>
  <c r="L83" i="36"/>
  <c r="M83"/>
  <c r="N83"/>
  <c r="E83" i="58" s="1"/>
  <c r="L84" i="36"/>
  <c r="C84" i="58" s="1"/>
  <c r="M84" i="36"/>
  <c r="N84"/>
  <c r="L85"/>
  <c r="M85"/>
  <c r="D85" i="58" s="1"/>
  <c r="N85" i="36"/>
  <c r="L87"/>
  <c r="M87"/>
  <c r="N87"/>
  <c r="E87" i="58" s="1"/>
  <c r="L88" i="36"/>
  <c r="M88"/>
  <c r="N88"/>
  <c r="E88" i="58" s="1"/>
  <c r="L89" i="36"/>
  <c r="C89" i="58" s="1"/>
  <c r="M89" i="36"/>
  <c r="N89"/>
  <c r="L90"/>
  <c r="C90" i="58" s="1"/>
  <c r="M90" i="36"/>
  <c r="D90" i="58" s="1"/>
  <c r="N90" i="36"/>
  <c r="L92"/>
  <c r="M92"/>
  <c r="N92"/>
  <c r="E92" i="58" s="1"/>
  <c r="M6" i="36"/>
  <c r="N6"/>
  <c r="L13" i="3"/>
  <c r="M13"/>
  <c r="N13"/>
  <c r="L14"/>
  <c r="M14"/>
  <c r="D14" i="57" s="1"/>
  <c r="N14" i="3"/>
  <c r="L15"/>
  <c r="M15"/>
  <c r="N15"/>
  <c r="L16"/>
  <c r="M16"/>
  <c r="N16"/>
  <c r="L17"/>
  <c r="C17" i="57" s="1"/>
  <c r="M17" i="3"/>
  <c r="L19"/>
  <c r="M19"/>
  <c r="N19"/>
  <c r="E19" i="57" s="1"/>
  <c r="L20" i="3"/>
  <c r="C20" i="57" s="1"/>
  <c r="M20" i="3"/>
  <c r="N20"/>
  <c r="L21"/>
  <c r="M21"/>
  <c r="N21"/>
  <c r="L22"/>
  <c r="M22"/>
  <c r="D22" i="57" s="1"/>
  <c r="N22" i="3"/>
  <c r="L23"/>
  <c r="M23"/>
  <c r="N23"/>
  <c r="L25"/>
  <c r="C25" i="57" s="1"/>
  <c r="M25" i="3"/>
  <c r="N25"/>
  <c r="L26"/>
  <c r="C26" i="57" s="1"/>
  <c r="M26" i="3"/>
  <c r="D26" i="57" s="1"/>
  <c r="N26" i="3"/>
  <c r="L28"/>
  <c r="M28"/>
  <c r="N28"/>
  <c r="E28" i="57" s="1"/>
  <c r="L29" i="3"/>
  <c r="M29"/>
  <c r="N29"/>
  <c r="L30"/>
  <c r="C30" i="57" s="1"/>
  <c r="L31" i="3"/>
  <c r="M31"/>
  <c r="D31" i="57" s="1"/>
  <c r="N31" i="3"/>
  <c r="E31" i="57" s="1"/>
  <c r="L32" i="3"/>
  <c r="M32"/>
  <c r="N32"/>
  <c r="E32" i="57" s="1"/>
  <c r="L33" i="3"/>
  <c r="C33" i="57" s="1"/>
  <c r="M33" i="3"/>
  <c r="N33"/>
  <c r="L34"/>
  <c r="C34" i="57" s="1"/>
  <c r="M34" i="3"/>
  <c r="D34" i="57" s="1"/>
  <c r="N34" i="3"/>
  <c r="L35"/>
  <c r="M35"/>
  <c r="D35" i="57" s="1"/>
  <c r="N35" i="3"/>
  <c r="E35" i="57" s="1"/>
  <c r="L37" i="3"/>
  <c r="L39"/>
  <c r="M39"/>
  <c r="D39" i="57" s="1"/>
  <c r="N39" i="3"/>
  <c r="L40"/>
  <c r="L41"/>
  <c r="C41" i="57" s="1"/>
  <c r="L42" i="3"/>
  <c r="M42"/>
  <c r="N42"/>
  <c r="L43"/>
  <c r="M43"/>
  <c r="N43"/>
  <c r="L44"/>
  <c r="M44"/>
  <c r="N44"/>
  <c r="L45"/>
  <c r="M45"/>
  <c r="N45"/>
  <c r="L46"/>
  <c r="M46"/>
  <c r="N46"/>
  <c r="L47"/>
  <c r="M47"/>
  <c r="N47"/>
  <c r="L48"/>
  <c r="M48"/>
  <c r="N48"/>
  <c r="L50"/>
  <c r="M50"/>
  <c r="N50"/>
  <c r="L51"/>
  <c r="M51"/>
  <c r="N51"/>
  <c r="L52"/>
  <c r="M52"/>
  <c r="N52"/>
  <c r="L53"/>
  <c r="M53"/>
  <c r="N53"/>
  <c r="L54"/>
  <c r="M54"/>
  <c r="N54"/>
  <c r="L56"/>
  <c r="M56"/>
  <c r="N56"/>
  <c r="L57"/>
  <c r="L57" i="46" s="1"/>
  <c r="C57" i="61" s="1"/>
  <c r="M57" i="3"/>
  <c r="N57"/>
  <c r="L58"/>
  <c r="M58"/>
  <c r="D58" i="57" s="1"/>
  <c r="N58" i="3"/>
  <c r="L60"/>
  <c r="M60"/>
  <c r="N60"/>
  <c r="E60" i="57" s="1"/>
  <c r="L61" i="3"/>
  <c r="M61"/>
  <c r="N61"/>
  <c r="M65"/>
  <c r="N65"/>
  <c r="M66"/>
  <c r="N66"/>
  <c r="N66" i="46" s="1"/>
  <c r="E66" i="61" s="1"/>
  <c r="L67" i="3"/>
  <c r="C67" i="57" s="1"/>
  <c r="M67" i="3"/>
  <c r="N67"/>
  <c r="L68"/>
  <c r="M68"/>
  <c r="N68"/>
  <c r="L69"/>
  <c r="M69"/>
  <c r="D69" i="57" s="1"/>
  <c r="N69" i="3"/>
  <c r="L71"/>
  <c r="M71"/>
  <c r="N71"/>
  <c r="E71" i="57" s="1"/>
  <c r="L72" i="3"/>
  <c r="M72"/>
  <c r="N72"/>
  <c r="L73"/>
  <c r="C73" i="57" s="1"/>
  <c r="M73" i="3"/>
  <c r="N73"/>
  <c r="L74"/>
  <c r="M74"/>
  <c r="D74" i="57" s="1"/>
  <c r="N74" i="3"/>
  <c r="N74" i="46" s="1"/>
  <c r="E74" i="61" s="1"/>
  <c r="M76" i="3"/>
  <c r="D76" i="57" s="1"/>
  <c r="N76" i="3"/>
  <c r="L77"/>
  <c r="M77"/>
  <c r="D77" i="57" s="1"/>
  <c r="N77" i="3"/>
  <c r="E77" i="57" s="1"/>
  <c r="L78" i="3"/>
  <c r="M78"/>
  <c r="N78"/>
  <c r="E78" i="57" s="1"/>
  <c r="L79" i="3"/>
  <c r="M79"/>
  <c r="D79" i="57" s="1"/>
  <c r="N79" i="3"/>
  <c r="L81"/>
  <c r="M81"/>
  <c r="M81" i="46" s="1"/>
  <c r="D81" i="61" s="1"/>
  <c r="N81" i="3"/>
  <c r="L82"/>
  <c r="M82"/>
  <c r="N82"/>
  <c r="N82" i="46" s="1"/>
  <c r="E82" i="61" s="1"/>
  <c r="L83" i="3"/>
  <c r="M83"/>
  <c r="N83"/>
  <c r="L84"/>
  <c r="C84" i="57" s="1"/>
  <c r="M84" i="3"/>
  <c r="N84"/>
  <c r="L85"/>
  <c r="M85"/>
  <c r="D85" i="57" s="1"/>
  <c r="N85" i="3"/>
  <c r="L87"/>
  <c r="M87"/>
  <c r="D87" i="57" s="1"/>
  <c r="N87" i="3"/>
  <c r="L88"/>
  <c r="M88"/>
  <c r="N88"/>
  <c r="L89"/>
  <c r="M89"/>
  <c r="N89"/>
  <c r="L90"/>
  <c r="M90"/>
  <c r="N90"/>
  <c r="L92"/>
  <c r="M92"/>
  <c r="N92"/>
  <c r="M6"/>
  <c r="N6"/>
  <c r="M7"/>
  <c r="N7"/>
  <c r="N7" i="46" s="1"/>
  <c r="E7" i="61" s="1"/>
  <c r="M8" i="3"/>
  <c r="N8"/>
  <c r="N8" i="46" s="1"/>
  <c r="E8" i="61" s="1"/>
  <c r="M9" i="3"/>
  <c r="N9"/>
  <c r="E9" i="57" s="1"/>
  <c r="M10" i="3"/>
  <c r="N10"/>
  <c r="M11"/>
  <c r="N11"/>
  <c r="E11" i="57" s="1"/>
  <c r="E41" i="41"/>
  <c r="N41" s="1"/>
  <c r="E41" i="60" s="1"/>
  <c r="E38" i="41"/>
  <c r="E62" i="38"/>
  <c r="E40" i="36"/>
  <c r="N40" s="1"/>
  <c r="D40"/>
  <c r="M40" s="1"/>
  <c r="E62" i="3"/>
  <c r="E63" s="1"/>
  <c r="D62"/>
  <c r="E41"/>
  <c r="N41" s="1"/>
  <c r="D41"/>
  <c r="M41" s="1"/>
  <c r="E40"/>
  <c r="D40"/>
  <c r="E37"/>
  <c r="D37"/>
  <c r="E30"/>
  <c r="N30" s="1"/>
  <c r="D30"/>
  <c r="E17"/>
  <c r="N17" s="1"/>
  <c r="D17"/>
  <c r="O122" i="42"/>
  <c r="F122" i="56" s="1"/>
  <c r="E110" i="42"/>
  <c r="G110"/>
  <c r="H110"/>
  <c r="I110"/>
  <c r="J110"/>
  <c r="K110"/>
  <c r="D110"/>
  <c r="D14" i="11"/>
  <c r="D89"/>
  <c r="E11"/>
  <c r="E12"/>
  <c r="Q12" s="1"/>
  <c r="E13"/>
  <c r="E18"/>
  <c r="E19"/>
  <c r="E21"/>
  <c r="E22"/>
  <c r="E23"/>
  <c r="E24"/>
  <c r="D27"/>
  <c r="D9"/>
  <c r="E66"/>
  <c r="Q66" s="1"/>
  <c r="E69"/>
  <c r="Q69" s="1"/>
  <c r="E87"/>
  <c r="E38"/>
  <c r="Q38" s="1"/>
  <c r="E50"/>
  <c r="E53"/>
  <c r="E9"/>
  <c r="E121"/>
  <c r="E108"/>
  <c r="E98"/>
  <c r="D55"/>
  <c r="P55" s="1"/>
  <c r="D101"/>
  <c r="D108"/>
  <c r="D121"/>
  <c r="C9"/>
  <c r="J55"/>
  <c r="J89"/>
  <c r="J9"/>
  <c r="J90" s="1"/>
  <c r="K9"/>
  <c r="K64"/>
  <c r="K79"/>
  <c r="K89" s="1"/>
  <c r="K32"/>
  <c r="Q32" s="1"/>
  <c r="K43"/>
  <c r="K45"/>
  <c r="K55" s="1"/>
  <c r="J101"/>
  <c r="J121"/>
  <c r="J122"/>
  <c r="K121"/>
  <c r="K101"/>
  <c r="M89"/>
  <c r="M27"/>
  <c r="P27" s="1"/>
  <c r="M9"/>
  <c r="N89"/>
  <c r="N27"/>
  <c r="N9"/>
  <c r="G89"/>
  <c r="G90" s="1"/>
  <c r="G123" s="1"/>
  <c r="G9"/>
  <c r="H63"/>
  <c r="H89"/>
  <c r="H90" s="1"/>
  <c r="H123" s="1"/>
  <c r="H6"/>
  <c r="H9" s="1"/>
  <c r="D25" i="40"/>
  <c r="C82"/>
  <c r="C49"/>
  <c r="C43"/>
  <c r="C40"/>
  <c r="C32"/>
  <c r="C29"/>
  <c r="C23"/>
  <c r="C19"/>
  <c r="C24" s="1"/>
  <c r="D39"/>
  <c r="D26"/>
  <c r="D29" s="1"/>
  <c r="E25"/>
  <c r="L27" i="11"/>
  <c r="E39" i="37"/>
  <c r="D39"/>
  <c r="D25"/>
  <c r="E39" i="15"/>
  <c r="D39"/>
  <c r="D40" s="1"/>
  <c r="E25"/>
  <c r="D25"/>
  <c r="E96" i="2"/>
  <c r="D96"/>
  <c r="E76"/>
  <c r="D76"/>
  <c r="D49"/>
  <c r="E70"/>
  <c r="D70"/>
  <c r="E58"/>
  <c r="D58"/>
  <c r="E56"/>
  <c r="D56"/>
  <c r="E39"/>
  <c r="D39"/>
  <c r="E25"/>
  <c r="D25"/>
  <c r="C24" i="27"/>
  <c r="C26"/>
  <c r="C20"/>
  <c r="L7" i="12"/>
  <c r="L8"/>
  <c r="L9"/>
  <c r="L10"/>
  <c r="L11"/>
  <c r="L12"/>
  <c r="L6"/>
  <c r="P6" i="11"/>
  <c r="Q6"/>
  <c r="P7"/>
  <c r="Q7"/>
  <c r="P8"/>
  <c r="Q8"/>
  <c r="P10"/>
  <c r="Q10"/>
  <c r="P11"/>
  <c r="P12"/>
  <c r="P13"/>
  <c r="Q13"/>
  <c r="P14"/>
  <c r="Q14"/>
  <c r="P28"/>
  <c r="Q28"/>
  <c r="P29"/>
  <c r="Q29"/>
  <c r="P30"/>
  <c r="Q30"/>
  <c r="P31"/>
  <c r="Q31"/>
  <c r="P32"/>
  <c r="P33"/>
  <c r="Q33"/>
  <c r="P34"/>
  <c r="Q34"/>
  <c r="P35"/>
  <c r="Q35"/>
  <c r="P36"/>
  <c r="Q36"/>
  <c r="P37"/>
  <c r="Q37"/>
  <c r="P38"/>
  <c r="P39"/>
  <c r="Q39"/>
  <c r="P40"/>
  <c r="Q40"/>
  <c r="P50"/>
  <c r="Q50"/>
  <c r="P54"/>
  <c r="Q54"/>
  <c r="P56"/>
  <c r="Q56"/>
  <c r="P57"/>
  <c r="Q57"/>
  <c r="P58"/>
  <c r="Q58"/>
  <c r="P59"/>
  <c r="Q59"/>
  <c r="P60"/>
  <c r="Q60"/>
  <c r="P61"/>
  <c r="Q61"/>
  <c r="P62"/>
  <c r="Q62"/>
  <c r="P63"/>
  <c r="Q63"/>
  <c r="P64"/>
  <c r="Q64"/>
  <c r="P65"/>
  <c r="Q65"/>
  <c r="P66"/>
  <c r="P67"/>
  <c r="Q67"/>
  <c r="P68"/>
  <c r="Q68"/>
  <c r="P69"/>
  <c r="P70"/>
  <c r="Q70"/>
  <c r="P71"/>
  <c r="Q71"/>
  <c r="P72"/>
  <c r="Q72"/>
  <c r="P73"/>
  <c r="Q73"/>
  <c r="P83"/>
  <c r="Q83"/>
  <c r="P84"/>
  <c r="Q84"/>
  <c r="P88"/>
  <c r="Q88"/>
  <c r="P91"/>
  <c r="Q91"/>
  <c r="P92"/>
  <c r="Q92"/>
  <c r="P93"/>
  <c r="Q93"/>
  <c r="P94"/>
  <c r="Q94"/>
  <c r="P95"/>
  <c r="Q95"/>
  <c r="P96"/>
  <c r="Q96"/>
  <c r="P97"/>
  <c r="Q97"/>
  <c r="P98"/>
  <c r="P99"/>
  <c r="Q99"/>
  <c r="P100"/>
  <c r="Q100"/>
  <c r="P101"/>
  <c r="P102"/>
  <c r="Q102"/>
  <c r="P103"/>
  <c r="Q103"/>
  <c r="P104"/>
  <c r="Q104"/>
  <c r="P105"/>
  <c r="Q105"/>
  <c r="P106"/>
  <c r="Q106"/>
  <c r="P107"/>
  <c r="Q107"/>
  <c r="P108"/>
  <c r="P109"/>
  <c r="Q109"/>
  <c r="P110"/>
  <c r="Q110"/>
  <c r="P111"/>
  <c r="Q111"/>
  <c r="P112"/>
  <c r="Q112"/>
  <c r="P113"/>
  <c r="Q113"/>
  <c r="P114"/>
  <c r="Q114"/>
  <c r="P115"/>
  <c r="Q115"/>
  <c r="P116"/>
  <c r="Q116"/>
  <c r="P117"/>
  <c r="Q117"/>
  <c r="P118"/>
  <c r="Q118"/>
  <c r="P119"/>
  <c r="Q119"/>
  <c r="P120"/>
  <c r="Q120"/>
  <c r="P5"/>
  <c r="Q5"/>
  <c r="L7" i="3"/>
  <c r="L8"/>
  <c r="L9"/>
  <c r="L9" i="46" s="1"/>
  <c r="C9" i="61" s="1"/>
  <c r="L10" i="3"/>
  <c r="C10" i="57" s="1"/>
  <c r="L11" i="3"/>
  <c r="N11" i="46"/>
  <c r="E11" i="61" s="1"/>
  <c r="L6" i="3"/>
  <c r="L6" i="36"/>
  <c r="L6" i="38"/>
  <c r="L6" i="41"/>
  <c r="L25" i="46"/>
  <c r="C25" i="61" s="1"/>
  <c r="M26" i="46"/>
  <c r="D26" i="61" s="1"/>
  <c r="N31" i="46"/>
  <c r="E31" i="61" s="1"/>
  <c r="M34" i="46"/>
  <c r="D34" i="61" s="1"/>
  <c r="M58" i="46"/>
  <c r="D58" i="61" s="1"/>
  <c r="C62" i="3"/>
  <c r="L62" s="1"/>
  <c r="L62" i="46" s="1"/>
  <c r="C62" i="61" s="1"/>
  <c r="L60" i="2"/>
  <c r="L61"/>
  <c r="L62"/>
  <c r="L63"/>
  <c r="L64"/>
  <c r="C65"/>
  <c r="L65" s="1"/>
  <c r="L66"/>
  <c r="L67"/>
  <c r="L68"/>
  <c r="L68" i="42" s="1"/>
  <c r="C68" i="56" s="1"/>
  <c r="L69" i="2"/>
  <c r="L70"/>
  <c r="C71"/>
  <c r="L72"/>
  <c r="L72" i="42" s="1"/>
  <c r="C72" i="56" s="1"/>
  <c r="L51" i="2"/>
  <c r="L52"/>
  <c r="L53"/>
  <c r="L54"/>
  <c r="L55"/>
  <c r="L56"/>
  <c r="L57"/>
  <c r="L58"/>
  <c r="L44"/>
  <c r="L45"/>
  <c r="L46"/>
  <c r="L47"/>
  <c r="L48"/>
  <c r="L41"/>
  <c r="L42"/>
  <c r="L42" i="42" s="1"/>
  <c r="L33" i="2"/>
  <c r="L34"/>
  <c r="L35"/>
  <c r="L36"/>
  <c r="L36" i="42" s="1"/>
  <c r="C36" i="56" s="1"/>
  <c r="L37" i="2"/>
  <c r="L38"/>
  <c r="L39"/>
  <c r="L30"/>
  <c r="L31"/>
  <c r="L26"/>
  <c r="L27"/>
  <c r="L28"/>
  <c r="L25"/>
  <c r="L20"/>
  <c r="L23" s="1"/>
  <c r="L21"/>
  <c r="L22"/>
  <c r="L6"/>
  <c r="L19" s="1"/>
  <c r="L7"/>
  <c r="L8"/>
  <c r="L9"/>
  <c r="L10"/>
  <c r="C10" i="52" s="1"/>
  <c r="L11" i="2"/>
  <c r="L12"/>
  <c r="L13"/>
  <c r="L14"/>
  <c r="L15"/>
  <c r="L16"/>
  <c r="L17"/>
  <c r="L18"/>
  <c r="C18" i="52" s="1"/>
  <c r="L60" i="15"/>
  <c r="L61"/>
  <c r="L62"/>
  <c r="L63"/>
  <c r="L64"/>
  <c r="L65"/>
  <c r="L66"/>
  <c r="L66" i="42" s="1"/>
  <c r="C66" i="56" s="1"/>
  <c r="L67" i="15"/>
  <c r="L68"/>
  <c r="L69"/>
  <c r="L70"/>
  <c r="L70" i="42" s="1"/>
  <c r="C70" i="56" s="1"/>
  <c r="L71" i="15"/>
  <c r="L72"/>
  <c r="L51"/>
  <c r="C51" i="53" s="1"/>
  <c r="L52" i="15"/>
  <c r="L53"/>
  <c r="L54"/>
  <c r="L55"/>
  <c r="C55" i="53" s="1"/>
  <c r="L56" i="15"/>
  <c r="L57"/>
  <c r="L58"/>
  <c r="L44"/>
  <c r="L45"/>
  <c r="C45" i="53" s="1"/>
  <c r="L46" i="15"/>
  <c r="L47"/>
  <c r="L48"/>
  <c r="C48" i="53" s="1"/>
  <c r="L41" i="15"/>
  <c r="L43" s="1"/>
  <c r="L42"/>
  <c r="L33"/>
  <c r="L33" i="42" s="1"/>
  <c r="C33" i="56" s="1"/>
  <c r="L34" i="15"/>
  <c r="L34" i="42" s="1"/>
  <c r="C34" i="56" s="1"/>
  <c r="L35" i="15"/>
  <c r="L36"/>
  <c r="L37"/>
  <c r="C37" i="53" s="1"/>
  <c r="L38" i="15"/>
  <c r="L38" i="42" s="1"/>
  <c r="C38" i="56" s="1"/>
  <c r="L39" i="15"/>
  <c r="L30"/>
  <c r="L31"/>
  <c r="L26"/>
  <c r="C26" i="53" s="1"/>
  <c r="L27" i="15"/>
  <c r="L28"/>
  <c r="L25"/>
  <c r="L20"/>
  <c r="L23" s="1"/>
  <c r="L21"/>
  <c r="L22"/>
  <c r="L6"/>
  <c r="C6" i="53" s="1"/>
  <c r="L7" i="15"/>
  <c r="C7" i="53" s="1"/>
  <c r="L8" i="15"/>
  <c r="L9"/>
  <c r="L10"/>
  <c r="L11"/>
  <c r="C11" i="53" s="1"/>
  <c r="L12" i="15"/>
  <c r="L13"/>
  <c r="L14"/>
  <c r="C14" i="53" s="1"/>
  <c r="L15" i="15"/>
  <c r="L15" i="42" s="1"/>
  <c r="C15" i="56" s="1"/>
  <c r="L16" i="15"/>
  <c r="L17"/>
  <c r="L18"/>
  <c r="C18" i="53" s="1"/>
  <c r="L60" i="37"/>
  <c r="C60" i="54" s="1"/>
  <c r="L61" i="37"/>
  <c r="L62"/>
  <c r="L63"/>
  <c r="L64"/>
  <c r="C64" i="54" s="1"/>
  <c r="L65" i="37"/>
  <c r="L66"/>
  <c r="L67"/>
  <c r="C67" i="54" s="1"/>
  <c r="L68" i="37"/>
  <c r="L69"/>
  <c r="L70"/>
  <c r="L71"/>
  <c r="L72"/>
  <c r="C72" i="54" s="1"/>
  <c r="L51" i="37"/>
  <c r="L52"/>
  <c r="L53"/>
  <c r="L54"/>
  <c r="L54" i="42" s="1"/>
  <c r="C54" i="56" s="1"/>
  <c r="L55" i="37"/>
  <c r="C55" i="54" s="1"/>
  <c r="L56" i="37"/>
  <c r="L57"/>
  <c r="L58"/>
  <c r="L58" i="42" s="1"/>
  <c r="C58" i="56" s="1"/>
  <c r="L44" i="37"/>
  <c r="L45"/>
  <c r="L46"/>
  <c r="L47"/>
  <c r="L48"/>
  <c r="L41"/>
  <c r="L42"/>
  <c r="L33"/>
  <c r="L34"/>
  <c r="L35"/>
  <c r="L36"/>
  <c r="L37"/>
  <c r="L38"/>
  <c r="L39"/>
  <c r="L30"/>
  <c r="L31"/>
  <c r="L26"/>
  <c r="L27"/>
  <c r="L28"/>
  <c r="C25"/>
  <c r="L25" s="1"/>
  <c r="L20"/>
  <c r="L21"/>
  <c r="L21" i="42" s="1"/>
  <c r="C21" i="56" s="1"/>
  <c r="L22" i="37"/>
  <c r="C6"/>
  <c r="L7"/>
  <c r="L8"/>
  <c r="L8" i="42" s="1"/>
  <c r="C8" i="56" s="1"/>
  <c r="L9" i="37"/>
  <c r="L10"/>
  <c r="L11"/>
  <c r="L12"/>
  <c r="L13"/>
  <c r="L14"/>
  <c r="L15"/>
  <c r="L16"/>
  <c r="L17"/>
  <c r="L18"/>
  <c r="L60" i="40"/>
  <c r="L61"/>
  <c r="L62"/>
  <c r="L63"/>
  <c r="L64"/>
  <c r="L65"/>
  <c r="L66"/>
  <c r="C66" i="55" s="1"/>
  <c r="L67" i="40"/>
  <c r="L68"/>
  <c r="L69"/>
  <c r="L70"/>
  <c r="C70" i="55" s="1"/>
  <c r="L71" i="40"/>
  <c r="L72"/>
  <c r="L51"/>
  <c r="L52"/>
  <c r="L53"/>
  <c r="L54"/>
  <c r="L55"/>
  <c r="L56"/>
  <c r="L57"/>
  <c r="L58"/>
  <c r="L44"/>
  <c r="L45"/>
  <c r="L46"/>
  <c r="L47"/>
  <c r="L48"/>
  <c r="L41"/>
  <c r="L42"/>
  <c r="L43"/>
  <c r="L33"/>
  <c r="L40" s="1"/>
  <c r="C40" i="55" s="1"/>
  <c r="L34" i="40"/>
  <c r="L35"/>
  <c r="L36"/>
  <c r="L37"/>
  <c r="L38"/>
  <c r="L39"/>
  <c r="L30"/>
  <c r="L32" s="1"/>
  <c r="L31"/>
  <c r="L26"/>
  <c r="L29" s="1"/>
  <c r="L27"/>
  <c r="L28"/>
  <c r="L25"/>
  <c r="L20"/>
  <c r="L21"/>
  <c r="L22"/>
  <c r="L6"/>
  <c r="L7"/>
  <c r="C7" i="55" s="1"/>
  <c r="L8" i="40"/>
  <c r="L9"/>
  <c r="L10"/>
  <c r="L11"/>
  <c r="L12"/>
  <c r="L13"/>
  <c r="L14"/>
  <c r="L15"/>
  <c r="C15" i="55" s="1"/>
  <c r="L16" i="40"/>
  <c r="L17"/>
  <c r="L18"/>
  <c r="L19"/>
  <c r="L88" i="2"/>
  <c r="L89"/>
  <c r="L90"/>
  <c r="C90" i="52" s="1"/>
  <c r="L91" i="2"/>
  <c r="L92"/>
  <c r="L93"/>
  <c r="L94"/>
  <c r="C94" i="52" s="1"/>
  <c r="L95" i="2"/>
  <c r="L83"/>
  <c r="L84"/>
  <c r="L85"/>
  <c r="L87" s="1"/>
  <c r="C87" i="52" s="1"/>
  <c r="C86" i="2"/>
  <c r="L86" s="1"/>
  <c r="L75"/>
  <c r="L76"/>
  <c r="L77"/>
  <c r="C77" i="52" s="1"/>
  <c r="L78" i="2"/>
  <c r="L79"/>
  <c r="L80"/>
  <c r="C81"/>
  <c r="C82" s="1"/>
  <c r="C82" i="42" s="1"/>
  <c r="L88" i="15"/>
  <c r="L89"/>
  <c r="L90"/>
  <c r="C90" i="53" s="1"/>
  <c r="L91" i="15"/>
  <c r="L92"/>
  <c r="L93"/>
  <c r="L94"/>
  <c r="L95"/>
  <c r="L83"/>
  <c r="L84"/>
  <c r="L85"/>
  <c r="L86"/>
  <c r="L75"/>
  <c r="L76"/>
  <c r="L77"/>
  <c r="L78"/>
  <c r="L79"/>
  <c r="L80"/>
  <c r="C81"/>
  <c r="C82" s="1"/>
  <c r="L88" i="37"/>
  <c r="L89"/>
  <c r="L90"/>
  <c r="C90" i="54" s="1"/>
  <c r="L91" i="37"/>
  <c r="L92"/>
  <c r="L93"/>
  <c r="C93" i="54" s="1"/>
  <c r="L94" i="37"/>
  <c r="L95"/>
  <c r="L83"/>
  <c r="L84"/>
  <c r="L85"/>
  <c r="L86"/>
  <c r="L75"/>
  <c r="L76"/>
  <c r="C76" i="54" s="1"/>
  <c r="L77" i="37"/>
  <c r="C77" i="54" s="1"/>
  <c r="L78" i="37"/>
  <c r="L79"/>
  <c r="L80"/>
  <c r="L81"/>
  <c r="L88" i="40"/>
  <c r="L89"/>
  <c r="L90"/>
  <c r="L91"/>
  <c r="C91" i="55" s="1"/>
  <c r="L92" i="40"/>
  <c r="L93"/>
  <c r="L94"/>
  <c r="L95"/>
  <c r="L95" i="42" s="1"/>
  <c r="C95" i="56" s="1"/>
  <c r="L83" i="40"/>
  <c r="L84"/>
  <c r="L85"/>
  <c r="L86"/>
  <c r="L75"/>
  <c r="L76"/>
  <c r="L77"/>
  <c r="C77" i="55" s="1"/>
  <c r="L78" i="40"/>
  <c r="L79"/>
  <c r="L80"/>
  <c r="L81"/>
  <c r="N67" i="46"/>
  <c r="E67" i="61" s="1"/>
  <c r="M69" i="46"/>
  <c r="D69" i="61" s="1"/>
  <c r="M71" i="46"/>
  <c r="D71" i="61" s="1"/>
  <c r="N72" i="46"/>
  <c r="E72" i="61" s="1"/>
  <c r="C76" i="3"/>
  <c r="M77" i="46"/>
  <c r="D77" i="61" s="1"/>
  <c r="M79" i="46"/>
  <c r="D79" i="61" s="1"/>
  <c r="N81" i="46"/>
  <c r="E81" i="61" s="1"/>
  <c r="C83" i="38"/>
  <c r="M84" i="46"/>
  <c r="D84" i="61" s="1"/>
  <c r="N85" i="46"/>
  <c r="E85" i="61" s="1"/>
  <c r="M87" i="46"/>
  <c r="D87" i="61" s="1"/>
  <c r="N92" i="46"/>
  <c r="E92" i="61" s="1"/>
  <c r="C91" i="3"/>
  <c r="C86"/>
  <c r="C75"/>
  <c r="C70"/>
  <c r="F91"/>
  <c r="F86"/>
  <c r="F80"/>
  <c r="F75"/>
  <c r="F75" i="46" s="1"/>
  <c r="F70" i="3"/>
  <c r="I91"/>
  <c r="I86"/>
  <c r="I80"/>
  <c r="I75"/>
  <c r="I70"/>
  <c r="C91" i="36"/>
  <c r="C86"/>
  <c r="C80"/>
  <c r="C75"/>
  <c r="C70"/>
  <c r="F91"/>
  <c r="F86"/>
  <c r="F86" i="46" s="1"/>
  <c r="F80" i="36"/>
  <c r="F75"/>
  <c r="F70"/>
  <c r="I91"/>
  <c r="I86"/>
  <c r="I80"/>
  <c r="I75"/>
  <c r="I70"/>
  <c r="I70" i="46" s="1"/>
  <c r="C91" i="38"/>
  <c r="C80"/>
  <c r="C75"/>
  <c r="C75" i="46" s="1"/>
  <c r="C70" i="38"/>
  <c r="F91"/>
  <c r="F86"/>
  <c r="F80"/>
  <c r="F75"/>
  <c r="F70"/>
  <c r="I91"/>
  <c r="I86"/>
  <c r="I80"/>
  <c r="I75"/>
  <c r="I70"/>
  <c r="C91" i="41"/>
  <c r="L91" s="1"/>
  <c r="C91" i="60" s="1"/>
  <c r="C86" i="41"/>
  <c r="C80"/>
  <c r="C75"/>
  <c r="C70"/>
  <c r="F91"/>
  <c r="F93" s="1"/>
  <c r="F86"/>
  <c r="F80"/>
  <c r="F75"/>
  <c r="F70"/>
  <c r="I91"/>
  <c r="I86"/>
  <c r="I80"/>
  <c r="I75"/>
  <c r="I70"/>
  <c r="D91" i="3"/>
  <c r="D86"/>
  <c r="D80"/>
  <c r="D75"/>
  <c r="D70"/>
  <c r="G91"/>
  <c r="G86"/>
  <c r="G80"/>
  <c r="G75"/>
  <c r="G70"/>
  <c r="J91"/>
  <c r="J86"/>
  <c r="J80"/>
  <c r="J75"/>
  <c r="J70"/>
  <c r="D91" i="36"/>
  <c r="D86"/>
  <c r="D80"/>
  <c r="M80" s="1"/>
  <c r="D80" i="58" s="1"/>
  <c r="D75" i="36"/>
  <c r="D70"/>
  <c r="G91"/>
  <c r="G86"/>
  <c r="G80"/>
  <c r="G75"/>
  <c r="G70"/>
  <c r="J91"/>
  <c r="J86"/>
  <c r="J80"/>
  <c r="J75"/>
  <c r="J70"/>
  <c r="J70" i="46" s="1"/>
  <c r="D91" i="38"/>
  <c r="D86"/>
  <c r="D80"/>
  <c r="D75"/>
  <c r="D70"/>
  <c r="G91"/>
  <c r="G86"/>
  <c r="G80"/>
  <c r="G75"/>
  <c r="G70"/>
  <c r="J91"/>
  <c r="J86"/>
  <c r="J80"/>
  <c r="J75"/>
  <c r="J70"/>
  <c r="D91" i="41"/>
  <c r="D86"/>
  <c r="D80"/>
  <c r="D75"/>
  <c r="D70"/>
  <c r="M70" s="1"/>
  <c r="D70" i="60" s="1"/>
  <c r="G91" i="41"/>
  <c r="G86"/>
  <c r="G80"/>
  <c r="G75"/>
  <c r="G70"/>
  <c r="J91"/>
  <c r="J86"/>
  <c r="J80"/>
  <c r="J75"/>
  <c r="J70"/>
  <c r="J93"/>
  <c r="E91" i="3"/>
  <c r="E86"/>
  <c r="E80"/>
  <c r="E75"/>
  <c r="N75" s="1"/>
  <c r="E70"/>
  <c r="H91"/>
  <c r="H86"/>
  <c r="H80"/>
  <c r="H75"/>
  <c r="H70"/>
  <c r="K91"/>
  <c r="K86"/>
  <c r="K86" i="46" s="1"/>
  <c r="K80" i="3"/>
  <c r="K75"/>
  <c r="K70"/>
  <c r="E91" i="36"/>
  <c r="E86"/>
  <c r="E80"/>
  <c r="E75"/>
  <c r="E70"/>
  <c r="N70" s="1"/>
  <c r="E70" i="58" s="1"/>
  <c r="H91" i="36"/>
  <c r="H86"/>
  <c r="H80"/>
  <c r="H75"/>
  <c r="H70"/>
  <c r="K91"/>
  <c r="K86"/>
  <c r="K80"/>
  <c r="K75"/>
  <c r="K70"/>
  <c r="E91" i="38"/>
  <c r="E86"/>
  <c r="E86" i="46" s="1"/>
  <c r="E80" i="38"/>
  <c r="E75"/>
  <c r="E70"/>
  <c r="H91"/>
  <c r="H86"/>
  <c r="H80"/>
  <c r="H75"/>
  <c r="H70"/>
  <c r="K91"/>
  <c r="K86"/>
  <c r="K80"/>
  <c r="K75"/>
  <c r="N75" s="1"/>
  <c r="E75" i="59" s="1"/>
  <c r="K70" i="38"/>
  <c r="E91" i="41"/>
  <c r="E86"/>
  <c r="E80"/>
  <c r="E75"/>
  <c r="E70"/>
  <c r="H91"/>
  <c r="H86"/>
  <c r="H80"/>
  <c r="H75"/>
  <c r="H70"/>
  <c r="N70" s="1"/>
  <c r="E70" i="60" s="1"/>
  <c r="H93" i="41"/>
  <c r="K91"/>
  <c r="K86"/>
  <c r="K80"/>
  <c r="K75"/>
  <c r="K70"/>
  <c r="E6" i="61"/>
  <c r="D7" i="60"/>
  <c r="E7"/>
  <c r="E8"/>
  <c r="C9"/>
  <c r="C10"/>
  <c r="D10"/>
  <c r="D11"/>
  <c r="E11"/>
  <c r="E13"/>
  <c r="C14"/>
  <c r="D14"/>
  <c r="D15"/>
  <c r="E16"/>
  <c r="C19"/>
  <c r="C20"/>
  <c r="D20"/>
  <c r="D21"/>
  <c r="E21"/>
  <c r="E22"/>
  <c r="C23"/>
  <c r="C25"/>
  <c r="E25"/>
  <c r="D26"/>
  <c r="E28"/>
  <c r="C29"/>
  <c r="C30"/>
  <c r="D30"/>
  <c r="D31"/>
  <c r="E31"/>
  <c r="E32"/>
  <c r="C33"/>
  <c r="C34"/>
  <c r="D34"/>
  <c r="D35"/>
  <c r="E35"/>
  <c r="E37"/>
  <c r="C42"/>
  <c r="D44"/>
  <c r="C46"/>
  <c r="E48"/>
  <c r="D50"/>
  <c r="E50"/>
  <c r="C51"/>
  <c r="E51"/>
  <c r="C52"/>
  <c r="D52"/>
  <c r="C53"/>
  <c r="D53"/>
  <c r="E53"/>
  <c r="D54"/>
  <c r="E54"/>
  <c r="D56"/>
  <c r="E56"/>
  <c r="C57"/>
  <c r="C58"/>
  <c r="D58"/>
  <c r="E60"/>
  <c r="C61"/>
  <c r="C62"/>
  <c r="D65"/>
  <c r="E66"/>
  <c r="C67"/>
  <c r="D67"/>
  <c r="C68"/>
  <c r="D68"/>
  <c r="E68"/>
  <c r="D69"/>
  <c r="E69"/>
  <c r="C71"/>
  <c r="E71"/>
  <c r="D72"/>
  <c r="E72"/>
  <c r="C73"/>
  <c r="D74"/>
  <c r="C76"/>
  <c r="E76"/>
  <c r="C77"/>
  <c r="D77"/>
  <c r="C78"/>
  <c r="D78"/>
  <c r="E78"/>
  <c r="D79"/>
  <c r="E79"/>
  <c r="C81"/>
  <c r="E81"/>
  <c r="C82"/>
  <c r="D82"/>
  <c r="C83"/>
  <c r="D83"/>
  <c r="D84"/>
  <c r="E84"/>
  <c r="E85"/>
  <c r="D87"/>
  <c r="E87"/>
  <c r="C88"/>
  <c r="C89"/>
  <c r="D89"/>
  <c r="E90"/>
  <c r="D92"/>
  <c r="E92"/>
  <c r="E6"/>
  <c r="C6"/>
  <c r="D7" i="59"/>
  <c r="E7"/>
  <c r="C8"/>
  <c r="E8"/>
  <c r="C9"/>
  <c r="C10"/>
  <c r="D10"/>
  <c r="D11"/>
  <c r="E11"/>
  <c r="D13"/>
  <c r="E13"/>
  <c r="C15"/>
  <c r="C16"/>
  <c r="D16"/>
  <c r="E17"/>
  <c r="C19"/>
  <c r="C20"/>
  <c r="D20"/>
  <c r="D21"/>
  <c r="E21"/>
  <c r="C22"/>
  <c r="E22"/>
  <c r="C23"/>
  <c r="C25"/>
  <c r="D25"/>
  <c r="D26"/>
  <c r="E26"/>
  <c r="C28"/>
  <c r="E29"/>
  <c r="D32"/>
  <c r="D33"/>
  <c r="C35"/>
  <c r="E37"/>
  <c r="C39"/>
  <c r="D39"/>
  <c r="C40"/>
  <c r="D40"/>
  <c r="E40"/>
  <c r="D41"/>
  <c r="E41"/>
  <c r="E42"/>
  <c r="C43"/>
  <c r="C44"/>
  <c r="D44"/>
  <c r="E44"/>
  <c r="D45"/>
  <c r="E45"/>
  <c r="C46"/>
  <c r="E46"/>
  <c r="C47"/>
  <c r="C48"/>
  <c r="D48"/>
  <c r="E50"/>
  <c r="C51"/>
  <c r="D51"/>
  <c r="C52"/>
  <c r="E52"/>
  <c r="D53"/>
  <c r="E54"/>
  <c r="E56"/>
  <c r="C57"/>
  <c r="D57"/>
  <c r="C58"/>
  <c r="D58"/>
  <c r="E58"/>
  <c r="D60"/>
  <c r="E60"/>
  <c r="E61"/>
  <c r="C62"/>
  <c r="D65"/>
  <c r="E65"/>
  <c r="D66"/>
  <c r="E66"/>
  <c r="C67"/>
  <c r="C68"/>
  <c r="D68"/>
  <c r="E69"/>
  <c r="E71"/>
  <c r="C72"/>
  <c r="C73"/>
  <c r="D73"/>
  <c r="D74"/>
  <c r="E74"/>
  <c r="C76"/>
  <c r="D76"/>
  <c r="E76"/>
  <c r="E77"/>
  <c r="C78"/>
  <c r="C79"/>
  <c r="D79"/>
  <c r="D81"/>
  <c r="E81"/>
  <c r="E82"/>
  <c r="D84"/>
  <c r="D85"/>
  <c r="E85"/>
  <c r="C88"/>
  <c r="D89"/>
  <c r="E89"/>
  <c r="E90"/>
  <c r="C92"/>
  <c r="E92"/>
  <c r="D6"/>
  <c r="E6"/>
  <c r="C6"/>
  <c r="D7" i="58"/>
  <c r="E7"/>
  <c r="C8"/>
  <c r="E8"/>
  <c r="C9"/>
  <c r="D9"/>
  <c r="C10"/>
  <c r="D10"/>
  <c r="D11"/>
  <c r="E11"/>
  <c r="E13"/>
  <c r="C14"/>
  <c r="C15"/>
  <c r="D15"/>
  <c r="D16"/>
  <c r="E16"/>
  <c r="E17"/>
  <c r="C19"/>
  <c r="C20"/>
  <c r="D20"/>
  <c r="D21"/>
  <c r="E21"/>
  <c r="E22"/>
  <c r="C23"/>
  <c r="C25"/>
  <c r="D25"/>
  <c r="D26"/>
  <c r="E26"/>
  <c r="D28"/>
  <c r="E28"/>
  <c r="E29"/>
  <c r="C30"/>
  <c r="C31"/>
  <c r="D31"/>
  <c r="D32"/>
  <c r="E32"/>
  <c r="E33"/>
  <c r="C34"/>
  <c r="C35"/>
  <c r="D35"/>
  <c r="D37"/>
  <c r="E37"/>
  <c r="E39"/>
  <c r="C40"/>
  <c r="D40"/>
  <c r="E40"/>
  <c r="C41"/>
  <c r="D41"/>
  <c r="E41"/>
  <c r="C42"/>
  <c r="D42"/>
  <c r="E42"/>
  <c r="C43"/>
  <c r="D43"/>
  <c r="E43"/>
  <c r="C44"/>
  <c r="D44"/>
  <c r="E44"/>
  <c r="C45"/>
  <c r="D45"/>
  <c r="E45"/>
  <c r="C46"/>
  <c r="D46"/>
  <c r="E46"/>
  <c r="C47"/>
  <c r="D47"/>
  <c r="E47"/>
  <c r="C48"/>
  <c r="D48"/>
  <c r="E48"/>
  <c r="C50"/>
  <c r="D50"/>
  <c r="E50"/>
  <c r="C51"/>
  <c r="D51"/>
  <c r="E51"/>
  <c r="C52"/>
  <c r="D52"/>
  <c r="E52"/>
  <c r="C53"/>
  <c r="D53"/>
  <c r="E53"/>
  <c r="C54"/>
  <c r="D54"/>
  <c r="E54"/>
  <c r="C56"/>
  <c r="D56"/>
  <c r="E56"/>
  <c r="C57"/>
  <c r="D57"/>
  <c r="E57"/>
  <c r="C58"/>
  <c r="D58"/>
  <c r="E58"/>
  <c r="E60"/>
  <c r="C61"/>
  <c r="C62"/>
  <c r="D62"/>
  <c r="E65"/>
  <c r="D66"/>
  <c r="E66"/>
  <c r="D67"/>
  <c r="E67"/>
  <c r="C68"/>
  <c r="E68"/>
  <c r="C69"/>
  <c r="D69"/>
  <c r="C71"/>
  <c r="D71"/>
  <c r="C72"/>
  <c r="D72"/>
  <c r="E72"/>
  <c r="D73"/>
  <c r="E73"/>
  <c r="C74"/>
  <c r="E74"/>
  <c r="C76"/>
  <c r="D76"/>
  <c r="C77"/>
  <c r="D77"/>
  <c r="E77"/>
  <c r="D78"/>
  <c r="E78"/>
  <c r="C79"/>
  <c r="E79"/>
  <c r="C81"/>
  <c r="E81"/>
  <c r="C82"/>
  <c r="C83"/>
  <c r="D83"/>
  <c r="D84"/>
  <c r="E84"/>
  <c r="C85"/>
  <c r="E85"/>
  <c r="C87"/>
  <c r="D87"/>
  <c r="C88"/>
  <c r="D88"/>
  <c r="D89"/>
  <c r="E89"/>
  <c r="E90"/>
  <c r="C92"/>
  <c r="D92"/>
  <c r="D6"/>
  <c r="E6"/>
  <c r="C6"/>
  <c r="C7" i="57"/>
  <c r="C8"/>
  <c r="D8"/>
  <c r="E8"/>
  <c r="C9"/>
  <c r="D10"/>
  <c r="E10"/>
  <c r="C11"/>
  <c r="C13"/>
  <c r="E13"/>
  <c r="C14"/>
  <c r="C15"/>
  <c r="D15"/>
  <c r="D16"/>
  <c r="E16"/>
  <c r="E17"/>
  <c r="D19"/>
  <c r="E20"/>
  <c r="C21"/>
  <c r="D21"/>
  <c r="C22"/>
  <c r="E22"/>
  <c r="D23"/>
  <c r="D25"/>
  <c r="E25"/>
  <c r="E26"/>
  <c r="C28"/>
  <c r="C29"/>
  <c r="D29"/>
  <c r="E30"/>
  <c r="C31"/>
  <c r="C32"/>
  <c r="D32"/>
  <c r="D33"/>
  <c r="E33"/>
  <c r="E34"/>
  <c r="C35"/>
  <c r="C37"/>
  <c r="C39"/>
  <c r="D41"/>
  <c r="E41"/>
  <c r="C42"/>
  <c r="D42"/>
  <c r="E42"/>
  <c r="C43"/>
  <c r="D43"/>
  <c r="E43"/>
  <c r="C44"/>
  <c r="D44"/>
  <c r="E44"/>
  <c r="C45"/>
  <c r="D45"/>
  <c r="E45"/>
  <c r="C46"/>
  <c r="D46"/>
  <c r="E46"/>
  <c r="C47"/>
  <c r="D47"/>
  <c r="E47"/>
  <c r="C48"/>
  <c r="D48"/>
  <c r="E48"/>
  <c r="C50"/>
  <c r="D50"/>
  <c r="E50"/>
  <c r="C51"/>
  <c r="D51"/>
  <c r="E51"/>
  <c r="C52"/>
  <c r="D52"/>
  <c r="E52"/>
  <c r="C53"/>
  <c r="D53"/>
  <c r="E53"/>
  <c r="C54"/>
  <c r="D54"/>
  <c r="E54"/>
  <c r="D55"/>
  <c r="D56"/>
  <c r="E56"/>
  <c r="C57"/>
  <c r="E57"/>
  <c r="C58"/>
  <c r="C60"/>
  <c r="D60"/>
  <c r="D61"/>
  <c r="E61"/>
  <c r="C62"/>
  <c r="D67"/>
  <c r="E67"/>
  <c r="D68"/>
  <c r="E68"/>
  <c r="C69"/>
  <c r="E69"/>
  <c r="C71"/>
  <c r="D71"/>
  <c r="D72"/>
  <c r="E72"/>
  <c r="E73"/>
  <c r="C74"/>
  <c r="E74"/>
  <c r="C78"/>
  <c r="C79"/>
  <c r="D81"/>
  <c r="E81"/>
  <c r="C82"/>
  <c r="E82"/>
  <c r="C83"/>
  <c r="D83"/>
  <c r="D84"/>
  <c r="E84"/>
  <c r="E85"/>
  <c r="C87"/>
  <c r="C88"/>
  <c r="D88"/>
  <c r="D89"/>
  <c r="E89"/>
  <c r="C90"/>
  <c r="E90"/>
  <c r="C92"/>
  <c r="D92"/>
  <c r="E92"/>
  <c r="D6"/>
  <c r="E6"/>
  <c r="C6"/>
  <c r="C7" i="46"/>
  <c r="D7"/>
  <c r="E7"/>
  <c r="F7"/>
  <c r="G7"/>
  <c r="H7"/>
  <c r="I7"/>
  <c r="J7"/>
  <c r="K7"/>
  <c r="C8"/>
  <c r="D8"/>
  <c r="E8"/>
  <c r="F8"/>
  <c r="G8"/>
  <c r="H8"/>
  <c r="I8"/>
  <c r="J8"/>
  <c r="K8"/>
  <c r="C9"/>
  <c r="D9"/>
  <c r="E9"/>
  <c r="F9"/>
  <c r="G9"/>
  <c r="H9"/>
  <c r="I9"/>
  <c r="J9"/>
  <c r="K9"/>
  <c r="C10"/>
  <c r="D10"/>
  <c r="E10"/>
  <c r="F10"/>
  <c r="G10"/>
  <c r="H10"/>
  <c r="I10"/>
  <c r="J10"/>
  <c r="K10"/>
  <c r="C11"/>
  <c r="D11"/>
  <c r="E11"/>
  <c r="F11"/>
  <c r="G11"/>
  <c r="H11"/>
  <c r="I11"/>
  <c r="J11"/>
  <c r="K11"/>
  <c r="C12" i="3"/>
  <c r="C12" i="36"/>
  <c r="C12" i="38"/>
  <c r="C18" s="1"/>
  <c r="C12" i="41"/>
  <c r="D12" i="3"/>
  <c r="D12" i="36"/>
  <c r="D12" i="38"/>
  <c r="D12" i="41"/>
  <c r="E12" i="3"/>
  <c r="E12" i="36"/>
  <c r="E18" s="1"/>
  <c r="E12" i="38"/>
  <c r="E12" i="41"/>
  <c r="F12" i="3"/>
  <c r="F12" i="36"/>
  <c r="F12" i="38"/>
  <c r="F18" s="1"/>
  <c r="F12" i="41"/>
  <c r="G12" i="3"/>
  <c r="G18" s="1"/>
  <c r="G12" i="36"/>
  <c r="G12" i="38"/>
  <c r="G18" s="1"/>
  <c r="G12" i="41"/>
  <c r="H12" i="3"/>
  <c r="H18" s="1"/>
  <c r="H12" i="36"/>
  <c r="H18" s="1"/>
  <c r="H12" i="38"/>
  <c r="H18" s="1"/>
  <c r="H12" i="41"/>
  <c r="H18" s="1"/>
  <c r="I12" i="3"/>
  <c r="I18" s="1"/>
  <c r="I12" i="36"/>
  <c r="I18" s="1"/>
  <c r="I12" i="38"/>
  <c r="I12" i="41"/>
  <c r="I18" s="1"/>
  <c r="J12" i="3"/>
  <c r="J12" i="36"/>
  <c r="J12" i="38"/>
  <c r="J18" s="1"/>
  <c r="J12" i="41"/>
  <c r="K12" i="3"/>
  <c r="K18" s="1"/>
  <c r="K12" i="36"/>
  <c r="K18" s="1"/>
  <c r="K12" i="38"/>
  <c r="K12" i="41"/>
  <c r="C13" i="46"/>
  <c r="D13"/>
  <c r="E13"/>
  <c r="F13"/>
  <c r="G13"/>
  <c r="H13"/>
  <c r="I13"/>
  <c r="J13"/>
  <c r="K13"/>
  <c r="C14"/>
  <c r="D14"/>
  <c r="E14"/>
  <c r="F14"/>
  <c r="G14"/>
  <c r="H14"/>
  <c r="I14"/>
  <c r="J14"/>
  <c r="K14"/>
  <c r="C15"/>
  <c r="D15"/>
  <c r="E15"/>
  <c r="F15"/>
  <c r="G15"/>
  <c r="H15"/>
  <c r="I15"/>
  <c r="J15"/>
  <c r="K15"/>
  <c r="C16"/>
  <c r="D16"/>
  <c r="E16"/>
  <c r="F16"/>
  <c r="G16"/>
  <c r="H16"/>
  <c r="I16"/>
  <c r="J16"/>
  <c r="K16"/>
  <c r="C17"/>
  <c r="D17"/>
  <c r="E17"/>
  <c r="F17"/>
  <c r="G17"/>
  <c r="H17"/>
  <c r="I17"/>
  <c r="J17"/>
  <c r="K17"/>
  <c r="D18" i="36"/>
  <c r="D18" i="38"/>
  <c r="E18" i="3"/>
  <c r="F18"/>
  <c r="F18" i="41"/>
  <c r="G18"/>
  <c r="J18" i="3"/>
  <c r="J18" i="41"/>
  <c r="K18" i="38"/>
  <c r="K18" i="41"/>
  <c r="C19" i="46"/>
  <c r="D19"/>
  <c r="E19"/>
  <c r="F19"/>
  <c r="G19"/>
  <c r="H19"/>
  <c r="I19"/>
  <c r="J19"/>
  <c r="K19"/>
  <c r="C20"/>
  <c r="D20"/>
  <c r="E20"/>
  <c r="F20"/>
  <c r="G20"/>
  <c r="H20"/>
  <c r="I20"/>
  <c r="J20"/>
  <c r="K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C24" i="3"/>
  <c r="C24" i="36"/>
  <c r="C24" i="38"/>
  <c r="C24" i="41"/>
  <c r="C24" i="46" s="1"/>
  <c r="D24" i="3"/>
  <c r="D24" i="36"/>
  <c r="D24" i="38"/>
  <c r="D24" i="41"/>
  <c r="E24" i="3"/>
  <c r="E24" i="36"/>
  <c r="E24" i="38"/>
  <c r="E24" i="46" s="1"/>
  <c r="E24" i="41"/>
  <c r="F24" i="3"/>
  <c r="F24" i="36"/>
  <c r="F24" i="38"/>
  <c r="F24" i="41"/>
  <c r="G24" i="3"/>
  <c r="G24" i="36"/>
  <c r="G24" i="38"/>
  <c r="G24" i="41"/>
  <c r="H24" i="3"/>
  <c r="H24" i="36"/>
  <c r="H24" i="38"/>
  <c r="H24" i="41"/>
  <c r="I24" i="3"/>
  <c r="I24" i="36"/>
  <c r="I24" i="38"/>
  <c r="I24" i="41"/>
  <c r="J24" i="3"/>
  <c r="J24" i="36"/>
  <c r="J24" i="38"/>
  <c r="J24" i="41"/>
  <c r="K24" i="3"/>
  <c r="K24" i="36"/>
  <c r="K24" i="38"/>
  <c r="K24" i="41"/>
  <c r="C25" i="46"/>
  <c r="D25"/>
  <c r="E25"/>
  <c r="F25"/>
  <c r="G25"/>
  <c r="H25"/>
  <c r="I25"/>
  <c r="J25"/>
  <c r="K25"/>
  <c r="C26"/>
  <c r="D26"/>
  <c r="E26"/>
  <c r="F26"/>
  <c r="G26"/>
  <c r="H26"/>
  <c r="I26"/>
  <c r="J26"/>
  <c r="K26"/>
  <c r="C27" i="3"/>
  <c r="C27" i="36"/>
  <c r="C27" i="38"/>
  <c r="C27" i="41"/>
  <c r="C38" s="1"/>
  <c r="D27" i="3"/>
  <c r="D27" i="36"/>
  <c r="D27" i="38"/>
  <c r="D27" i="41"/>
  <c r="E27" i="3"/>
  <c r="E27" i="36"/>
  <c r="E27" i="38"/>
  <c r="E27" i="41"/>
  <c r="F27" i="3"/>
  <c r="F27" i="36"/>
  <c r="F27" i="38"/>
  <c r="F27" i="41"/>
  <c r="G27" i="3"/>
  <c r="G27" i="36"/>
  <c r="G27" i="38"/>
  <c r="G27" i="41"/>
  <c r="H27" i="3"/>
  <c r="H27" i="36"/>
  <c r="H27" i="46" s="1"/>
  <c r="H27" i="38"/>
  <c r="H27" i="41"/>
  <c r="I27" i="3"/>
  <c r="I27" i="36"/>
  <c r="I27" i="46" s="1"/>
  <c r="I27" i="38"/>
  <c r="I27" i="41"/>
  <c r="J27" i="3"/>
  <c r="J27" i="36"/>
  <c r="J27" i="38"/>
  <c r="J27" i="41"/>
  <c r="K27" i="3"/>
  <c r="K27" i="36"/>
  <c r="K27" i="38"/>
  <c r="K27" i="41"/>
  <c r="C28" i="46"/>
  <c r="D28"/>
  <c r="E28"/>
  <c r="F28"/>
  <c r="G28"/>
  <c r="H28"/>
  <c r="I28"/>
  <c r="J28"/>
  <c r="K28"/>
  <c r="C29"/>
  <c r="D29"/>
  <c r="E29"/>
  <c r="F29"/>
  <c r="G29"/>
  <c r="H29"/>
  <c r="I29"/>
  <c r="J29"/>
  <c r="K29"/>
  <c r="C30"/>
  <c r="E30"/>
  <c r="F30"/>
  <c r="G30"/>
  <c r="H30"/>
  <c r="I30"/>
  <c r="J30"/>
  <c r="K30"/>
  <c r="C31"/>
  <c r="D31"/>
  <c r="E31"/>
  <c r="F31"/>
  <c r="G31"/>
  <c r="H31"/>
  <c r="I31"/>
  <c r="J31"/>
  <c r="K31"/>
  <c r="C32"/>
  <c r="D32"/>
  <c r="E32"/>
  <c r="F32"/>
  <c r="G32"/>
  <c r="H32"/>
  <c r="I32"/>
  <c r="J32"/>
  <c r="K32"/>
  <c r="C33"/>
  <c r="D33"/>
  <c r="E33"/>
  <c r="F33"/>
  <c r="G33"/>
  <c r="H33"/>
  <c r="I33"/>
  <c r="J33"/>
  <c r="K33"/>
  <c r="C34"/>
  <c r="D34"/>
  <c r="E34"/>
  <c r="F34"/>
  <c r="G34"/>
  <c r="H34"/>
  <c r="I34"/>
  <c r="J34"/>
  <c r="K34"/>
  <c r="C35"/>
  <c r="D35"/>
  <c r="E35"/>
  <c r="F35"/>
  <c r="G35"/>
  <c r="H35"/>
  <c r="I35"/>
  <c r="J35"/>
  <c r="K35"/>
  <c r="C36" i="36"/>
  <c r="C36" i="38"/>
  <c r="C36" i="41"/>
  <c r="D36" i="36"/>
  <c r="D36" i="38"/>
  <c r="D38" s="1"/>
  <c r="D64" s="1"/>
  <c r="D36" i="41"/>
  <c r="E36" i="36"/>
  <c r="E36" i="38"/>
  <c r="E36" i="41"/>
  <c r="F36" i="3"/>
  <c r="F36" i="36"/>
  <c r="F36" i="38"/>
  <c r="F36" i="41"/>
  <c r="F38" s="1"/>
  <c r="F36" i="46"/>
  <c r="G36" i="3"/>
  <c r="G36" i="36"/>
  <c r="G36" i="38"/>
  <c r="G36" i="41"/>
  <c r="H36" i="3"/>
  <c r="H36" i="36"/>
  <c r="H36" i="38"/>
  <c r="H36" i="41"/>
  <c r="H38" s="1"/>
  <c r="I36" i="3"/>
  <c r="I36" i="36"/>
  <c r="I36" i="38"/>
  <c r="I38" s="1"/>
  <c r="I36" i="41"/>
  <c r="I38" s="1"/>
  <c r="J36" i="3"/>
  <c r="J36" i="36"/>
  <c r="J36" i="38"/>
  <c r="J38" s="1"/>
  <c r="J36" i="41"/>
  <c r="K36" i="3"/>
  <c r="K36" i="36"/>
  <c r="K36" i="38"/>
  <c r="K38" s="1"/>
  <c r="K36" i="41"/>
  <c r="K38" s="1"/>
  <c r="K64" s="1"/>
  <c r="C37" i="46"/>
  <c r="D37"/>
  <c r="E37"/>
  <c r="F37"/>
  <c r="G37"/>
  <c r="H37"/>
  <c r="I37"/>
  <c r="J37"/>
  <c r="K37"/>
  <c r="H38" i="38"/>
  <c r="C39" i="46"/>
  <c r="D39"/>
  <c r="E39"/>
  <c r="F39"/>
  <c r="G39"/>
  <c r="H39"/>
  <c r="I39"/>
  <c r="J39"/>
  <c r="K39"/>
  <c r="C40"/>
  <c r="F40"/>
  <c r="G40"/>
  <c r="H40"/>
  <c r="I40"/>
  <c r="J40"/>
  <c r="K40"/>
  <c r="C41"/>
  <c r="D41"/>
  <c r="E41"/>
  <c r="F41"/>
  <c r="G41"/>
  <c r="H41"/>
  <c r="I41"/>
  <c r="J41"/>
  <c r="K41"/>
  <c r="C42"/>
  <c r="D42"/>
  <c r="E42"/>
  <c r="F42"/>
  <c r="G42"/>
  <c r="H42"/>
  <c r="I42"/>
  <c r="J42"/>
  <c r="K42"/>
  <c r="C43"/>
  <c r="D43"/>
  <c r="E43"/>
  <c r="F43"/>
  <c r="G43"/>
  <c r="H43"/>
  <c r="I43"/>
  <c r="J43"/>
  <c r="K43"/>
  <c r="C44"/>
  <c r="D44"/>
  <c r="E44"/>
  <c r="F44"/>
  <c r="G44"/>
  <c r="H44"/>
  <c r="I44"/>
  <c r="J44"/>
  <c r="K44"/>
  <c r="C45"/>
  <c r="D45"/>
  <c r="E45"/>
  <c r="F45"/>
  <c r="G45"/>
  <c r="H45"/>
  <c r="I45"/>
  <c r="J45"/>
  <c r="K45"/>
  <c r="C46"/>
  <c r="D46"/>
  <c r="E46"/>
  <c r="F46"/>
  <c r="G46"/>
  <c r="H46"/>
  <c r="I46"/>
  <c r="J46"/>
  <c r="K46"/>
  <c r="C47"/>
  <c r="D47"/>
  <c r="E47"/>
  <c r="F47"/>
  <c r="G47"/>
  <c r="H47"/>
  <c r="I47"/>
  <c r="J47"/>
  <c r="K47"/>
  <c r="C48"/>
  <c r="D48"/>
  <c r="E48"/>
  <c r="F48"/>
  <c r="G48"/>
  <c r="H48"/>
  <c r="I48"/>
  <c r="J48"/>
  <c r="K48"/>
  <c r="C49" i="3"/>
  <c r="C49" i="36"/>
  <c r="C49" i="38"/>
  <c r="C49" i="41"/>
  <c r="D49" i="36"/>
  <c r="D49" i="38"/>
  <c r="D49" i="41"/>
  <c r="E49" i="36"/>
  <c r="E49" i="38"/>
  <c r="E49" i="41"/>
  <c r="N49" s="1"/>
  <c r="E49" i="60" s="1"/>
  <c r="F49" i="3"/>
  <c r="F49" i="36"/>
  <c r="F49" i="46" s="1"/>
  <c r="F49" i="38"/>
  <c r="F49" i="41"/>
  <c r="G49" i="3"/>
  <c r="G49" i="36"/>
  <c r="G49" i="38"/>
  <c r="G49" i="41"/>
  <c r="H49" i="3"/>
  <c r="H49" i="36"/>
  <c r="H49" i="38"/>
  <c r="H49" i="41"/>
  <c r="I49" i="3"/>
  <c r="I49" i="36"/>
  <c r="I49" i="38"/>
  <c r="I49" i="41"/>
  <c r="J49" i="3"/>
  <c r="J49" i="36"/>
  <c r="J49" i="38"/>
  <c r="J49" i="41"/>
  <c r="K49" i="3"/>
  <c r="K49" i="36"/>
  <c r="K49" i="46" s="1"/>
  <c r="K49" i="38"/>
  <c r="K49" i="41"/>
  <c r="C50" i="46"/>
  <c r="D50"/>
  <c r="E50"/>
  <c r="F50"/>
  <c r="G50"/>
  <c r="H50"/>
  <c r="I50"/>
  <c r="J50"/>
  <c r="K50"/>
  <c r="C51"/>
  <c r="D51"/>
  <c r="E51"/>
  <c r="F51"/>
  <c r="G51"/>
  <c r="H51"/>
  <c r="I51"/>
  <c r="J51"/>
  <c r="K51"/>
  <c r="C52"/>
  <c r="D52"/>
  <c r="E52"/>
  <c r="F52"/>
  <c r="G52"/>
  <c r="H52"/>
  <c r="I52"/>
  <c r="J52"/>
  <c r="K52"/>
  <c r="C53"/>
  <c r="D53"/>
  <c r="E53"/>
  <c r="F53"/>
  <c r="G53"/>
  <c r="H53"/>
  <c r="I53"/>
  <c r="J53"/>
  <c r="K53"/>
  <c r="C54"/>
  <c r="D54"/>
  <c r="E54"/>
  <c r="F54"/>
  <c r="G54"/>
  <c r="H54"/>
  <c r="I54"/>
  <c r="J54"/>
  <c r="K54"/>
  <c r="C55" i="3"/>
  <c r="C55" i="36"/>
  <c r="C55" i="38"/>
  <c r="C55" i="41"/>
  <c r="D55" i="3"/>
  <c r="M55" s="1"/>
  <c r="D55" i="36"/>
  <c r="D55" i="38"/>
  <c r="D55" i="41"/>
  <c r="E55" i="3"/>
  <c r="N55" s="1"/>
  <c r="E55" i="57" s="1"/>
  <c r="E55" i="36"/>
  <c r="E55" i="38"/>
  <c r="E55" i="41"/>
  <c r="E55" i="46"/>
  <c r="F55" i="3"/>
  <c r="F55" i="36"/>
  <c r="F55" i="38"/>
  <c r="F55" i="41"/>
  <c r="G55" i="3"/>
  <c r="G55" i="36"/>
  <c r="G55" i="38"/>
  <c r="G55" i="41"/>
  <c r="H55" i="3"/>
  <c r="H55" i="36"/>
  <c r="H55" i="38"/>
  <c r="H55" i="41"/>
  <c r="I55" i="3"/>
  <c r="I55" i="36"/>
  <c r="I55" i="38"/>
  <c r="I55" i="41"/>
  <c r="J55" i="3"/>
  <c r="J55" i="36"/>
  <c r="J55" i="38"/>
  <c r="J55" i="46" s="1"/>
  <c r="J55" i="41"/>
  <c r="K55" i="3"/>
  <c r="K55" i="36"/>
  <c r="K55" i="38"/>
  <c r="K55" i="41"/>
  <c r="C56" i="46"/>
  <c r="D56"/>
  <c r="E56"/>
  <c r="F56"/>
  <c r="G56"/>
  <c r="H56"/>
  <c r="I56"/>
  <c r="J56"/>
  <c r="K56"/>
  <c r="C57"/>
  <c r="D57"/>
  <c r="E57"/>
  <c r="F57"/>
  <c r="G57"/>
  <c r="H57"/>
  <c r="I57"/>
  <c r="J57"/>
  <c r="K57"/>
  <c r="C58"/>
  <c r="D58"/>
  <c r="E58"/>
  <c r="F58"/>
  <c r="G58"/>
  <c r="H58"/>
  <c r="I58"/>
  <c r="J58"/>
  <c r="K58"/>
  <c r="C59" i="3"/>
  <c r="C59" i="36"/>
  <c r="C59" i="38"/>
  <c r="C59" i="41"/>
  <c r="D59" i="3"/>
  <c r="D59" i="36"/>
  <c r="D59" i="38"/>
  <c r="D59" i="41"/>
  <c r="E59" i="3"/>
  <c r="E59" i="36"/>
  <c r="E59" i="38"/>
  <c r="E59" i="41"/>
  <c r="F59" i="3"/>
  <c r="F59" i="36"/>
  <c r="F59" i="38"/>
  <c r="F59" i="46" s="1"/>
  <c r="F59" i="41"/>
  <c r="G59" i="3"/>
  <c r="G59" i="36"/>
  <c r="G59" i="38"/>
  <c r="G59" i="41"/>
  <c r="H59" i="3"/>
  <c r="H59" i="36"/>
  <c r="H59" i="38"/>
  <c r="H59" i="41"/>
  <c r="I59" i="3"/>
  <c r="L59" s="1"/>
  <c r="I59" i="36"/>
  <c r="I59" i="38"/>
  <c r="I59" i="41"/>
  <c r="J59" i="3"/>
  <c r="J59" i="36"/>
  <c r="J59" i="38"/>
  <c r="J59" i="41"/>
  <c r="K59" i="3"/>
  <c r="K59" i="36"/>
  <c r="K59" i="38"/>
  <c r="K59" i="41"/>
  <c r="C60" i="46"/>
  <c r="D60"/>
  <c r="E60"/>
  <c r="F60"/>
  <c r="G60"/>
  <c r="H60"/>
  <c r="I60"/>
  <c r="J60"/>
  <c r="K60"/>
  <c r="C61"/>
  <c r="D61"/>
  <c r="E61"/>
  <c r="F61"/>
  <c r="G61"/>
  <c r="H61"/>
  <c r="I61"/>
  <c r="J61"/>
  <c r="K61"/>
  <c r="C62"/>
  <c r="E62"/>
  <c r="F62"/>
  <c r="G62"/>
  <c r="H62"/>
  <c r="I62"/>
  <c r="J62"/>
  <c r="K62"/>
  <c r="C63" i="3"/>
  <c r="C63" i="36"/>
  <c r="C63" i="38"/>
  <c r="C63" i="41"/>
  <c r="L63" s="1"/>
  <c r="C63" i="60" s="1"/>
  <c r="D63" i="36"/>
  <c r="D63" i="38"/>
  <c r="D63" i="41"/>
  <c r="E63" i="36"/>
  <c r="E63" i="41"/>
  <c r="F63" i="3"/>
  <c r="F63" i="36"/>
  <c r="F63" i="38"/>
  <c r="F63" i="41"/>
  <c r="G63" i="3"/>
  <c r="G63" i="36"/>
  <c r="G63" i="38"/>
  <c r="G63" i="41"/>
  <c r="H63" i="3"/>
  <c r="H63" i="36"/>
  <c r="H63" i="38"/>
  <c r="H64" s="1"/>
  <c r="H63" i="41"/>
  <c r="I63" i="3"/>
  <c r="I63" i="36"/>
  <c r="I63" i="38"/>
  <c r="I63" i="41"/>
  <c r="J63" i="3"/>
  <c r="J63" i="36"/>
  <c r="J63" i="38"/>
  <c r="J63" i="41"/>
  <c r="K63" i="3"/>
  <c r="K63" i="36"/>
  <c r="K63" i="38"/>
  <c r="K63" i="41"/>
  <c r="C59" i="2"/>
  <c r="C59" i="42" s="1"/>
  <c r="C49" i="2"/>
  <c r="C43"/>
  <c r="C40"/>
  <c r="C32"/>
  <c r="C32" i="42" s="1"/>
  <c r="C29" i="2"/>
  <c r="C23"/>
  <c r="C19"/>
  <c r="C24"/>
  <c r="C73" i="15"/>
  <c r="C59"/>
  <c r="C49"/>
  <c r="C43"/>
  <c r="C43" i="42" s="1"/>
  <c r="C40" i="15"/>
  <c r="C32"/>
  <c r="C29"/>
  <c r="C23"/>
  <c r="C24" s="1"/>
  <c r="C19"/>
  <c r="C73" i="37"/>
  <c r="C59"/>
  <c r="C49"/>
  <c r="C43"/>
  <c r="C40"/>
  <c r="C32"/>
  <c r="C29"/>
  <c r="C23"/>
  <c r="C73" i="40"/>
  <c r="C59"/>
  <c r="D65" i="46"/>
  <c r="E65"/>
  <c r="F73" i="2"/>
  <c r="F59"/>
  <c r="F49"/>
  <c r="F50" s="1"/>
  <c r="F43"/>
  <c r="F40"/>
  <c r="F32"/>
  <c r="F29"/>
  <c r="F23"/>
  <c r="F24" s="1"/>
  <c r="F19"/>
  <c r="F73" i="15"/>
  <c r="F59"/>
  <c r="F49"/>
  <c r="F43"/>
  <c r="F40"/>
  <c r="F32"/>
  <c r="F29"/>
  <c r="F23"/>
  <c r="F19"/>
  <c r="F73" i="37"/>
  <c r="F73" i="42" s="1"/>
  <c r="F59" i="37"/>
  <c r="F49"/>
  <c r="F43"/>
  <c r="F40"/>
  <c r="F40" i="42" s="1"/>
  <c r="F32" i="37"/>
  <c r="F29"/>
  <c r="F23"/>
  <c r="F19"/>
  <c r="F73" i="40"/>
  <c r="F59"/>
  <c r="F49"/>
  <c r="F43"/>
  <c r="F40"/>
  <c r="F32"/>
  <c r="F29"/>
  <c r="F50"/>
  <c r="F23"/>
  <c r="F19"/>
  <c r="G65" i="46"/>
  <c r="H65"/>
  <c r="I73" i="2"/>
  <c r="I59"/>
  <c r="I49"/>
  <c r="I43"/>
  <c r="I43" i="42" s="1"/>
  <c r="I40" i="2"/>
  <c r="I32"/>
  <c r="I29"/>
  <c r="I50"/>
  <c r="I74" s="1"/>
  <c r="I23"/>
  <c r="I24" s="1"/>
  <c r="I19"/>
  <c r="I73" i="15"/>
  <c r="I59"/>
  <c r="I49"/>
  <c r="I43"/>
  <c r="I40"/>
  <c r="I32"/>
  <c r="I29"/>
  <c r="I23"/>
  <c r="I19"/>
  <c r="I73" i="37"/>
  <c r="I59"/>
  <c r="I49"/>
  <c r="I43"/>
  <c r="I40"/>
  <c r="I32"/>
  <c r="I32" i="42" s="1"/>
  <c r="I29" i="37"/>
  <c r="I23"/>
  <c r="I19"/>
  <c r="I24"/>
  <c r="I73" i="40"/>
  <c r="I59"/>
  <c r="I49"/>
  <c r="I43"/>
  <c r="I40"/>
  <c r="I32"/>
  <c r="I29"/>
  <c r="I23"/>
  <c r="I19"/>
  <c r="J65" i="46"/>
  <c r="K65"/>
  <c r="C96" i="2"/>
  <c r="C87"/>
  <c r="C96" i="15"/>
  <c r="C87"/>
  <c r="C96" i="37"/>
  <c r="C87"/>
  <c r="C82"/>
  <c r="C96" i="40"/>
  <c r="C87"/>
  <c r="C97" s="1"/>
  <c r="D66" i="46"/>
  <c r="E66"/>
  <c r="F96" i="2"/>
  <c r="F87"/>
  <c r="F82"/>
  <c r="F97" s="1"/>
  <c r="F66" i="3" s="1"/>
  <c r="F96" i="15"/>
  <c r="F87"/>
  <c r="F82"/>
  <c r="F96" i="37"/>
  <c r="F87"/>
  <c r="F82"/>
  <c r="F96" i="40"/>
  <c r="F87"/>
  <c r="F82"/>
  <c r="G66" i="46"/>
  <c r="H66"/>
  <c r="I96" i="2"/>
  <c r="I87"/>
  <c r="I82"/>
  <c r="I96" i="15"/>
  <c r="I87"/>
  <c r="I82"/>
  <c r="I97" s="1"/>
  <c r="I66" i="36" s="1"/>
  <c r="I96" i="37"/>
  <c r="I87"/>
  <c r="I82"/>
  <c r="I96" i="40"/>
  <c r="I87"/>
  <c r="I82"/>
  <c r="J66" i="46"/>
  <c r="K66"/>
  <c r="C67"/>
  <c r="D67"/>
  <c r="E67"/>
  <c r="F67"/>
  <c r="G67"/>
  <c r="H67"/>
  <c r="I67"/>
  <c r="J67"/>
  <c r="K67"/>
  <c r="C68"/>
  <c r="D68"/>
  <c r="E68"/>
  <c r="F68"/>
  <c r="G68"/>
  <c r="H68"/>
  <c r="I68"/>
  <c r="J68"/>
  <c r="K68"/>
  <c r="C69"/>
  <c r="D69"/>
  <c r="E69"/>
  <c r="F69"/>
  <c r="G69"/>
  <c r="H69"/>
  <c r="I69"/>
  <c r="J69"/>
  <c r="K69"/>
  <c r="C71"/>
  <c r="D71"/>
  <c r="E71"/>
  <c r="F71"/>
  <c r="G71"/>
  <c r="H71"/>
  <c r="I71"/>
  <c r="J71"/>
  <c r="K71"/>
  <c r="C72"/>
  <c r="D72"/>
  <c r="E72"/>
  <c r="F72"/>
  <c r="G72"/>
  <c r="H72"/>
  <c r="I72"/>
  <c r="J72"/>
  <c r="K72"/>
  <c r="C73"/>
  <c r="D73"/>
  <c r="E73"/>
  <c r="F73"/>
  <c r="G73"/>
  <c r="H73"/>
  <c r="I73"/>
  <c r="J73"/>
  <c r="K73"/>
  <c r="C74"/>
  <c r="D74"/>
  <c r="E74"/>
  <c r="F74"/>
  <c r="G74"/>
  <c r="H74"/>
  <c r="I74"/>
  <c r="J74"/>
  <c r="K74"/>
  <c r="E75"/>
  <c r="D76"/>
  <c r="E76"/>
  <c r="F76"/>
  <c r="G76"/>
  <c r="H76"/>
  <c r="I76"/>
  <c r="J76"/>
  <c r="K76"/>
  <c r="C77"/>
  <c r="D77"/>
  <c r="E77"/>
  <c r="F77"/>
  <c r="G77"/>
  <c r="H77"/>
  <c r="I77"/>
  <c r="J77"/>
  <c r="K77"/>
  <c r="C78"/>
  <c r="D78"/>
  <c r="E78"/>
  <c r="F78"/>
  <c r="G78"/>
  <c r="H78"/>
  <c r="I78"/>
  <c r="J78"/>
  <c r="K78"/>
  <c r="C79"/>
  <c r="D79"/>
  <c r="E79"/>
  <c r="F79"/>
  <c r="G79"/>
  <c r="H79"/>
  <c r="I79"/>
  <c r="J79"/>
  <c r="K79"/>
  <c r="F80"/>
  <c r="C81"/>
  <c r="D81"/>
  <c r="E81"/>
  <c r="F81"/>
  <c r="G81"/>
  <c r="H81"/>
  <c r="I81"/>
  <c r="J81"/>
  <c r="K81"/>
  <c r="C82"/>
  <c r="D82"/>
  <c r="E82"/>
  <c r="F82"/>
  <c r="G82"/>
  <c r="H82"/>
  <c r="I82"/>
  <c r="J82"/>
  <c r="K82"/>
  <c r="D83"/>
  <c r="E83"/>
  <c r="F83"/>
  <c r="G83"/>
  <c r="H83"/>
  <c r="I83"/>
  <c r="J83"/>
  <c r="K83"/>
  <c r="C84"/>
  <c r="D84"/>
  <c r="E84"/>
  <c r="F84"/>
  <c r="G84"/>
  <c r="H84"/>
  <c r="I84"/>
  <c r="J84"/>
  <c r="K84"/>
  <c r="C85"/>
  <c r="D85"/>
  <c r="E85"/>
  <c r="F85"/>
  <c r="G85"/>
  <c r="H85"/>
  <c r="I85"/>
  <c r="J85"/>
  <c r="K85"/>
  <c r="I86"/>
  <c r="C87"/>
  <c r="D87"/>
  <c r="E87"/>
  <c r="F87"/>
  <c r="G87"/>
  <c r="H87"/>
  <c r="I87"/>
  <c r="J87"/>
  <c r="K87"/>
  <c r="C88"/>
  <c r="D88"/>
  <c r="E88"/>
  <c r="F88"/>
  <c r="G88"/>
  <c r="H88"/>
  <c r="I88"/>
  <c r="J88"/>
  <c r="K88"/>
  <c r="C89"/>
  <c r="D89"/>
  <c r="E89"/>
  <c r="F89"/>
  <c r="G89"/>
  <c r="H89"/>
  <c r="I89"/>
  <c r="J89"/>
  <c r="K89"/>
  <c r="C90"/>
  <c r="D90"/>
  <c r="E90"/>
  <c r="F90"/>
  <c r="G90"/>
  <c r="H90"/>
  <c r="I90"/>
  <c r="J90"/>
  <c r="K90"/>
  <c r="I91"/>
  <c r="J91"/>
  <c r="C92"/>
  <c r="D92"/>
  <c r="E92"/>
  <c r="F92"/>
  <c r="G92"/>
  <c r="H92"/>
  <c r="I92"/>
  <c r="J92"/>
  <c r="K92"/>
  <c r="D6"/>
  <c r="E6"/>
  <c r="F6"/>
  <c r="G6"/>
  <c r="H6"/>
  <c r="I6"/>
  <c r="J6"/>
  <c r="K6"/>
  <c r="C6"/>
  <c r="L7" i="42"/>
  <c r="C7" i="56" s="1"/>
  <c r="M7" i="2"/>
  <c r="D7" i="52" s="1"/>
  <c r="M7" i="15"/>
  <c r="M7" i="37"/>
  <c r="M7" i="40"/>
  <c r="D7" i="55" s="1"/>
  <c r="N7" i="2"/>
  <c r="E7" i="52" s="1"/>
  <c r="N7" i="15"/>
  <c r="N7" i="37"/>
  <c r="N7" i="40"/>
  <c r="O7" i="42"/>
  <c r="F7" i="56" s="1"/>
  <c r="M8" i="2"/>
  <c r="D8" i="52" s="1"/>
  <c r="M8" i="15"/>
  <c r="M8" i="37"/>
  <c r="M8" i="40"/>
  <c r="N8" i="2"/>
  <c r="E8" i="52" s="1"/>
  <c r="N8" i="15"/>
  <c r="E8" i="53" s="1"/>
  <c r="N8" i="37"/>
  <c r="N8" i="40"/>
  <c r="E8" i="55" s="1"/>
  <c r="O8" i="42"/>
  <c r="F8" i="56" s="1"/>
  <c r="L9" i="42"/>
  <c r="C9" i="56" s="1"/>
  <c r="M9" i="2"/>
  <c r="D9" i="52" s="1"/>
  <c r="M9" i="15"/>
  <c r="D9" i="53" s="1"/>
  <c r="M9" i="37"/>
  <c r="M9" i="40"/>
  <c r="N9" i="2"/>
  <c r="E9" i="52" s="1"/>
  <c r="N9" i="15"/>
  <c r="N9" i="37"/>
  <c r="N9" i="40"/>
  <c r="E9" i="55" s="1"/>
  <c r="O9" i="42"/>
  <c r="F9" i="56" s="1"/>
  <c r="M10" i="2"/>
  <c r="D10" i="52" s="1"/>
  <c r="M10" i="15"/>
  <c r="D10" i="53" s="1"/>
  <c r="M10" i="37"/>
  <c r="M10" i="40"/>
  <c r="N10" i="2"/>
  <c r="E10" i="52" s="1"/>
  <c r="N10" i="15"/>
  <c r="N10" i="37"/>
  <c r="N10" i="40"/>
  <c r="O10" i="42"/>
  <c r="F10" i="56" s="1"/>
  <c r="M11" i="2"/>
  <c r="D11" i="52" s="1"/>
  <c r="M11" i="15"/>
  <c r="M11" i="42" s="1"/>
  <c r="D11" i="56" s="1"/>
  <c r="M11" i="37"/>
  <c r="M11" i="40"/>
  <c r="N11" i="2"/>
  <c r="E11" i="52" s="1"/>
  <c r="N11" i="15"/>
  <c r="E11" i="53" s="1"/>
  <c r="N11" i="37"/>
  <c r="N11" i="40"/>
  <c r="O11" i="42"/>
  <c r="F11" i="56" s="1"/>
  <c r="L12" i="42"/>
  <c r="C12" i="56" s="1"/>
  <c r="M12" i="2"/>
  <c r="D12" i="52" s="1"/>
  <c r="M12" i="15"/>
  <c r="M12" i="37"/>
  <c r="D12" i="54" s="1"/>
  <c r="M12" i="40"/>
  <c r="N12" i="2"/>
  <c r="E12" i="52" s="1"/>
  <c r="N12" i="15"/>
  <c r="N12" i="37"/>
  <c r="N12" i="40"/>
  <c r="E12" i="55" s="1"/>
  <c r="O12" i="42"/>
  <c r="F12" i="56" s="1"/>
  <c r="L13" i="42"/>
  <c r="C13" i="56" s="1"/>
  <c r="M13" i="2"/>
  <c r="D13" i="52" s="1"/>
  <c r="M13" i="15"/>
  <c r="D13" i="53" s="1"/>
  <c r="M13" i="37"/>
  <c r="M13" i="40"/>
  <c r="N13" i="2"/>
  <c r="E13" i="52" s="1"/>
  <c r="N13" i="15"/>
  <c r="N13" i="37"/>
  <c r="N13" i="40"/>
  <c r="E13" i="55" s="1"/>
  <c r="O13" i="42"/>
  <c r="F13" i="56" s="1"/>
  <c r="M14" i="2"/>
  <c r="D14" i="52" s="1"/>
  <c r="M14" i="15"/>
  <c r="M14" i="37"/>
  <c r="D14" i="54" s="1"/>
  <c r="M14" i="40"/>
  <c r="N14" i="2"/>
  <c r="E14" i="52" s="1"/>
  <c r="N14" i="15"/>
  <c r="N14" i="37"/>
  <c r="N14" i="40"/>
  <c r="O14" i="42"/>
  <c r="F14" i="56" s="1"/>
  <c r="M15" i="2"/>
  <c r="D15" i="52" s="1"/>
  <c r="M15" i="15"/>
  <c r="M15" i="37"/>
  <c r="M15" i="40"/>
  <c r="N15" i="2"/>
  <c r="E15" i="52" s="1"/>
  <c r="N15" i="15"/>
  <c r="E15" i="53" s="1"/>
  <c r="N15" i="37"/>
  <c r="N15" i="40"/>
  <c r="O15" i="42"/>
  <c r="F15" i="56" s="1"/>
  <c r="L16" i="42"/>
  <c r="C16" i="56" s="1"/>
  <c r="M16" i="2"/>
  <c r="D16" i="52" s="1"/>
  <c r="M16" i="15"/>
  <c r="M16" i="37"/>
  <c r="M16" i="40"/>
  <c r="D16" i="55" s="1"/>
  <c r="N16" i="2"/>
  <c r="E16" i="52" s="1"/>
  <c r="N16" i="15"/>
  <c r="N16" i="37"/>
  <c r="N16" i="40"/>
  <c r="E16" i="55" s="1"/>
  <c r="O16" i="42"/>
  <c r="F16" i="56" s="1"/>
  <c r="L17" i="42"/>
  <c r="C17" i="56" s="1"/>
  <c r="M17" i="2"/>
  <c r="D17" i="52" s="1"/>
  <c r="M17" i="15"/>
  <c r="D17" i="53" s="1"/>
  <c r="M17" i="37"/>
  <c r="M17" i="40"/>
  <c r="N17" i="2"/>
  <c r="E17" i="52" s="1"/>
  <c r="N17" i="15"/>
  <c r="E17" i="53" s="1"/>
  <c r="N17" i="37"/>
  <c r="N17" i="40"/>
  <c r="E17" i="55" s="1"/>
  <c r="O17" i="42"/>
  <c r="F17" i="56" s="1"/>
  <c r="L18" i="42"/>
  <c r="C18" i="56" s="1"/>
  <c r="M18" i="2"/>
  <c r="D18" i="52" s="1"/>
  <c r="M18" i="15"/>
  <c r="D18" i="53" s="1"/>
  <c r="M18" i="37"/>
  <c r="M18" i="40"/>
  <c r="N18" i="2"/>
  <c r="E18" i="52" s="1"/>
  <c r="N18" i="15"/>
  <c r="N18" i="37"/>
  <c r="N18" i="42" s="1"/>
  <c r="E18" i="56" s="1"/>
  <c r="N18" i="40"/>
  <c r="O18" i="42"/>
  <c r="F18" i="56" s="1"/>
  <c r="J19" i="2"/>
  <c r="G19"/>
  <c r="D19"/>
  <c r="D24" s="1"/>
  <c r="J19" i="15"/>
  <c r="G19"/>
  <c r="D19"/>
  <c r="D19" i="42" s="1"/>
  <c r="J19" i="37"/>
  <c r="G19"/>
  <c r="D19"/>
  <c r="J19" i="40"/>
  <c r="M19" s="1"/>
  <c r="D19" i="55" s="1"/>
  <c r="G19" i="40"/>
  <c r="D19"/>
  <c r="K19" i="2"/>
  <c r="H19"/>
  <c r="H19" i="42" s="1"/>
  <c r="E19" i="2"/>
  <c r="K19" i="15"/>
  <c r="H19"/>
  <c r="E19"/>
  <c r="E24" s="1"/>
  <c r="K19" i="37"/>
  <c r="H19"/>
  <c r="E19"/>
  <c r="K19" i="40"/>
  <c r="K19" i="42" s="1"/>
  <c r="H19" i="40"/>
  <c r="E19"/>
  <c r="O19" i="42"/>
  <c r="F19" i="56"/>
  <c r="M20" i="2"/>
  <c r="D20" i="52" s="1"/>
  <c r="M20" i="15"/>
  <c r="M20" i="37"/>
  <c r="M20" i="40"/>
  <c r="N20" i="2"/>
  <c r="E20" i="52" s="1"/>
  <c r="N20" i="15"/>
  <c r="N20" i="37"/>
  <c r="N20" i="40"/>
  <c r="E20" i="55" s="1"/>
  <c r="O20" i="42"/>
  <c r="F20" i="56" s="1"/>
  <c r="M21" i="2"/>
  <c r="D21" i="52" s="1"/>
  <c r="M21" i="15"/>
  <c r="D21" i="53" s="1"/>
  <c r="M21" i="37"/>
  <c r="M21" i="40"/>
  <c r="N21" i="2"/>
  <c r="E21" i="52" s="1"/>
  <c r="N21" i="15"/>
  <c r="N21" i="37"/>
  <c r="N21" i="40"/>
  <c r="E21" i="55" s="1"/>
  <c r="O21" i="42"/>
  <c r="F21" i="56" s="1"/>
  <c r="L22" i="42"/>
  <c r="C22" i="56" s="1"/>
  <c r="M22" i="2"/>
  <c r="D22" i="52" s="1"/>
  <c r="M22" i="15"/>
  <c r="M22" i="37"/>
  <c r="D22" i="54" s="1"/>
  <c r="M22" i="40"/>
  <c r="N22" i="2"/>
  <c r="E22" i="52" s="1"/>
  <c r="N22" i="15"/>
  <c r="E22" i="53" s="1"/>
  <c r="N22" i="37"/>
  <c r="E22" i="54" s="1"/>
  <c r="N22" i="40"/>
  <c r="E22" i="55" s="1"/>
  <c r="O22" i="42"/>
  <c r="F22" i="56" s="1"/>
  <c r="J23" i="2"/>
  <c r="G23"/>
  <c r="G23" i="42" s="1"/>
  <c r="D23" i="2"/>
  <c r="J23" i="15"/>
  <c r="G23"/>
  <c r="D23"/>
  <c r="J23" i="37"/>
  <c r="G23"/>
  <c r="D23"/>
  <c r="D24" s="1"/>
  <c r="J23" i="40"/>
  <c r="G23"/>
  <c r="G24" s="1"/>
  <c r="D23"/>
  <c r="K23" i="2"/>
  <c r="H23"/>
  <c r="E23"/>
  <c r="K23" i="15"/>
  <c r="H23"/>
  <c r="H24" s="1"/>
  <c r="E23"/>
  <c r="K23" i="37"/>
  <c r="H23"/>
  <c r="H24" s="1"/>
  <c r="E23"/>
  <c r="K23" i="40"/>
  <c r="N23" s="1"/>
  <c r="E23" i="55" s="1"/>
  <c r="H23" i="40"/>
  <c r="H24" s="1"/>
  <c r="E23"/>
  <c r="O23" i="42"/>
  <c r="F23" i="56" s="1"/>
  <c r="G24" i="2"/>
  <c r="J24" i="37"/>
  <c r="D24" i="40"/>
  <c r="K24" i="2"/>
  <c r="O24" i="42"/>
  <c r="F24" i="56" s="1"/>
  <c r="M25" i="2"/>
  <c r="D25" i="52" s="1"/>
  <c r="M25" i="15"/>
  <c r="D25" i="53" s="1"/>
  <c r="M25" i="37"/>
  <c r="M25" i="40"/>
  <c r="M25" i="42"/>
  <c r="D25" i="56" s="1"/>
  <c r="N25" i="15"/>
  <c r="N25" i="37"/>
  <c r="N25" i="40"/>
  <c r="E25" i="55" s="1"/>
  <c r="O25" i="42"/>
  <c r="F25" i="56" s="1"/>
  <c r="M26" i="2"/>
  <c r="D26" i="52" s="1"/>
  <c r="M26" i="15"/>
  <c r="D26" i="53" s="1"/>
  <c r="M26" i="37"/>
  <c r="M26" i="40"/>
  <c r="N26" i="2"/>
  <c r="E26" i="52" s="1"/>
  <c r="N26" i="15"/>
  <c r="N26" i="37"/>
  <c r="N26" i="40"/>
  <c r="O26" i="42"/>
  <c r="F26" i="56" s="1"/>
  <c r="L27" i="42"/>
  <c r="C27" i="56" s="1"/>
  <c r="M27" i="2"/>
  <c r="D27" i="52" s="1"/>
  <c r="M27" i="15"/>
  <c r="M27" i="37"/>
  <c r="M27" i="40"/>
  <c r="M27" i="42"/>
  <c r="D27" i="56" s="1"/>
  <c r="N27" i="2"/>
  <c r="E27" i="52" s="1"/>
  <c r="N27" i="15"/>
  <c r="N27" i="37"/>
  <c r="N27" i="40"/>
  <c r="O27" i="42"/>
  <c r="F27" i="56" s="1"/>
  <c r="M28" i="2"/>
  <c r="D28" i="52" s="1"/>
  <c r="M28" i="15"/>
  <c r="M28" i="37"/>
  <c r="M28" i="40"/>
  <c r="N28" i="2"/>
  <c r="E28" i="52" s="1"/>
  <c r="N28" i="15"/>
  <c r="N28" i="37"/>
  <c r="N28" i="40"/>
  <c r="E28" i="55" s="1"/>
  <c r="O28" i="42"/>
  <c r="F28" i="56" s="1"/>
  <c r="J29" i="2"/>
  <c r="G29"/>
  <c r="D29"/>
  <c r="D29" i="42" s="1"/>
  <c r="J29" i="15"/>
  <c r="M29" s="1"/>
  <c r="D29" i="53" s="1"/>
  <c r="G29" i="15"/>
  <c r="D29"/>
  <c r="J29" i="37"/>
  <c r="G29"/>
  <c r="D29"/>
  <c r="J29" i="40"/>
  <c r="G29"/>
  <c r="K29" i="2"/>
  <c r="H29"/>
  <c r="E29"/>
  <c r="N29"/>
  <c r="K29" i="15"/>
  <c r="H29"/>
  <c r="E29"/>
  <c r="N29"/>
  <c r="E29" i="53" s="1"/>
  <c r="K29" i="37"/>
  <c r="H29"/>
  <c r="E29"/>
  <c r="N29"/>
  <c r="E29" i="54" s="1"/>
  <c r="K29" i="40"/>
  <c r="H29"/>
  <c r="E29"/>
  <c r="N29"/>
  <c r="E29" i="55" s="1"/>
  <c r="O29" i="42"/>
  <c r="F29" i="56" s="1"/>
  <c r="M30" i="2"/>
  <c r="D30" i="52" s="1"/>
  <c r="M30" i="15"/>
  <c r="M30" i="37"/>
  <c r="D30" i="54" s="1"/>
  <c r="M30" i="40"/>
  <c r="N30" i="2"/>
  <c r="E30" i="52" s="1"/>
  <c r="N30" i="15"/>
  <c r="N30" i="37"/>
  <c r="N30" i="40"/>
  <c r="E30" i="55" s="1"/>
  <c r="O30" i="42"/>
  <c r="F30" i="56" s="1"/>
  <c r="L31" i="42"/>
  <c r="C31" i="56" s="1"/>
  <c r="M31" i="2"/>
  <c r="D31" i="52" s="1"/>
  <c r="M31" i="15"/>
  <c r="M31" i="37"/>
  <c r="D31" i="54" s="1"/>
  <c r="M31" i="40"/>
  <c r="D31" i="55" s="1"/>
  <c r="N31" i="2"/>
  <c r="E31" i="52" s="1"/>
  <c r="N31" i="15"/>
  <c r="N31" i="37"/>
  <c r="N31" i="40"/>
  <c r="O31" i="42"/>
  <c r="F31" i="56" s="1"/>
  <c r="J32" i="2"/>
  <c r="G32"/>
  <c r="D32"/>
  <c r="J32" i="15"/>
  <c r="G32"/>
  <c r="D32"/>
  <c r="J32" i="37"/>
  <c r="G32"/>
  <c r="D32"/>
  <c r="J32" i="40"/>
  <c r="G32"/>
  <c r="D32"/>
  <c r="K32" i="2"/>
  <c r="H32"/>
  <c r="E32"/>
  <c r="K32" i="15"/>
  <c r="H32"/>
  <c r="E32"/>
  <c r="K32" i="37"/>
  <c r="H32"/>
  <c r="K32" i="40"/>
  <c r="H32"/>
  <c r="H32" i="42" s="1"/>
  <c r="E32" i="40"/>
  <c r="O32" i="42"/>
  <c r="F32" i="56" s="1"/>
  <c r="M33" i="2"/>
  <c r="D33" i="52" s="1"/>
  <c r="M33" i="15"/>
  <c r="M33" i="37"/>
  <c r="M33" i="40"/>
  <c r="N33" i="2"/>
  <c r="E33" i="52" s="1"/>
  <c r="N33" i="15"/>
  <c r="N33" i="37"/>
  <c r="N33" i="40"/>
  <c r="N33" i="42"/>
  <c r="E33" i="56" s="1"/>
  <c r="O33" i="42"/>
  <c r="F33" i="56" s="1"/>
  <c r="M34" i="2"/>
  <c r="D34" i="52" s="1"/>
  <c r="M34" i="15"/>
  <c r="M34" i="37"/>
  <c r="M34" i="40"/>
  <c r="N34" i="2"/>
  <c r="E34" i="52" s="1"/>
  <c r="N34" i="15"/>
  <c r="N34" i="37"/>
  <c r="N34" i="40"/>
  <c r="O34" i="42"/>
  <c r="F34" i="56" s="1"/>
  <c r="L35" i="42"/>
  <c r="C35" i="56" s="1"/>
  <c r="M35" i="2"/>
  <c r="D35" i="52" s="1"/>
  <c r="M35" i="15"/>
  <c r="M35" i="37"/>
  <c r="M35" i="40"/>
  <c r="D35" i="55" s="1"/>
  <c r="N35" i="2"/>
  <c r="E35" i="52" s="1"/>
  <c r="N35" i="15"/>
  <c r="E35" i="53" s="1"/>
  <c r="N35" i="37"/>
  <c r="E35" i="54" s="1"/>
  <c r="N35" i="40"/>
  <c r="O35" i="42"/>
  <c r="F35" i="56" s="1"/>
  <c r="M36" i="2"/>
  <c r="D36" i="52" s="1"/>
  <c r="M36" i="15"/>
  <c r="D36" i="53" s="1"/>
  <c r="M36" i="37"/>
  <c r="M36" i="40"/>
  <c r="D36" i="55" s="1"/>
  <c r="N36" i="2"/>
  <c r="E36" i="52" s="1"/>
  <c r="N36" i="15"/>
  <c r="N36" i="37"/>
  <c r="N36" i="40"/>
  <c r="O36" i="42"/>
  <c r="F36" i="56" s="1"/>
  <c r="L37" i="42"/>
  <c r="C37" i="56" s="1"/>
  <c r="M37" i="2"/>
  <c r="D37" i="52" s="1"/>
  <c r="M37" i="15"/>
  <c r="M37" i="37"/>
  <c r="M37" i="40"/>
  <c r="D37" i="55" s="1"/>
  <c r="N37" i="2"/>
  <c r="E37" i="52" s="1"/>
  <c r="N37" i="15"/>
  <c r="N37" i="37"/>
  <c r="N37" i="40"/>
  <c r="O37" i="42"/>
  <c r="F37" i="56" s="1"/>
  <c r="M38" i="2"/>
  <c r="D38" i="52" s="1"/>
  <c r="M38" i="15"/>
  <c r="M38" i="37"/>
  <c r="M38" i="40"/>
  <c r="N38" i="2"/>
  <c r="E38" i="52" s="1"/>
  <c r="N38" i="15"/>
  <c r="N38" i="37"/>
  <c r="N38" i="40"/>
  <c r="O38" i="42"/>
  <c r="F38" i="56" s="1"/>
  <c r="M39" i="15"/>
  <c r="M39" i="37"/>
  <c r="N39" i="2"/>
  <c r="E39" i="52" s="1"/>
  <c r="N39" i="15"/>
  <c r="E39" i="53" s="1"/>
  <c r="N39" i="37"/>
  <c r="N39" i="40"/>
  <c r="O39" i="42"/>
  <c r="F39" i="56" s="1"/>
  <c r="J40" i="2"/>
  <c r="G40"/>
  <c r="J40" i="15"/>
  <c r="G40"/>
  <c r="J40" i="37"/>
  <c r="M40" s="1"/>
  <c r="D40" i="54" s="1"/>
  <c r="G40" i="37"/>
  <c r="D40"/>
  <c r="J40" i="40"/>
  <c r="G40"/>
  <c r="K40" i="2"/>
  <c r="N40" s="1"/>
  <c r="H40"/>
  <c r="E40"/>
  <c r="K40" i="15"/>
  <c r="H40"/>
  <c r="E40"/>
  <c r="K40" i="37"/>
  <c r="H40"/>
  <c r="E40"/>
  <c r="K40" i="40"/>
  <c r="N40" s="1"/>
  <c r="E40" i="55" s="1"/>
  <c r="H40" i="40"/>
  <c r="O40" i="42"/>
  <c r="F40" i="56" s="1"/>
  <c r="L41" i="42"/>
  <c r="C41" i="56" s="1"/>
  <c r="M41" i="2"/>
  <c r="D41" i="52" s="1"/>
  <c r="M41" i="15"/>
  <c r="M41" i="37"/>
  <c r="M41" i="40"/>
  <c r="M41" i="42" s="1"/>
  <c r="D41" i="56" s="1"/>
  <c r="N41" i="2"/>
  <c r="E41" i="52" s="1"/>
  <c r="N41" i="15"/>
  <c r="N41" i="37"/>
  <c r="N41" i="40"/>
  <c r="O41" i="42"/>
  <c r="F41" i="56" s="1"/>
  <c r="C42"/>
  <c r="M42" i="2"/>
  <c r="D42" i="52" s="1"/>
  <c r="M42" i="15"/>
  <c r="M42" i="37"/>
  <c r="M42" i="40"/>
  <c r="D42" i="55" s="1"/>
  <c r="N42" i="2"/>
  <c r="E42" i="52" s="1"/>
  <c r="N42" i="15"/>
  <c r="N42" i="37"/>
  <c r="E42" i="54" s="1"/>
  <c r="N42" i="40"/>
  <c r="E42" i="55" s="1"/>
  <c r="O42" i="42"/>
  <c r="F42" i="56" s="1"/>
  <c r="J43" i="2"/>
  <c r="G43"/>
  <c r="D43"/>
  <c r="M43" s="1"/>
  <c r="J43" i="15"/>
  <c r="G43"/>
  <c r="D43"/>
  <c r="M43" s="1"/>
  <c r="D43" i="53" s="1"/>
  <c r="J43" i="37"/>
  <c r="G43"/>
  <c r="D43"/>
  <c r="M43" s="1"/>
  <c r="D43" i="54" s="1"/>
  <c r="J43" i="40"/>
  <c r="G43"/>
  <c r="D43"/>
  <c r="M43" s="1"/>
  <c r="D43" i="55" s="1"/>
  <c r="K43" i="2"/>
  <c r="H43"/>
  <c r="E43"/>
  <c r="E43" i="42" s="1"/>
  <c r="K43" i="15"/>
  <c r="H43"/>
  <c r="E43"/>
  <c r="K43" i="37"/>
  <c r="H43"/>
  <c r="E43"/>
  <c r="K43" i="40"/>
  <c r="H43"/>
  <c r="N43" s="1"/>
  <c r="E43" i="55" s="1"/>
  <c r="E43" i="40"/>
  <c r="O43" i="42"/>
  <c r="F43" i="56" s="1"/>
  <c r="M44" i="2"/>
  <c r="D44" i="52" s="1"/>
  <c r="M44" i="15"/>
  <c r="M44" i="37"/>
  <c r="M44" i="40"/>
  <c r="N44" i="2"/>
  <c r="E44" i="52" s="1"/>
  <c r="N44" i="15"/>
  <c r="E44" i="53" s="1"/>
  <c r="N44" i="37"/>
  <c r="E44" i="54" s="1"/>
  <c r="N44" i="40"/>
  <c r="O44" i="42"/>
  <c r="F44" i="56" s="1"/>
  <c r="L45" i="42"/>
  <c r="C45" i="56" s="1"/>
  <c r="M45" i="2"/>
  <c r="D45" i="52" s="1"/>
  <c r="M45" i="15"/>
  <c r="M45" i="37"/>
  <c r="M45" i="40"/>
  <c r="M45" i="42" s="1"/>
  <c r="D45" i="56" s="1"/>
  <c r="N45" i="2"/>
  <c r="E45" i="52" s="1"/>
  <c r="N45" i="15"/>
  <c r="N45" i="37"/>
  <c r="E45" i="54" s="1"/>
  <c r="N45" i="40"/>
  <c r="E45" i="55" s="1"/>
  <c r="O45" i="42"/>
  <c r="F45" i="56" s="1"/>
  <c r="M46" i="2"/>
  <c r="D46" i="52" s="1"/>
  <c r="M46" i="15"/>
  <c r="M46" i="37"/>
  <c r="M46" i="40"/>
  <c r="N46" i="2"/>
  <c r="E46" i="52" s="1"/>
  <c r="N46" i="15"/>
  <c r="N46" i="37"/>
  <c r="E46" i="54" s="1"/>
  <c r="N46" i="40"/>
  <c r="O46" i="42"/>
  <c r="F46" i="56" s="1"/>
  <c r="M47" i="2"/>
  <c r="D47" i="52" s="1"/>
  <c r="M47" i="15"/>
  <c r="D47" i="53" s="1"/>
  <c r="M47" i="37"/>
  <c r="M47" i="40"/>
  <c r="D47" i="55" s="1"/>
  <c r="N47" i="2"/>
  <c r="E47" i="52" s="1"/>
  <c r="N47" i="15"/>
  <c r="N47" i="37"/>
  <c r="E47" i="54" s="1"/>
  <c r="N47" i="40"/>
  <c r="O47" i="42"/>
  <c r="F47" i="56" s="1"/>
  <c r="M48" i="2"/>
  <c r="D48" i="52" s="1"/>
  <c r="M48" i="15"/>
  <c r="M48" i="37"/>
  <c r="M48" i="40"/>
  <c r="D48" i="55" s="1"/>
  <c r="N48" i="2"/>
  <c r="E48" i="52" s="1"/>
  <c r="N48" i="15"/>
  <c r="N48" i="37"/>
  <c r="E48" i="54" s="1"/>
  <c r="N48" i="40"/>
  <c r="O48" i="42"/>
  <c r="F48" i="56" s="1"/>
  <c r="J49" i="2"/>
  <c r="G49"/>
  <c r="J49" i="15"/>
  <c r="G49"/>
  <c r="G50" s="1"/>
  <c r="D49"/>
  <c r="J49" i="37"/>
  <c r="G49"/>
  <c r="D49"/>
  <c r="J49" i="40"/>
  <c r="G49"/>
  <c r="D49"/>
  <c r="K49" i="2"/>
  <c r="K49" i="42" s="1"/>
  <c r="H49" i="2"/>
  <c r="E49"/>
  <c r="K49" i="15"/>
  <c r="H49"/>
  <c r="H50" s="1"/>
  <c r="E49"/>
  <c r="K49" i="37"/>
  <c r="H49"/>
  <c r="E49"/>
  <c r="K49" i="40"/>
  <c r="H49"/>
  <c r="E49"/>
  <c r="O49" i="42"/>
  <c r="F49" i="56" s="1"/>
  <c r="K50" i="40"/>
  <c r="O50" i="42"/>
  <c r="F50" i="56" s="1"/>
  <c r="M51" i="2"/>
  <c r="D51" i="52" s="1"/>
  <c r="M51" i="15"/>
  <c r="M51" i="37"/>
  <c r="D51" i="54" s="1"/>
  <c r="M51" i="40"/>
  <c r="N51" i="2"/>
  <c r="E51" i="52" s="1"/>
  <c r="N51" i="15"/>
  <c r="N51" i="37"/>
  <c r="N51" i="40"/>
  <c r="O51" i="42"/>
  <c r="F51" i="56" s="1"/>
  <c r="M52" i="2"/>
  <c r="D52" i="52" s="1"/>
  <c r="M52" i="15"/>
  <c r="M52" i="37"/>
  <c r="D52" i="54" s="1"/>
  <c r="M52" i="40"/>
  <c r="N52" i="2"/>
  <c r="E52" i="52" s="1"/>
  <c r="N52" i="15"/>
  <c r="N52" i="37"/>
  <c r="N52" i="40"/>
  <c r="O52" i="42"/>
  <c r="F52" i="56" s="1"/>
  <c r="M53" i="2"/>
  <c r="D53" i="52" s="1"/>
  <c r="M53" i="15"/>
  <c r="M53" i="37"/>
  <c r="M53" i="40"/>
  <c r="N53" i="2"/>
  <c r="E53" i="52" s="1"/>
  <c r="N53" i="15"/>
  <c r="N53" i="37"/>
  <c r="N53" i="40"/>
  <c r="E53" i="55" s="1"/>
  <c r="O53" i="42"/>
  <c r="F53" i="56" s="1"/>
  <c r="M54" i="2"/>
  <c r="D54" i="52" s="1"/>
  <c r="M54" i="15"/>
  <c r="M54" i="37"/>
  <c r="D54" i="54" s="1"/>
  <c r="M54" i="40"/>
  <c r="N54" i="2"/>
  <c r="E54" i="52" s="1"/>
  <c r="N54" i="15"/>
  <c r="N54" i="37"/>
  <c r="N54" i="40"/>
  <c r="O54" i="42"/>
  <c r="F54" i="56" s="1"/>
  <c r="M55" i="2"/>
  <c r="D55" i="52" s="1"/>
  <c r="M55" i="15"/>
  <c r="M55" i="37"/>
  <c r="D55" i="54" s="1"/>
  <c r="M55" i="40"/>
  <c r="N55" i="2"/>
  <c r="E55" i="52" s="1"/>
  <c r="N55" i="15"/>
  <c r="N55" i="37"/>
  <c r="N55" i="42" s="1"/>
  <c r="E55" i="56" s="1"/>
  <c r="N55" i="40"/>
  <c r="O55" i="42"/>
  <c r="F55" i="56" s="1"/>
  <c r="L56" i="42"/>
  <c r="C56" i="56" s="1"/>
  <c r="M56" i="2"/>
  <c r="D56" i="52" s="1"/>
  <c r="M56" i="15"/>
  <c r="M56" i="37"/>
  <c r="M56" i="40"/>
  <c r="N56" i="15"/>
  <c r="E56" i="53" s="1"/>
  <c r="N56" i="37"/>
  <c r="N56" i="40"/>
  <c r="E56" i="55" s="1"/>
  <c r="O56" i="42"/>
  <c r="F56" i="56"/>
  <c r="M57" i="2"/>
  <c r="D57" i="52" s="1"/>
  <c r="M57" i="15"/>
  <c r="M57" i="37"/>
  <c r="M57" i="40"/>
  <c r="N57" i="2"/>
  <c r="E57" i="52" s="1"/>
  <c r="N57" i="15"/>
  <c r="N57" i="37"/>
  <c r="E57" i="54" s="1"/>
  <c r="N57" i="40"/>
  <c r="E57" i="55" s="1"/>
  <c r="O57" i="42"/>
  <c r="F57" i="56" s="1"/>
  <c r="M58" i="2"/>
  <c r="D58" i="52" s="1"/>
  <c r="M58" i="15"/>
  <c r="M58" i="37"/>
  <c r="D58" i="54" s="1"/>
  <c r="M58" i="40"/>
  <c r="N58" i="2"/>
  <c r="E58" i="52" s="1"/>
  <c r="N58" i="15"/>
  <c r="N58" i="37"/>
  <c r="N58" i="40"/>
  <c r="O58" i="42"/>
  <c r="F58" i="56" s="1"/>
  <c r="J59" i="2"/>
  <c r="G59"/>
  <c r="D59"/>
  <c r="D59" i="42" s="1"/>
  <c r="J59" i="15"/>
  <c r="G59"/>
  <c r="D59"/>
  <c r="J59" i="37"/>
  <c r="M59" s="1"/>
  <c r="D59" i="54" s="1"/>
  <c r="G59" i="37"/>
  <c r="D59"/>
  <c r="J59" i="40"/>
  <c r="G59"/>
  <c r="D59"/>
  <c r="K59" i="2"/>
  <c r="H59"/>
  <c r="K59" i="15"/>
  <c r="N59" s="1"/>
  <c r="E59" i="53" s="1"/>
  <c r="H59" i="15"/>
  <c r="E59"/>
  <c r="K59" i="37"/>
  <c r="N59" s="1"/>
  <c r="E59" i="54" s="1"/>
  <c r="H59" i="37"/>
  <c r="E59"/>
  <c r="K59" i="40"/>
  <c r="N59" s="1"/>
  <c r="E59" i="55" s="1"/>
  <c r="H59" i="40"/>
  <c r="E59"/>
  <c r="O59" i="42"/>
  <c r="F59" i="56" s="1"/>
  <c r="M60" i="2"/>
  <c r="D60" i="52" s="1"/>
  <c r="M60" i="15"/>
  <c r="M60" i="37"/>
  <c r="D60" i="54" s="1"/>
  <c r="M60" i="40"/>
  <c r="N60" i="2"/>
  <c r="E60" i="52" s="1"/>
  <c r="N60" i="15"/>
  <c r="N60" i="42" s="1"/>
  <c r="E60" i="56" s="1"/>
  <c r="N60" i="37"/>
  <c r="N60" i="40"/>
  <c r="E60" i="55" s="1"/>
  <c r="O60" i="42"/>
  <c r="F60" i="56" s="1"/>
  <c r="M61" i="2"/>
  <c r="D61" i="52" s="1"/>
  <c r="M61" i="15"/>
  <c r="M61" i="37"/>
  <c r="M61" i="40"/>
  <c r="N61" i="2"/>
  <c r="E61" i="52" s="1"/>
  <c r="N61" i="15"/>
  <c r="N61" i="37"/>
  <c r="N61" i="40"/>
  <c r="O61" i="42"/>
  <c r="F61" i="56" s="1"/>
  <c r="M62" i="2"/>
  <c r="D62" i="52" s="1"/>
  <c r="M62" i="15"/>
  <c r="M62" i="37"/>
  <c r="D62" i="54" s="1"/>
  <c r="M62" i="40"/>
  <c r="N62" i="2"/>
  <c r="E62" i="52" s="1"/>
  <c r="N62" i="15"/>
  <c r="N62" i="37"/>
  <c r="N62" i="40"/>
  <c r="N62" i="42" s="1"/>
  <c r="E62" i="56" s="1"/>
  <c r="O62" i="42"/>
  <c r="F62" i="56" s="1"/>
  <c r="L63" i="42"/>
  <c r="C63" i="56" s="1"/>
  <c r="M63" i="2"/>
  <c r="D63" i="52" s="1"/>
  <c r="M63" i="15"/>
  <c r="M63" i="37"/>
  <c r="D63" i="54" s="1"/>
  <c r="M63" i="40"/>
  <c r="D63" i="55" s="1"/>
  <c r="N63" i="2"/>
  <c r="E63" i="52" s="1"/>
  <c r="N63" i="15"/>
  <c r="N63" i="37"/>
  <c r="N63" i="40"/>
  <c r="N63" i="42" s="1"/>
  <c r="E63" i="56" s="1"/>
  <c r="O63" i="42"/>
  <c r="F63" i="56" s="1"/>
  <c r="M64" i="2"/>
  <c r="D64" i="52" s="1"/>
  <c r="M64" i="15"/>
  <c r="M64" i="37"/>
  <c r="M64" i="40"/>
  <c r="N64" i="2"/>
  <c r="E64" i="52" s="1"/>
  <c r="N64" i="15"/>
  <c r="N64" i="37"/>
  <c r="N64" i="40"/>
  <c r="E64" i="55" s="1"/>
  <c r="O64" i="42"/>
  <c r="F64" i="56" s="1"/>
  <c r="L65" i="42"/>
  <c r="C65" i="56" s="1"/>
  <c r="M65" i="2"/>
  <c r="D65" i="52" s="1"/>
  <c r="M65" i="15"/>
  <c r="M65" i="37"/>
  <c r="M65" i="40"/>
  <c r="N65" i="2"/>
  <c r="E65" i="52" s="1"/>
  <c r="N65" i="15"/>
  <c r="N65" i="37"/>
  <c r="N65" i="40"/>
  <c r="O65" i="42"/>
  <c r="F65" i="56" s="1"/>
  <c r="M66" i="2"/>
  <c r="D66" i="52" s="1"/>
  <c r="M66" i="15"/>
  <c r="M66" i="37"/>
  <c r="D66" i="54" s="1"/>
  <c r="M66" i="40"/>
  <c r="N66" i="2"/>
  <c r="E66" i="52" s="1"/>
  <c r="N66" i="15"/>
  <c r="N66" i="37"/>
  <c r="N66" i="40"/>
  <c r="O66" i="42"/>
  <c r="F66" i="56" s="1"/>
  <c r="M67" i="2"/>
  <c r="D67" i="52" s="1"/>
  <c r="M67" i="15"/>
  <c r="M67" i="37"/>
  <c r="D67" i="54" s="1"/>
  <c r="M67" i="40"/>
  <c r="N67" i="2"/>
  <c r="E67" i="52" s="1"/>
  <c r="N67" i="15"/>
  <c r="E67" i="53" s="1"/>
  <c r="N67" i="37"/>
  <c r="N67" i="40"/>
  <c r="O67" i="42"/>
  <c r="F67" i="56"/>
  <c r="M68" i="2"/>
  <c r="D68" i="52" s="1"/>
  <c r="M68" i="15"/>
  <c r="M68" i="37"/>
  <c r="D68" i="54" s="1"/>
  <c r="M68" i="40"/>
  <c r="N68" i="2"/>
  <c r="E68" i="52" s="1"/>
  <c r="N68" i="15"/>
  <c r="N68" i="37"/>
  <c r="N68" i="40"/>
  <c r="E68" i="55" s="1"/>
  <c r="O68" i="42"/>
  <c r="F68" i="56"/>
  <c r="L69" i="42"/>
  <c r="C69" i="56" s="1"/>
  <c r="M69" i="2"/>
  <c r="D69" i="52" s="1"/>
  <c r="M69" i="15"/>
  <c r="M69" i="37"/>
  <c r="D69" i="54" s="1"/>
  <c r="M69" i="40"/>
  <c r="N69" i="2"/>
  <c r="E69" i="52" s="1"/>
  <c r="N69" i="15"/>
  <c r="N69" i="37"/>
  <c r="N69" i="40"/>
  <c r="O69" i="42"/>
  <c r="F69" i="56" s="1"/>
  <c r="M70" i="2"/>
  <c r="D70" i="52" s="1"/>
  <c r="M70" i="15"/>
  <c r="M70" i="37"/>
  <c r="D70" i="54" s="1"/>
  <c r="M70" i="40"/>
  <c r="N70" i="15"/>
  <c r="E70" i="53" s="1"/>
  <c r="N70" i="37"/>
  <c r="E70" i="54" s="1"/>
  <c r="N70" i="40"/>
  <c r="E70" i="55" s="1"/>
  <c r="O70" i="42"/>
  <c r="F70" i="56" s="1"/>
  <c r="M71" i="2"/>
  <c r="D71" i="52" s="1"/>
  <c r="M71" i="15"/>
  <c r="M71" i="37"/>
  <c r="D71" i="54" s="1"/>
  <c r="M71" i="40"/>
  <c r="D71" i="55" s="1"/>
  <c r="N71" i="2"/>
  <c r="E71" i="52" s="1"/>
  <c r="N71" i="15"/>
  <c r="N71" i="37"/>
  <c r="N71" i="40"/>
  <c r="O71" i="42"/>
  <c r="F71" i="56" s="1"/>
  <c r="M72" i="2"/>
  <c r="D72" i="52" s="1"/>
  <c r="M72" i="15"/>
  <c r="M72" i="37"/>
  <c r="D72" i="54" s="1"/>
  <c r="M72" i="40"/>
  <c r="N72" i="2"/>
  <c r="E72" i="52" s="1"/>
  <c r="N72" i="15"/>
  <c r="N72" i="42" s="1"/>
  <c r="E72" i="56" s="1"/>
  <c r="N72" i="37"/>
  <c r="N72" i="40"/>
  <c r="E72" i="55" s="1"/>
  <c r="O72" i="42"/>
  <c r="F72" i="56" s="1"/>
  <c r="J73" i="2"/>
  <c r="G73"/>
  <c r="D73"/>
  <c r="J73" i="15"/>
  <c r="G73"/>
  <c r="D73"/>
  <c r="J73" i="37"/>
  <c r="G73"/>
  <c r="D73"/>
  <c r="J73" i="40"/>
  <c r="G73"/>
  <c r="D73"/>
  <c r="K73" i="2"/>
  <c r="H73"/>
  <c r="K73" i="15"/>
  <c r="H73"/>
  <c r="H73" i="42" s="1"/>
  <c r="E73" i="15"/>
  <c r="K73" i="37"/>
  <c r="H73"/>
  <c r="E73"/>
  <c r="K73" i="40"/>
  <c r="H73"/>
  <c r="E73"/>
  <c r="O73" i="42"/>
  <c r="F73" i="56" s="1"/>
  <c r="O74" i="42"/>
  <c r="F74" i="56" s="1"/>
  <c r="L75" i="42"/>
  <c r="C75" i="56" s="1"/>
  <c r="M75" i="2"/>
  <c r="D75" i="52" s="1"/>
  <c r="M75" i="15"/>
  <c r="M75" i="37"/>
  <c r="D75" i="54" s="1"/>
  <c r="M75" i="40"/>
  <c r="D75" i="55" s="1"/>
  <c r="N75" i="2"/>
  <c r="E75" i="52" s="1"/>
  <c r="N75" i="15"/>
  <c r="E75" i="53" s="1"/>
  <c r="N75" i="37"/>
  <c r="N75" i="40"/>
  <c r="N75" i="42"/>
  <c r="E75" i="56" s="1"/>
  <c r="O75" i="42"/>
  <c r="F75" i="56" s="1"/>
  <c r="M76" i="2"/>
  <c r="D76" i="52" s="1"/>
  <c r="M76" i="15"/>
  <c r="M76" i="37"/>
  <c r="D76" i="54" s="1"/>
  <c r="M76" i="40"/>
  <c r="D76" i="55" s="1"/>
  <c r="N76" i="2"/>
  <c r="E76" i="52" s="1"/>
  <c r="N76" i="15"/>
  <c r="N76" i="37"/>
  <c r="E76" i="54" s="1"/>
  <c r="N76" i="40"/>
  <c r="O76" i="42"/>
  <c r="F76" i="56" s="1"/>
  <c r="L77" i="42"/>
  <c r="C77" i="56" s="1"/>
  <c r="M77" i="2"/>
  <c r="D77" i="52" s="1"/>
  <c r="M77" i="15"/>
  <c r="M77" i="37"/>
  <c r="D77" i="54" s="1"/>
  <c r="M77" i="40"/>
  <c r="D77" i="55" s="1"/>
  <c r="N77" i="2"/>
  <c r="E77" i="52" s="1"/>
  <c r="N77" i="15"/>
  <c r="N77" i="42" s="1"/>
  <c r="E77" i="56" s="1"/>
  <c r="N77" i="37"/>
  <c r="N77" i="40"/>
  <c r="E77" i="55" s="1"/>
  <c r="O77" i="42"/>
  <c r="F77" i="56" s="1"/>
  <c r="L78" i="42"/>
  <c r="C78" i="56" s="1"/>
  <c r="M78" i="2"/>
  <c r="D78" i="52" s="1"/>
  <c r="M78" i="15"/>
  <c r="M78" i="37"/>
  <c r="D78" i="54" s="1"/>
  <c r="M78" i="40"/>
  <c r="D78" i="55" s="1"/>
  <c r="N78" i="2"/>
  <c r="E78" i="52" s="1"/>
  <c r="N78" i="15"/>
  <c r="E78" i="53" s="1"/>
  <c r="N78" i="37"/>
  <c r="N78" i="40"/>
  <c r="E78" i="55" s="1"/>
  <c r="O78" i="42"/>
  <c r="F78" i="56" s="1"/>
  <c r="L79" i="42"/>
  <c r="C79" i="56" s="1"/>
  <c r="M79" i="2"/>
  <c r="D79" i="52" s="1"/>
  <c r="M79" i="15"/>
  <c r="M79" i="37"/>
  <c r="D79" i="54" s="1"/>
  <c r="M79" i="40"/>
  <c r="D79" i="55" s="1"/>
  <c r="N79" i="2"/>
  <c r="E79" i="52" s="1"/>
  <c r="N79" i="15"/>
  <c r="E79" i="53" s="1"/>
  <c r="N79" i="37"/>
  <c r="N79" i="40"/>
  <c r="N79" i="42"/>
  <c r="E79" i="56" s="1"/>
  <c r="O79" i="42"/>
  <c r="F79" i="56" s="1"/>
  <c r="M80" i="2"/>
  <c r="D80" i="52" s="1"/>
  <c r="M80" i="15"/>
  <c r="M80" i="37"/>
  <c r="D80" i="54" s="1"/>
  <c r="M80" i="40"/>
  <c r="D80" i="55" s="1"/>
  <c r="N80" i="2"/>
  <c r="E80" i="52" s="1"/>
  <c r="N80" i="15"/>
  <c r="E80" i="53" s="1"/>
  <c r="N80" i="37"/>
  <c r="E80" i="54" s="1"/>
  <c r="N80" i="40"/>
  <c r="E80" i="55" s="1"/>
  <c r="O80" i="42"/>
  <c r="F80" i="56" s="1"/>
  <c r="M81" i="2"/>
  <c r="D81" i="52" s="1"/>
  <c r="M81" i="15"/>
  <c r="M81" i="37"/>
  <c r="D81" i="54" s="1"/>
  <c r="M81" i="40"/>
  <c r="N81" i="2"/>
  <c r="E81" i="52" s="1"/>
  <c r="N81" i="15"/>
  <c r="N81" i="37"/>
  <c r="N81" i="40"/>
  <c r="E81" i="55" s="1"/>
  <c r="O81" i="42"/>
  <c r="F81" i="56" s="1"/>
  <c r="J82" i="2"/>
  <c r="G82"/>
  <c r="G82" i="42" s="1"/>
  <c r="D82" i="2"/>
  <c r="J82" i="15"/>
  <c r="G82"/>
  <c r="D82"/>
  <c r="M82" s="1"/>
  <c r="D82" i="53" s="1"/>
  <c r="J82" i="37"/>
  <c r="J82" i="42" s="1"/>
  <c r="G82" i="37"/>
  <c r="D82"/>
  <c r="J82" i="40"/>
  <c r="G82"/>
  <c r="D82"/>
  <c r="K82" i="2"/>
  <c r="H82"/>
  <c r="H97" s="1"/>
  <c r="E82"/>
  <c r="K82" i="15"/>
  <c r="H82"/>
  <c r="E82"/>
  <c r="K82" i="37"/>
  <c r="N82" s="1"/>
  <c r="E82" i="54" s="1"/>
  <c r="H82" i="37"/>
  <c r="E82"/>
  <c r="K82" i="40"/>
  <c r="N82" s="1"/>
  <c r="E82" i="55" s="1"/>
  <c r="H82" i="40"/>
  <c r="E82"/>
  <c r="O82" i="42"/>
  <c r="F82" i="56" s="1"/>
  <c r="L83" i="42"/>
  <c r="C83" i="56" s="1"/>
  <c r="M83" i="2"/>
  <c r="D83" i="52" s="1"/>
  <c r="M83" i="15"/>
  <c r="M83" i="37"/>
  <c r="D83" i="54" s="1"/>
  <c r="M83" i="40"/>
  <c r="D83" i="55" s="1"/>
  <c r="N83" i="2"/>
  <c r="E83" i="52" s="1"/>
  <c r="N83" i="15"/>
  <c r="E83" i="53" s="1"/>
  <c r="N83" i="37"/>
  <c r="N83" i="40"/>
  <c r="E83" i="55" s="1"/>
  <c r="O83" i="42"/>
  <c r="F83" i="56" s="1"/>
  <c r="M84" i="2"/>
  <c r="D84" i="52" s="1"/>
  <c r="M84" i="15"/>
  <c r="M84" i="37"/>
  <c r="M84" i="40"/>
  <c r="D84" i="55" s="1"/>
  <c r="N84" i="2"/>
  <c r="E84" i="52" s="1"/>
  <c r="N84" i="15"/>
  <c r="E84" i="53" s="1"/>
  <c r="N84" i="37"/>
  <c r="N84" i="40"/>
  <c r="O84" i="42"/>
  <c r="F84" i="56" s="1"/>
  <c r="M85" i="2"/>
  <c r="D85" i="52" s="1"/>
  <c r="M85" i="15"/>
  <c r="M85" i="37"/>
  <c r="D85" i="54" s="1"/>
  <c r="M85" i="40"/>
  <c r="D85" i="55" s="1"/>
  <c r="N85" i="2"/>
  <c r="E85" i="52" s="1"/>
  <c r="N85" i="15"/>
  <c r="N85" i="37"/>
  <c r="E85" i="54" s="1"/>
  <c r="N85" i="40"/>
  <c r="O85" i="42"/>
  <c r="F85" i="56" s="1"/>
  <c r="M86" i="2"/>
  <c r="D86" i="52" s="1"/>
  <c r="M86" i="15"/>
  <c r="M86" i="37"/>
  <c r="D86" i="54" s="1"/>
  <c r="M86" i="40"/>
  <c r="D86" i="55" s="1"/>
  <c r="N86" i="2"/>
  <c r="E86" i="52" s="1"/>
  <c r="N86" i="15"/>
  <c r="E86" i="53" s="1"/>
  <c r="N86" i="37"/>
  <c r="N86" i="40"/>
  <c r="E86" i="55" s="1"/>
  <c r="O86" i="42"/>
  <c r="F86" i="56" s="1"/>
  <c r="J87" i="2"/>
  <c r="G87"/>
  <c r="D87"/>
  <c r="J87" i="15"/>
  <c r="G87"/>
  <c r="D87"/>
  <c r="J87" i="37"/>
  <c r="G87"/>
  <c r="D87"/>
  <c r="J87" i="40"/>
  <c r="G87"/>
  <c r="D87"/>
  <c r="K87" i="2"/>
  <c r="H87"/>
  <c r="E87"/>
  <c r="K87" i="15"/>
  <c r="H87"/>
  <c r="E87"/>
  <c r="K87" i="37"/>
  <c r="N87" s="1"/>
  <c r="E87" i="54" s="1"/>
  <c r="H87" i="37"/>
  <c r="E87"/>
  <c r="K87" i="40"/>
  <c r="H87"/>
  <c r="E87"/>
  <c r="O87" i="42"/>
  <c r="F87" i="56"/>
  <c r="M88" i="2"/>
  <c r="D88" i="52" s="1"/>
  <c r="M88" i="15"/>
  <c r="M88" i="37"/>
  <c r="D88" i="54" s="1"/>
  <c r="M88" i="40"/>
  <c r="D88" i="55" s="1"/>
  <c r="N88" i="2"/>
  <c r="E88" i="52" s="1"/>
  <c r="N88" i="15"/>
  <c r="N88" i="37"/>
  <c r="N88" i="40"/>
  <c r="O88" i="42"/>
  <c r="F88" i="56" s="1"/>
  <c r="M89" i="2"/>
  <c r="D89" i="52" s="1"/>
  <c r="M89" i="15"/>
  <c r="D89" i="53" s="1"/>
  <c r="M89" i="37"/>
  <c r="M89" i="40"/>
  <c r="D89" i="55" s="1"/>
  <c r="N89" i="2"/>
  <c r="E89" i="52" s="1"/>
  <c r="N89" i="15"/>
  <c r="N89" i="37"/>
  <c r="E89" i="54" s="1"/>
  <c r="N89" i="40"/>
  <c r="O89" i="42"/>
  <c r="F89" i="56" s="1"/>
  <c r="L90" i="42"/>
  <c r="C90" i="56" s="1"/>
  <c r="M90" i="2"/>
  <c r="D90" i="52" s="1"/>
  <c r="M90" i="15"/>
  <c r="M90" i="37"/>
  <c r="D90" i="54" s="1"/>
  <c r="M90" i="40"/>
  <c r="N90" i="2"/>
  <c r="E90" i="52" s="1"/>
  <c r="N90" i="15"/>
  <c r="E90" i="53" s="1"/>
  <c r="N90" i="37"/>
  <c r="E90" i="54" s="1"/>
  <c r="N90" i="40"/>
  <c r="E90" i="55" s="1"/>
  <c r="O90" i="42"/>
  <c r="F90" i="56" s="1"/>
  <c r="L91" i="42"/>
  <c r="C91" i="56" s="1"/>
  <c r="M91" i="2"/>
  <c r="D91" i="52" s="1"/>
  <c r="M91" i="15"/>
  <c r="M91" i="37"/>
  <c r="D91" i="54" s="1"/>
  <c r="M91" i="40"/>
  <c r="D91" i="55" s="1"/>
  <c r="N91" i="2"/>
  <c r="E91" i="52" s="1"/>
  <c r="N91" i="15"/>
  <c r="E91" i="53" s="1"/>
  <c r="N91" i="37"/>
  <c r="E91" i="54" s="1"/>
  <c r="N91" i="40"/>
  <c r="N91" i="42"/>
  <c r="E91" i="56" s="1"/>
  <c r="O91" i="42"/>
  <c r="F91" i="56" s="1"/>
  <c r="M92" i="2"/>
  <c r="D92" i="52" s="1"/>
  <c r="M92" i="15"/>
  <c r="M92" i="37"/>
  <c r="M92" i="40"/>
  <c r="D92" i="55" s="1"/>
  <c r="N92" i="2"/>
  <c r="E92" i="52" s="1"/>
  <c r="N92" i="15"/>
  <c r="N92" i="37"/>
  <c r="E92" i="54" s="1"/>
  <c r="N92" i="40"/>
  <c r="O92" i="42"/>
  <c r="F92" i="56" s="1"/>
  <c r="L93" i="42"/>
  <c r="C93" i="56" s="1"/>
  <c r="M93" i="2"/>
  <c r="D93" i="52" s="1"/>
  <c r="M93" i="15"/>
  <c r="M93" i="37"/>
  <c r="D93" i="54" s="1"/>
  <c r="M93" i="40"/>
  <c r="D93" i="55" s="1"/>
  <c r="N93" i="2"/>
  <c r="E93" i="52" s="1"/>
  <c r="N93" i="15"/>
  <c r="N93" i="42" s="1"/>
  <c r="E93" i="56" s="1"/>
  <c r="N93" i="37"/>
  <c r="E93" i="54" s="1"/>
  <c r="N93" i="40"/>
  <c r="O93" i="42"/>
  <c r="F93" i="56" s="1"/>
  <c r="L94" i="42"/>
  <c r="C94" i="56" s="1"/>
  <c r="M94" i="2"/>
  <c r="D94" i="52" s="1"/>
  <c r="M94" i="15"/>
  <c r="M94" i="37"/>
  <c r="D94" i="54" s="1"/>
  <c r="M94" i="40"/>
  <c r="D94" i="55" s="1"/>
  <c r="N94" i="2"/>
  <c r="E94" i="52" s="1"/>
  <c r="N94" i="15"/>
  <c r="E94" i="53" s="1"/>
  <c r="N94" i="37"/>
  <c r="N94" i="40"/>
  <c r="E94" i="55" s="1"/>
  <c r="O94" i="42"/>
  <c r="F94" i="56" s="1"/>
  <c r="M95" i="2"/>
  <c r="D95" i="52" s="1"/>
  <c r="M95" i="15"/>
  <c r="D95" i="53" s="1"/>
  <c r="M95" i="37"/>
  <c r="D95" i="54" s="1"/>
  <c r="M95" i="40"/>
  <c r="D95" i="55" s="1"/>
  <c r="N95" i="2"/>
  <c r="E95" i="52" s="1"/>
  <c r="N95" i="15"/>
  <c r="E95" i="53" s="1"/>
  <c r="N95" i="37"/>
  <c r="N95" i="40"/>
  <c r="O95" i="42"/>
  <c r="F95" i="56" s="1"/>
  <c r="M96" i="2"/>
  <c r="D96" i="52" s="1"/>
  <c r="M96" i="15"/>
  <c r="M96" i="37"/>
  <c r="M96" i="40"/>
  <c r="D96" i="55" s="1"/>
  <c r="N96" i="2"/>
  <c r="E96" i="52" s="1"/>
  <c r="N96" i="15"/>
  <c r="N96" i="37"/>
  <c r="E96" i="54" s="1"/>
  <c r="N96" i="40"/>
  <c r="E96" i="55" s="1"/>
  <c r="O96" i="42"/>
  <c r="F96" i="56"/>
  <c r="J97" i="2"/>
  <c r="J97" i="15"/>
  <c r="G97"/>
  <c r="G97" i="37"/>
  <c r="D97"/>
  <c r="D97" i="40"/>
  <c r="E97" i="2"/>
  <c r="K97" i="15"/>
  <c r="H97" i="37"/>
  <c r="E97"/>
  <c r="E97" i="40"/>
  <c r="O97" i="42"/>
  <c r="F97" i="56" s="1"/>
  <c r="O98" i="42"/>
  <c r="F98" i="56"/>
  <c r="L99" i="2"/>
  <c r="C99" i="52" s="1"/>
  <c r="L99" i="15"/>
  <c r="C99" i="53" s="1"/>
  <c r="L99" i="37"/>
  <c r="L99" i="40"/>
  <c r="M99" i="2"/>
  <c r="D99" i="52" s="1"/>
  <c r="M99" i="15"/>
  <c r="M99" i="37"/>
  <c r="D99" i="54" s="1"/>
  <c r="M99" i="40"/>
  <c r="D99" i="55" s="1"/>
  <c r="N99" i="2"/>
  <c r="E99" i="52" s="1"/>
  <c r="N99" i="15"/>
  <c r="E99" i="53" s="1"/>
  <c r="N99" i="37"/>
  <c r="N99" i="40"/>
  <c r="O99" i="42"/>
  <c r="F99" i="56" s="1"/>
  <c r="L100" i="2"/>
  <c r="L100" i="15"/>
  <c r="C100" i="53" s="1"/>
  <c r="L100" i="37"/>
  <c r="L100" i="40"/>
  <c r="C100" i="55" s="1"/>
  <c r="M100" i="2"/>
  <c r="D100" i="52" s="1"/>
  <c r="M100" i="15"/>
  <c r="D100" i="53" s="1"/>
  <c r="M100" i="37"/>
  <c r="D100" i="54" s="1"/>
  <c r="M100" i="40"/>
  <c r="D100" i="55" s="1"/>
  <c r="N100" i="2"/>
  <c r="E100" i="52" s="1"/>
  <c r="N100" i="15"/>
  <c r="N100" i="42" s="1"/>
  <c r="E100" i="56" s="1"/>
  <c r="N100" i="37"/>
  <c r="E100" i="54" s="1"/>
  <c r="N100" i="40"/>
  <c r="O100" i="42"/>
  <c r="F100" i="56" s="1"/>
  <c r="L101" i="2"/>
  <c r="C101" i="52" s="1"/>
  <c r="L101" i="15"/>
  <c r="C101" i="53" s="1"/>
  <c r="L101" i="37"/>
  <c r="L101" i="40"/>
  <c r="C101" i="55" s="1"/>
  <c r="M101" i="2"/>
  <c r="D101" i="52" s="1"/>
  <c r="M101" i="15"/>
  <c r="D101" i="53" s="1"/>
  <c r="M101" i="37"/>
  <c r="D101" i="54" s="1"/>
  <c r="M101" i="40"/>
  <c r="N101" i="2"/>
  <c r="E101" i="52" s="1"/>
  <c r="N101" i="15"/>
  <c r="N101" i="37"/>
  <c r="E101" i="54" s="1"/>
  <c r="N101" i="40"/>
  <c r="O101" i="42"/>
  <c r="F101" i="56" s="1"/>
  <c r="L102" i="2"/>
  <c r="C102" i="52" s="1"/>
  <c r="L102" i="15"/>
  <c r="L102" i="42" s="1"/>
  <c r="C102" i="56" s="1"/>
  <c r="L102" i="37"/>
  <c r="L102" i="40"/>
  <c r="C102" i="55" s="1"/>
  <c r="M102" i="2"/>
  <c r="D102" i="52" s="1"/>
  <c r="M102" i="15"/>
  <c r="M102" i="37"/>
  <c r="D102" i="54" s="1"/>
  <c r="M102" i="40"/>
  <c r="D102" i="55" s="1"/>
  <c r="N102" i="2"/>
  <c r="E102" i="52" s="1"/>
  <c r="N102" i="15"/>
  <c r="E102" i="53" s="1"/>
  <c r="N102" i="37"/>
  <c r="N102" i="40"/>
  <c r="E102" i="55" s="1"/>
  <c r="O102" i="42"/>
  <c r="F102" i="56" s="1"/>
  <c r="L103" i="2"/>
  <c r="C103" i="52" s="1"/>
  <c r="L103" i="15"/>
  <c r="L103" i="37"/>
  <c r="L114" s="1"/>
  <c r="C114" i="54" s="1"/>
  <c r="L103" i="40"/>
  <c r="M103" i="2"/>
  <c r="D103" i="52" s="1"/>
  <c r="M103" i="15"/>
  <c r="M103" i="37"/>
  <c r="D103" i="54" s="1"/>
  <c r="M103" i="40"/>
  <c r="D103" i="55" s="1"/>
  <c r="N103" i="2"/>
  <c r="E103" i="52" s="1"/>
  <c r="N103" i="15"/>
  <c r="E103" i="53" s="1"/>
  <c r="N103" i="37"/>
  <c r="N103" i="40"/>
  <c r="E103" i="55" s="1"/>
  <c r="O103" i="42"/>
  <c r="F103" i="56" s="1"/>
  <c r="L104" i="2"/>
  <c r="C104" i="52" s="1"/>
  <c r="L104" i="15"/>
  <c r="C104" i="53" s="1"/>
  <c r="L104" i="37"/>
  <c r="C104" i="54" s="1"/>
  <c r="L104" i="40"/>
  <c r="C104" i="55" s="1"/>
  <c r="M104" i="2"/>
  <c r="D104" i="52" s="1"/>
  <c r="M104" i="15"/>
  <c r="D104" i="53" s="1"/>
  <c r="M104" i="37"/>
  <c r="D104" i="54" s="1"/>
  <c r="M104" i="40"/>
  <c r="D104" i="55" s="1"/>
  <c r="N104" i="2"/>
  <c r="E104" i="52" s="1"/>
  <c r="N104" i="15"/>
  <c r="N104" i="42" s="1"/>
  <c r="E104" i="56" s="1"/>
  <c r="N104" i="37"/>
  <c r="E104" i="54" s="1"/>
  <c r="N104" i="40"/>
  <c r="O104" i="42"/>
  <c r="F104" i="56" s="1"/>
  <c r="L105" i="2"/>
  <c r="C105" i="52" s="1"/>
  <c r="L105" i="15"/>
  <c r="C105" i="53" s="1"/>
  <c r="L105" i="37"/>
  <c r="L105" i="40"/>
  <c r="L105" i="42" s="1"/>
  <c r="C105" i="56" s="1"/>
  <c r="M105" i="2"/>
  <c r="D105" i="52" s="1"/>
  <c r="M105" i="15"/>
  <c r="D105" i="53" s="1"/>
  <c r="M105" i="37"/>
  <c r="M105" i="40"/>
  <c r="D105" i="55" s="1"/>
  <c r="N105" i="2"/>
  <c r="E105" i="52" s="1"/>
  <c r="N105" i="15"/>
  <c r="N105" i="37"/>
  <c r="E105" i="54" s="1"/>
  <c r="N105" i="40"/>
  <c r="E105" i="55" s="1"/>
  <c r="O105" i="42"/>
  <c r="F105" i="56" s="1"/>
  <c r="L106" i="2"/>
  <c r="C106" i="52" s="1"/>
  <c r="L106" i="15"/>
  <c r="L106" i="42" s="1"/>
  <c r="C106" i="56" s="1"/>
  <c r="L106" i="37"/>
  <c r="L106" i="40"/>
  <c r="M106" i="2"/>
  <c r="D106" i="52" s="1"/>
  <c r="M106" i="15"/>
  <c r="M106" i="37"/>
  <c r="D106" i="54" s="1"/>
  <c r="M106" i="40"/>
  <c r="D106" i="55" s="1"/>
  <c r="N106" i="2"/>
  <c r="E106" i="52" s="1"/>
  <c r="N106" i="15"/>
  <c r="E106" i="53" s="1"/>
  <c r="N106" i="37"/>
  <c r="N106" i="40"/>
  <c r="N106" i="42"/>
  <c r="E106" i="56" s="1"/>
  <c r="O106" i="42"/>
  <c r="F106" i="56" s="1"/>
  <c r="L107" i="2"/>
  <c r="C107" i="52" s="1"/>
  <c r="L107" i="15"/>
  <c r="L107" i="37"/>
  <c r="C107" i="54" s="1"/>
  <c r="L107" i="40"/>
  <c r="M107" i="2"/>
  <c r="D107" i="52" s="1"/>
  <c r="M107" i="15"/>
  <c r="M107" i="37"/>
  <c r="D107" i="54" s="1"/>
  <c r="M107" i="40"/>
  <c r="D107" i="55" s="1"/>
  <c r="N107" i="2"/>
  <c r="E107" i="52" s="1"/>
  <c r="N107" i="15"/>
  <c r="E107" i="53" s="1"/>
  <c r="N107" i="37"/>
  <c r="N107" i="40"/>
  <c r="O107" i="42"/>
  <c r="F107" i="56" s="1"/>
  <c r="L108" i="2"/>
  <c r="C108" i="52" s="1"/>
  <c r="L108" i="15"/>
  <c r="C108" i="53" s="1"/>
  <c r="L108" i="37"/>
  <c r="C108" i="54" s="1"/>
  <c r="L108" i="40"/>
  <c r="C108" i="55" s="1"/>
  <c r="M108" i="2"/>
  <c r="D108" i="52" s="1"/>
  <c r="M108" i="15"/>
  <c r="M108" i="37"/>
  <c r="D108" i="54" s="1"/>
  <c r="M108" i="40"/>
  <c r="D108" i="55" s="1"/>
  <c r="N108" i="2"/>
  <c r="E108" i="52" s="1"/>
  <c r="N108" i="15"/>
  <c r="N108" i="42" s="1"/>
  <c r="E108" i="56" s="1"/>
  <c r="N108" i="37"/>
  <c r="N108" i="40"/>
  <c r="O108" i="42"/>
  <c r="F108" i="56" s="1"/>
  <c r="L109" i="2"/>
  <c r="C109" i="52" s="1"/>
  <c r="L109" i="15"/>
  <c r="C109" i="53" s="1"/>
  <c r="L109" i="37"/>
  <c r="L109" i="40"/>
  <c r="C109" i="55" s="1"/>
  <c r="M109" i="2"/>
  <c r="D109" i="52" s="1"/>
  <c r="M109" i="15"/>
  <c r="D109" i="53" s="1"/>
  <c r="M109" i="37"/>
  <c r="D109" i="54" s="1"/>
  <c r="M109" i="40"/>
  <c r="D109" i="55" s="1"/>
  <c r="N109" i="2"/>
  <c r="E109" i="52" s="1"/>
  <c r="N109" i="15"/>
  <c r="N109" i="37"/>
  <c r="E109" i="54" s="1"/>
  <c r="N109" i="40"/>
  <c r="O109" i="42"/>
  <c r="F109" i="56" s="1"/>
  <c r="F110" i="2"/>
  <c r="L110" i="15"/>
  <c r="C110" i="53" s="1"/>
  <c r="L110" i="37"/>
  <c r="L110" i="40"/>
  <c r="C110" i="55" s="1"/>
  <c r="M110" i="2"/>
  <c r="M110" i="15"/>
  <c r="M110" i="37"/>
  <c r="D110" i="54" s="1"/>
  <c r="M110" i="40"/>
  <c r="N110" i="2"/>
  <c r="E110" i="52" s="1"/>
  <c r="N110" i="15"/>
  <c r="E110" i="53" s="1"/>
  <c r="N110" i="37"/>
  <c r="E110" i="54" s="1"/>
  <c r="N110" i="40"/>
  <c r="E110" i="55" s="1"/>
  <c r="F110" i="56"/>
  <c r="L111" i="2"/>
  <c r="C111" i="52" s="1"/>
  <c r="L111" i="15"/>
  <c r="L111" i="37"/>
  <c r="L111" i="40"/>
  <c r="C111" i="55" s="1"/>
  <c r="M111" i="2"/>
  <c r="D111" i="52" s="1"/>
  <c r="M111" i="15"/>
  <c r="M111" i="37"/>
  <c r="D111" i="54" s="1"/>
  <c r="M111" i="40"/>
  <c r="D111" i="55" s="1"/>
  <c r="N111" i="2"/>
  <c r="E111" i="52" s="1"/>
  <c r="N111" i="15"/>
  <c r="N111" i="37"/>
  <c r="E111" i="54" s="1"/>
  <c r="N111" i="40"/>
  <c r="O111" i="42"/>
  <c r="F111" i="56" s="1"/>
  <c r="L112" i="2"/>
  <c r="C112" i="52" s="1"/>
  <c r="L112" i="15"/>
  <c r="L112" i="37"/>
  <c r="C112" i="54" s="1"/>
  <c r="L112" i="40"/>
  <c r="C112" i="55" s="1"/>
  <c r="M112" i="2"/>
  <c r="D112" i="52" s="1"/>
  <c r="M112" i="15"/>
  <c r="M112" i="37"/>
  <c r="M112" i="40"/>
  <c r="N112" i="2"/>
  <c r="E112" i="52" s="1"/>
  <c r="N112" i="15"/>
  <c r="E112" i="53" s="1"/>
  <c r="N112" i="37"/>
  <c r="E112" i="54" s="1"/>
  <c r="N112" i="40"/>
  <c r="E112" i="55" s="1"/>
  <c r="O112" i="42"/>
  <c r="F112" i="56" s="1"/>
  <c r="L113" i="2"/>
  <c r="L113" i="15"/>
  <c r="L113" i="37"/>
  <c r="L113" i="40"/>
  <c r="C113" i="55" s="1"/>
  <c r="M113" i="2"/>
  <c r="D113" i="52" s="1"/>
  <c r="M113" i="15"/>
  <c r="M113" i="37"/>
  <c r="D113" i="54" s="1"/>
  <c r="M113" i="40"/>
  <c r="D113" i="55" s="1"/>
  <c r="N113" i="2"/>
  <c r="E113" i="52" s="1"/>
  <c r="N113" i="15"/>
  <c r="E113" i="53" s="1"/>
  <c r="N113" i="37"/>
  <c r="N113" i="40"/>
  <c r="E113" i="55" s="1"/>
  <c r="O113" i="42"/>
  <c r="F113" i="56" s="1"/>
  <c r="J114" i="2"/>
  <c r="G114"/>
  <c r="G121" s="1"/>
  <c r="D114"/>
  <c r="J114" i="15"/>
  <c r="G114"/>
  <c r="D114"/>
  <c r="J114" i="37"/>
  <c r="G114"/>
  <c r="D114"/>
  <c r="J114" i="40"/>
  <c r="J121" s="1"/>
  <c r="G114"/>
  <c r="D114"/>
  <c r="K114" i="2"/>
  <c r="H114"/>
  <c r="H121" s="1"/>
  <c r="E114"/>
  <c r="K114" i="15"/>
  <c r="H114"/>
  <c r="E114"/>
  <c r="K114" i="37"/>
  <c r="H114"/>
  <c r="E114"/>
  <c r="K114" i="40"/>
  <c r="K121" s="1"/>
  <c r="H114"/>
  <c r="H121" s="1"/>
  <c r="E114"/>
  <c r="F114" i="56"/>
  <c r="L115" i="2"/>
  <c r="C115" i="52" s="1"/>
  <c r="L115" i="15"/>
  <c r="L115" i="37"/>
  <c r="L115" i="40"/>
  <c r="C115" i="55" s="1"/>
  <c r="M115" i="2"/>
  <c r="D115" i="52" s="1"/>
  <c r="M115" i="15"/>
  <c r="M115" i="37"/>
  <c r="D115" i="54" s="1"/>
  <c r="M115" i="40"/>
  <c r="N115" i="2"/>
  <c r="E115" i="52" s="1"/>
  <c r="N115" i="15"/>
  <c r="N115" i="37"/>
  <c r="N115" i="40"/>
  <c r="O115" i="42"/>
  <c r="F115" i="56" s="1"/>
  <c r="L116" i="2"/>
  <c r="L116" i="15"/>
  <c r="L116" i="37"/>
  <c r="L116" i="40"/>
  <c r="L116" i="42" s="1"/>
  <c r="C116" i="56" s="1"/>
  <c r="M116" i="2"/>
  <c r="D116" i="52" s="1"/>
  <c r="M116" i="15"/>
  <c r="D116" i="53" s="1"/>
  <c r="M116" i="37"/>
  <c r="M116" i="40"/>
  <c r="N116" i="2"/>
  <c r="E116" i="52" s="1"/>
  <c r="N116" i="15"/>
  <c r="N116" i="37"/>
  <c r="E116" i="54" s="1"/>
  <c r="N116" i="40"/>
  <c r="E116" i="55" s="1"/>
  <c r="O116" i="42"/>
  <c r="F116" i="56" s="1"/>
  <c r="L117" i="2"/>
  <c r="L117" i="15"/>
  <c r="C117" i="53" s="1"/>
  <c r="L117" i="37"/>
  <c r="C117" i="54" s="1"/>
  <c r="L117" i="40"/>
  <c r="M117" i="2"/>
  <c r="D117" i="52" s="1"/>
  <c r="M117" i="15"/>
  <c r="M117" i="37"/>
  <c r="D117" i="54" s="1"/>
  <c r="M117" i="40"/>
  <c r="N117" i="2"/>
  <c r="E117" i="52" s="1"/>
  <c r="N117" i="15"/>
  <c r="E117" i="53" s="1"/>
  <c r="N117" i="37"/>
  <c r="E117" i="54" s="1"/>
  <c r="N117" i="40"/>
  <c r="E117" i="55" s="1"/>
  <c r="O117" i="42"/>
  <c r="F117" i="56" s="1"/>
  <c r="L118" i="2"/>
  <c r="C118" i="52" s="1"/>
  <c r="L118" i="15"/>
  <c r="C118" i="53" s="1"/>
  <c r="L118" i="37"/>
  <c r="L118" i="40"/>
  <c r="C118" i="55" s="1"/>
  <c r="M118" i="2"/>
  <c r="D118" i="52" s="1"/>
  <c r="M118" i="15"/>
  <c r="M118" i="37"/>
  <c r="D118" i="54" s="1"/>
  <c r="M118" i="40"/>
  <c r="N118" i="2"/>
  <c r="E118" i="52" s="1"/>
  <c r="N118" i="15"/>
  <c r="E118" i="53" s="1"/>
  <c r="N118" i="37"/>
  <c r="N118" i="40"/>
  <c r="O118" i="42"/>
  <c r="F118" i="56" s="1"/>
  <c r="L119" i="37"/>
  <c r="C119" i="54" s="1"/>
  <c r="M119" i="2"/>
  <c r="D119" i="52" s="1"/>
  <c r="M119" i="15"/>
  <c r="M119" i="37"/>
  <c r="D119" i="54" s="1"/>
  <c r="M119" i="40"/>
  <c r="D119" i="55" s="1"/>
  <c r="N119" i="2"/>
  <c r="E119" i="52" s="1"/>
  <c r="N119" i="15"/>
  <c r="N119" i="37"/>
  <c r="N119" i="40"/>
  <c r="O119" i="42"/>
  <c r="F119" i="56" s="1"/>
  <c r="L120" i="2"/>
  <c r="L120" i="15"/>
  <c r="L120" i="37"/>
  <c r="C120" i="54" s="1"/>
  <c r="L120" i="40"/>
  <c r="C120" i="55" s="1"/>
  <c r="M120" i="2"/>
  <c r="D120" i="52" s="1"/>
  <c r="M120" i="15"/>
  <c r="M120" i="37"/>
  <c r="M120" i="40"/>
  <c r="N120" i="2"/>
  <c r="E120" i="52" s="1"/>
  <c r="N120" i="15"/>
  <c r="N120" i="37"/>
  <c r="E120" i="54" s="1"/>
  <c r="N120" i="40"/>
  <c r="E120" i="55" s="1"/>
  <c r="O120" i="42"/>
  <c r="F120" i="56" s="1"/>
  <c r="J121" i="2"/>
  <c r="J121" i="15"/>
  <c r="G121"/>
  <c r="J121" i="37"/>
  <c r="G121"/>
  <c r="G121" i="40"/>
  <c r="K121" i="2"/>
  <c r="K121" i="15"/>
  <c r="H121"/>
  <c r="E121"/>
  <c r="H121" i="37"/>
  <c r="E121"/>
  <c r="E121" i="40"/>
  <c r="F121" i="56"/>
  <c r="M6" i="2"/>
  <c r="D6" i="52" s="1"/>
  <c r="M6" i="15"/>
  <c r="M6" i="37"/>
  <c r="M6" i="40"/>
  <c r="N6" i="2"/>
  <c r="E6" i="52" s="1"/>
  <c r="N6" i="15"/>
  <c r="E6" i="53" s="1"/>
  <c r="N6" i="37"/>
  <c r="N6" i="40"/>
  <c r="E6" i="55" s="1"/>
  <c r="E7"/>
  <c r="C8"/>
  <c r="D8"/>
  <c r="C9"/>
  <c r="D9"/>
  <c r="C10"/>
  <c r="D10"/>
  <c r="E10"/>
  <c r="C11"/>
  <c r="D11"/>
  <c r="E11"/>
  <c r="C12"/>
  <c r="D12"/>
  <c r="C13"/>
  <c r="D13"/>
  <c r="C14"/>
  <c r="D14"/>
  <c r="E14"/>
  <c r="D15"/>
  <c r="E15"/>
  <c r="C16"/>
  <c r="C17"/>
  <c r="D17"/>
  <c r="C18"/>
  <c r="E18"/>
  <c r="C19"/>
  <c r="C20"/>
  <c r="C21"/>
  <c r="D21"/>
  <c r="C22"/>
  <c r="D22"/>
  <c r="C25"/>
  <c r="D25"/>
  <c r="C26"/>
  <c r="D26"/>
  <c r="E26"/>
  <c r="C27"/>
  <c r="D27"/>
  <c r="E27"/>
  <c r="C28"/>
  <c r="D28"/>
  <c r="C29"/>
  <c r="C30"/>
  <c r="D30"/>
  <c r="C31"/>
  <c r="C32"/>
  <c r="C33"/>
  <c r="D33"/>
  <c r="E33"/>
  <c r="C34"/>
  <c r="D34"/>
  <c r="E34"/>
  <c r="C35"/>
  <c r="E35"/>
  <c r="C36"/>
  <c r="E36"/>
  <c r="C37"/>
  <c r="E37"/>
  <c r="C38"/>
  <c r="D38"/>
  <c r="E38"/>
  <c r="C39"/>
  <c r="E39"/>
  <c r="C41"/>
  <c r="D41"/>
  <c r="E41"/>
  <c r="C42"/>
  <c r="C43"/>
  <c r="E44"/>
  <c r="C45"/>
  <c r="C46"/>
  <c r="D46"/>
  <c r="E46"/>
  <c r="C47"/>
  <c r="E47"/>
  <c r="C48"/>
  <c r="E48"/>
  <c r="C51"/>
  <c r="D51"/>
  <c r="E51"/>
  <c r="C52"/>
  <c r="D52"/>
  <c r="C53"/>
  <c r="D53"/>
  <c r="C54"/>
  <c r="D54"/>
  <c r="E54"/>
  <c r="C55"/>
  <c r="D55"/>
  <c r="E55"/>
  <c r="C56"/>
  <c r="D56"/>
  <c r="C57"/>
  <c r="D57"/>
  <c r="C58"/>
  <c r="D58"/>
  <c r="E58"/>
  <c r="C60"/>
  <c r="D60"/>
  <c r="C61"/>
  <c r="D61"/>
  <c r="D62"/>
  <c r="E62"/>
  <c r="C63"/>
  <c r="E63"/>
  <c r="C64"/>
  <c r="D64"/>
  <c r="C65"/>
  <c r="D65"/>
  <c r="D66"/>
  <c r="C67"/>
  <c r="D67"/>
  <c r="E67"/>
  <c r="C68"/>
  <c r="D68"/>
  <c r="C69"/>
  <c r="D69"/>
  <c r="D70"/>
  <c r="C71"/>
  <c r="E71"/>
  <c r="C72"/>
  <c r="D72"/>
  <c r="C75"/>
  <c r="E75"/>
  <c r="C76"/>
  <c r="E76"/>
  <c r="C78"/>
  <c r="C79"/>
  <c r="E79"/>
  <c r="C80"/>
  <c r="C81"/>
  <c r="D81"/>
  <c r="C83"/>
  <c r="C84"/>
  <c r="E84"/>
  <c r="C85"/>
  <c r="E85"/>
  <c r="E88"/>
  <c r="C89"/>
  <c r="E89"/>
  <c r="C90"/>
  <c r="D90"/>
  <c r="E91"/>
  <c r="E92"/>
  <c r="C93"/>
  <c r="E93"/>
  <c r="C94"/>
  <c r="C95"/>
  <c r="E95"/>
  <c r="C99"/>
  <c r="E99"/>
  <c r="E100"/>
  <c r="D101"/>
  <c r="E101"/>
  <c r="C103"/>
  <c r="E104"/>
  <c r="C106"/>
  <c r="E106"/>
  <c r="C107"/>
  <c r="E107"/>
  <c r="E108"/>
  <c r="E109"/>
  <c r="D110"/>
  <c r="D112"/>
  <c r="D115"/>
  <c r="C116"/>
  <c r="D116"/>
  <c r="D117"/>
  <c r="D118"/>
  <c r="E118"/>
  <c r="D120"/>
  <c r="D6"/>
  <c r="C6"/>
  <c r="C7" i="54"/>
  <c r="D7"/>
  <c r="C8"/>
  <c r="D8"/>
  <c r="C9"/>
  <c r="D9"/>
  <c r="C10"/>
  <c r="D10"/>
  <c r="E10"/>
  <c r="C11"/>
  <c r="D11"/>
  <c r="C12"/>
  <c r="C13"/>
  <c r="D13"/>
  <c r="E13"/>
  <c r="C14"/>
  <c r="C15"/>
  <c r="D15"/>
  <c r="C16"/>
  <c r="D16"/>
  <c r="C17"/>
  <c r="D17"/>
  <c r="C18"/>
  <c r="D18"/>
  <c r="C20"/>
  <c r="D20"/>
  <c r="C21"/>
  <c r="D21"/>
  <c r="E21"/>
  <c r="C22"/>
  <c r="C25"/>
  <c r="D25"/>
  <c r="E25"/>
  <c r="C26"/>
  <c r="D26"/>
  <c r="C27"/>
  <c r="D27"/>
  <c r="D28"/>
  <c r="C30"/>
  <c r="E30"/>
  <c r="C31"/>
  <c r="E31"/>
  <c r="C33"/>
  <c r="E33"/>
  <c r="C34"/>
  <c r="E34"/>
  <c r="C35"/>
  <c r="C36"/>
  <c r="D36"/>
  <c r="E36"/>
  <c r="C37"/>
  <c r="E37"/>
  <c r="C38"/>
  <c r="E38"/>
  <c r="C39"/>
  <c r="E39"/>
  <c r="C41"/>
  <c r="D41"/>
  <c r="E41"/>
  <c r="C42"/>
  <c r="D42"/>
  <c r="C44"/>
  <c r="D44"/>
  <c r="C45"/>
  <c r="D45"/>
  <c r="C46"/>
  <c r="D46"/>
  <c r="D47"/>
  <c r="C48"/>
  <c r="D48"/>
  <c r="C51"/>
  <c r="E51"/>
  <c r="C52"/>
  <c r="E52"/>
  <c r="D53"/>
  <c r="E53"/>
  <c r="E54"/>
  <c r="E55"/>
  <c r="C56"/>
  <c r="D56"/>
  <c r="E56"/>
  <c r="C57"/>
  <c r="D57"/>
  <c r="E58"/>
  <c r="E60"/>
  <c r="C61"/>
  <c r="D61"/>
  <c r="E61"/>
  <c r="C62"/>
  <c r="E62"/>
  <c r="C63"/>
  <c r="E63"/>
  <c r="D64"/>
  <c r="E64"/>
  <c r="C65"/>
  <c r="D65"/>
  <c r="E65"/>
  <c r="C66"/>
  <c r="E66"/>
  <c r="E67"/>
  <c r="C68"/>
  <c r="C69"/>
  <c r="E69"/>
  <c r="C70"/>
  <c r="C71"/>
  <c r="E71"/>
  <c r="E72"/>
  <c r="C75"/>
  <c r="E75"/>
  <c r="E77"/>
  <c r="C78"/>
  <c r="E78"/>
  <c r="C79"/>
  <c r="E79"/>
  <c r="C80"/>
  <c r="C81"/>
  <c r="E81"/>
  <c r="C83"/>
  <c r="E83"/>
  <c r="C84"/>
  <c r="D84"/>
  <c r="E84"/>
  <c r="C85"/>
  <c r="C86"/>
  <c r="E86"/>
  <c r="C88"/>
  <c r="E88"/>
  <c r="C89"/>
  <c r="D89"/>
  <c r="C91"/>
  <c r="C92"/>
  <c r="D92"/>
  <c r="C94"/>
  <c r="E94"/>
  <c r="C95"/>
  <c r="E95"/>
  <c r="D96"/>
  <c r="C99"/>
  <c r="E99"/>
  <c r="C100"/>
  <c r="C101"/>
  <c r="C102"/>
  <c r="E102"/>
  <c r="E103"/>
  <c r="C105"/>
  <c r="D105"/>
  <c r="C106"/>
  <c r="E106"/>
  <c r="E107"/>
  <c r="E108"/>
  <c r="C109"/>
  <c r="C110"/>
  <c r="C111"/>
  <c r="D112"/>
  <c r="C113"/>
  <c r="E113"/>
  <c r="C115"/>
  <c r="E115"/>
  <c r="C116"/>
  <c r="D116"/>
  <c r="C118"/>
  <c r="E118"/>
  <c r="E119"/>
  <c r="D120"/>
  <c r="D6"/>
  <c r="E6"/>
  <c r="D7" i="53"/>
  <c r="E7"/>
  <c r="C8"/>
  <c r="C9"/>
  <c r="E9"/>
  <c r="C10"/>
  <c r="E10"/>
  <c r="D11"/>
  <c r="C12"/>
  <c r="E12"/>
  <c r="C13"/>
  <c r="E13"/>
  <c r="E14"/>
  <c r="C15"/>
  <c r="D15"/>
  <c r="C16"/>
  <c r="E16"/>
  <c r="C17"/>
  <c r="E18"/>
  <c r="C20"/>
  <c r="D20"/>
  <c r="E20"/>
  <c r="C21"/>
  <c r="E21"/>
  <c r="C22"/>
  <c r="C25"/>
  <c r="E25"/>
  <c r="E26"/>
  <c r="C27"/>
  <c r="D27"/>
  <c r="E27"/>
  <c r="C28"/>
  <c r="D28"/>
  <c r="E28"/>
  <c r="C30"/>
  <c r="E30"/>
  <c r="C31"/>
  <c r="D31"/>
  <c r="E31"/>
  <c r="C33"/>
  <c r="D33"/>
  <c r="E33"/>
  <c r="D34"/>
  <c r="C35"/>
  <c r="D35"/>
  <c r="C36"/>
  <c r="E36"/>
  <c r="D37"/>
  <c r="E37"/>
  <c r="C38"/>
  <c r="D38"/>
  <c r="C39"/>
  <c r="D39"/>
  <c r="C41"/>
  <c r="D41"/>
  <c r="E41"/>
  <c r="C42"/>
  <c r="D42"/>
  <c r="C43"/>
  <c r="D44"/>
  <c r="D45"/>
  <c r="C46"/>
  <c r="D46"/>
  <c r="C47"/>
  <c r="D48"/>
  <c r="E51"/>
  <c r="C52"/>
  <c r="E52"/>
  <c r="C53"/>
  <c r="E53"/>
  <c r="C54"/>
  <c r="E54"/>
  <c r="E55"/>
  <c r="C56"/>
  <c r="D56"/>
  <c r="C57"/>
  <c r="E57"/>
  <c r="C58"/>
  <c r="E58"/>
  <c r="C60"/>
  <c r="E60"/>
  <c r="C61"/>
  <c r="E61"/>
  <c r="C62"/>
  <c r="E62"/>
  <c r="C63"/>
  <c r="D63"/>
  <c r="E63"/>
  <c r="C64"/>
  <c r="C65"/>
  <c r="E65"/>
  <c r="C66"/>
  <c r="E66"/>
  <c r="C67"/>
  <c r="D67"/>
  <c r="C68"/>
  <c r="E68"/>
  <c r="C69"/>
  <c r="E69"/>
  <c r="C71"/>
  <c r="D71"/>
  <c r="E71"/>
  <c r="C72"/>
  <c r="C75"/>
  <c r="D75"/>
  <c r="C76"/>
  <c r="D76"/>
  <c r="D77"/>
  <c r="E77"/>
  <c r="C78"/>
  <c r="D78"/>
  <c r="C79"/>
  <c r="D79"/>
  <c r="C80"/>
  <c r="D80"/>
  <c r="D81"/>
  <c r="E81"/>
  <c r="C83"/>
  <c r="D83"/>
  <c r="C84"/>
  <c r="C85"/>
  <c r="D85"/>
  <c r="C86"/>
  <c r="D86"/>
  <c r="C88"/>
  <c r="D88"/>
  <c r="E88"/>
  <c r="C89"/>
  <c r="D90"/>
  <c r="C91"/>
  <c r="D91"/>
  <c r="C92"/>
  <c r="D92"/>
  <c r="C93"/>
  <c r="D93"/>
  <c r="E93"/>
  <c r="C94"/>
  <c r="D94"/>
  <c r="C95"/>
  <c r="D96"/>
  <c r="E96"/>
  <c r="D99"/>
  <c r="E101"/>
  <c r="D102"/>
  <c r="E104"/>
  <c r="E105"/>
  <c r="D106"/>
  <c r="D108"/>
  <c r="E108"/>
  <c r="E109"/>
  <c r="D110"/>
  <c r="C111"/>
  <c r="D111"/>
  <c r="E111"/>
  <c r="C112"/>
  <c r="C113"/>
  <c r="E115"/>
  <c r="C116"/>
  <c r="E116"/>
  <c r="E119"/>
  <c r="E120"/>
  <c r="C7" i="52"/>
  <c r="C8"/>
  <c r="C9"/>
  <c r="C11"/>
  <c r="C12"/>
  <c r="C13"/>
  <c r="C15"/>
  <c r="C16"/>
  <c r="C17"/>
  <c r="C19"/>
  <c r="C20"/>
  <c r="C21"/>
  <c r="C22"/>
  <c r="C23"/>
  <c r="C25"/>
  <c r="C26"/>
  <c r="C27"/>
  <c r="C28"/>
  <c r="C31"/>
  <c r="C33"/>
  <c r="C34"/>
  <c r="C35"/>
  <c r="C36"/>
  <c r="C37"/>
  <c r="C38"/>
  <c r="C39"/>
  <c r="C41"/>
  <c r="C42"/>
  <c r="C44"/>
  <c r="C45"/>
  <c r="C46"/>
  <c r="C47"/>
  <c r="C48"/>
  <c r="C51"/>
  <c r="C52"/>
  <c r="C54"/>
  <c r="C55"/>
  <c r="C56"/>
  <c r="C58"/>
  <c r="C60"/>
  <c r="C61"/>
  <c r="C62"/>
  <c r="C63"/>
  <c r="C64"/>
  <c r="C65"/>
  <c r="C66"/>
  <c r="C68"/>
  <c r="C69"/>
  <c r="C70"/>
  <c r="C72"/>
  <c r="C75"/>
  <c r="C78"/>
  <c r="C79"/>
  <c r="C83"/>
  <c r="C84"/>
  <c r="C85"/>
  <c r="C86"/>
  <c r="C88"/>
  <c r="C89"/>
  <c r="C91"/>
  <c r="C92"/>
  <c r="C93"/>
  <c r="C95"/>
  <c r="C117"/>
  <c r="C120"/>
  <c r="C7" i="42"/>
  <c r="D7"/>
  <c r="E7"/>
  <c r="F7"/>
  <c r="G7"/>
  <c r="H7"/>
  <c r="I7"/>
  <c r="J7"/>
  <c r="K7"/>
  <c r="C8"/>
  <c r="D8"/>
  <c r="E8"/>
  <c r="F8"/>
  <c r="G8"/>
  <c r="H8"/>
  <c r="I8"/>
  <c r="J8"/>
  <c r="K8"/>
  <c r="C9"/>
  <c r="D9"/>
  <c r="E9"/>
  <c r="F9"/>
  <c r="G9"/>
  <c r="H9"/>
  <c r="I9"/>
  <c r="J9"/>
  <c r="K9"/>
  <c r="C10"/>
  <c r="D10"/>
  <c r="E10"/>
  <c r="F10"/>
  <c r="G10"/>
  <c r="H10"/>
  <c r="I10"/>
  <c r="J10"/>
  <c r="K10"/>
  <c r="C11"/>
  <c r="D11"/>
  <c r="E11"/>
  <c r="F11"/>
  <c r="G11"/>
  <c r="H11"/>
  <c r="I11"/>
  <c r="J11"/>
  <c r="K11"/>
  <c r="C12"/>
  <c r="D12"/>
  <c r="E12"/>
  <c r="F12"/>
  <c r="G12"/>
  <c r="H12"/>
  <c r="I12"/>
  <c r="J12"/>
  <c r="K12"/>
  <c r="C13"/>
  <c r="D13"/>
  <c r="E13"/>
  <c r="F13"/>
  <c r="G13"/>
  <c r="H13"/>
  <c r="I13"/>
  <c r="J13"/>
  <c r="K13"/>
  <c r="C14"/>
  <c r="D14"/>
  <c r="E14"/>
  <c r="F14"/>
  <c r="G14"/>
  <c r="H14"/>
  <c r="I14"/>
  <c r="J14"/>
  <c r="K14"/>
  <c r="C15"/>
  <c r="D15"/>
  <c r="E15"/>
  <c r="F15"/>
  <c r="G15"/>
  <c r="H15"/>
  <c r="I15"/>
  <c r="J15"/>
  <c r="K15"/>
  <c r="C16"/>
  <c r="D16"/>
  <c r="E16"/>
  <c r="F16"/>
  <c r="G16"/>
  <c r="H16"/>
  <c r="I16"/>
  <c r="J16"/>
  <c r="K16"/>
  <c r="C17"/>
  <c r="D17"/>
  <c r="E17"/>
  <c r="F17"/>
  <c r="G17"/>
  <c r="H17"/>
  <c r="I17"/>
  <c r="J17"/>
  <c r="K17"/>
  <c r="C18"/>
  <c r="D18"/>
  <c r="E18"/>
  <c r="F18"/>
  <c r="G18"/>
  <c r="H18"/>
  <c r="I18"/>
  <c r="J18"/>
  <c r="K18"/>
  <c r="C20"/>
  <c r="D20"/>
  <c r="E20"/>
  <c r="F20"/>
  <c r="G20"/>
  <c r="H20"/>
  <c r="I20"/>
  <c r="J20"/>
  <c r="K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K23"/>
  <c r="C25"/>
  <c r="D25"/>
  <c r="F25"/>
  <c r="G25"/>
  <c r="H25"/>
  <c r="I25"/>
  <c r="J25"/>
  <c r="K25"/>
  <c r="C26"/>
  <c r="D26"/>
  <c r="E26"/>
  <c r="F26"/>
  <c r="G26"/>
  <c r="H26"/>
  <c r="I26"/>
  <c r="J26"/>
  <c r="K26"/>
  <c r="C27"/>
  <c r="D27"/>
  <c r="E27"/>
  <c r="F27"/>
  <c r="G27"/>
  <c r="H27"/>
  <c r="I27"/>
  <c r="J27"/>
  <c r="K27"/>
  <c r="C28"/>
  <c r="D28"/>
  <c r="E28"/>
  <c r="F28"/>
  <c r="G28"/>
  <c r="H28"/>
  <c r="I28"/>
  <c r="J28"/>
  <c r="K28"/>
  <c r="E29"/>
  <c r="F29"/>
  <c r="H29"/>
  <c r="C30"/>
  <c r="D30"/>
  <c r="E30"/>
  <c r="F30"/>
  <c r="G30"/>
  <c r="H30"/>
  <c r="I30"/>
  <c r="J30"/>
  <c r="K30"/>
  <c r="C31"/>
  <c r="D31"/>
  <c r="E31"/>
  <c r="F31"/>
  <c r="G31"/>
  <c r="H31"/>
  <c r="I31"/>
  <c r="J31"/>
  <c r="K31"/>
  <c r="E32"/>
  <c r="J32"/>
  <c r="C33"/>
  <c r="D33"/>
  <c r="E33"/>
  <c r="F33"/>
  <c r="G33"/>
  <c r="H33"/>
  <c r="I33"/>
  <c r="J33"/>
  <c r="K33"/>
  <c r="C34"/>
  <c r="D34"/>
  <c r="E34"/>
  <c r="F34"/>
  <c r="G34"/>
  <c r="H34"/>
  <c r="I34"/>
  <c r="J34"/>
  <c r="K34"/>
  <c r="C35"/>
  <c r="D35"/>
  <c r="E35"/>
  <c r="F35"/>
  <c r="G35"/>
  <c r="H35"/>
  <c r="I35"/>
  <c r="J35"/>
  <c r="K35"/>
  <c r="C36"/>
  <c r="D36"/>
  <c r="E36"/>
  <c r="F36"/>
  <c r="G36"/>
  <c r="H36"/>
  <c r="I36"/>
  <c r="J36"/>
  <c r="K36"/>
  <c r="C37"/>
  <c r="D37"/>
  <c r="E37"/>
  <c r="F37"/>
  <c r="G37"/>
  <c r="H37"/>
  <c r="I37"/>
  <c r="J37"/>
  <c r="K37"/>
  <c r="C38"/>
  <c r="D38"/>
  <c r="E38"/>
  <c r="F38"/>
  <c r="G38"/>
  <c r="H38"/>
  <c r="I38"/>
  <c r="J38"/>
  <c r="K38"/>
  <c r="C39"/>
  <c r="D39"/>
  <c r="E39"/>
  <c r="F39"/>
  <c r="G39"/>
  <c r="H39"/>
  <c r="I39"/>
  <c r="J39"/>
  <c r="K39"/>
  <c r="C40"/>
  <c r="E40"/>
  <c r="C41"/>
  <c r="D41"/>
  <c r="E41"/>
  <c r="F41"/>
  <c r="G41"/>
  <c r="H41"/>
  <c r="I41"/>
  <c r="J41"/>
  <c r="K41"/>
  <c r="C42"/>
  <c r="D42"/>
  <c r="E42"/>
  <c r="F42"/>
  <c r="G42"/>
  <c r="H42"/>
  <c r="I42"/>
  <c r="J42"/>
  <c r="K42"/>
  <c r="G43"/>
  <c r="K43"/>
  <c r="C44"/>
  <c r="D44"/>
  <c r="E44"/>
  <c r="F44"/>
  <c r="G44"/>
  <c r="H44"/>
  <c r="I44"/>
  <c r="J44"/>
  <c r="K44"/>
  <c r="C45"/>
  <c r="D45"/>
  <c r="E45"/>
  <c r="F45"/>
  <c r="G45"/>
  <c r="H45"/>
  <c r="I45"/>
  <c r="J45"/>
  <c r="K45"/>
  <c r="C46"/>
  <c r="D46"/>
  <c r="E46"/>
  <c r="F46"/>
  <c r="G46"/>
  <c r="H46"/>
  <c r="I46"/>
  <c r="J46"/>
  <c r="K46"/>
  <c r="C47"/>
  <c r="D47"/>
  <c r="E47"/>
  <c r="F47"/>
  <c r="G47"/>
  <c r="H47"/>
  <c r="I47"/>
  <c r="J47"/>
  <c r="K47"/>
  <c r="C48"/>
  <c r="D48"/>
  <c r="E48"/>
  <c r="F48"/>
  <c r="G48"/>
  <c r="H48"/>
  <c r="I48"/>
  <c r="J48"/>
  <c r="K48"/>
  <c r="F49"/>
  <c r="J49"/>
  <c r="C51"/>
  <c r="D51"/>
  <c r="E51"/>
  <c r="F51"/>
  <c r="G51"/>
  <c r="H51"/>
  <c r="I51"/>
  <c r="J51"/>
  <c r="K51"/>
  <c r="C52"/>
  <c r="D52"/>
  <c r="E52"/>
  <c r="F52"/>
  <c r="G52"/>
  <c r="H52"/>
  <c r="I52"/>
  <c r="J52"/>
  <c r="K52"/>
  <c r="C53"/>
  <c r="D53"/>
  <c r="E53"/>
  <c r="F53"/>
  <c r="G53"/>
  <c r="H53"/>
  <c r="I53"/>
  <c r="J53"/>
  <c r="K53"/>
  <c r="C54"/>
  <c r="D54"/>
  <c r="E54"/>
  <c r="F54"/>
  <c r="G54"/>
  <c r="H54"/>
  <c r="I54"/>
  <c r="J54"/>
  <c r="K54"/>
  <c r="C55"/>
  <c r="D55"/>
  <c r="E55"/>
  <c r="F55"/>
  <c r="G55"/>
  <c r="H55"/>
  <c r="I55"/>
  <c r="J55"/>
  <c r="K55"/>
  <c r="C56"/>
  <c r="D56"/>
  <c r="F56"/>
  <c r="G56"/>
  <c r="H56"/>
  <c r="I56"/>
  <c r="J56"/>
  <c r="K56"/>
  <c r="C57"/>
  <c r="D57"/>
  <c r="E57"/>
  <c r="F57"/>
  <c r="G57"/>
  <c r="H57"/>
  <c r="I57"/>
  <c r="J57"/>
  <c r="K57"/>
  <c r="C58"/>
  <c r="D58"/>
  <c r="E58"/>
  <c r="F58"/>
  <c r="G58"/>
  <c r="H58"/>
  <c r="I58"/>
  <c r="J58"/>
  <c r="K58"/>
  <c r="G59"/>
  <c r="H59"/>
  <c r="J59"/>
  <c r="C60"/>
  <c r="D60"/>
  <c r="E60"/>
  <c r="F60"/>
  <c r="G60"/>
  <c r="H60"/>
  <c r="I60"/>
  <c r="J60"/>
  <c r="K60"/>
  <c r="C61"/>
  <c r="D61"/>
  <c r="E61"/>
  <c r="F61"/>
  <c r="G61"/>
  <c r="H61"/>
  <c r="I61"/>
  <c r="J61"/>
  <c r="K61"/>
  <c r="C62"/>
  <c r="D62"/>
  <c r="E62"/>
  <c r="F62"/>
  <c r="G62"/>
  <c r="H62"/>
  <c r="I62"/>
  <c r="J62"/>
  <c r="K62"/>
  <c r="C63"/>
  <c r="D63"/>
  <c r="E63"/>
  <c r="F63"/>
  <c r="G63"/>
  <c r="H63"/>
  <c r="I63"/>
  <c r="J63"/>
  <c r="K63"/>
  <c r="C64"/>
  <c r="D64"/>
  <c r="E64"/>
  <c r="F64"/>
  <c r="G64"/>
  <c r="H64"/>
  <c r="I64"/>
  <c r="J64"/>
  <c r="K64"/>
  <c r="C65"/>
  <c r="D65"/>
  <c r="E65"/>
  <c r="F65"/>
  <c r="G65"/>
  <c r="H65"/>
  <c r="I65"/>
  <c r="J65"/>
  <c r="K65"/>
  <c r="C66"/>
  <c r="D66"/>
  <c r="E66"/>
  <c r="F66"/>
  <c r="G66"/>
  <c r="H66"/>
  <c r="I66"/>
  <c r="J66"/>
  <c r="K66"/>
  <c r="C67"/>
  <c r="D67"/>
  <c r="E67"/>
  <c r="F67"/>
  <c r="G67"/>
  <c r="H67"/>
  <c r="I67"/>
  <c r="J67"/>
  <c r="K67"/>
  <c r="C68"/>
  <c r="D68"/>
  <c r="E68"/>
  <c r="F68"/>
  <c r="G68"/>
  <c r="H68"/>
  <c r="I68"/>
  <c r="J68"/>
  <c r="K68"/>
  <c r="C69"/>
  <c r="D69"/>
  <c r="E69"/>
  <c r="F69"/>
  <c r="G69"/>
  <c r="H69"/>
  <c r="I69"/>
  <c r="J69"/>
  <c r="K69"/>
  <c r="C70"/>
  <c r="D70"/>
  <c r="F70"/>
  <c r="G70"/>
  <c r="H70"/>
  <c r="I70"/>
  <c r="J70"/>
  <c r="K70"/>
  <c r="C71"/>
  <c r="D71"/>
  <c r="E71"/>
  <c r="F71"/>
  <c r="G71"/>
  <c r="H71"/>
  <c r="I71"/>
  <c r="J71"/>
  <c r="K71"/>
  <c r="C72"/>
  <c r="D72"/>
  <c r="E72"/>
  <c r="F72"/>
  <c r="G72"/>
  <c r="H72"/>
  <c r="I72"/>
  <c r="J72"/>
  <c r="K72"/>
  <c r="I73"/>
  <c r="C75"/>
  <c r="D75"/>
  <c r="E75"/>
  <c r="F75"/>
  <c r="G75"/>
  <c r="H75"/>
  <c r="I75"/>
  <c r="J75"/>
  <c r="K75"/>
  <c r="C76"/>
  <c r="D76"/>
  <c r="E76"/>
  <c r="F76"/>
  <c r="G76"/>
  <c r="H76"/>
  <c r="I76"/>
  <c r="J76"/>
  <c r="K76"/>
  <c r="C77"/>
  <c r="D77"/>
  <c r="E77"/>
  <c r="F77"/>
  <c r="G77"/>
  <c r="H77"/>
  <c r="I77"/>
  <c r="J77"/>
  <c r="K77"/>
  <c r="C78"/>
  <c r="D78"/>
  <c r="E78"/>
  <c r="F78"/>
  <c r="G78"/>
  <c r="H78"/>
  <c r="I78"/>
  <c r="J78"/>
  <c r="K78"/>
  <c r="C79"/>
  <c r="D79"/>
  <c r="E79"/>
  <c r="F79"/>
  <c r="G79"/>
  <c r="H79"/>
  <c r="I79"/>
  <c r="J79"/>
  <c r="K79"/>
  <c r="C80"/>
  <c r="D80"/>
  <c r="E80"/>
  <c r="F80"/>
  <c r="G80"/>
  <c r="H80"/>
  <c r="I80"/>
  <c r="J80"/>
  <c r="K80"/>
  <c r="C81"/>
  <c r="D81"/>
  <c r="E81"/>
  <c r="F81"/>
  <c r="G81"/>
  <c r="H81"/>
  <c r="I81"/>
  <c r="J81"/>
  <c r="K81"/>
  <c r="E82"/>
  <c r="F82"/>
  <c r="C83"/>
  <c r="D83"/>
  <c r="E83"/>
  <c r="F83"/>
  <c r="G83"/>
  <c r="H83"/>
  <c r="I83"/>
  <c r="J83"/>
  <c r="K83"/>
  <c r="C84"/>
  <c r="D84"/>
  <c r="E84"/>
  <c r="F84"/>
  <c r="G84"/>
  <c r="H84"/>
  <c r="I84"/>
  <c r="J84"/>
  <c r="K84"/>
  <c r="C85"/>
  <c r="D85"/>
  <c r="E85"/>
  <c r="F85"/>
  <c r="G85"/>
  <c r="H85"/>
  <c r="I85"/>
  <c r="J85"/>
  <c r="K85"/>
  <c r="C86"/>
  <c r="D86"/>
  <c r="E86"/>
  <c r="F86"/>
  <c r="G86"/>
  <c r="H86"/>
  <c r="I86"/>
  <c r="J86"/>
  <c r="K86"/>
  <c r="J87"/>
  <c r="C88"/>
  <c r="D88"/>
  <c r="E88"/>
  <c r="F88"/>
  <c r="G88"/>
  <c r="H88"/>
  <c r="I88"/>
  <c r="J88"/>
  <c r="K88"/>
  <c r="C89"/>
  <c r="D89"/>
  <c r="E89"/>
  <c r="F89"/>
  <c r="G89"/>
  <c r="H89"/>
  <c r="I89"/>
  <c r="J89"/>
  <c r="K89"/>
  <c r="C90"/>
  <c r="D90"/>
  <c r="E90"/>
  <c r="F90"/>
  <c r="G90"/>
  <c r="H90"/>
  <c r="I90"/>
  <c r="J90"/>
  <c r="K90"/>
  <c r="C91"/>
  <c r="D91"/>
  <c r="E91"/>
  <c r="F91"/>
  <c r="G91"/>
  <c r="H91"/>
  <c r="I91"/>
  <c r="J91"/>
  <c r="K91"/>
  <c r="C92"/>
  <c r="D92"/>
  <c r="E92"/>
  <c r="F92"/>
  <c r="G92"/>
  <c r="H92"/>
  <c r="I92"/>
  <c r="J92"/>
  <c r="K92"/>
  <c r="C93"/>
  <c r="D93"/>
  <c r="E93"/>
  <c r="F93"/>
  <c r="G93"/>
  <c r="H93"/>
  <c r="I93"/>
  <c r="J93"/>
  <c r="K93"/>
  <c r="C94"/>
  <c r="D94"/>
  <c r="E94"/>
  <c r="F94"/>
  <c r="G94"/>
  <c r="H94"/>
  <c r="I94"/>
  <c r="J94"/>
  <c r="K94"/>
  <c r="C95"/>
  <c r="D95"/>
  <c r="E95"/>
  <c r="F95"/>
  <c r="G95"/>
  <c r="H95"/>
  <c r="I95"/>
  <c r="J95"/>
  <c r="K95"/>
  <c r="C96"/>
  <c r="D96"/>
  <c r="E96"/>
  <c r="F96"/>
  <c r="G96"/>
  <c r="H96"/>
  <c r="J96"/>
  <c r="K96"/>
  <c r="C99"/>
  <c r="D99"/>
  <c r="E99"/>
  <c r="F99"/>
  <c r="G99"/>
  <c r="H99"/>
  <c r="I99"/>
  <c r="J99"/>
  <c r="K99"/>
  <c r="C100"/>
  <c r="D100"/>
  <c r="E100"/>
  <c r="F100"/>
  <c r="G100"/>
  <c r="H100"/>
  <c r="I100"/>
  <c r="J100"/>
  <c r="K100"/>
  <c r="C101"/>
  <c r="D101"/>
  <c r="E101"/>
  <c r="F101"/>
  <c r="G101"/>
  <c r="H101"/>
  <c r="I101"/>
  <c r="J101"/>
  <c r="K101"/>
  <c r="C102"/>
  <c r="D102"/>
  <c r="E102"/>
  <c r="F102"/>
  <c r="G102"/>
  <c r="H102"/>
  <c r="I102"/>
  <c r="J102"/>
  <c r="K102"/>
  <c r="C103"/>
  <c r="D103"/>
  <c r="E103"/>
  <c r="F103"/>
  <c r="G103"/>
  <c r="H103"/>
  <c r="I103"/>
  <c r="J103"/>
  <c r="K103"/>
  <c r="C104"/>
  <c r="D104"/>
  <c r="E104"/>
  <c r="F104"/>
  <c r="G104"/>
  <c r="H104"/>
  <c r="I104"/>
  <c r="J104"/>
  <c r="K104"/>
  <c r="C105"/>
  <c r="D105"/>
  <c r="E105"/>
  <c r="F105"/>
  <c r="G105"/>
  <c r="H105"/>
  <c r="I105"/>
  <c r="J105"/>
  <c r="K105"/>
  <c r="C106"/>
  <c r="D106"/>
  <c r="E106"/>
  <c r="F106"/>
  <c r="G106"/>
  <c r="H106"/>
  <c r="I106"/>
  <c r="J106"/>
  <c r="K106"/>
  <c r="C107"/>
  <c r="D107"/>
  <c r="E107"/>
  <c r="F107"/>
  <c r="G107"/>
  <c r="H107"/>
  <c r="I107"/>
  <c r="J107"/>
  <c r="K107"/>
  <c r="C108"/>
  <c r="D108"/>
  <c r="E108"/>
  <c r="F108"/>
  <c r="G108"/>
  <c r="H108"/>
  <c r="I108"/>
  <c r="J108"/>
  <c r="K108"/>
  <c r="C109"/>
  <c r="D109"/>
  <c r="E109"/>
  <c r="F109"/>
  <c r="G109"/>
  <c r="H109"/>
  <c r="I109"/>
  <c r="J109"/>
  <c r="K109"/>
  <c r="C110"/>
  <c r="C111"/>
  <c r="D111"/>
  <c r="E111"/>
  <c r="F111"/>
  <c r="G111"/>
  <c r="H111"/>
  <c r="I111"/>
  <c r="J111"/>
  <c r="K111"/>
  <c r="C112"/>
  <c r="D112"/>
  <c r="E112"/>
  <c r="F112"/>
  <c r="G112"/>
  <c r="H112"/>
  <c r="I112"/>
  <c r="J112"/>
  <c r="K112"/>
  <c r="C113"/>
  <c r="D113"/>
  <c r="E113"/>
  <c r="F113"/>
  <c r="G113"/>
  <c r="H113"/>
  <c r="I113"/>
  <c r="J113"/>
  <c r="K113"/>
  <c r="C114" i="2"/>
  <c r="C114" i="15"/>
  <c r="C114" i="37"/>
  <c r="C114" i="40"/>
  <c r="C121" s="1"/>
  <c r="F114" i="15"/>
  <c r="F114" i="37"/>
  <c r="F114" i="40"/>
  <c r="I114" i="2"/>
  <c r="I114" i="15"/>
  <c r="I114" i="37"/>
  <c r="I114" i="40"/>
  <c r="C115" i="42"/>
  <c r="D115"/>
  <c r="E115"/>
  <c r="F115"/>
  <c r="G115"/>
  <c r="H115"/>
  <c r="I115"/>
  <c r="J115"/>
  <c r="K115"/>
  <c r="C116"/>
  <c r="D116"/>
  <c r="E116"/>
  <c r="F116"/>
  <c r="G116"/>
  <c r="H116"/>
  <c r="I116"/>
  <c r="J116"/>
  <c r="K116"/>
  <c r="C117"/>
  <c r="D117"/>
  <c r="E117"/>
  <c r="F117"/>
  <c r="G117"/>
  <c r="H117"/>
  <c r="I117"/>
  <c r="J117"/>
  <c r="K117"/>
  <c r="C118"/>
  <c r="D118"/>
  <c r="E118"/>
  <c r="F118"/>
  <c r="G118"/>
  <c r="H118"/>
  <c r="I118"/>
  <c r="J118"/>
  <c r="K118"/>
  <c r="C119" i="2"/>
  <c r="C121" s="1"/>
  <c r="C119" i="15"/>
  <c r="C119" i="37"/>
  <c r="C119" i="40"/>
  <c r="D119" i="42"/>
  <c r="E119"/>
  <c r="F119" i="2"/>
  <c r="F119" i="15"/>
  <c r="F119" i="37"/>
  <c r="F119" i="40"/>
  <c r="F121" s="1"/>
  <c r="G119" i="42"/>
  <c r="H119"/>
  <c r="I119" i="2"/>
  <c r="I119" i="15"/>
  <c r="I119" i="37"/>
  <c r="I119" i="40"/>
  <c r="I121" s="1"/>
  <c r="J119" i="42"/>
  <c r="K119"/>
  <c r="C120"/>
  <c r="D120"/>
  <c r="E120"/>
  <c r="F120"/>
  <c r="G120"/>
  <c r="H120"/>
  <c r="I120"/>
  <c r="J120"/>
  <c r="K120"/>
  <c r="F121" i="15"/>
  <c r="I121" i="2"/>
  <c r="D6" i="42"/>
  <c r="E6"/>
  <c r="F6"/>
  <c r="G6"/>
  <c r="H6"/>
  <c r="I6"/>
  <c r="J6"/>
  <c r="K6"/>
  <c r="C6"/>
  <c r="C24" i="20"/>
  <c r="C73"/>
  <c r="C71"/>
  <c r="I71" s="1"/>
  <c r="C25"/>
  <c r="G25" s="1"/>
  <c r="C19"/>
  <c r="K19" s="1"/>
  <c r="C6"/>
  <c r="F153" i="50"/>
  <c r="E153"/>
  <c r="F152"/>
  <c r="E152"/>
  <c r="F145"/>
  <c r="E145"/>
  <c r="F142"/>
  <c r="E142"/>
  <c r="G142" s="1"/>
  <c r="F81"/>
  <c r="E81"/>
  <c r="F80"/>
  <c r="E80"/>
  <c r="G80" s="1"/>
  <c r="F73"/>
  <c r="E73"/>
  <c r="F69"/>
  <c r="E69"/>
  <c r="G69" s="1"/>
  <c r="E10"/>
  <c r="G10" s="1"/>
  <c r="E9"/>
  <c r="E10" i="48"/>
  <c r="E9"/>
  <c r="E7"/>
  <c r="E7" i="50"/>
  <c r="E39"/>
  <c r="E37"/>
  <c r="G37" s="1"/>
  <c r="E153" i="48"/>
  <c r="E152"/>
  <c r="E145"/>
  <c r="E142"/>
  <c r="E131"/>
  <c r="E81"/>
  <c r="E64"/>
  <c r="E40"/>
  <c r="E80" i="19"/>
  <c r="E64"/>
  <c r="E73"/>
  <c r="E40"/>
  <c r="E39"/>
  <c r="E69"/>
  <c r="E37"/>
  <c r="C6" i="12"/>
  <c r="K6" s="1"/>
  <c r="K7" s="1"/>
  <c r="C30" i="14"/>
  <c r="C14" i="32"/>
  <c r="C16"/>
  <c r="C22" s="1"/>
  <c r="D213" i="20"/>
  <c r="D179"/>
  <c r="D180"/>
  <c r="D182"/>
  <c r="D178"/>
  <c r="D172"/>
  <c r="D165"/>
  <c r="D161"/>
  <c r="D149"/>
  <c r="D150" s="1"/>
  <c r="D148"/>
  <c r="D136"/>
  <c r="E213"/>
  <c r="E179"/>
  <c r="E180"/>
  <c r="E182"/>
  <c r="E178"/>
  <c r="E172"/>
  <c r="E165"/>
  <c r="E161"/>
  <c r="E149"/>
  <c r="E150" s="1"/>
  <c r="E148"/>
  <c r="E136"/>
  <c r="F213"/>
  <c r="F179"/>
  <c r="F180"/>
  <c r="F182"/>
  <c r="F178"/>
  <c r="F172"/>
  <c r="F165"/>
  <c r="F161"/>
  <c r="F149"/>
  <c r="F148"/>
  <c r="F142"/>
  <c r="P142" s="1"/>
  <c r="F150"/>
  <c r="F136"/>
  <c r="G213"/>
  <c r="G179"/>
  <c r="G180"/>
  <c r="G182" s="1"/>
  <c r="G183" s="1"/>
  <c r="G178"/>
  <c r="G172"/>
  <c r="G165"/>
  <c r="G161"/>
  <c r="G149"/>
  <c r="G148"/>
  <c r="G136"/>
  <c r="H213"/>
  <c r="H179"/>
  <c r="H180"/>
  <c r="H178"/>
  <c r="H172"/>
  <c r="H165"/>
  <c r="H161"/>
  <c r="H149"/>
  <c r="H148"/>
  <c r="H150" s="1"/>
  <c r="H136"/>
  <c r="I213"/>
  <c r="I179"/>
  <c r="I180"/>
  <c r="I182" s="1"/>
  <c r="I183" s="1"/>
  <c r="I178"/>
  <c r="I172"/>
  <c r="I165"/>
  <c r="I161"/>
  <c r="I149"/>
  <c r="I148"/>
  <c r="I150"/>
  <c r="I136"/>
  <c r="J213"/>
  <c r="J179"/>
  <c r="J180"/>
  <c r="J182" s="1"/>
  <c r="J183" s="1"/>
  <c r="J178"/>
  <c r="J172"/>
  <c r="J165"/>
  <c r="J161"/>
  <c r="J149"/>
  <c r="J148"/>
  <c r="J150"/>
  <c r="J136"/>
  <c r="K213"/>
  <c r="K179"/>
  <c r="K180"/>
  <c r="K182" s="1"/>
  <c r="K183" s="1"/>
  <c r="K178"/>
  <c r="K172"/>
  <c r="K165"/>
  <c r="K161"/>
  <c r="K149"/>
  <c r="K148"/>
  <c r="K136"/>
  <c r="L213"/>
  <c r="L179"/>
  <c r="L180"/>
  <c r="L178"/>
  <c r="L172"/>
  <c r="L165"/>
  <c r="L161"/>
  <c r="L149"/>
  <c r="L148"/>
  <c r="L150" s="1"/>
  <c r="L136"/>
  <c r="M213"/>
  <c r="M179"/>
  <c r="M180"/>
  <c r="M182" s="1"/>
  <c r="M183" s="1"/>
  <c r="M178"/>
  <c r="M172"/>
  <c r="M165"/>
  <c r="M161"/>
  <c r="M149"/>
  <c r="M148"/>
  <c r="M150"/>
  <c r="M136"/>
  <c r="N213"/>
  <c r="N179"/>
  <c r="N180"/>
  <c r="N182" s="1"/>
  <c r="N183" s="1"/>
  <c r="N178"/>
  <c r="N172"/>
  <c r="N165"/>
  <c r="N161"/>
  <c r="N149"/>
  <c r="N148"/>
  <c r="N150"/>
  <c r="N136"/>
  <c r="O213"/>
  <c r="O179"/>
  <c r="O180"/>
  <c r="O182" s="1"/>
  <c r="O183" s="1"/>
  <c r="O181"/>
  <c r="P181" s="1"/>
  <c r="O178"/>
  <c r="O172"/>
  <c r="O165"/>
  <c r="O161"/>
  <c r="O149"/>
  <c r="O148"/>
  <c r="O136"/>
  <c r="P179"/>
  <c r="P141"/>
  <c r="P140"/>
  <c r="P139"/>
  <c r="C182"/>
  <c r="C183" s="1"/>
  <c r="C150"/>
  <c r="C166" s="1"/>
  <c r="E196"/>
  <c r="F196"/>
  <c r="G196"/>
  <c r="H196"/>
  <c r="I196"/>
  <c r="J196"/>
  <c r="K196"/>
  <c r="L196"/>
  <c r="M196"/>
  <c r="N196"/>
  <c r="O196"/>
  <c r="E197"/>
  <c r="F197"/>
  <c r="G197"/>
  <c r="H197"/>
  <c r="I197"/>
  <c r="J197"/>
  <c r="K197"/>
  <c r="L197"/>
  <c r="M197"/>
  <c r="N197"/>
  <c r="O197"/>
  <c r="D197"/>
  <c r="D196"/>
  <c r="D59"/>
  <c r="D50"/>
  <c r="D25"/>
  <c r="D24"/>
  <c r="E73"/>
  <c r="E59"/>
  <c r="E50"/>
  <c r="E25"/>
  <c r="E24"/>
  <c r="F59"/>
  <c r="F50"/>
  <c r="F25"/>
  <c r="G59"/>
  <c r="G50"/>
  <c r="H59"/>
  <c r="H50"/>
  <c r="I73"/>
  <c r="I74" s="1"/>
  <c r="I59"/>
  <c r="I50"/>
  <c r="I25"/>
  <c r="I24"/>
  <c r="J59"/>
  <c r="J50"/>
  <c r="J25"/>
  <c r="J24"/>
  <c r="K59"/>
  <c r="K50"/>
  <c r="K25"/>
  <c r="K24"/>
  <c r="L59"/>
  <c r="L50"/>
  <c r="L25"/>
  <c r="L24"/>
  <c r="M59"/>
  <c r="M50"/>
  <c r="M25"/>
  <c r="N59"/>
  <c r="N50"/>
  <c r="O59"/>
  <c r="O50"/>
  <c r="O25"/>
  <c r="O24"/>
  <c r="D96"/>
  <c r="D87"/>
  <c r="D75"/>
  <c r="D77"/>
  <c r="D78"/>
  <c r="D79"/>
  <c r="D80"/>
  <c r="D81"/>
  <c r="E96"/>
  <c r="E87"/>
  <c r="E75"/>
  <c r="E77"/>
  <c r="E78"/>
  <c r="E79"/>
  <c r="E80"/>
  <c r="E81"/>
  <c r="F96"/>
  <c r="F87"/>
  <c r="F75"/>
  <c r="F77"/>
  <c r="F78"/>
  <c r="F79"/>
  <c r="F80"/>
  <c r="F81"/>
  <c r="G96"/>
  <c r="G87"/>
  <c r="G75"/>
  <c r="G77"/>
  <c r="G78"/>
  <c r="G79"/>
  <c r="G80"/>
  <c r="G81"/>
  <c r="G82"/>
  <c r="H96"/>
  <c r="H87"/>
  <c r="H75"/>
  <c r="H77"/>
  <c r="H78"/>
  <c r="H79"/>
  <c r="H80"/>
  <c r="H81"/>
  <c r="I96"/>
  <c r="I87"/>
  <c r="I75"/>
  <c r="I77"/>
  <c r="I78"/>
  <c r="I79"/>
  <c r="I80"/>
  <c r="I81"/>
  <c r="J96"/>
  <c r="J87"/>
  <c r="J75"/>
  <c r="J77"/>
  <c r="J78"/>
  <c r="J79"/>
  <c r="J80"/>
  <c r="J81"/>
  <c r="K96"/>
  <c r="K87"/>
  <c r="K75"/>
  <c r="K77"/>
  <c r="K78"/>
  <c r="K79"/>
  <c r="K80"/>
  <c r="K81"/>
  <c r="L96"/>
  <c r="L87"/>
  <c r="L75"/>
  <c r="L77"/>
  <c r="L78"/>
  <c r="L79"/>
  <c r="L80"/>
  <c r="L81"/>
  <c r="M96"/>
  <c r="M87"/>
  <c r="M75"/>
  <c r="M77"/>
  <c r="M78"/>
  <c r="M79"/>
  <c r="M80"/>
  <c r="M81"/>
  <c r="N96"/>
  <c r="N87"/>
  <c r="N75"/>
  <c r="N77"/>
  <c r="N78"/>
  <c r="N79"/>
  <c r="N80"/>
  <c r="N81"/>
  <c r="O96"/>
  <c r="O87"/>
  <c r="O75"/>
  <c r="O77"/>
  <c r="O78"/>
  <c r="O79"/>
  <c r="O80"/>
  <c r="O81"/>
  <c r="D121"/>
  <c r="E121"/>
  <c r="F121"/>
  <c r="G121"/>
  <c r="H121"/>
  <c r="I121"/>
  <c r="J121"/>
  <c r="K121"/>
  <c r="L121"/>
  <c r="M121"/>
  <c r="N121"/>
  <c r="O121"/>
  <c r="C82"/>
  <c r="C97" s="1"/>
  <c r="D7"/>
  <c r="P7" s="1"/>
  <c r="D8"/>
  <c r="P8"/>
  <c r="D9"/>
  <c r="E9"/>
  <c r="F9"/>
  <c r="G9"/>
  <c r="H9"/>
  <c r="I9"/>
  <c r="J9"/>
  <c r="K9"/>
  <c r="L9"/>
  <c r="M9"/>
  <c r="N9"/>
  <c r="O9"/>
  <c r="D10"/>
  <c r="E10"/>
  <c r="F10"/>
  <c r="G10"/>
  <c r="H10"/>
  <c r="I10"/>
  <c r="J10"/>
  <c r="K10"/>
  <c r="L10"/>
  <c r="M10"/>
  <c r="N10"/>
  <c r="O10"/>
  <c r="D11"/>
  <c r="E11"/>
  <c r="F11"/>
  <c r="G11"/>
  <c r="H11"/>
  <c r="I11"/>
  <c r="J11"/>
  <c r="K11"/>
  <c r="L11"/>
  <c r="M11"/>
  <c r="N11"/>
  <c r="O11"/>
  <c r="D12"/>
  <c r="E12"/>
  <c r="F12"/>
  <c r="G12"/>
  <c r="H12"/>
  <c r="I12"/>
  <c r="J12"/>
  <c r="K12"/>
  <c r="L12"/>
  <c r="M12"/>
  <c r="N12"/>
  <c r="O12"/>
  <c r="D13"/>
  <c r="E13"/>
  <c r="F13"/>
  <c r="G13"/>
  <c r="H13"/>
  <c r="I13"/>
  <c r="J13"/>
  <c r="K13"/>
  <c r="L13"/>
  <c r="M13"/>
  <c r="N13"/>
  <c r="O13"/>
  <c r="P13"/>
  <c r="D14"/>
  <c r="E14"/>
  <c r="F14"/>
  <c r="G14"/>
  <c r="H14"/>
  <c r="I14"/>
  <c r="J14"/>
  <c r="K14"/>
  <c r="L14"/>
  <c r="M14"/>
  <c r="N14"/>
  <c r="O14"/>
  <c r="D15"/>
  <c r="E15"/>
  <c r="F15"/>
  <c r="G15"/>
  <c r="H15"/>
  <c r="I15"/>
  <c r="J15"/>
  <c r="K15"/>
  <c r="L15"/>
  <c r="M15"/>
  <c r="N15"/>
  <c r="O15"/>
  <c r="D16"/>
  <c r="E16"/>
  <c r="F16"/>
  <c r="G16"/>
  <c r="P16" s="1"/>
  <c r="H16"/>
  <c r="I16"/>
  <c r="J16"/>
  <c r="K16"/>
  <c r="L16"/>
  <c r="M16"/>
  <c r="N16"/>
  <c r="O16"/>
  <c r="D17"/>
  <c r="E17"/>
  <c r="F17"/>
  <c r="G17"/>
  <c r="H17"/>
  <c r="I17"/>
  <c r="J17"/>
  <c r="K17"/>
  <c r="L17"/>
  <c r="M17"/>
  <c r="N17"/>
  <c r="O17"/>
  <c r="D18"/>
  <c r="E18"/>
  <c r="F18"/>
  <c r="G18"/>
  <c r="H18"/>
  <c r="I18"/>
  <c r="J18"/>
  <c r="K18"/>
  <c r="L18"/>
  <c r="M18"/>
  <c r="N18"/>
  <c r="O18"/>
  <c r="F19"/>
  <c r="G19"/>
  <c r="J19"/>
  <c r="N19"/>
  <c r="O19"/>
  <c r="D20"/>
  <c r="E20"/>
  <c r="F20"/>
  <c r="G20"/>
  <c r="H20"/>
  <c r="I20"/>
  <c r="J20"/>
  <c r="K20"/>
  <c r="L20"/>
  <c r="M20"/>
  <c r="N20"/>
  <c r="O20"/>
  <c r="D21"/>
  <c r="E21"/>
  <c r="F21"/>
  <c r="G21"/>
  <c r="H21"/>
  <c r="I21"/>
  <c r="J21"/>
  <c r="K21"/>
  <c r="L21"/>
  <c r="M21"/>
  <c r="N21"/>
  <c r="O21"/>
  <c r="D22"/>
  <c r="E22"/>
  <c r="F22"/>
  <c r="G22"/>
  <c r="H22"/>
  <c r="I22"/>
  <c r="J22"/>
  <c r="K22"/>
  <c r="L22"/>
  <c r="M22"/>
  <c r="N22"/>
  <c r="O22"/>
  <c r="D23"/>
  <c r="E23"/>
  <c r="F23"/>
  <c r="G23"/>
  <c r="H23"/>
  <c r="I23"/>
  <c r="J23"/>
  <c r="K23"/>
  <c r="L23"/>
  <c r="M23"/>
  <c r="N23"/>
  <c r="O23"/>
  <c r="D26"/>
  <c r="E26"/>
  <c r="F26"/>
  <c r="G26"/>
  <c r="H26"/>
  <c r="I26"/>
  <c r="J26"/>
  <c r="K26"/>
  <c r="L26"/>
  <c r="M26"/>
  <c r="N26"/>
  <c r="O26"/>
  <c r="D27"/>
  <c r="E27"/>
  <c r="F27"/>
  <c r="G27"/>
  <c r="H27"/>
  <c r="I27"/>
  <c r="J27"/>
  <c r="K27"/>
  <c r="L27"/>
  <c r="M27"/>
  <c r="N27"/>
  <c r="O27"/>
  <c r="D28"/>
  <c r="E28"/>
  <c r="F28"/>
  <c r="G28"/>
  <c r="H28"/>
  <c r="I28"/>
  <c r="J28"/>
  <c r="K28"/>
  <c r="L28"/>
  <c r="M28"/>
  <c r="N28"/>
  <c r="O28"/>
  <c r="D29"/>
  <c r="E29"/>
  <c r="F29"/>
  <c r="G29"/>
  <c r="P29" s="1"/>
  <c r="H29"/>
  <c r="I29"/>
  <c r="J29"/>
  <c r="K29"/>
  <c r="L29"/>
  <c r="M29"/>
  <c r="N29"/>
  <c r="O29"/>
  <c r="D30"/>
  <c r="E30"/>
  <c r="F30"/>
  <c r="G30"/>
  <c r="H30"/>
  <c r="I30"/>
  <c r="J30"/>
  <c r="K30"/>
  <c r="L30"/>
  <c r="M30"/>
  <c r="N30"/>
  <c r="O30"/>
  <c r="D31"/>
  <c r="E31"/>
  <c r="F31"/>
  <c r="G31"/>
  <c r="H31"/>
  <c r="I31"/>
  <c r="J31"/>
  <c r="K31"/>
  <c r="L31"/>
  <c r="M31"/>
  <c r="N31"/>
  <c r="O31"/>
  <c r="D32"/>
  <c r="E32"/>
  <c r="P32" s="1"/>
  <c r="F32"/>
  <c r="G32"/>
  <c r="H32"/>
  <c r="I32"/>
  <c r="J32"/>
  <c r="K32"/>
  <c r="L32"/>
  <c r="M32"/>
  <c r="N32"/>
  <c r="O32"/>
  <c r="D33"/>
  <c r="E33"/>
  <c r="F33"/>
  <c r="G33"/>
  <c r="H33"/>
  <c r="I33"/>
  <c r="J33"/>
  <c r="K33"/>
  <c r="L33"/>
  <c r="M33"/>
  <c r="N33"/>
  <c r="O33"/>
  <c r="D34"/>
  <c r="E34"/>
  <c r="F34"/>
  <c r="G34"/>
  <c r="H34"/>
  <c r="I34"/>
  <c r="J34"/>
  <c r="K34"/>
  <c r="L34"/>
  <c r="M34"/>
  <c r="N34"/>
  <c r="O34"/>
  <c r="D35"/>
  <c r="E35"/>
  <c r="F35"/>
  <c r="G35"/>
  <c r="H35"/>
  <c r="I35"/>
  <c r="J35"/>
  <c r="K35"/>
  <c r="L35"/>
  <c r="M35"/>
  <c r="N35"/>
  <c r="O35"/>
  <c r="D36"/>
  <c r="E36"/>
  <c r="F36"/>
  <c r="G36"/>
  <c r="H36"/>
  <c r="I36"/>
  <c r="J36"/>
  <c r="K36"/>
  <c r="L36"/>
  <c r="M36"/>
  <c r="N36"/>
  <c r="O36"/>
  <c r="D37"/>
  <c r="E37"/>
  <c r="F37"/>
  <c r="G37"/>
  <c r="H37"/>
  <c r="I37"/>
  <c r="J37"/>
  <c r="K37"/>
  <c r="L37"/>
  <c r="M37"/>
  <c r="N37"/>
  <c r="O37"/>
  <c r="D38"/>
  <c r="E38"/>
  <c r="F38"/>
  <c r="G38"/>
  <c r="H38"/>
  <c r="I38"/>
  <c r="J38"/>
  <c r="K38"/>
  <c r="L38"/>
  <c r="M38"/>
  <c r="N38"/>
  <c r="O38"/>
  <c r="D39"/>
  <c r="E39"/>
  <c r="F39"/>
  <c r="G39"/>
  <c r="H39"/>
  <c r="I39"/>
  <c r="J39"/>
  <c r="K39"/>
  <c r="L39"/>
  <c r="M39"/>
  <c r="N39"/>
  <c r="O39"/>
  <c r="D40"/>
  <c r="E40"/>
  <c r="P40" s="1"/>
  <c r="F40"/>
  <c r="G40"/>
  <c r="H40"/>
  <c r="I40"/>
  <c r="J40"/>
  <c r="K40"/>
  <c r="L40"/>
  <c r="M40"/>
  <c r="N40"/>
  <c r="O40"/>
  <c r="D41"/>
  <c r="E41"/>
  <c r="F41"/>
  <c r="G41"/>
  <c r="H41"/>
  <c r="I41"/>
  <c r="J41"/>
  <c r="K41"/>
  <c r="L41"/>
  <c r="M41"/>
  <c r="N41"/>
  <c r="O41"/>
  <c r="D42"/>
  <c r="E42"/>
  <c r="F42"/>
  <c r="G42"/>
  <c r="H42"/>
  <c r="I42"/>
  <c r="J42"/>
  <c r="K42"/>
  <c r="L42"/>
  <c r="M42"/>
  <c r="N42"/>
  <c r="O42"/>
  <c r="D43"/>
  <c r="E43"/>
  <c r="F43"/>
  <c r="G43"/>
  <c r="H43"/>
  <c r="I43"/>
  <c r="J43"/>
  <c r="K43"/>
  <c r="L43"/>
  <c r="M43"/>
  <c r="N43"/>
  <c r="O43"/>
  <c r="D44"/>
  <c r="E44"/>
  <c r="F44"/>
  <c r="G44"/>
  <c r="H44"/>
  <c r="I44"/>
  <c r="J44"/>
  <c r="K44"/>
  <c r="L44"/>
  <c r="M44"/>
  <c r="N44"/>
  <c r="O44"/>
  <c r="D45"/>
  <c r="E45"/>
  <c r="F45"/>
  <c r="G45"/>
  <c r="H45"/>
  <c r="I45"/>
  <c r="J45"/>
  <c r="K45"/>
  <c r="L45"/>
  <c r="M45"/>
  <c r="N45"/>
  <c r="O45"/>
  <c r="P45"/>
  <c r="D46"/>
  <c r="E46"/>
  <c r="F46"/>
  <c r="G46"/>
  <c r="H46"/>
  <c r="I46"/>
  <c r="J46"/>
  <c r="K46"/>
  <c r="L46"/>
  <c r="M46"/>
  <c r="N46"/>
  <c r="O46"/>
  <c r="D47"/>
  <c r="E47"/>
  <c r="F47"/>
  <c r="G47"/>
  <c r="H47"/>
  <c r="I47"/>
  <c r="J47"/>
  <c r="K47"/>
  <c r="L47"/>
  <c r="M47"/>
  <c r="N47"/>
  <c r="O47"/>
  <c r="D48"/>
  <c r="E48"/>
  <c r="F48"/>
  <c r="G48"/>
  <c r="H48"/>
  <c r="I48"/>
  <c r="J48"/>
  <c r="K48"/>
  <c r="L48"/>
  <c r="M48"/>
  <c r="N48"/>
  <c r="O48"/>
  <c r="D49"/>
  <c r="E49"/>
  <c r="F49"/>
  <c r="G49"/>
  <c r="H49"/>
  <c r="I49"/>
  <c r="J49"/>
  <c r="K49"/>
  <c r="L49"/>
  <c r="M49"/>
  <c r="N49"/>
  <c r="O49"/>
  <c r="D51"/>
  <c r="E51"/>
  <c r="F51"/>
  <c r="G51"/>
  <c r="H51"/>
  <c r="I51"/>
  <c r="J51"/>
  <c r="K51"/>
  <c r="L51"/>
  <c r="M51"/>
  <c r="N51"/>
  <c r="O51"/>
  <c r="D52"/>
  <c r="E52"/>
  <c r="F52"/>
  <c r="G52"/>
  <c r="H52"/>
  <c r="I52"/>
  <c r="J52"/>
  <c r="K52"/>
  <c r="L52"/>
  <c r="M52"/>
  <c r="N52"/>
  <c r="O52"/>
  <c r="D53"/>
  <c r="E53"/>
  <c r="F53"/>
  <c r="G53"/>
  <c r="H53"/>
  <c r="I53"/>
  <c r="J53"/>
  <c r="K53"/>
  <c r="L53"/>
  <c r="M53"/>
  <c r="N53"/>
  <c r="O53"/>
  <c r="D54"/>
  <c r="E54"/>
  <c r="F54"/>
  <c r="G54"/>
  <c r="H54"/>
  <c r="I54"/>
  <c r="J54"/>
  <c r="K54"/>
  <c r="L54"/>
  <c r="M54"/>
  <c r="N54"/>
  <c r="O54"/>
  <c r="D55"/>
  <c r="E55"/>
  <c r="F55"/>
  <c r="G55"/>
  <c r="H55"/>
  <c r="I55"/>
  <c r="J55"/>
  <c r="K55"/>
  <c r="L55"/>
  <c r="M55"/>
  <c r="N55"/>
  <c r="O55"/>
  <c r="D56"/>
  <c r="E56"/>
  <c r="F56"/>
  <c r="G56"/>
  <c r="H56"/>
  <c r="I56"/>
  <c r="J56"/>
  <c r="K56"/>
  <c r="L56"/>
  <c r="M56"/>
  <c r="N56"/>
  <c r="O56"/>
  <c r="P56"/>
  <c r="D57"/>
  <c r="E57"/>
  <c r="F57"/>
  <c r="G57"/>
  <c r="H57"/>
  <c r="I57"/>
  <c r="J57"/>
  <c r="K57"/>
  <c r="L57"/>
  <c r="M57"/>
  <c r="N57"/>
  <c r="O57"/>
  <c r="D58"/>
  <c r="E58"/>
  <c r="F58"/>
  <c r="G58"/>
  <c r="H58"/>
  <c r="I58"/>
  <c r="J58"/>
  <c r="K58"/>
  <c r="L58"/>
  <c r="M58"/>
  <c r="N58"/>
  <c r="O58"/>
  <c r="D60"/>
  <c r="E60"/>
  <c r="F60"/>
  <c r="G60"/>
  <c r="H60"/>
  <c r="I60"/>
  <c r="J60"/>
  <c r="K60"/>
  <c r="L60"/>
  <c r="M60"/>
  <c r="N60"/>
  <c r="O60"/>
  <c r="D61"/>
  <c r="E61"/>
  <c r="F61"/>
  <c r="G61"/>
  <c r="P61" s="1"/>
  <c r="H61"/>
  <c r="I61"/>
  <c r="J61"/>
  <c r="K61"/>
  <c r="L61"/>
  <c r="M61"/>
  <c r="N61"/>
  <c r="O61"/>
  <c r="D62"/>
  <c r="E62"/>
  <c r="F62"/>
  <c r="G62"/>
  <c r="H62"/>
  <c r="I62"/>
  <c r="J62"/>
  <c r="K62"/>
  <c r="L62"/>
  <c r="M62"/>
  <c r="N62"/>
  <c r="O62"/>
  <c r="D63"/>
  <c r="E63"/>
  <c r="F63"/>
  <c r="G63"/>
  <c r="H63"/>
  <c r="I63"/>
  <c r="J63"/>
  <c r="K63"/>
  <c r="L63"/>
  <c r="M63"/>
  <c r="N63"/>
  <c r="O63"/>
  <c r="D64"/>
  <c r="E64"/>
  <c r="P64" s="1"/>
  <c r="F64"/>
  <c r="G64"/>
  <c r="H64"/>
  <c r="I64"/>
  <c r="J64"/>
  <c r="K64"/>
  <c r="L64"/>
  <c r="M64"/>
  <c r="N64"/>
  <c r="O64"/>
  <c r="D65"/>
  <c r="E65"/>
  <c r="F65"/>
  <c r="G65"/>
  <c r="H65"/>
  <c r="I65"/>
  <c r="J65"/>
  <c r="K65"/>
  <c r="L65"/>
  <c r="M65"/>
  <c r="N65"/>
  <c r="O65"/>
  <c r="D66"/>
  <c r="E66"/>
  <c r="F66"/>
  <c r="G66"/>
  <c r="H66"/>
  <c r="I66"/>
  <c r="J66"/>
  <c r="K66"/>
  <c r="L66"/>
  <c r="M66"/>
  <c r="N66"/>
  <c r="O66"/>
  <c r="D67"/>
  <c r="E67"/>
  <c r="F67"/>
  <c r="G67"/>
  <c r="H67"/>
  <c r="I67"/>
  <c r="J67"/>
  <c r="K67"/>
  <c r="L67"/>
  <c r="M67"/>
  <c r="N67"/>
  <c r="O67"/>
  <c r="D68"/>
  <c r="E68"/>
  <c r="F68"/>
  <c r="G68"/>
  <c r="H68"/>
  <c r="I68"/>
  <c r="J68"/>
  <c r="K68"/>
  <c r="L68"/>
  <c r="M68"/>
  <c r="N68"/>
  <c r="O68"/>
  <c r="D69"/>
  <c r="E69"/>
  <c r="F69"/>
  <c r="G69"/>
  <c r="H69"/>
  <c r="I69"/>
  <c r="J69"/>
  <c r="K69"/>
  <c r="L69"/>
  <c r="M69"/>
  <c r="N69"/>
  <c r="O69"/>
  <c r="D70"/>
  <c r="E70"/>
  <c r="F70"/>
  <c r="G70"/>
  <c r="H70"/>
  <c r="I70"/>
  <c r="J70"/>
  <c r="K70"/>
  <c r="L70"/>
  <c r="M70"/>
  <c r="N70"/>
  <c r="O70"/>
  <c r="E71"/>
  <c r="F71"/>
  <c r="J71"/>
  <c r="M71"/>
  <c r="N71"/>
  <c r="D72"/>
  <c r="E72"/>
  <c r="F72"/>
  <c r="G72"/>
  <c r="H72"/>
  <c r="I72"/>
  <c r="J72"/>
  <c r="K72"/>
  <c r="L72"/>
  <c r="M72"/>
  <c r="N72"/>
  <c r="O72"/>
  <c r="P76"/>
  <c r="D83"/>
  <c r="E83"/>
  <c r="F83"/>
  <c r="G83"/>
  <c r="H83"/>
  <c r="I83"/>
  <c r="J83"/>
  <c r="K83"/>
  <c r="L83"/>
  <c r="M83"/>
  <c r="N83"/>
  <c r="O83"/>
  <c r="D84"/>
  <c r="E84"/>
  <c r="F84"/>
  <c r="G84"/>
  <c r="H84"/>
  <c r="I84"/>
  <c r="J84"/>
  <c r="K84"/>
  <c r="L84"/>
  <c r="M84"/>
  <c r="N84"/>
  <c r="O84"/>
  <c r="D85"/>
  <c r="E85"/>
  <c r="F85"/>
  <c r="G85"/>
  <c r="H85"/>
  <c r="I85"/>
  <c r="J85"/>
  <c r="K85"/>
  <c r="L85"/>
  <c r="M85"/>
  <c r="N85"/>
  <c r="O85"/>
  <c r="D86"/>
  <c r="E86"/>
  <c r="F86"/>
  <c r="G86"/>
  <c r="H86"/>
  <c r="I86"/>
  <c r="J86"/>
  <c r="K86"/>
  <c r="L86"/>
  <c r="M86"/>
  <c r="N86"/>
  <c r="O86"/>
  <c r="D88"/>
  <c r="E88"/>
  <c r="F88"/>
  <c r="G88"/>
  <c r="H88"/>
  <c r="I88"/>
  <c r="J88"/>
  <c r="K88"/>
  <c r="L88"/>
  <c r="M88"/>
  <c r="N88"/>
  <c r="O88"/>
  <c r="D89"/>
  <c r="E89"/>
  <c r="F89"/>
  <c r="G89"/>
  <c r="H89"/>
  <c r="I89"/>
  <c r="J89"/>
  <c r="K89"/>
  <c r="L89"/>
  <c r="M89"/>
  <c r="N89"/>
  <c r="O89"/>
  <c r="D90"/>
  <c r="E90"/>
  <c r="F90"/>
  <c r="G90"/>
  <c r="H90"/>
  <c r="I90"/>
  <c r="J90"/>
  <c r="K90"/>
  <c r="L90"/>
  <c r="M90"/>
  <c r="N90"/>
  <c r="O90"/>
  <c r="D91"/>
  <c r="E91"/>
  <c r="F91"/>
  <c r="G91"/>
  <c r="H91"/>
  <c r="I91"/>
  <c r="J91"/>
  <c r="K91"/>
  <c r="L91"/>
  <c r="M91"/>
  <c r="N91"/>
  <c r="O91"/>
  <c r="D92"/>
  <c r="E92"/>
  <c r="F92"/>
  <c r="G92"/>
  <c r="H92"/>
  <c r="I92"/>
  <c r="J92"/>
  <c r="K92"/>
  <c r="L92"/>
  <c r="M92"/>
  <c r="N92"/>
  <c r="O92"/>
  <c r="D93"/>
  <c r="E93"/>
  <c r="F93"/>
  <c r="G93"/>
  <c r="H93"/>
  <c r="I93"/>
  <c r="J93"/>
  <c r="K93"/>
  <c r="L93"/>
  <c r="M93"/>
  <c r="N93"/>
  <c r="O93"/>
  <c r="P93"/>
  <c r="D94"/>
  <c r="E94"/>
  <c r="F94"/>
  <c r="G94"/>
  <c r="H94"/>
  <c r="I94"/>
  <c r="J94"/>
  <c r="K94"/>
  <c r="L94"/>
  <c r="M94"/>
  <c r="N94"/>
  <c r="O94"/>
  <c r="D95"/>
  <c r="E95"/>
  <c r="F95"/>
  <c r="G95"/>
  <c r="H95"/>
  <c r="I95"/>
  <c r="J95"/>
  <c r="K95"/>
  <c r="L95"/>
  <c r="M95"/>
  <c r="N95"/>
  <c r="O95"/>
  <c r="D99"/>
  <c r="E99"/>
  <c r="F99"/>
  <c r="G99"/>
  <c r="H99"/>
  <c r="I99"/>
  <c r="J99"/>
  <c r="K99"/>
  <c r="L99"/>
  <c r="M99"/>
  <c r="N99"/>
  <c r="O99"/>
  <c r="D100"/>
  <c r="E100"/>
  <c r="F100"/>
  <c r="G100"/>
  <c r="P100" s="1"/>
  <c r="H100"/>
  <c r="I100"/>
  <c r="J100"/>
  <c r="K100"/>
  <c r="L100"/>
  <c r="M100"/>
  <c r="N100"/>
  <c r="O100"/>
  <c r="D101"/>
  <c r="E101"/>
  <c r="F101"/>
  <c r="G101"/>
  <c r="H101"/>
  <c r="I101"/>
  <c r="J101"/>
  <c r="K101"/>
  <c r="L101"/>
  <c r="M101"/>
  <c r="N101"/>
  <c r="O101"/>
  <c r="D102"/>
  <c r="E102"/>
  <c r="F102"/>
  <c r="G102"/>
  <c r="H102"/>
  <c r="I102"/>
  <c r="J102"/>
  <c r="K102"/>
  <c r="L102"/>
  <c r="M102"/>
  <c r="N102"/>
  <c r="O102"/>
  <c r="D103"/>
  <c r="E103"/>
  <c r="F103"/>
  <c r="G103"/>
  <c r="H103"/>
  <c r="I103"/>
  <c r="J103"/>
  <c r="K103"/>
  <c r="L103"/>
  <c r="M103"/>
  <c r="N103"/>
  <c r="O103"/>
  <c r="D104"/>
  <c r="E104"/>
  <c r="F104"/>
  <c r="G104"/>
  <c r="H104"/>
  <c r="I104"/>
  <c r="J104"/>
  <c r="K104"/>
  <c r="L104"/>
  <c r="M104"/>
  <c r="N104"/>
  <c r="O104"/>
  <c r="D105"/>
  <c r="E105"/>
  <c r="F105"/>
  <c r="G105"/>
  <c r="H105"/>
  <c r="I105"/>
  <c r="J105"/>
  <c r="K105"/>
  <c r="L105"/>
  <c r="M105"/>
  <c r="N105"/>
  <c r="O105"/>
  <c r="D106"/>
  <c r="E106"/>
  <c r="F106"/>
  <c r="G106"/>
  <c r="H106"/>
  <c r="I106"/>
  <c r="J106"/>
  <c r="K106"/>
  <c r="L106"/>
  <c r="M106"/>
  <c r="N106"/>
  <c r="O106"/>
  <c r="D107"/>
  <c r="E107"/>
  <c r="F107"/>
  <c r="G107"/>
  <c r="H107"/>
  <c r="I107"/>
  <c r="J107"/>
  <c r="K107"/>
  <c r="L107"/>
  <c r="M107"/>
  <c r="N107"/>
  <c r="O107"/>
  <c r="D108"/>
  <c r="E108"/>
  <c r="P108" s="1"/>
  <c r="F108"/>
  <c r="G108"/>
  <c r="H108"/>
  <c r="I108"/>
  <c r="J108"/>
  <c r="K108"/>
  <c r="L108"/>
  <c r="M108"/>
  <c r="N108"/>
  <c r="O108"/>
  <c r="D109"/>
  <c r="E109"/>
  <c r="F109"/>
  <c r="G109"/>
  <c r="H109"/>
  <c r="I109"/>
  <c r="J109"/>
  <c r="K109"/>
  <c r="L109"/>
  <c r="M109"/>
  <c r="N109"/>
  <c r="O109"/>
  <c r="D110"/>
  <c r="E110"/>
  <c r="F110"/>
  <c r="G110"/>
  <c r="H110"/>
  <c r="I110"/>
  <c r="J110"/>
  <c r="K110"/>
  <c r="L110"/>
  <c r="M110"/>
  <c r="N110"/>
  <c r="O110"/>
  <c r="D111"/>
  <c r="E111"/>
  <c r="P111" s="1"/>
  <c r="F111"/>
  <c r="G111"/>
  <c r="H111"/>
  <c r="I111"/>
  <c r="J111"/>
  <c r="K111"/>
  <c r="L111"/>
  <c r="M111"/>
  <c r="N111"/>
  <c r="O111"/>
  <c r="D112"/>
  <c r="E112"/>
  <c r="F112"/>
  <c r="G112"/>
  <c r="H112"/>
  <c r="I112"/>
  <c r="J112"/>
  <c r="K112"/>
  <c r="L112"/>
  <c r="M112"/>
  <c r="N112"/>
  <c r="O112"/>
  <c r="D113"/>
  <c r="E113"/>
  <c r="F113"/>
  <c r="G113"/>
  <c r="H113"/>
  <c r="I113"/>
  <c r="J113"/>
  <c r="K113"/>
  <c r="L113"/>
  <c r="M113"/>
  <c r="N113"/>
  <c r="O113"/>
  <c r="D114"/>
  <c r="E114"/>
  <c r="F114"/>
  <c r="G114"/>
  <c r="H114"/>
  <c r="I114"/>
  <c r="J114"/>
  <c r="K114"/>
  <c r="L114"/>
  <c r="M114"/>
  <c r="N114"/>
  <c r="O114"/>
  <c r="D115"/>
  <c r="E115"/>
  <c r="F115"/>
  <c r="G115"/>
  <c r="H115"/>
  <c r="I115"/>
  <c r="J115"/>
  <c r="K115"/>
  <c r="L115"/>
  <c r="M115"/>
  <c r="N115"/>
  <c r="O115"/>
  <c r="D116"/>
  <c r="E116"/>
  <c r="P116" s="1"/>
  <c r="F116"/>
  <c r="G116"/>
  <c r="H116"/>
  <c r="I116"/>
  <c r="J116"/>
  <c r="K116"/>
  <c r="L116"/>
  <c r="M116"/>
  <c r="N116"/>
  <c r="O116"/>
  <c r="D117"/>
  <c r="E117"/>
  <c r="F117"/>
  <c r="G117"/>
  <c r="H117"/>
  <c r="I117"/>
  <c r="J117"/>
  <c r="K117"/>
  <c r="L117"/>
  <c r="M117"/>
  <c r="N117"/>
  <c r="O117"/>
  <c r="D118"/>
  <c r="E118"/>
  <c r="F118"/>
  <c r="G118"/>
  <c r="H118"/>
  <c r="I118"/>
  <c r="J118"/>
  <c r="K118"/>
  <c r="L118"/>
  <c r="M118"/>
  <c r="N118"/>
  <c r="O118"/>
  <c r="D119"/>
  <c r="E119"/>
  <c r="F119"/>
  <c r="G119"/>
  <c r="H119"/>
  <c r="I119"/>
  <c r="J119"/>
  <c r="K119"/>
  <c r="L119"/>
  <c r="M119"/>
  <c r="N119"/>
  <c r="O119"/>
  <c r="P119"/>
  <c r="D120"/>
  <c r="E120"/>
  <c r="F120"/>
  <c r="G120"/>
  <c r="H120"/>
  <c r="I120"/>
  <c r="J120"/>
  <c r="K120"/>
  <c r="L120"/>
  <c r="M120"/>
  <c r="N120"/>
  <c r="O120"/>
  <c r="D124"/>
  <c r="E124"/>
  <c r="F124"/>
  <c r="G124"/>
  <c r="H124"/>
  <c r="I124"/>
  <c r="J124"/>
  <c r="K124"/>
  <c r="L124"/>
  <c r="M124"/>
  <c r="N124"/>
  <c r="O124"/>
  <c r="D125"/>
  <c r="E125"/>
  <c r="F125"/>
  <c r="G125"/>
  <c r="H125"/>
  <c r="I125"/>
  <c r="J125"/>
  <c r="K125"/>
  <c r="L125"/>
  <c r="M125"/>
  <c r="N125"/>
  <c r="O125"/>
  <c r="D126"/>
  <c r="E126"/>
  <c r="F126"/>
  <c r="G126"/>
  <c r="H126"/>
  <c r="I126"/>
  <c r="J126"/>
  <c r="K126"/>
  <c r="L126"/>
  <c r="M126"/>
  <c r="N126"/>
  <c r="O126"/>
  <c r="D127"/>
  <c r="E127"/>
  <c r="F127"/>
  <c r="G127"/>
  <c r="H127"/>
  <c r="I127"/>
  <c r="J127"/>
  <c r="K127"/>
  <c r="L127"/>
  <c r="M127"/>
  <c r="N127"/>
  <c r="O127"/>
  <c r="D128"/>
  <c r="E128"/>
  <c r="F128"/>
  <c r="G128"/>
  <c r="H128"/>
  <c r="I128"/>
  <c r="J128"/>
  <c r="K128"/>
  <c r="L128"/>
  <c r="M128"/>
  <c r="N128"/>
  <c r="O128"/>
  <c r="D129"/>
  <c r="E129"/>
  <c r="F129"/>
  <c r="G129"/>
  <c r="H129"/>
  <c r="I129"/>
  <c r="J129"/>
  <c r="K129"/>
  <c r="L129"/>
  <c r="M129"/>
  <c r="N129"/>
  <c r="O129"/>
  <c r="D130"/>
  <c r="E130"/>
  <c r="F130"/>
  <c r="G130"/>
  <c r="H130"/>
  <c r="I130"/>
  <c r="J130"/>
  <c r="K130"/>
  <c r="L130"/>
  <c r="M130"/>
  <c r="N130"/>
  <c r="O130"/>
  <c r="D131"/>
  <c r="E131"/>
  <c r="F131"/>
  <c r="G131"/>
  <c r="H131"/>
  <c r="I131"/>
  <c r="J131"/>
  <c r="K131"/>
  <c r="L131"/>
  <c r="M131"/>
  <c r="N131"/>
  <c r="O131"/>
  <c r="D132"/>
  <c r="E132"/>
  <c r="F132"/>
  <c r="G132"/>
  <c r="H132"/>
  <c r="I132"/>
  <c r="J132"/>
  <c r="K132"/>
  <c r="L132"/>
  <c r="M132"/>
  <c r="N132"/>
  <c r="O132"/>
  <c r="D133"/>
  <c r="E133"/>
  <c r="F133"/>
  <c r="G133"/>
  <c r="H133"/>
  <c r="I133"/>
  <c r="J133"/>
  <c r="K133"/>
  <c r="L133"/>
  <c r="M133"/>
  <c r="N133"/>
  <c r="O133"/>
  <c r="D134"/>
  <c r="E134"/>
  <c r="F134"/>
  <c r="G134"/>
  <c r="H134"/>
  <c r="I134"/>
  <c r="J134"/>
  <c r="K134"/>
  <c r="L134"/>
  <c r="M134"/>
  <c r="N134"/>
  <c r="O134"/>
  <c r="P134"/>
  <c r="D135"/>
  <c r="E135"/>
  <c r="F135"/>
  <c r="G135"/>
  <c r="H135"/>
  <c r="I135"/>
  <c r="J135"/>
  <c r="K135"/>
  <c r="L135"/>
  <c r="M135"/>
  <c r="N135"/>
  <c r="O135"/>
  <c r="D137"/>
  <c r="E137"/>
  <c r="F137"/>
  <c r="G137"/>
  <c r="H137"/>
  <c r="I137"/>
  <c r="J137"/>
  <c r="K137"/>
  <c r="L137"/>
  <c r="M137"/>
  <c r="N137"/>
  <c r="O137"/>
  <c r="D138"/>
  <c r="E138"/>
  <c r="F138"/>
  <c r="G138"/>
  <c r="P138" s="1"/>
  <c r="H138"/>
  <c r="I138"/>
  <c r="J138"/>
  <c r="K138"/>
  <c r="L138"/>
  <c r="M138"/>
  <c r="N138"/>
  <c r="O138"/>
  <c r="D143"/>
  <c r="F143"/>
  <c r="P144"/>
  <c r="P145"/>
  <c r="D146"/>
  <c r="F146"/>
  <c r="P146"/>
  <c r="D147"/>
  <c r="P147" s="1"/>
  <c r="F147"/>
  <c r="D151"/>
  <c r="E151"/>
  <c r="F151"/>
  <c r="G151"/>
  <c r="H151"/>
  <c r="I151"/>
  <c r="J151"/>
  <c r="K151"/>
  <c r="L151"/>
  <c r="M151"/>
  <c r="N151"/>
  <c r="O151"/>
  <c r="D152"/>
  <c r="E152"/>
  <c r="P152" s="1"/>
  <c r="F152"/>
  <c r="G152"/>
  <c r="H152"/>
  <c r="I152"/>
  <c r="J152"/>
  <c r="K152"/>
  <c r="L152"/>
  <c r="M152"/>
  <c r="N152"/>
  <c r="O152"/>
  <c r="D153"/>
  <c r="E153"/>
  <c r="F153"/>
  <c r="G153"/>
  <c r="H153"/>
  <c r="I153"/>
  <c r="J153"/>
  <c r="K153"/>
  <c r="L153"/>
  <c r="M153"/>
  <c r="N153"/>
  <c r="O153"/>
  <c r="D154"/>
  <c r="E154"/>
  <c r="F154"/>
  <c r="G154"/>
  <c r="H154"/>
  <c r="I154"/>
  <c r="J154"/>
  <c r="K154"/>
  <c r="L154"/>
  <c r="M154"/>
  <c r="N154"/>
  <c r="O154"/>
  <c r="D155"/>
  <c r="E155"/>
  <c r="F155"/>
  <c r="G155"/>
  <c r="H155"/>
  <c r="I155"/>
  <c r="J155"/>
  <c r="K155"/>
  <c r="L155"/>
  <c r="M155"/>
  <c r="N155"/>
  <c r="O155"/>
  <c r="P155"/>
  <c r="D156"/>
  <c r="E156"/>
  <c r="F156"/>
  <c r="G156"/>
  <c r="H156"/>
  <c r="I156"/>
  <c r="J156"/>
  <c r="K156"/>
  <c r="L156"/>
  <c r="M156"/>
  <c r="N156"/>
  <c r="O156"/>
  <c r="D157"/>
  <c r="E157"/>
  <c r="F157"/>
  <c r="G157"/>
  <c r="H157"/>
  <c r="I157"/>
  <c r="J157"/>
  <c r="K157"/>
  <c r="L157"/>
  <c r="M157"/>
  <c r="N157"/>
  <c r="O157"/>
  <c r="D158"/>
  <c r="E158"/>
  <c r="F158"/>
  <c r="G158"/>
  <c r="H158"/>
  <c r="I158"/>
  <c r="J158"/>
  <c r="K158"/>
  <c r="L158"/>
  <c r="M158"/>
  <c r="N158"/>
  <c r="O158"/>
  <c r="D159"/>
  <c r="E159"/>
  <c r="F159"/>
  <c r="G159"/>
  <c r="H159"/>
  <c r="I159"/>
  <c r="J159"/>
  <c r="K159"/>
  <c r="L159"/>
  <c r="M159"/>
  <c r="N159"/>
  <c r="O159"/>
  <c r="D160"/>
  <c r="E160"/>
  <c r="F160"/>
  <c r="G160"/>
  <c r="P160" s="1"/>
  <c r="H160"/>
  <c r="I160"/>
  <c r="J160"/>
  <c r="K160"/>
  <c r="L160"/>
  <c r="M160"/>
  <c r="N160"/>
  <c r="O160"/>
  <c r="D162"/>
  <c r="E162"/>
  <c r="F162"/>
  <c r="G162"/>
  <c r="H162"/>
  <c r="I162"/>
  <c r="J162"/>
  <c r="K162"/>
  <c r="L162"/>
  <c r="M162"/>
  <c r="N162"/>
  <c r="O162"/>
  <c r="D163"/>
  <c r="E163"/>
  <c r="F163"/>
  <c r="G163"/>
  <c r="H163"/>
  <c r="I163"/>
  <c r="J163"/>
  <c r="K163"/>
  <c r="L163"/>
  <c r="M163"/>
  <c r="N163"/>
  <c r="O163"/>
  <c r="D164"/>
  <c r="E164"/>
  <c r="F164"/>
  <c r="G164"/>
  <c r="H164"/>
  <c r="I164"/>
  <c r="J164"/>
  <c r="K164"/>
  <c r="L164"/>
  <c r="M164"/>
  <c r="N164"/>
  <c r="O164"/>
  <c r="D167"/>
  <c r="E167"/>
  <c r="F167"/>
  <c r="G167"/>
  <c r="H167"/>
  <c r="I167"/>
  <c r="J167"/>
  <c r="K167"/>
  <c r="L167"/>
  <c r="M167"/>
  <c r="N167"/>
  <c r="O167"/>
  <c r="D168"/>
  <c r="E168"/>
  <c r="F168"/>
  <c r="G168"/>
  <c r="H168"/>
  <c r="I168"/>
  <c r="J168"/>
  <c r="K168"/>
  <c r="L168"/>
  <c r="M168"/>
  <c r="N168"/>
  <c r="O168"/>
  <c r="D169"/>
  <c r="E169"/>
  <c r="F169"/>
  <c r="G169"/>
  <c r="H169"/>
  <c r="I169"/>
  <c r="J169"/>
  <c r="K169"/>
  <c r="L169"/>
  <c r="M169"/>
  <c r="N169"/>
  <c r="O169"/>
  <c r="D170"/>
  <c r="E170"/>
  <c r="F170"/>
  <c r="G170"/>
  <c r="H170"/>
  <c r="I170"/>
  <c r="J170"/>
  <c r="K170"/>
  <c r="L170"/>
  <c r="M170"/>
  <c r="N170"/>
  <c r="O170"/>
  <c r="D171"/>
  <c r="E171"/>
  <c r="F171"/>
  <c r="G171"/>
  <c r="H171"/>
  <c r="I171"/>
  <c r="J171"/>
  <c r="K171"/>
  <c r="L171"/>
  <c r="M171"/>
  <c r="N171"/>
  <c r="O171"/>
  <c r="D173"/>
  <c r="E173"/>
  <c r="F173"/>
  <c r="G173"/>
  <c r="H173"/>
  <c r="I173"/>
  <c r="J173"/>
  <c r="K173"/>
  <c r="L173"/>
  <c r="M173"/>
  <c r="N173"/>
  <c r="O173"/>
  <c r="D174"/>
  <c r="E174"/>
  <c r="F174"/>
  <c r="G174"/>
  <c r="H174"/>
  <c r="I174"/>
  <c r="J174"/>
  <c r="K174"/>
  <c r="L174"/>
  <c r="M174"/>
  <c r="N174"/>
  <c r="O174"/>
  <c r="D175"/>
  <c r="E175"/>
  <c r="P175" s="1"/>
  <c r="F175"/>
  <c r="G175"/>
  <c r="H175"/>
  <c r="I175"/>
  <c r="J175"/>
  <c r="K175"/>
  <c r="L175"/>
  <c r="M175"/>
  <c r="N175"/>
  <c r="O175"/>
  <c r="D176"/>
  <c r="E176"/>
  <c r="F176"/>
  <c r="G176"/>
  <c r="H176"/>
  <c r="I176"/>
  <c r="J176"/>
  <c r="K176"/>
  <c r="L176"/>
  <c r="M176"/>
  <c r="N176"/>
  <c r="O176"/>
  <c r="D177"/>
  <c r="E177"/>
  <c r="F177"/>
  <c r="G177"/>
  <c r="H177"/>
  <c r="I177"/>
  <c r="J177"/>
  <c r="K177"/>
  <c r="L177"/>
  <c r="M177"/>
  <c r="N177"/>
  <c r="O177"/>
  <c r="D187"/>
  <c r="E187"/>
  <c r="F187"/>
  <c r="G187"/>
  <c r="H187"/>
  <c r="I187"/>
  <c r="J187"/>
  <c r="K187"/>
  <c r="L187"/>
  <c r="M187"/>
  <c r="N187"/>
  <c r="O187"/>
  <c r="P187"/>
  <c r="D188"/>
  <c r="E188"/>
  <c r="F188"/>
  <c r="G188"/>
  <c r="H188"/>
  <c r="I188"/>
  <c r="J188"/>
  <c r="K188"/>
  <c r="L188"/>
  <c r="M188"/>
  <c r="N188"/>
  <c r="O188"/>
  <c r="D189"/>
  <c r="E189"/>
  <c r="F189"/>
  <c r="G189"/>
  <c r="H189"/>
  <c r="I189"/>
  <c r="J189"/>
  <c r="K189"/>
  <c r="L189"/>
  <c r="M189"/>
  <c r="N189"/>
  <c r="O189"/>
  <c r="D190"/>
  <c r="E190"/>
  <c r="P190" s="1"/>
  <c r="F190"/>
  <c r="G190"/>
  <c r="H190"/>
  <c r="I190"/>
  <c r="J190"/>
  <c r="K190"/>
  <c r="L190"/>
  <c r="M190"/>
  <c r="N190"/>
  <c r="O190"/>
  <c r="D191"/>
  <c r="E191"/>
  <c r="F191"/>
  <c r="G191"/>
  <c r="H191"/>
  <c r="I191"/>
  <c r="J191"/>
  <c r="K191"/>
  <c r="L191"/>
  <c r="M191"/>
  <c r="N191"/>
  <c r="O191"/>
  <c r="D192"/>
  <c r="E192"/>
  <c r="F192"/>
  <c r="G192"/>
  <c r="H192"/>
  <c r="I192"/>
  <c r="J192"/>
  <c r="K192"/>
  <c r="L192"/>
  <c r="M192"/>
  <c r="N192"/>
  <c r="O192"/>
  <c r="D193"/>
  <c r="E193"/>
  <c r="F193"/>
  <c r="G193"/>
  <c r="H193"/>
  <c r="I193"/>
  <c r="J193"/>
  <c r="K193"/>
  <c r="L193"/>
  <c r="M193"/>
  <c r="N193"/>
  <c r="O193"/>
  <c r="D194"/>
  <c r="E194"/>
  <c r="P194" s="1"/>
  <c r="F194"/>
  <c r="G194"/>
  <c r="H194"/>
  <c r="I194"/>
  <c r="J194"/>
  <c r="K194"/>
  <c r="L194"/>
  <c r="M194"/>
  <c r="N194"/>
  <c r="O194"/>
  <c r="D195"/>
  <c r="E195"/>
  <c r="F195"/>
  <c r="G195"/>
  <c r="H195"/>
  <c r="I195"/>
  <c r="J195"/>
  <c r="K195"/>
  <c r="L195"/>
  <c r="M195"/>
  <c r="N195"/>
  <c r="O195"/>
  <c r="D198"/>
  <c r="E198"/>
  <c r="F198"/>
  <c r="G198"/>
  <c r="H198"/>
  <c r="I198"/>
  <c r="J198"/>
  <c r="K198"/>
  <c r="L198"/>
  <c r="M198"/>
  <c r="N198"/>
  <c r="O198"/>
  <c r="P198"/>
  <c r="D199"/>
  <c r="E199"/>
  <c r="F199"/>
  <c r="G199"/>
  <c r="H199"/>
  <c r="I199"/>
  <c r="J199"/>
  <c r="K199"/>
  <c r="L199"/>
  <c r="M199"/>
  <c r="N199"/>
  <c r="O199"/>
  <c r="D200"/>
  <c r="E200"/>
  <c r="F200"/>
  <c r="G200"/>
  <c r="H200"/>
  <c r="I200"/>
  <c r="J200"/>
  <c r="K200"/>
  <c r="L200"/>
  <c r="M200"/>
  <c r="N200"/>
  <c r="O200"/>
  <c r="D201"/>
  <c r="E201"/>
  <c r="F201"/>
  <c r="G201"/>
  <c r="H201"/>
  <c r="I201"/>
  <c r="J201"/>
  <c r="K201"/>
  <c r="L201"/>
  <c r="M201"/>
  <c r="N201"/>
  <c r="O201"/>
  <c r="D202"/>
  <c r="E202"/>
  <c r="F202"/>
  <c r="G202"/>
  <c r="H202"/>
  <c r="I202"/>
  <c r="J202"/>
  <c r="K202"/>
  <c r="L202"/>
  <c r="M202"/>
  <c r="N202"/>
  <c r="O202"/>
  <c r="D203"/>
  <c r="E203"/>
  <c r="F203"/>
  <c r="G203"/>
  <c r="P203" s="1"/>
  <c r="H203"/>
  <c r="I203"/>
  <c r="J203"/>
  <c r="K203"/>
  <c r="L203"/>
  <c r="M203"/>
  <c r="N203"/>
  <c r="O203"/>
  <c r="D204"/>
  <c r="E204"/>
  <c r="F204"/>
  <c r="G204"/>
  <c r="H204"/>
  <c r="I204"/>
  <c r="J204"/>
  <c r="K204"/>
  <c r="L204"/>
  <c r="M204"/>
  <c r="N204"/>
  <c r="O204"/>
  <c r="D205"/>
  <c r="E205"/>
  <c r="F205"/>
  <c r="G205"/>
  <c r="H205"/>
  <c r="I205"/>
  <c r="J205"/>
  <c r="K205"/>
  <c r="L205"/>
  <c r="M205"/>
  <c r="N205"/>
  <c r="O205"/>
  <c r="D206"/>
  <c r="E206"/>
  <c r="F206"/>
  <c r="G206"/>
  <c r="H206"/>
  <c r="I206"/>
  <c r="J206"/>
  <c r="K206"/>
  <c r="L206"/>
  <c r="M206"/>
  <c r="N206"/>
  <c r="O206"/>
  <c r="D207"/>
  <c r="E207"/>
  <c r="F207"/>
  <c r="G207"/>
  <c r="H207"/>
  <c r="I207"/>
  <c r="J207"/>
  <c r="K207"/>
  <c r="L207"/>
  <c r="M207"/>
  <c r="N207"/>
  <c r="O207"/>
  <c r="D208"/>
  <c r="E208"/>
  <c r="F208"/>
  <c r="G208"/>
  <c r="H208"/>
  <c r="I208"/>
  <c r="J208"/>
  <c r="K208"/>
  <c r="L208"/>
  <c r="M208"/>
  <c r="N208"/>
  <c r="O208"/>
  <c r="D209"/>
  <c r="E209"/>
  <c r="F209"/>
  <c r="G209"/>
  <c r="H209"/>
  <c r="I209"/>
  <c r="J209"/>
  <c r="K209"/>
  <c r="L209"/>
  <c r="M209"/>
  <c r="N209"/>
  <c r="O209"/>
  <c r="D210"/>
  <c r="E210"/>
  <c r="F210"/>
  <c r="G210"/>
  <c r="H210"/>
  <c r="I210"/>
  <c r="J210"/>
  <c r="K210"/>
  <c r="L210"/>
  <c r="M210"/>
  <c r="N210"/>
  <c r="O210"/>
  <c r="D211"/>
  <c r="E211"/>
  <c r="F211"/>
  <c r="G211"/>
  <c r="H211"/>
  <c r="I211"/>
  <c r="J211"/>
  <c r="K211"/>
  <c r="L211"/>
  <c r="M211"/>
  <c r="N211"/>
  <c r="O211"/>
  <c r="D212"/>
  <c r="E212"/>
  <c r="F212"/>
  <c r="G212"/>
  <c r="H212"/>
  <c r="I212"/>
  <c r="J212"/>
  <c r="K212"/>
  <c r="L212"/>
  <c r="M212"/>
  <c r="N212"/>
  <c r="O212"/>
  <c r="M6"/>
  <c r="C46" i="23"/>
  <c r="F46"/>
  <c r="G46" s="1"/>
  <c r="H46" s="1"/>
  <c r="F48"/>
  <c r="C50"/>
  <c r="F50" s="1"/>
  <c r="G50" s="1"/>
  <c r="H50" s="1"/>
  <c r="C34" i="14"/>
  <c r="C36" s="1"/>
  <c r="G8" i="50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G71"/>
  <c r="G72"/>
  <c r="G74"/>
  <c r="G75"/>
  <c r="G76"/>
  <c r="G77"/>
  <c r="G78"/>
  <c r="G79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3"/>
  <c r="G144"/>
  <c r="G146"/>
  <c r="G147"/>
  <c r="G148"/>
  <c r="G149"/>
  <c r="G150"/>
  <c r="G151"/>
  <c r="G152"/>
  <c r="G7"/>
  <c r="D16" i="49"/>
  <c r="E153" i="47"/>
  <c r="D107" i="49"/>
  <c r="D112" s="1"/>
  <c r="D130" s="1"/>
  <c r="D96"/>
  <c r="D39"/>
  <c r="D9"/>
  <c r="D53"/>
  <c r="D48"/>
  <c r="C53"/>
  <c r="C63" s="1"/>
  <c r="C132" s="1"/>
  <c r="C48"/>
  <c r="C107"/>
  <c r="C96"/>
  <c r="C39"/>
  <c r="C16"/>
  <c r="C9"/>
  <c r="D107" i="48"/>
  <c r="D112" s="1"/>
  <c r="D130" s="1"/>
  <c r="D153" s="1"/>
  <c r="D16"/>
  <c r="D9"/>
  <c r="D53"/>
  <c r="D48"/>
  <c r="D63"/>
  <c r="C53"/>
  <c r="C48"/>
  <c r="C63"/>
  <c r="C132" s="1"/>
  <c r="C107"/>
  <c r="C112" s="1"/>
  <c r="C130" s="1"/>
  <c r="C16"/>
  <c r="C9"/>
  <c r="D152"/>
  <c r="C152"/>
  <c r="D152" i="49"/>
  <c r="D153"/>
  <c r="C152"/>
  <c r="D124" i="19"/>
  <c r="C124"/>
  <c r="D128"/>
  <c r="D129" s="1"/>
  <c r="D107"/>
  <c r="D96"/>
  <c r="D89"/>
  <c r="D152"/>
  <c r="C128"/>
  <c r="C129" s="1"/>
  <c r="C107"/>
  <c r="C96"/>
  <c r="C89"/>
  <c r="C152"/>
  <c r="D31"/>
  <c r="D39"/>
  <c r="D25"/>
  <c r="D16"/>
  <c r="D9"/>
  <c r="D53"/>
  <c r="D63" s="1"/>
  <c r="D48"/>
  <c r="C53"/>
  <c r="C48"/>
  <c r="C31"/>
  <c r="C39" s="1"/>
  <c r="C25"/>
  <c r="C16"/>
  <c r="C9"/>
  <c r="D80"/>
  <c r="C80"/>
  <c r="E153"/>
  <c r="E129"/>
  <c r="E112"/>
  <c r="C35" i="32"/>
  <c r="C15"/>
  <c r="C10"/>
  <c r="C38" i="31"/>
  <c r="C51" i="30"/>
  <c r="C52"/>
  <c r="C56"/>
  <c r="C60" s="1"/>
  <c r="C41"/>
  <c r="C49"/>
  <c r="C35" i="29"/>
  <c r="C37"/>
  <c r="C22"/>
  <c r="C14"/>
  <c r="C12"/>
  <c r="C14" i="27"/>
  <c r="D8"/>
  <c r="E8"/>
  <c r="C8"/>
  <c r="E7" i="12"/>
  <c r="G7"/>
  <c r="I7"/>
  <c r="C7"/>
  <c r="F27" i="11"/>
  <c r="I27"/>
  <c r="O11"/>
  <c r="O12"/>
  <c r="O13"/>
  <c r="O14"/>
  <c r="C27"/>
  <c r="F121"/>
  <c r="F122" s="1"/>
  <c r="F108"/>
  <c r="F101"/>
  <c r="F89"/>
  <c r="F55"/>
  <c r="F9"/>
  <c r="I121"/>
  <c r="I108"/>
  <c r="I101"/>
  <c r="I122" s="1"/>
  <c r="I89"/>
  <c r="I55"/>
  <c r="I9"/>
  <c r="I90" s="1"/>
  <c r="L89"/>
  <c r="L55"/>
  <c r="L9"/>
  <c r="L121"/>
  <c r="L108"/>
  <c r="L101"/>
  <c r="O119"/>
  <c r="O120"/>
  <c r="O110"/>
  <c r="O111"/>
  <c r="O112"/>
  <c r="O113"/>
  <c r="O114"/>
  <c r="O115"/>
  <c r="O116"/>
  <c r="O117"/>
  <c r="O118"/>
  <c r="O105"/>
  <c r="O106"/>
  <c r="O107"/>
  <c r="O92"/>
  <c r="O93"/>
  <c r="O94"/>
  <c r="O95"/>
  <c r="O96"/>
  <c r="O97"/>
  <c r="O98"/>
  <c r="O99"/>
  <c r="O100"/>
  <c r="O61"/>
  <c r="O62"/>
  <c r="O63"/>
  <c r="O64"/>
  <c r="O65"/>
  <c r="O66"/>
  <c r="O67"/>
  <c r="O68"/>
  <c r="O69"/>
  <c r="O70"/>
  <c r="O71"/>
  <c r="O72"/>
  <c r="O73"/>
  <c r="O83"/>
  <c r="O84"/>
  <c r="O88"/>
  <c r="O31"/>
  <c r="O32"/>
  <c r="O33"/>
  <c r="O34"/>
  <c r="O35"/>
  <c r="O36"/>
  <c r="O37"/>
  <c r="O38"/>
  <c r="O39"/>
  <c r="O40"/>
  <c r="O50"/>
  <c r="O54"/>
  <c r="O5"/>
  <c r="O6"/>
  <c r="O9" s="1"/>
  <c r="O7"/>
  <c r="O8"/>
  <c r="C89"/>
  <c r="C55"/>
  <c r="C121"/>
  <c r="C108"/>
  <c r="C101"/>
  <c r="J97" i="42" l="1"/>
  <c r="J6" i="20"/>
  <c r="I6"/>
  <c r="N89" i="42"/>
  <c r="E89" i="56" s="1"/>
  <c r="E89" i="53"/>
  <c r="N68" i="42"/>
  <c r="E68" i="56" s="1"/>
  <c r="E68" i="54"/>
  <c r="E50" i="37"/>
  <c r="E74" s="1"/>
  <c r="E98" s="1"/>
  <c r="E122" s="1"/>
  <c r="E49" i="42"/>
  <c r="H24" i="2"/>
  <c r="H24" i="42" s="1"/>
  <c r="H23"/>
  <c r="M23" i="40"/>
  <c r="D23" i="55" s="1"/>
  <c r="J24" i="40"/>
  <c r="M24" s="1"/>
  <c r="D24" i="55" s="1"/>
  <c r="D24" i="15"/>
  <c r="D24" i="42" s="1"/>
  <c r="D23"/>
  <c r="G36" i="46"/>
  <c r="G38" i="41"/>
  <c r="L36" i="3"/>
  <c r="F38"/>
  <c r="F38" i="46" s="1"/>
  <c r="H93" i="3"/>
  <c r="H80" i="46"/>
  <c r="C44" i="53"/>
  <c r="L49" i="15"/>
  <c r="C49" i="53" s="1"/>
  <c r="G64" i="49"/>
  <c r="I64" i="50" s="1"/>
  <c r="I40"/>
  <c r="M87" i="15"/>
  <c r="D87" i="53" s="1"/>
  <c r="D97" i="15"/>
  <c r="M82" i="2"/>
  <c r="M82" i="42" s="1"/>
  <c r="D82" i="56" s="1"/>
  <c r="D82" i="42"/>
  <c r="N64"/>
  <c r="E64" i="56" s="1"/>
  <c r="E64" i="53"/>
  <c r="M20" i="42"/>
  <c r="D20" i="56" s="1"/>
  <c r="D20" i="55"/>
  <c r="L24" i="3"/>
  <c r="C66"/>
  <c r="M91" i="41"/>
  <c r="D91" i="60" s="1"/>
  <c r="D93" i="41"/>
  <c r="L83" i="38"/>
  <c r="C86"/>
  <c r="C83" i="46"/>
  <c r="L32" i="2"/>
  <c r="C32" i="52" s="1"/>
  <c r="L30" i="42"/>
  <c r="C30" i="56" s="1"/>
  <c r="C30" i="52"/>
  <c r="L49" i="2"/>
  <c r="C49" i="52" s="1"/>
  <c r="L46" i="42"/>
  <c r="C46" i="56" s="1"/>
  <c r="L57" i="42"/>
  <c r="C57" i="56" s="1"/>
  <c r="C57" i="52"/>
  <c r="L53" i="42"/>
  <c r="C53" i="56" s="1"/>
  <c r="C53" i="52"/>
  <c r="L71" i="2"/>
  <c r="C73"/>
  <c r="C73" i="42" s="1"/>
  <c r="L67"/>
  <c r="C67" i="56" s="1"/>
  <c r="C67" i="52"/>
  <c r="E47" i="60"/>
  <c r="N47" i="46"/>
  <c r="E47" i="61" s="1"/>
  <c r="D42" i="60"/>
  <c r="M42" i="46"/>
  <c r="D42" i="61" s="1"/>
  <c r="L13" i="46"/>
  <c r="C13" i="61" s="1"/>
  <c r="C13" i="60"/>
  <c r="G131" i="19"/>
  <c r="I112" i="50"/>
  <c r="F131" i="47"/>
  <c r="H112" i="50"/>
  <c r="M120" i="42"/>
  <c r="D120" i="56" s="1"/>
  <c r="D120" i="53"/>
  <c r="M115" i="42"/>
  <c r="D115" i="56" s="1"/>
  <c r="D115" i="53"/>
  <c r="L119" i="15"/>
  <c r="C119" i="53" s="1"/>
  <c r="C115"/>
  <c r="N114" i="37"/>
  <c r="E114" i="54" s="1"/>
  <c r="K121" i="37"/>
  <c r="M112" i="42"/>
  <c r="D112" i="56" s="1"/>
  <c r="D112" i="53"/>
  <c r="E92"/>
  <c r="N92" i="42"/>
  <c r="E92" i="56" s="1"/>
  <c r="N85" i="42"/>
  <c r="E85" i="56" s="1"/>
  <c r="E85" i="53"/>
  <c r="M18" i="42"/>
  <c r="D18" i="56" s="1"/>
  <c r="D18" i="55"/>
  <c r="I97" i="40"/>
  <c r="I66" i="41" s="1"/>
  <c r="I96" i="42"/>
  <c r="M30" i="3"/>
  <c r="D30" i="46"/>
  <c r="M40" i="3"/>
  <c r="D40" i="57" s="1"/>
  <c r="D40" i="46"/>
  <c r="D49" i="3"/>
  <c r="M62"/>
  <c r="D62" i="57" s="1"/>
  <c r="D62" i="46"/>
  <c r="D63" i="3"/>
  <c r="D63" i="46" s="1"/>
  <c r="N62" i="38"/>
  <c r="E62" i="59" s="1"/>
  <c r="E63" i="38"/>
  <c r="N63" s="1"/>
  <c r="E63" i="59" s="1"/>
  <c r="M11" i="46"/>
  <c r="D11" i="61" s="1"/>
  <c r="D11" i="57"/>
  <c r="M9" i="46"/>
  <c r="D9" i="61" s="1"/>
  <c r="D9" i="57"/>
  <c r="M7" i="46"/>
  <c r="D7" i="61" s="1"/>
  <c r="D7" i="57"/>
  <c r="E88"/>
  <c r="N88" i="46"/>
  <c r="E88" i="61" s="1"/>
  <c r="C85" i="57"/>
  <c r="L85" i="46"/>
  <c r="C85" i="61" s="1"/>
  <c r="N83" i="46"/>
  <c r="E83" i="61" s="1"/>
  <c r="E83" i="57"/>
  <c r="M82" i="46"/>
  <c r="D82" i="61" s="1"/>
  <c r="D82" i="57"/>
  <c r="C81"/>
  <c r="L81" i="46"/>
  <c r="C81" i="61" s="1"/>
  <c r="M73" i="46"/>
  <c r="D73" i="61" s="1"/>
  <c r="D73" i="57"/>
  <c r="L72" i="46"/>
  <c r="C72" i="61" s="1"/>
  <c r="C72" i="57"/>
  <c r="O55" i="11"/>
  <c r="P199" i="20"/>
  <c r="P156"/>
  <c r="P115"/>
  <c r="P69"/>
  <c r="P37"/>
  <c r="P78"/>
  <c r="N102" i="42"/>
  <c r="E102" i="56" s="1"/>
  <c r="M28" i="42"/>
  <c r="D28" i="56" s="1"/>
  <c r="C132" i="19"/>
  <c r="C153" i="48"/>
  <c r="C102" i="53"/>
  <c r="C105" i="55"/>
  <c r="N118" i="42"/>
  <c r="E118" i="56" s="1"/>
  <c r="L109" i="42"/>
  <c r="C109" i="56" s="1"/>
  <c r="L114" i="40"/>
  <c r="C114" i="55" s="1"/>
  <c r="N94" i="42"/>
  <c r="E94" i="56" s="1"/>
  <c r="M40" i="2"/>
  <c r="M40" i="42" s="1"/>
  <c r="D40" i="56" s="1"/>
  <c r="K24" i="40"/>
  <c r="K27" i="46"/>
  <c r="L27" i="36"/>
  <c r="C27" i="58" s="1"/>
  <c r="M24" i="41"/>
  <c r="D24" i="60" s="1"/>
  <c r="H75" i="46"/>
  <c r="E70"/>
  <c r="J93" i="36"/>
  <c r="C63" i="19"/>
  <c r="E6" i="20"/>
  <c r="P176"/>
  <c r="P133"/>
  <c r="P129"/>
  <c r="P126"/>
  <c r="P104"/>
  <c r="P90"/>
  <c r="P89"/>
  <c r="P85"/>
  <c r="P53"/>
  <c r="P52"/>
  <c r="P48"/>
  <c r="P21"/>
  <c r="P17"/>
  <c r="P12"/>
  <c r="L82"/>
  <c r="L97" s="1"/>
  <c r="P178"/>
  <c r="P136"/>
  <c r="D43" i="42"/>
  <c r="C106" i="53"/>
  <c r="E18" i="54"/>
  <c r="N6" i="42"/>
  <c r="E6" i="56" s="1"/>
  <c r="L121" i="37"/>
  <c r="C121" i="54" s="1"/>
  <c r="L120" i="42"/>
  <c r="C120" i="56" s="1"/>
  <c r="L113" i="42"/>
  <c r="C113" i="56" s="1"/>
  <c r="L112" i="42"/>
  <c r="C112" i="56" s="1"/>
  <c r="N107" i="42"/>
  <c r="E107" i="56" s="1"/>
  <c r="N103" i="42"/>
  <c r="E103" i="56" s="1"/>
  <c r="L99" i="42"/>
  <c r="C99" i="56" s="1"/>
  <c r="N96" i="42"/>
  <c r="E96" i="56" s="1"/>
  <c r="M92" i="42"/>
  <c r="D92" i="56" s="1"/>
  <c r="H97" i="40"/>
  <c r="E87" i="42"/>
  <c r="G97" i="40"/>
  <c r="M97" s="1"/>
  <c r="D97" i="55" s="1"/>
  <c r="J97" i="37"/>
  <c r="D97" i="2"/>
  <c r="N86" i="42"/>
  <c r="E86" i="56" s="1"/>
  <c r="N78" i="42"/>
  <c r="E78" i="56" s="1"/>
  <c r="N71" i="42"/>
  <c r="E71" i="56" s="1"/>
  <c r="G40" i="42"/>
  <c r="N37"/>
  <c r="E37" i="56" s="1"/>
  <c r="M13" i="42"/>
  <c r="D13" i="56" s="1"/>
  <c r="D70" i="46"/>
  <c r="C97" i="15"/>
  <c r="N55" i="41"/>
  <c r="E55" i="60" s="1"/>
  <c r="H38" i="36"/>
  <c r="D91" i="46"/>
  <c r="J86"/>
  <c r="G80"/>
  <c r="L25" i="42"/>
  <c r="C25" i="56" s="1"/>
  <c r="M92" i="46"/>
  <c r="D92" i="61" s="1"/>
  <c r="L90" i="46"/>
  <c r="C90" i="61" s="1"/>
  <c r="M65" i="46"/>
  <c r="D65" i="61" s="1"/>
  <c r="G48" i="23"/>
  <c r="H48" s="1"/>
  <c r="H52" s="1"/>
  <c r="F52"/>
  <c r="N73" i="20"/>
  <c r="F73"/>
  <c r="F74" s="1"/>
  <c r="M73"/>
  <c r="M84" i="42"/>
  <c r="D84" i="56" s="1"/>
  <c r="D84" i="53"/>
  <c r="D50" i="37"/>
  <c r="D74" s="1"/>
  <c r="D98" s="1"/>
  <c r="D49" i="42"/>
  <c r="L12" i="41"/>
  <c r="C12" i="60" s="1"/>
  <c r="C18" i="41"/>
  <c r="D8" i="58"/>
  <c r="M8" i="46"/>
  <c r="D8" i="61" s="1"/>
  <c r="L82" i="46"/>
  <c r="C82" i="61" s="1"/>
  <c r="C82" i="59"/>
  <c r="G87" i="42"/>
  <c r="G97" i="2"/>
  <c r="M73"/>
  <c r="J73" i="42"/>
  <c r="N43" i="37"/>
  <c r="E43" i="54" s="1"/>
  <c r="H43" i="42"/>
  <c r="E19" i="20"/>
  <c r="I19"/>
  <c r="M19"/>
  <c r="P19" s="1"/>
  <c r="D19"/>
  <c r="H19"/>
  <c r="L19"/>
  <c r="G24"/>
  <c r="H24"/>
  <c r="N24"/>
  <c r="F24"/>
  <c r="P24" s="1"/>
  <c r="M24"/>
  <c r="M74" s="1"/>
  <c r="M107" i="42"/>
  <c r="D107" i="56" s="1"/>
  <c r="D107" i="53"/>
  <c r="L107" i="42"/>
  <c r="C107" i="56" s="1"/>
  <c r="C107" i="53"/>
  <c r="M103" i="42"/>
  <c r="D103" i="56" s="1"/>
  <c r="D103" i="53"/>
  <c r="L103" i="42"/>
  <c r="C103" i="56" s="1"/>
  <c r="C103" i="53"/>
  <c r="N76" i="42"/>
  <c r="E76" i="56" s="1"/>
  <c r="E76" i="53"/>
  <c r="N31" i="42"/>
  <c r="E31" i="56" s="1"/>
  <c r="E31" i="55"/>
  <c r="I82" i="42"/>
  <c r="I97" i="2"/>
  <c r="L87" i="37"/>
  <c r="C87" i="54" s="1"/>
  <c r="L84" i="42"/>
  <c r="C84" i="56" s="1"/>
  <c r="L96" i="37"/>
  <c r="C96" i="54" s="1"/>
  <c r="L89" i="42"/>
  <c r="C89" i="56" s="1"/>
  <c r="L59" i="37"/>
  <c r="C59" i="54" s="1"/>
  <c r="C53"/>
  <c r="L61" i="46"/>
  <c r="C61" i="61" s="1"/>
  <c r="C61" i="57"/>
  <c r="N69" i="46"/>
  <c r="E69" i="61" s="1"/>
  <c r="E69" i="58"/>
  <c r="M68" i="46"/>
  <c r="D68" i="61" s="1"/>
  <c r="D68" i="58"/>
  <c r="L67" i="46"/>
  <c r="C67" i="61" s="1"/>
  <c r="C67" i="58"/>
  <c r="C37"/>
  <c r="L37" i="46"/>
  <c r="C37" i="61" s="1"/>
  <c r="D132" i="19"/>
  <c r="D131" i="49"/>
  <c r="P120" i="20"/>
  <c r="P68"/>
  <c r="P36"/>
  <c r="H74" i="15"/>
  <c r="M7" i="42"/>
  <c r="D7" i="56" s="1"/>
  <c r="D40" i="19"/>
  <c r="D131" s="1"/>
  <c r="C130"/>
  <c r="N6" i="20"/>
  <c r="P195"/>
  <c r="P151"/>
  <c r="P105"/>
  <c r="P94"/>
  <c r="P57"/>
  <c r="J73"/>
  <c r="J74" s="1"/>
  <c r="P172"/>
  <c r="C103" i="54"/>
  <c r="L101" i="42"/>
  <c r="C101" i="56" s="1"/>
  <c r="E97" i="42"/>
  <c r="E97" i="15"/>
  <c r="J97" i="40"/>
  <c r="N83" i="42"/>
  <c r="E83" i="56" s="1"/>
  <c r="N81" i="42"/>
  <c r="E81" i="56" s="1"/>
  <c r="C90" i="11"/>
  <c r="F6" i="20"/>
  <c r="P211"/>
  <c r="P210"/>
  <c r="P209"/>
  <c r="P206"/>
  <c r="P171"/>
  <c r="P170"/>
  <c r="P164"/>
  <c r="P41"/>
  <c r="O82"/>
  <c r="H82"/>
  <c r="H97" s="1"/>
  <c r="P196"/>
  <c r="P161"/>
  <c r="D183"/>
  <c r="K82" i="42"/>
  <c r="H49"/>
  <c r="J40"/>
  <c r="E100" i="53"/>
  <c r="E72"/>
  <c r="N109" i="42"/>
  <c r="E109" i="56" s="1"/>
  <c r="N105" i="42"/>
  <c r="E105" i="56" s="1"/>
  <c r="N101" i="42"/>
  <c r="E101" i="56" s="1"/>
  <c r="N95" i="42"/>
  <c r="E95" i="56" s="1"/>
  <c r="N84" i="42"/>
  <c r="E84" i="56" s="1"/>
  <c r="M76" i="42"/>
  <c r="D76" i="56" s="1"/>
  <c r="N23" i="2"/>
  <c r="N23" i="42" s="1"/>
  <c r="E23" i="56" s="1"/>
  <c r="M21" i="42"/>
  <c r="D21" i="56" s="1"/>
  <c r="I98" i="2"/>
  <c r="F66" i="41"/>
  <c r="D46" i="60"/>
  <c r="L96" i="40"/>
  <c r="N29" i="46"/>
  <c r="E29" i="61" s="1"/>
  <c r="E29" i="57"/>
  <c r="N78" i="46"/>
  <c r="E78" i="61" s="1"/>
  <c r="E78" i="59"/>
  <c r="M19" i="46"/>
  <c r="D19" i="61" s="1"/>
  <c r="D19" i="59"/>
  <c r="N23" i="37"/>
  <c r="E23" i="54" s="1"/>
  <c r="K24" i="37"/>
  <c r="L29" i="2"/>
  <c r="C29" i="52" s="1"/>
  <c r="L26" i="42"/>
  <c r="C26" i="56" s="1"/>
  <c r="M39" i="2"/>
  <c r="D39" i="52" s="1"/>
  <c r="D40" i="2"/>
  <c r="N76" i="46"/>
  <c r="E76" i="61" s="1"/>
  <c r="E76" i="57"/>
  <c r="L54" i="46"/>
  <c r="C54" i="61" s="1"/>
  <c r="C54" i="59"/>
  <c r="L50" i="46"/>
  <c r="C50" i="61" s="1"/>
  <c r="C50" i="59"/>
  <c r="H70" i="46"/>
  <c r="K80"/>
  <c r="E91"/>
  <c r="J93" i="38"/>
  <c r="G86" i="46"/>
  <c r="F70"/>
  <c r="L91" i="3"/>
  <c r="L82" i="15"/>
  <c r="C82" i="53" s="1"/>
  <c r="L14" i="42"/>
  <c r="C14" i="56" s="1"/>
  <c r="L64" i="42"/>
  <c r="C64" i="56" s="1"/>
  <c r="M47" i="46"/>
  <c r="D47" i="61" s="1"/>
  <c r="N44" i="46"/>
  <c r="E44" i="61" s="1"/>
  <c r="L42" i="46"/>
  <c r="C42" i="61" s="1"/>
  <c r="L22" i="46"/>
  <c r="C22" i="61" s="1"/>
  <c r="E39" i="29"/>
  <c r="O101" i="11"/>
  <c r="L90"/>
  <c r="C112" i="19"/>
  <c r="D112"/>
  <c r="D40" i="48"/>
  <c r="D131" s="1"/>
  <c r="D63" i="49"/>
  <c r="D132" s="1"/>
  <c r="C52" i="23"/>
  <c r="P207" i="20"/>
  <c r="P202"/>
  <c r="P191"/>
  <c r="P167"/>
  <c r="P159"/>
  <c r="P143"/>
  <c r="P103"/>
  <c r="P99"/>
  <c r="P86"/>
  <c r="P72"/>
  <c r="P65"/>
  <c r="P60"/>
  <c r="P49"/>
  <c r="P44"/>
  <c r="P33"/>
  <c r="P28"/>
  <c r="P10"/>
  <c r="K82"/>
  <c r="P81"/>
  <c r="P77"/>
  <c r="N25"/>
  <c r="H25"/>
  <c r="O150"/>
  <c r="O166" s="1"/>
  <c r="L182"/>
  <c r="L183" s="1"/>
  <c r="K150"/>
  <c r="K166" s="1"/>
  <c r="K185" s="1"/>
  <c r="H182"/>
  <c r="H183" s="1"/>
  <c r="H186" s="1"/>
  <c r="G150"/>
  <c r="E81" i="19"/>
  <c r="G73" i="50"/>
  <c r="G81"/>
  <c r="G145"/>
  <c r="G153"/>
  <c r="C121" i="37"/>
  <c r="I121"/>
  <c r="C6" i="52"/>
  <c r="C120" i="53"/>
  <c r="C70"/>
  <c r="C54" i="54"/>
  <c r="M119" i="42"/>
  <c r="D119" i="56" s="1"/>
  <c r="N114" i="15"/>
  <c r="E114" i="53" s="1"/>
  <c r="M111" i="42"/>
  <c r="D111" i="56" s="1"/>
  <c r="L108" i="42"/>
  <c r="C108" i="56" s="1"/>
  <c r="L104" i="42"/>
  <c r="C104" i="56" s="1"/>
  <c r="L100" i="42"/>
  <c r="C100" i="56" s="1"/>
  <c r="M99" i="42"/>
  <c r="D99" i="56" s="1"/>
  <c r="M94" i="42"/>
  <c r="D94" i="56" s="1"/>
  <c r="N90" i="42"/>
  <c r="E90" i="56" s="1"/>
  <c r="M88" i="42"/>
  <c r="D88" i="56" s="1"/>
  <c r="N87" i="15"/>
  <c r="E87" i="53" s="1"/>
  <c r="M87" i="40"/>
  <c r="D87" i="55" s="1"/>
  <c r="M86" i="42"/>
  <c r="D86" i="56" s="1"/>
  <c r="L85" i="42"/>
  <c r="C85" i="56" s="1"/>
  <c r="M82" i="40"/>
  <c r="D82" i="55" s="1"/>
  <c r="N80" i="42"/>
  <c r="E80" i="56" s="1"/>
  <c r="M78" i="42"/>
  <c r="D78" i="56" s="1"/>
  <c r="N73" i="37"/>
  <c r="E73" i="54" s="1"/>
  <c r="M73" i="40"/>
  <c r="D73" i="55" s="1"/>
  <c r="N66" i="42"/>
  <c r="E66" i="56" s="1"/>
  <c r="M59" i="40"/>
  <c r="D59" i="55" s="1"/>
  <c r="M40" i="15"/>
  <c r="D40" i="53" s="1"/>
  <c r="N32" i="40"/>
  <c r="E32" i="55" s="1"/>
  <c r="N32" i="2"/>
  <c r="N19"/>
  <c r="M15" i="42"/>
  <c r="D15" i="56" s="1"/>
  <c r="L10" i="42"/>
  <c r="C10" i="56" s="1"/>
  <c r="F97" i="40"/>
  <c r="C97" i="2"/>
  <c r="F74"/>
  <c r="F98" s="1"/>
  <c r="I63" i="46"/>
  <c r="H59"/>
  <c r="G59"/>
  <c r="H49"/>
  <c r="G38" i="38"/>
  <c r="G64" s="1"/>
  <c r="G94" s="1"/>
  <c r="F27" i="46"/>
  <c r="D27"/>
  <c r="K12"/>
  <c r="K18"/>
  <c r="E7" i="57"/>
  <c r="D93" i="36"/>
  <c r="D75" i="46"/>
  <c r="L81" i="15"/>
  <c r="C81" i="53" s="1"/>
  <c r="L81" i="2"/>
  <c r="L96"/>
  <c r="C96" i="52" s="1"/>
  <c r="L11" i="42"/>
  <c r="C11" i="56" s="1"/>
  <c r="L61" i="42"/>
  <c r="C61" i="56" s="1"/>
  <c r="L41" i="46"/>
  <c r="C41" i="61" s="1"/>
  <c r="L10" i="46"/>
  <c r="C10" i="61" s="1"/>
  <c r="L78" i="46"/>
  <c r="C78" i="61" s="1"/>
  <c r="L79" i="46"/>
  <c r="C79" i="61" s="1"/>
  <c r="N77" i="46"/>
  <c r="E77" i="61" s="1"/>
  <c r="M76" i="46"/>
  <c r="D76" i="61" s="1"/>
  <c r="L74" i="46"/>
  <c r="C74" i="61" s="1"/>
  <c r="N52" i="46"/>
  <c r="E52" i="61" s="1"/>
  <c r="M51" i="46"/>
  <c r="D51" i="61" s="1"/>
  <c r="M72" i="46"/>
  <c r="D72" i="61" s="1"/>
  <c r="L71" i="46"/>
  <c r="C71" i="61" s="1"/>
  <c r="G131" i="49"/>
  <c r="H91" i="46"/>
  <c r="H93" i="36"/>
  <c r="L60" i="42"/>
  <c r="C60" i="56" s="1"/>
  <c r="L73" i="2"/>
  <c r="C73" i="52" s="1"/>
  <c r="K122" i="11"/>
  <c r="Q121"/>
  <c r="N39" i="46"/>
  <c r="E39" i="61" s="1"/>
  <c r="E39" i="57"/>
  <c r="M28" i="46"/>
  <c r="D28" i="61" s="1"/>
  <c r="D28" i="57"/>
  <c r="N23" i="46"/>
  <c r="E23" i="61" s="1"/>
  <c r="E23" i="57"/>
  <c r="E15"/>
  <c r="N15" i="46"/>
  <c r="E15" i="61" s="1"/>
  <c r="L69" i="46"/>
  <c r="C69" i="61" s="1"/>
  <c r="C69" i="59"/>
  <c r="M23" i="46"/>
  <c r="D23" i="61" s="1"/>
  <c r="D23" i="59"/>
  <c r="N23" i="15"/>
  <c r="E23" i="53" s="1"/>
  <c r="K24" i="15"/>
  <c r="N24" s="1"/>
  <c r="E24" i="53" s="1"/>
  <c r="D14"/>
  <c r="M14" i="42"/>
  <c r="D14" i="56" s="1"/>
  <c r="C80" i="3"/>
  <c r="L76"/>
  <c r="C76" i="46"/>
  <c r="M39" i="40"/>
  <c r="D39" i="55" s="1"/>
  <c r="D40" i="40"/>
  <c r="D40" i="42" s="1"/>
  <c r="N40" i="3"/>
  <c r="E40" i="57" s="1"/>
  <c r="E40" i="46"/>
  <c r="E49" i="3"/>
  <c r="C68" i="57"/>
  <c r="L68" i="46"/>
  <c r="C68" i="61" s="1"/>
  <c r="L29" i="46"/>
  <c r="C29" i="61" s="1"/>
  <c r="C29" i="58"/>
  <c r="N25" i="46"/>
  <c r="E25" i="61" s="1"/>
  <c r="E25" i="58"/>
  <c r="E10"/>
  <c r="N10" i="46"/>
  <c r="E10" i="61" s="1"/>
  <c r="M88" i="46"/>
  <c r="D88" i="61" s="1"/>
  <c r="D88" i="59"/>
  <c r="M86" i="41"/>
  <c r="D86" i="60" s="1"/>
  <c r="I75" i="46"/>
  <c r="L73" i="15"/>
  <c r="C73" i="53" s="1"/>
  <c r="N48" i="46"/>
  <c r="E48" i="61" s="1"/>
  <c r="L46" i="46"/>
  <c r="C46" i="61" s="1"/>
  <c r="M43" i="46"/>
  <c r="D43" i="61" s="1"/>
  <c r="M39" i="46"/>
  <c r="D39" i="61" s="1"/>
  <c r="N20" i="46"/>
  <c r="E20" i="61" s="1"/>
  <c r="O108" i="11"/>
  <c r="F90"/>
  <c r="C40" i="48"/>
  <c r="C64" s="1"/>
  <c r="C112" i="49"/>
  <c r="C130" s="1"/>
  <c r="C153" s="1"/>
  <c r="D40"/>
  <c r="P177" i="20"/>
  <c r="P130"/>
  <c r="P125"/>
  <c r="P112"/>
  <c r="P107"/>
  <c r="P95"/>
  <c r="P47"/>
  <c r="P20"/>
  <c r="P9"/>
  <c r="I119" i="42"/>
  <c r="C14" i="52"/>
  <c r="C77" i="53"/>
  <c r="C34"/>
  <c r="C58" i="54"/>
  <c r="N121" i="15"/>
  <c r="E121" i="53" s="1"/>
  <c r="M116" i="42"/>
  <c r="D116" i="56" s="1"/>
  <c r="M109" i="42"/>
  <c r="D109" i="56" s="1"/>
  <c r="M105" i="42"/>
  <c r="D105" i="56" s="1"/>
  <c r="M101" i="42"/>
  <c r="D101" i="56" s="1"/>
  <c r="M96" i="42"/>
  <c r="D96" i="56" s="1"/>
  <c r="M90" i="42"/>
  <c r="D90" i="56" s="1"/>
  <c r="N87" i="2"/>
  <c r="E87" i="52" s="1"/>
  <c r="M87" i="37"/>
  <c r="D87" i="54" s="1"/>
  <c r="H97" i="15"/>
  <c r="M82" i="37"/>
  <c r="D82" i="54" s="1"/>
  <c r="M80" i="42"/>
  <c r="D80" i="56" s="1"/>
  <c r="L62" i="42"/>
  <c r="C62" i="56" s="1"/>
  <c r="N58" i="42"/>
  <c r="E58" i="56" s="1"/>
  <c r="M52" i="42"/>
  <c r="D52" i="56" s="1"/>
  <c r="M40" i="40"/>
  <c r="D40" i="55" s="1"/>
  <c r="D50" i="15"/>
  <c r="D74" s="1"/>
  <c r="M9" i="42"/>
  <c r="D9" i="56" s="1"/>
  <c r="I19" i="42"/>
  <c r="I40"/>
  <c r="I24" i="15"/>
  <c r="F24" i="37"/>
  <c r="D59" i="46"/>
  <c r="K55"/>
  <c r="H55"/>
  <c r="H36"/>
  <c r="M36" i="38"/>
  <c r="D36" i="59" s="1"/>
  <c r="L38" i="41"/>
  <c r="C38" i="60" s="1"/>
  <c r="K24" i="46"/>
  <c r="G24"/>
  <c r="H12"/>
  <c r="N18" i="36"/>
  <c r="E18" i="58" s="1"/>
  <c r="C12" i="46"/>
  <c r="D47" i="59"/>
  <c r="C42"/>
  <c r="I93" i="38"/>
  <c r="L48" i="42"/>
  <c r="C48" i="56" s="1"/>
  <c r="L43" i="37"/>
  <c r="C43" i="54" s="1"/>
  <c r="L39" i="42"/>
  <c r="C39" i="56" s="1"/>
  <c r="L52" i="42"/>
  <c r="C52" i="56" s="1"/>
  <c r="N62" i="3"/>
  <c r="L45" i="46"/>
  <c r="C45" i="61" s="1"/>
  <c r="N43" i="46"/>
  <c r="E43" i="61" s="1"/>
  <c r="H129" i="50"/>
  <c r="N67" i="42"/>
  <c r="E67" i="56" s="1"/>
  <c r="M56" i="42"/>
  <c r="D56" i="56" s="1"/>
  <c r="E50" i="15"/>
  <c r="H50" i="2"/>
  <c r="H74" s="1"/>
  <c r="H98" s="1"/>
  <c r="M49"/>
  <c r="D49" i="52" s="1"/>
  <c r="N48" i="42"/>
  <c r="E48" i="56" s="1"/>
  <c r="M46" i="42"/>
  <c r="D46" i="56" s="1"/>
  <c r="N43" i="15"/>
  <c r="E43" i="53" s="1"/>
  <c r="M32" i="40"/>
  <c r="D32" i="55" s="1"/>
  <c r="M29" i="2"/>
  <c r="M23" i="37"/>
  <c r="D23" i="54" s="1"/>
  <c r="E24" i="40"/>
  <c r="N24" s="1"/>
  <c r="E24" i="55" s="1"/>
  <c r="G24" i="37"/>
  <c r="M24" s="1"/>
  <c r="D24" i="54" s="1"/>
  <c r="N14" i="42"/>
  <c r="E14" i="56" s="1"/>
  <c r="F87" i="42"/>
  <c r="C97" i="37"/>
  <c r="C66" i="38" s="1"/>
  <c r="F32" i="42"/>
  <c r="F59"/>
  <c r="J59" i="46"/>
  <c r="N59" i="41"/>
  <c r="E59" i="60" s="1"/>
  <c r="M59" i="3"/>
  <c r="D59" i="57" s="1"/>
  <c r="I55" i="46"/>
  <c r="G49"/>
  <c r="L49" i="3"/>
  <c r="C49" i="57" s="1"/>
  <c r="K38" i="3"/>
  <c r="K64" s="1"/>
  <c r="K94" s="1"/>
  <c r="J38"/>
  <c r="F38" i="36"/>
  <c r="N27" i="38"/>
  <c r="E27" i="59" s="1"/>
  <c r="M27" i="3"/>
  <c r="D27" i="57" s="1"/>
  <c r="K75" i="46"/>
  <c r="G75"/>
  <c r="L75" i="41"/>
  <c r="C75" i="60" s="1"/>
  <c r="C70" i="46"/>
  <c r="L91" i="38"/>
  <c r="C91" i="59" s="1"/>
  <c r="I93" i="3"/>
  <c r="L32" i="37"/>
  <c r="C32" i="54" s="1"/>
  <c r="L40" i="37"/>
  <c r="C40" i="54" s="1"/>
  <c r="L47" i="42"/>
  <c r="C47" i="56" s="1"/>
  <c r="L51" i="42"/>
  <c r="C51" i="56" s="1"/>
  <c r="M90" i="11"/>
  <c r="M123" s="1"/>
  <c r="N57" i="46"/>
  <c r="E57" i="61" s="1"/>
  <c r="M56" i="46"/>
  <c r="D56" i="61" s="1"/>
  <c r="M6" i="46"/>
  <c r="D6" i="61" s="1"/>
  <c r="N90" i="46"/>
  <c r="E90" i="61" s="1"/>
  <c r="M89" i="46"/>
  <c r="D89" i="61" s="1"/>
  <c r="L88" i="46"/>
  <c r="C88" i="61" s="1"/>
  <c r="N65" i="46"/>
  <c r="E65" i="61" s="1"/>
  <c r="M74" i="46"/>
  <c r="D74" i="61" s="1"/>
  <c r="L73" i="46"/>
  <c r="C73" i="61" s="1"/>
  <c r="N71" i="46"/>
  <c r="E71" i="61" s="1"/>
  <c r="L58" i="46"/>
  <c r="C58" i="61" s="1"/>
  <c r="N56" i="46"/>
  <c r="E56" i="61" s="1"/>
  <c r="N13" i="46"/>
  <c r="E13" i="61" s="1"/>
  <c r="D36" i="73"/>
  <c r="D93" s="1"/>
  <c r="N54" i="42"/>
  <c r="E54" i="56" s="1"/>
  <c r="G50" i="40"/>
  <c r="N41" i="42"/>
  <c r="E41" i="56" s="1"/>
  <c r="N32" i="15"/>
  <c r="E32" i="53" s="1"/>
  <c r="M32" i="37"/>
  <c r="D32" i="54" s="1"/>
  <c r="M29" i="40"/>
  <c r="D29" i="55" s="1"/>
  <c r="M23" i="15"/>
  <c r="D23" i="53" s="1"/>
  <c r="N21" i="42"/>
  <c r="E21" i="56" s="1"/>
  <c r="E24" i="37"/>
  <c r="G24" i="15"/>
  <c r="G74" s="1"/>
  <c r="G98" s="1"/>
  <c r="G122" s="1"/>
  <c r="N13" i="42"/>
  <c r="E13" i="56" s="1"/>
  <c r="N10" i="42"/>
  <c r="E10" i="56" s="1"/>
  <c r="F97" i="15"/>
  <c r="F66" i="36" s="1"/>
  <c r="I29" i="42"/>
  <c r="I59" i="46"/>
  <c r="G55"/>
  <c r="K38" i="36"/>
  <c r="K64" s="1"/>
  <c r="J38"/>
  <c r="I36" i="46"/>
  <c r="G38" i="36"/>
  <c r="J38" i="41"/>
  <c r="M38" s="1"/>
  <c r="D38" i="60" s="1"/>
  <c r="I38" i="3"/>
  <c r="I64" s="1"/>
  <c r="N27"/>
  <c r="C27" i="46"/>
  <c r="H93" i="38"/>
  <c r="H94" s="1"/>
  <c r="K93" i="3"/>
  <c r="M86" i="38"/>
  <c r="D86" i="59" s="1"/>
  <c r="J75" i="46"/>
  <c r="I93" i="41"/>
  <c r="L82" i="40"/>
  <c r="C82" i="55" s="1"/>
  <c r="L6" i="46"/>
  <c r="C6" i="61" s="1"/>
  <c r="M41" i="46"/>
  <c r="D41" i="61" s="1"/>
  <c r="L92" i="46"/>
  <c r="C92" i="61" s="1"/>
  <c r="L70" i="38"/>
  <c r="C70" i="59" s="1"/>
  <c r="N60" i="46"/>
  <c r="E60" i="61" s="1"/>
  <c r="M10" i="46"/>
  <c r="D10" i="61" s="1"/>
  <c r="C184" i="20"/>
  <c r="C214" s="1"/>
  <c r="C186"/>
  <c r="M184"/>
  <c r="M214" s="1"/>
  <c r="M186"/>
  <c r="O184"/>
  <c r="O214" s="1"/>
  <c r="L186"/>
  <c r="F123" i="11"/>
  <c r="C98" i="20"/>
  <c r="C122" s="1"/>
  <c r="P165"/>
  <c r="D166"/>
  <c r="H97" i="42"/>
  <c r="M72"/>
  <c r="D72" i="56" s="1"/>
  <c r="D72" i="53"/>
  <c r="E65" i="55"/>
  <c r="N65" i="42"/>
  <c r="E65" i="56" s="1"/>
  <c r="E52" i="55"/>
  <c r="N52" i="42"/>
  <c r="E52" i="56" s="1"/>
  <c r="M49" i="37"/>
  <c r="D49" i="54" s="1"/>
  <c r="J50" i="37"/>
  <c r="M33" i="42"/>
  <c r="D33" i="56" s="1"/>
  <c r="D33" i="54"/>
  <c r="E19" i="52"/>
  <c r="I97" i="37"/>
  <c r="I87" i="42"/>
  <c r="I49" i="46"/>
  <c r="N49" i="38"/>
  <c r="E49" i="59" s="1"/>
  <c r="I66" i="38"/>
  <c r="I24" i="46"/>
  <c r="E114" i="42"/>
  <c r="E121" i="2"/>
  <c r="D114" i="42"/>
  <c r="D121" i="2"/>
  <c r="M114"/>
  <c r="D82" i="52"/>
  <c r="K59" i="42"/>
  <c r="N59" i="2"/>
  <c r="E32" i="52"/>
  <c r="M8" i="42"/>
  <c r="D8" i="56" s="1"/>
  <c r="D8" i="53"/>
  <c r="L66" i="3"/>
  <c r="F63" i="46"/>
  <c r="H64" i="41"/>
  <c r="H94" s="1"/>
  <c r="H24" i="46"/>
  <c r="K93" i="38"/>
  <c r="K91" i="46"/>
  <c r="N86" i="36"/>
  <c r="E86" i="58" s="1"/>
  <c r="H86" i="46"/>
  <c r="N80" i="36"/>
  <c r="E80" i="58" s="1"/>
  <c r="E93" i="36"/>
  <c r="E80" i="46"/>
  <c r="M86" i="36"/>
  <c r="D86" i="58" s="1"/>
  <c r="D86" i="46"/>
  <c r="J93" i="3"/>
  <c r="J80" i="46"/>
  <c r="L29" i="37"/>
  <c r="C29" i="54" s="1"/>
  <c r="L28" i="42"/>
  <c r="C28" i="56" s="1"/>
  <c r="C28" i="54"/>
  <c r="C23" i="53"/>
  <c r="N25" i="2"/>
  <c r="E25" i="42"/>
  <c r="E59" i="2"/>
  <c r="E59" i="42" s="1"/>
  <c r="E56"/>
  <c r="N56" i="2"/>
  <c r="E73"/>
  <c r="N70"/>
  <c r="D6" i="20"/>
  <c r="H6"/>
  <c r="L6"/>
  <c r="G6"/>
  <c r="K6"/>
  <c r="O6"/>
  <c r="G73"/>
  <c r="K73"/>
  <c r="K74" s="1"/>
  <c r="O73"/>
  <c r="O74" s="1"/>
  <c r="O185" s="1"/>
  <c r="C74"/>
  <c r="D73"/>
  <c r="H73"/>
  <c r="L73"/>
  <c r="L74" s="1"/>
  <c r="L98" s="1"/>
  <c r="L122" s="1"/>
  <c r="F121" i="37"/>
  <c r="F119" i="42"/>
  <c r="E119" i="55"/>
  <c r="N119" i="42"/>
  <c r="E119" i="56" s="1"/>
  <c r="M118" i="42"/>
  <c r="D118" i="56" s="1"/>
  <c r="D118" i="53"/>
  <c r="L119" i="40"/>
  <c r="C117" i="55"/>
  <c r="L117" i="42"/>
  <c r="C117" i="56" s="1"/>
  <c r="D121" i="40"/>
  <c r="M114"/>
  <c r="D114" i="55" s="1"/>
  <c r="M97" i="37"/>
  <c r="D97" i="54" s="1"/>
  <c r="D73" i="52"/>
  <c r="E69" i="55"/>
  <c r="N69" i="42"/>
  <c r="E69" i="56" s="1"/>
  <c r="E61" i="55"/>
  <c r="N61" i="42"/>
  <c r="E61" i="56" s="1"/>
  <c r="M55" i="42"/>
  <c r="D55" i="56" s="1"/>
  <c r="D55" i="53"/>
  <c r="D44" i="55"/>
  <c r="M44" i="42"/>
  <c r="D44" i="56" s="1"/>
  <c r="N40" i="15"/>
  <c r="E40" i="53" s="1"/>
  <c r="K50" i="15"/>
  <c r="N50" s="1"/>
  <c r="E50" i="53" s="1"/>
  <c r="D40" i="52"/>
  <c r="E38" i="53"/>
  <c r="N38" i="42"/>
  <c r="E38" i="56" s="1"/>
  <c r="E34" i="53"/>
  <c r="N34" i="42"/>
  <c r="E34" i="56" s="1"/>
  <c r="M32" i="2"/>
  <c r="G50"/>
  <c r="G32" i="42"/>
  <c r="M16"/>
  <c r="D16" i="56" s="1"/>
  <c r="D16" i="53"/>
  <c r="N9" i="42"/>
  <c r="E9" i="56" s="1"/>
  <c r="E9" i="54"/>
  <c r="C66" i="41"/>
  <c r="G64"/>
  <c r="G94" s="1"/>
  <c r="G18" i="36"/>
  <c r="G64" s="1"/>
  <c r="G12" i="46"/>
  <c r="M12" i="36"/>
  <c r="D12" i="58" s="1"/>
  <c r="F12" i="46"/>
  <c r="F18" i="36"/>
  <c r="G93" i="3"/>
  <c r="G91" i="46"/>
  <c r="C86" i="55"/>
  <c r="L86" i="42"/>
  <c r="C86" i="56" s="1"/>
  <c r="C96" i="55"/>
  <c r="C92"/>
  <c r="L92" i="42"/>
  <c r="C92" i="56" s="1"/>
  <c r="C88" i="55"/>
  <c r="L88" i="42"/>
  <c r="C88" i="56" s="1"/>
  <c r="P201" i="20"/>
  <c r="P193"/>
  <c r="P158"/>
  <c r="P132"/>
  <c r="P124"/>
  <c r="P114"/>
  <c r="P106"/>
  <c r="P66"/>
  <c r="P42"/>
  <c r="P34"/>
  <c r="P26"/>
  <c r="P18"/>
  <c r="P87"/>
  <c r="P59"/>
  <c r="M166"/>
  <c r="N51" i="42"/>
  <c r="E51" i="56" s="1"/>
  <c r="N39" i="42"/>
  <c r="E39" i="56" s="1"/>
  <c r="M26" i="42"/>
  <c r="D26" i="56" s="1"/>
  <c r="P208" i="20"/>
  <c r="P192"/>
  <c r="P168"/>
  <c r="P157"/>
  <c r="P113"/>
  <c r="P63"/>
  <c r="P31"/>
  <c r="N82"/>
  <c r="N97" s="1"/>
  <c r="F82"/>
  <c r="F97" s="1"/>
  <c r="P182"/>
  <c r="P183" s="1"/>
  <c r="H166"/>
  <c r="K32" i="42"/>
  <c r="I50" i="15"/>
  <c r="M24" i="3"/>
  <c r="G93" i="38"/>
  <c r="K90" i="11"/>
  <c r="Q9"/>
  <c r="M27" i="38"/>
  <c r="D27" i="59" s="1"/>
  <c r="C122" i="11"/>
  <c r="O121"/>
  <c r="D130" i="19"/>
  <c r="D153" s="1"/>
  <c r="C64" i="49"/>
  <c r="C81" s="1"/>
  <c r="C40"/>
  <c r="D64"/>
  <c r="D81" s="1"/>
  <c r="G52" i="23"/>
  <c r="P205" i="20"/>
  <c r="P189"/>
  <c r="P174"/>
  <c r="P163"/>
  <c r="P154"/>
  <c r="P137"/>
  <c r="P128"/>
  <c r="P118"/>
  <c r="P110"/>
  <c r="P102"/>
  <c r="P92"/>
  <c r="P84"/>
  <c r="P70"/>
  <c r="P62"/>
  <c r="P54"/>
  <c r="P46"/>
  <c r="P38"/>
  <c r="P30"/>
  <c r="P22"/>
  <c r="P14"/>
  <c r="K97"/>
  <c r="K98" s="1"/>
  <c r="K122" s="1"/>
  <c r="E74"/>
  <c r="P50"/>
  <c r="C185"/>
  <c r="P149"/>
  <c r="P150" s="1"/>
  <c r="P180"/>
  <c r="G166"/>
  <c r="F166"/>
  <c r="E183"/>
  <c r="P213"/>
  <c r="C114" i="42"/>
  <c r="K87"/>
  <c r="G70" i="46"/>
  <c r="D132" i="48"/>
  <c r="M6" i="42"/>
  <c r="D6" i="56" s="1"/>
  <c r="D6" i="53"/>
  <c r="E115" i="55"/>
  <c r="N115" i="42"/>
  <c r="E115" i="56" s="1"/>
  <c r="D121" i="15"/>
  <c r="M114"/>
  <c r="D114" i="53" s="1"/>
  <c r="E111" i="55"/>
  <c r="N111" i="42"/>
  <c r="E111" i="56" s="1"/>
  <c r="D97" i="42"/>
  <c r="M97" i="2"/>
  <c r="D87" i="42"/>
  <c r="M87" i="2"/>
  <c r="D43" i="52"/>
  <c r="M43" i="42"/>
  <c r="D43" i="56" s="1"/>
  <c r="M37" i="42"/>
  <c r="D37" i="56" s="1"/>
  <c r="D37" i="54"/>
  <c r="E29" i="52"/>
  <c r="N29" i="42"/>
  <c r="E29" i="56" s="1"/>
  <c r="D22" i="53"/>
  <c r="M22" i="42"/>
  <c r="D22" i="56" s="1"/>
  <c r="J49" i="46"/>
  <c r="M49" i="38"/>
  <c r="D49" i="59" s="1"/>
  <c r="D49" i="46"/>
  <c r="P121" i="20"/>
  <c r="N73" i="15"/>
  <c r="E73" i="53" s="1"/>
  <c r="M64" i="42"/>
  <c r="D64" i="56" s="1"/>
  <c r="D64" i="53"/>
  <c r="M51" i="42"/>
  <c r="D51" i="56" s="1"/>
  <c r="D51" i="53"/>
  <c r="M19" i="15"/>
  <c r="D19" i="53" s="1"/>
  <c r="J24" i="15"/>
  <c r="M24" s="1"/>
  <c r="D24" i="53" s="1"/>
  <c r="M12" i="42"/>
  <c r="D12" i="56" s="1"/>
  <c r="D12" i="53"/>
  <c r="C97" i="42"/>
  <c r="C98" i="15"/>
  <c r="L49" i="41"/>
  <c r="C49" i="60" s="1"/>
  <c r="C64" i="41"/>
  <c r="I65" i="3"/>
  <c r="E82" i="20"/>
  <c r="E97" s="1"/>
  <c r="E98" s="1"/>
  <c r="E122" s="1"/>
  <c r="P75"/>
  <c r="D71"/>
  <c r="H71"/>
  <c r="L71"/>
  <c r="G71"/>
  <c r="K71"/>
  <c r="O71"/>
  <c r="I122" i="2"/>
  <c r="C119" i="42"/>
  <c r="C121" i="15"/>
  <c r="I121"/>
  <c r="I114" i="42"/>
  <c r="L119" i="2"/>
  <c r="C116" i="52"/>
  <c r="D121" i="37"/>
  <c r="M114"/>
  <c r="D114" i="54" s="1"/>
  <c r="F110" i="42"/>
  <c r="F114" i="2"/>
  <c r="L110"/>
  <c r="C100" i="52"/>
  <c r="N82" i="2"/>
  <c r="K97"/>
  <c r="N73" i="40"/>
  <c r="E73" i="55" s="1"/>
  <c r="K74" i="40"/>
  <c r="M68" i="42"/>
  <c r="D68" i="56" s="1"/>
  <c r="D68" i="53"/>
  <c r="M60" i="42"/>
  <c r="D60" i="56" s="1"/>
  <c r="D60" i="53"/>
  <c r="N45" i="42"/>
  <c r="E45" i="56" s="1"/>
  <c r="E45" i="53"/>
  <c r="N32" i="37"/>
  <c r="E32" i="54" s="1"/>
  <c r="K50" i="37"/>
  <c r="K74" s="1"/>
  <c r="N26" i="42"/>
  <c r="E26" i="56" s="1"/>
  <c r="E26" i="54"/>
  <c r="N17" i="42"/>
  <c r="E17" i="56" s="1"/>
  <c r="E17" i="54"/>
  <c r="C50" i="2"/>
  <c r="C49" i="42"/>
  <c r="L55" i="38"/>
  <c r="C55" i="59" s="1"/>
  <c r="L80" i="42"/>
  <c r="C80" i="56" s="1"/>
  <c r="C80" i="52"/>
  <c r="L82" i="2"/>
  <c r="L76" i="42"/>
  <c r="C76" i="56" s="1"/>
  <c r="C76" i="52"/>
  <c r="N58" i="46"/>
  <c r="E58" i="61" s="1"/>
  <c r="E58" i="57"/>
  <c r="M57" i="46"/>
  <c r="D57" i="61" s="1"/>
  <c r="D57" i="57"/>
  <c r="L56" i="46"/>
  <c r="C56" i="61" s="1"/>
  <c r="C56" i="57"/>
  <c r="M16" i="46"/>
  <c r="D16" i="61" s="1"/>
  <c r="D16" i="60"/>
  <c r="L15" i="46"/>
  <c r="C15" i="61" s="1"/>
  <c r="C15" i="60"/>
  <c r="I129" i="50"/>
  <c r="G132" i="19"/>
  <c r="I132" i="50" s="1"/>
  <c r="G130" i="19"/>
  <c r="I130" i="50" s="1"/>
  <c r="P169" i="20"/>
  <c r="P88"/>
  <c r="P58"/>
  <c r="O97"/>
  <c r="O98" s="1"/>
  <c r="O122" s="1"/>
  <c r="G97"/>
  <c r="G186" s="1"/>
  <c r="P79"/>
  <c r="I166"/>
  <c r="I185" s="1"/>
  <c r="N99" i="42"/>
  <c r="E99" i="56" s="1"/>
  <c r="N88" i="42"/>
  <c r="E88" i="56" s="1"/>
  <c r="N35" i="42"/>
  <c r="E35" i="56" s="1"/>
  <c r="M17" i="42"/>
  <c r="D17" i="56" s="1"/>
  <c r="C153" i="19"/>
  <c r="C131" i="49"/>
  <c r="P200" i="20"/>
  <c r="P131"/>
  <c r="P55"/>
  <c r="P39"/>
  <c r="P23"/>
  <c r="P15"/>
  <c r="I82"/>
  <c r="I97" s="1"/>
  <c r="L166"/>
  <c r="P148"/>
  <c r="E166"/>
  <c r="E185" s="1"/>
  <c r="K97" i="37"/>
  <c r="H87" i="42"/>
  <c r="G50" i="37"/>
  <c r="O89" i="11"/>
  <c r="L122"/>
  <c r="L123" s="1"/>
  <c r="I123"/>
  <c r="O27"/>
  <c r="C38" i="29"/>
  <c r="C39" s="1"/>
  <c r="C40" i="19"/>
  <c r="C64" s="1"/>
  <c r="C81" s="1"/>
  <c r="P212" i="20"/>
  <c r="P204"/>
  <c r="P188"/>
  <c r="P173"/>
  <c r="P162"/>
  <c r="P153"/>
  <c r="P135"/>
  <c r="P127"/>
  <c r="P117"/>
  <c r="P109"/>
  <c r="P101"/>
  <c r="P91"/>
  <c r="P83"/>
  <c r="P67"/>
  <c r="P51"/>
  <c r="P43"/>
  <c r="P35"/>
  <c r="P27"/>
  <c r="P11"/>
  <c r="M82"/>
  <c r="M97" s="1"/>
  <c r="J82"/>
  <c r="J97" s="1"/>
  <c r="J98" s="1"/>
  <c r="J122" s="1"/>
  <c r="P80"/>
  <c r="D82"/>
  <c r="P96"/>
  <c r="P197"/>
  <c r="N166"/>
  <c r="J166"/>
  <c r="F183"/>
  <c r="E70" i="42"/>
  <c r="I49"/>
  <c r="J29"/>
  <c r="C50" i="37"/>
  <c r="C29" i="42"/>
  <c r="L18" i="38"/>
  <c r="C18" i="59" s="1"/>
  <c r="M69" i="42"/>
  <c r="D69" i="56" s="1"/>
  <c r="D69" i="53"/>
  <c r="M65" i="42"/>
  <c r="D65" i="56" s="1"/>
  <c r="D65" i="53"/>
  <c r="D34" i="54"/>
  <c r="M34" i="42"/>
  <c r="D34" i="56" s="1"/>
  <c r="N20" i="42"/>
  <c r="E20" i="56" s="1"/>
  <c r="E20" i="54"/>
  <c r="M19" i="2"/>
  <c r="J19" i="42"/>
  <c r="I24" i="40"/>
  <c r="I24" i="42" s="1"/>
  <c r="I23"/>
  <c r="I59"/>
  <c r="N63" i="41"/>
  <c r="E63" i="60" s="1"/>
  <c r="E63" i="46"/>
  <c r="F24"/>
  <c r="E12"/>
  <c r="E18" i="38"/>
  <c r="L49" i="40"/>
  <c r="L44" i="42"/>
  <c r="C44" i="56" s="1"/>
  <c r="C89" i="57"/>
  <c r="L89" i="46"/>
  <c r="C89" i="61" s="1"/>
  <c r="N79" i="46"/>
  <c r="E79" i="61" s="1"/>
  <c r="E79" i="57"/>
  <c r="E75"/>
  <c r="L23" i="46"/>
  <c r="C23" i="61" s="1"/>
  <c r="C23" i="57"/>
  <c r="M20" i="46"/>
  <c r="D20" i="61" s="1"/>
  <c r="D20" i="57"/>
  <c r="M22" i="46"/>
  <c r="D22" i="61" s="1"/>
  <c r="D22" i="59"/>
  <c r="N19" i="46"/>
  <c r="E19" i="61" s="1"/>
  <c r="E19" i="59"/>
  <c r="H121" i="42"/>
  <c r="D73"/>
  <c r="M70"/>
  <c r="D70" i="56" s="1"/>
  <c r="D70" i="53"/>
  <c r="M66" i="42"/>
  <c r="D66" i="56" s="1"/>
  <c r="D66" i="53"/>
  <c r="M62" i="42"/>
  <c r="D62" i="56" s="1"/>
  <c r="D62" i="53"/>
  <c r="M57" i="42"/>
  <c r="D57" i="56" s="1"/>
  <c r="D57" i="53"/>
  <c r="M53" i="42"/>
  <c r="D53" i="56" s="1"/>
  <c r="D53" i="53"/>
  <c r="M39" i="42"/>
  <c r="D39" i="56" s="1"/>
  <c r="D39" i="54"/>
  <c r="M35" i="42"/>
  <c r="D35" i="56" s="1"/>
  <c r="D35" i="54"/>
  <c r="M30" i="42"/>
  <c r="D30" i="56" s="1"/>
  <c r="D30" i="53"/>
  <c r="E15" i="54"/>
  <c r="N15" i="42"/>
  <c r="E15" i="56" s="1"/>
  <c r="E11" i="54"/>
  <c r="N11" i="42"/>
  <c r="E11" i="56" s="1"/>
  <c r="E7" i="54"/>
  <c r="N7" i="42"/>
  <c r="E7" i="56" s="1"/>
  <c r="F24" i="40"/>
  <c r="F74" s="1"/>
  <c r="F23" i="42"/>
  <c r="L63" i="3"/>
  <c r="I66"/>
  <c r="N36" i="38"/>
  <c r="E36" i="59" s="1"/>
  <c r="E38" i="38"/>
  <c r="N38" s="1"/>
  <c r="E38" i="59" s="1"/>
  <c r="M36" i="36"/>
  <c r="D36" i="58" s="1"/>
  <c r="D36" i="46"/>
  <c r="D38" i="36"/>
  <c r="M38" s="1"/>
  <c r="D38" i="58" s="1"/>
  <c r="M12" i="41"/>
  <c r="D12" i="60" s="1"/>
  <c r="D18" i="41"/>
  <c r="M18" s="1"/>
  <c r="D18" i="60" s="1"/>
  <c r="D12" i="46"/>
  <c r="L12" i="3"/>
  <c r="C18"/>
  <c r="L86"/>
  <c r="L73" i="40"/>
  <c r="C62" i="55"/>
  <c r="L6" i="37"/>
  <c r="C19"/>
  <c r="M30" i="46"/>
  <c r="D30" i="61" s="1"/>
  <c r="D30" i="57"/>
  <c r="N84" i="46"/>
  <c r="E84" i="61" s="1"/>
  <c r="E84" i="59"/>
  <c r="M83" i="46"/>
  <c r="D83" i="61" s="1"/>
  <c r="D83" i="59"/>
  <c r="E68"/>
  <c r="N68" i="46"/>
  <c r="E68" i="61" s="1"/>
  <c r="D67" i="59"/>
  <c r="M67" i="46"/>
  <c r="D67" i="61" s="1"/>
  <c r="N16" i="46"/>
  <c r="E16" i="61" s="1"/>
  <c r="E16" i="59"/>
  <c r="M15" i="46"/>
  <c r="D15" i="61" s="1"/>
  <c r="D15" i="59"/>
  <c r="L14" i="46"/>
  <c r="C14" i="61" s="1"/>
  <c r="C14" i="59"/>
  <c r="G73" i="42"/>
  <c r="H50" i="40"/>
  <c r="H74" s="1"/>
  <c r="H98" s="1"/>
  <c r="H122" s="1"/>
  <c r="J43" i="42"/>
  <c r="N36"/>
  <c r="E36" i="56" s="1"/>
  <c r="M59" i="38"/>
  <c r="D59" i="59" s="1"/>
  <c r="M38" i="38"/>
  <c r="D38" i="59" s="1"/>
  <c r="M18" i="38"/>
  <c r="D18" i="59" s="1"/>
  <c r="C59" i="57"/>
  <c r="C93" i="3"/>
  <c r="C87" i="42"/>
  <c r="H82"/>
  <c r="K40"/>
  <c r="G19"/>
  <c r="C113" i="52"/>
  <c r="D52" i="53"/>
  <c r="E48"/>
  <c r="C47" i="54"/>
  <c r="E66" i="55"/>
  <c r="D45"/>
  <c r="N121" i="40"/>
  <c r="E121" i="55" s="1"/>
  <c r="N120" i="42"/>
  <c r="E120" i="56" s="1"/>
  <c r="L118" i="42"/>
  <c r="C118" i="56" s="1"/>
  <c r="N116" i="42"/>
  <c r="E116" i="56" s="1"/>
  <c r="N114" i="2"/>
  <c r="N112" i="42"/>
  <c r="E112" i="56" s="1"/>
  <c r="E74" i="15"/>
  <c r="G74" i="40"/>
  <c r="G98" s="1"/>
  <c r="G122" s="1"/>
  <c r="M73" i="37"/>
  <c r="D73" i="54" s="1"/>
  <c r="M59" i="15"/>
  <c r="D59" i="53" s="1"/>
  <c r="N57" i="42"/>
  <c r="E57" i="56" s="1"/>
  <c r="L55" i="42"/>
  <c r="C55" i="56" s="1"/>
  <c r="N53" i="42"/>
  <c r="E53" i="56" s="1"/>
  <c r="J50" i="2"/>
  <c r="E50" i="40"/>
  <c r="E50" i="2"/>
  <c r="G49" i="42"/>
  <c r="H40"/>
  <c r="N30"/>
  <c r="E30" i="56" s="1"/>
  <c r="G29" i="42"/>
  <c r="N19" i="40"/>
  <c r="E19" i="55" s="1"/>
  <c r="N19" i="37"/>
  <c r="E19" i="54" s="1"/>
  <c r="N19" i="15"/>
  <c r="E19" i="53" s="1"/>
  <c r="C91" i="46"/>
  <c r="I50" i="37"/>
  <c r="I74" s="1"/>
  <c r="F50"/>
  <c r="F50" i="42"/>
  <c r="F43"/>
  <c r="C50" i="15"/>
  <c r="C74" s="1"/>
  <c r="K36" i="46"/>
  <c r="F38" i="38"/>
  <c r="F64" s="1"/>
  <c r="F94" s="1"/>
  <c r="L59" i="40"/>
  <c r="C59" i="55" s="1"/>
  <c r="M86" i="3"/>
  <c r="N12" i="38"/>
  <c r="E12" i="59" s="1"/>
  <c r="M61" i="42"/>
  <c r="D61" i="56" s="1"/>
  <c r="D61" i="53"/>
  <c r="M49" i="15"/>
  <c r="J50"/>
  <c r="N47" i="42"/>
  <c r="E47" i="56" s="1"/>
  <c r="E47" i="53"/>
  <c r="N46" i="42"/>
  <c r="E46" i="56" s="1"/>
  <c r="E46" i="53"/>
  <c r="E40" i="52"/>
  <c r="D38" i="54"/>
  <c r="M38" i="42"/>
  <c r="D38" i="56" s="1"/>
  <c r="D29" i="52"/>
  <c r="N28" i="42"/>
  <c r="E28" i="56" s="1"/>
  <c r="E28" i="54"/>
  <c r="E27"/>
  <c r="N27" i="42"/>
  <c r="E27" i="56" s="1"/>
  <c r="M63" i="3"/>
  <c r="L59" i="38"/>
  <c r="C59" i="59" s="1"/>
  <c r="M49" i="41"/>
  <c r="D49" i="60" s="1"/>
  <c r="D64" i="41"/>
  <c r="N27"/>
  <c r="E27" i="60" s="1"/>
  <c r="E27" i="46"/>
  <c r="M80" i="3"/>
  <c r="D93"/>
  <c r="F91" i="46"/>
  <c r="L91" i="36"/>
  <c r="C91" i="58" s="1"/>
  <c r="F93" i="36"/>
  <c r="C91" i="57"/>
  <c r="M90" i="46"/>
  <c r="D90" i="61" s="1"/>
  <c r="D90" i="57"/>
  <c r="N87" i="46"/>
  <c r="E87" i="61" s="1"/>
  <c r="E87" i="57"/>
  <c r="M78" i="46"/>
  <c r="D78" i="61" s="1"/>
  <c r="D78" i="57"/>
  <c r="L77" i="46"/>
  <c r="C77" i="61" s="1"/>
  <c r="C77" i="57"/>
  <c r="N21" i="46"/>
  <c r="E21" i="61" s="1"/>
  <c r="E21" i="57"/>
  <c r="L19" i="46"/>
  <c r="C19" i="61" s="1"/>
  <c r="C19" i="57"/>
  <c r="C21" i="59"/>
  <c r="L21" i="46"/>
  <c r="C21" i="61" s="1"/>
  <c r="L38" i="3"/>
  <c r="M117" i="42"/>
  <c r="D117" i="56" s="1"/>
  <c r="D117" i="53"/>
  <c r="M113" i="42"/>
  <c r="D113" i="56" s="1"/>
  <c r="D113" i="53"/>
  <c r="M58" i="42"/>
  <c r="D58" i="56" s="1"/>
  <c r="D58" i="53"/>
  <c r="M54" i="42"/>
  <c r="D54" i="56" s="1"/>
  <c r="D54" i="53"/>
  <c r="M49" i="40"/>
  <c r="D49" i="55" s="1"/>
  <c r="J50" i="40"/>
  <c r="N42" i="42"/>
  <c r="E42" i="56" s="1"/>
  <c r="E42" i="53"/>
  <c r="M23" i="2"/>
  <c r="J23" i="42"/>
  <c r="N16"/>
  <c r="E16" i="56" s="1"/>
  <c r="E16" i="54"/>
  <c r="N12" i="42"/>
  <c r="E12" i="56" s="1"/>
  <c r="E12" i="54"/>
  <c r="N8" i="42"/>
  <c r="E8" i="56" s="1"/>
  <c r="E8" i="54"/>
  <c r="F19" i="42"/>
  <c r="F24" i="15"/>
  <c r="H64" i="36"/>
  <c r="H94" s="1"/>
  <c r="H63" i="46"/>
  <c r="G63"/>
  <c r="M55" i="36"/>
  <c r="D55" i="58" s="1"/>
  <c r="D55" i="46"/>
  <c r="L55" i="36"/>
  <c r="C55" i="58" s="1"/>
  <c r="C55" i="46"/>
  <c r="C66" i="36"/>
  <c r="C36" i="46"/>
  <c r="C38" i="36"/>
  <c r="L36"/>
  <c r="C36" i="58" s="1"/>
  <c r="L18" i="41"/>
  <c r="C18" i="60" s="1"/>
  <c r="N80" i="41"/>
  <c r="E80" i="60" s="1"/>
  <c r="E93" i="41"/>
  <c r="L23" i="37"/>
  <c r="L20" i="42"/>
  <c r="C20" i="56" s="1"/>
  <c r="N62" i="46"/>
  <c r="E62" i="61" s="1"/>
  <c r="E62" i="57"/>
  <c r="M54" i="46"/>
  <c r="D54" i="61" s="1"/>
  <c r="D54" i="59"/>
  <c r="C53"/>
  <c r="L53" i="46"/>
  <c r="C53" i="61" s="1"/>
  <c r="N51" i="46"/>
  <c r="E51" i="61" s="1"/>
  <c r="E51" i="59"/>
  <c r="M35" i="46"/>
  <c r="D35" i="61" s="1"/>
  <c r="D35" i="59"/>
  <c r="L34" i="46"/>
  <c r="C34" i="61" s="1"/>
  <c r="C34" i="59"/>
  <c r="N32" i="46"/>
  <c r="E32" i="61" s="1"/>
  <c r="E32" i="59"/>
  <c r="M31" i="46"/>
  <c r="D31" i="61" s="1"/>
  <c r="D31" i="59"/>
  <c r="L30" i="46"/>
  <c r="C30" i="61" s="1"/>
  <c r="C30" i="59"/>
  <c r="N28" i="46"/>
  <c r="E28" i="61" s="1"/>
  <c r="E28" i="59"/>
  <c r="N97" i="15"/>
  <c r="E97" i="53" s="1"/>
  <c r="K73" i="42"/>
  <c r="H50" i="37"/>
  <c r="M42" i="42"/>
  <c r="D42" i="56" s="1"/>
  <c r="D32" i="42"/>
  <c r="K29"/>
  <c r="E19"/>
  <c r="M10"/>
  <c r="D10" i="56" s="1"/>
  <c r="K94" i="41"/>
  <c r="C49" i="46"/>
  <c r="J36"/>
  <c r="M24" i="36"/>
  <c r="D24" i="58" s="1"/>
  <c r="K70" i="46"/>
  <c r="D119" i="53"/>
  <c r="E14" i="54"/>
  <c r="C44" i="55"/>
  <c r="N121" i="37"/>
  <c r="E121" i="54" s="1"/>
  <c r="N117" i="42"/>
  <c r="E117" i="56" s="1"/>
  <c r="L115" i="42"/>
  <c r="C115" i="56" s="1"/>
  <c r="N114" i="40"/>
  <c r="E114" i="55" s="1"/>
  <c r="H114" i="42"/>
  <c r="N113"/>
  <c r="E113" i="56" s="1"/>
  <c r="L111" i="42"/>
  <c r="C111" i="56" s="1"/>
  <c r="M108" i="42"/>
  <c r="D108" i="56" s="1"/>
  <c r="M106" i="42"/>
  <c r="D106" i="56" s="1"/>
  <c r="M104" i="42"/>
  <c r="D104" i="56" s="1"/>
  <c r="M102" i="42"/>
  <c r="D102" i="56" s="1"/>
  <c r="M100" i="42"/>
  <c r="D100" i="56" s="1"/>
  <c r="L114" i="15"/>
  <c r="K97" i="40"/>
  <c r="M95" i="42"/>
  <c r="D95" i="56" s="1"/>
  <c r="M93" i="42"/>
  <c r="D93" i="56" s="1"/>
  <c r="M91" i="42"/>
  <c r="D91" i="56" s="1"/>
  <c r="M89" i="42"/>
  <c r="D89" i="56" s="1"/>
  <c r="N87" i="40"/>
  <c r="E87" i="55" s="1"/>
  <c r="M85" i="42"/>
  <c r="D85" i="56" s="1"/>
  <c r="M83" i="42"/>
  <c r="D83" i="56" s="1"/>
  <c r="N82" i="15"/>
  <c r="E82" i="53" s="1"/>
  <c r="M81" i="42"/>
  <c r="D81" i="56" s="1"/>
  <c r="M79" i="42"/>
  <c r="D79" i="56" s="1"/>
  <c r="M77" i="42"/>
  <c r="D77" i="56" s="1"/>
  <c r="M75" i="42"/>
  <c r="D75" i="56" s="1"/>
  <c r="M73" i="15"/>
  <c r="D73" i="53" s="1"/>
  <c r="M71" i="42"/>
  <c r="D71" i="56" s="1"/>
  <c r="M67" i="42"/>
  <c r="D67" i="56" s="1"/>
  <c r="M63" i="42"/>
  <c r="D63" i="56" s="1"/>
  <c r="M59" i="2"/>
  <c r="K50"/>
  <c r="N49" i="40"/>
  <c r="E49" i="55" s="1"/>
  <c r="N49" i="37"/>
  <c r="E49" i="54" s="1"/>
  <c r="N49" i="15"/>
  <c r="E49" i="53" s="1"/>
  <c r="N49" i="2"/>
  <c r="M48" i="42"/>
  <c r="D48" i="56" s="1"/>
  <c r="M47" i="42"/>
  <c r="D47" i="56" s="1"/>
  <c r="N44" i="42"/>
  <c r="E44" i="56" s="1"/>
  <c r="N43" i="2"/>
  <c r="N40" i="37"/>
  <c r="E40" i="54" s="1"/>
  <c r="M36" i="42"/>
  <c r="D36" i="56" s="1"/>
  <c r="M32" i="15"/>
  <c r="D32" i="53" s="1"/>
  <c r="M31" i="42"/>
  <c r="D31" i="56" s="1"/>
  <c r="M29" i="37"/>
  <c r="D29" i="54" s="1"/>
  <c r="E24" i="2"/>
  <c r="J24"/>
  <c r="E23" i="42"/>
  <c r="N22"/>
  <c r="E22" i="56" s="1"/>
  <c r="M19" i="37"/>
  <c r="D19" i="54" s="1"/>
  <c r="D80" i="46"/>
  <c r="I38" i="36"/>
  <c r="I38" i="46" s="1"/>
  <c r="G27"/>
  <c r="H18"/>
  <c r="L24" i="36"/>
  <c r="C24" i="58" s="1"/>
  <c r="D110" i="52"/>
  <c r="M110" i="42"/>
  <c r="D110" i="56" s="1"/>
  <c r="K63" i="46"/>
  <c r="N63" i="3"/>
  <c r="C63" i="46"/>
  <c r="L63" i="36"/>
  <c r="C63" i="58" s="1"/>
  <c r="C36" i="57"/>
  <c r="N27" i="46"/>
  <c r="E27" i="61" s="1"/>
  <c r="E27" i="57"/>
  <c r="C24"/>
  <c r="J12" i="46"/>
  <c r="J18" i="36"/>
  <c r="J64" s="1"/>
  <c r="N12" i="41"/>
  <c r="E12" i="60" s="1"/>
  <c r="E18" i="41"/>
  <c r="N18" s="1"/>
  <c r="E18" i="60" s="1"/>
  <c r="M12" i="3"/>
  <c r="D18"/>
  <c r="L12" i="36"/>
  <c r="C12" i="58" s="1"/>
  <c r="C18" i="36"/>
  <c r="L40" i="46"/>
  <c r="C40" i="61" s="1"/>
  <c r="C40" i="57"/>
  <c r="N35" i="46"/>
  <c r="E35" i="61" s="1"/>
  <c r="E35" i="59"/>
  <c r="L33" i="46"/>
  <c r="C33" i="61" s="1"/>
  <c r="C33" i="59"/>
  <c r="L26" i="46"/>
  <c r="C26" i="61" s="1"/>
  <c r="C26" i="59"/>
  <c r="L17" i="46"/>
  <c r="C17" i="61" s="1"/>
  <c r="C17" i="59"/>
  <c r="M14" i="46"/>
  <c r="D14" i="61" s="1"/>
  <c r="D14" i="59"/>
  <c r="J121" i="42"/>
  <c r="J114"/>
  <c r="J74" i="37"/>
  <c r="F64" i="41"/>
  <c r="F94" s="1"/>
  <c r="M63" i="36"/>
  <c r="D63" i="58" s="1"/>
  <c r="L55" i="41"/>
  <c r="C55" i="60" s="1"/>
  <c r="M36" i="41"/>
  <c r="D36" i="60" s="1"/>
  <c r="L36" i="38"/>
  <c r="C36" i="59" s="1"/>
  <c r="M27" i="36"/>
  <c r="D27" i="58" s="1"/>
  <c r="F65" i="3"/>
  <c r="N75" i="36"/>
  <c r="E75" i="58" s="1"/>
  <c r="G93" i="41"/>
  <c r="M93" s="1"/>
  <c r="D93" i="60" s="1"/>
  <c r="F93" i="38"/>
  <c r="L82" i="37"/>
  <c r="C82" i="54" s="1"/>
  <c r="L73" i="37"/>
  <c r="L40" i="15"/>
  <c r="C40" i="53" s="1"/>
  <c r="L43" i="2"/>
  <c r="K123" i="11"/>
  <c r="N41" i="46"/>
  <c r="E41" i="61" s="1"/>
  <c r="N24" i="38"/>
  <c r="E24" i="59" s="1"/>
  <c r="J63" i="46"/>
  <c r="J64" i="38"/>
  <c r="J94" s="1"/>
  <c r="L59" i="36"/>
  <c r="C59" i="58" s="1"/>
  <c r="C59" i="46"/>
  <c r="N49" i="36"/>
  <c r="E49" i="58" s="1"/>
  <c r="E49" i="46"/>
  <c r="M36" i="3"/>
  <c r="G38"/>
  <c r="N36" i="36"/>
  <c r="E36" i="58" s="1"/>
  <c r="E36" i="46"/>
  <c r="E38" i="36"/>
  <c r="I12" i="46"/>
  <c r="I18" i="38"/>
  <c r="N91" i="3"/>
  <c r="E93"/>
  <c r="I93" i="36"/>
  <c r="I80" i="46"/>
  <c r="E27" i="11"/>
  <c r="Q27" s="1"/>
  <c r="Q11"/>
  <c r="M17" i="46"/>
  <c r="D17" i="61" s="1"/>
  <c r="D17" i="57"/>
  <c r="L16" i="46"/>
  <c r="C16" i="61" s="1"/>
  <c r="C16" i="57"/>
  <c r="N14" i="46"/>
  <c r="E14" i="61" s="1"/>
  <c r="E14" i="57"/>
  <c r="M13" i="46"/>
  <c r="D13" i="61" s="1"/>
  <c r="D13" i="57"/>
  <c r="N89" i="46"/>
  <c r="E89" i="61" s="1"/>
  <c r="E89" i="60"/>
  <c r="L87" i="46"/>
  <c r="C87" i="61" s="1"/>
  <c r="C87" i="60"/>
  <c r="N73" i="46"/>
  <c r="E73" i="61" s="1"/>
  <c r="E73" i="60"/>
  <c r="K121" i="42"/>
  <c r="G121"/>
  <c r="K114"/>
  <c r="G114"/>
  <c r="F97" i="37"/>
  <c r="F66" i="38" s="1"/>
  <c r="I50" i="40"/>
  <c r="F74" i="37"/>
  <c r="F50" i="15"/>
  <c r="F74" s="1"/>
  <c r="K64" i="38"/>
  <c r="K94" s="1"/>
  <c r="I64" i="41"/>
  <c r="L63" i="38"/>
  <c r="C63" i="59" s="1"/>
  <c r="K59" i="46"/>
  <c r="E59"/>
  <c r="N59" i="3"/>
  <c r="M59" i="36"/>
  <c r="D59" i="58" s="1"/>
  <c r="F55" i="46"/>
  <c r="M49" i="36"/>
  <c r="D49" i="58" s="1"/>
  <c r="C38" i="38"/>
  <c r="L38" s="1"/>
  <c r="C38" i="59" s="1"/>
  <c r="N38" i="41"/>
  <c r="E38" i="60" s="1"/>
  <c r="J27" i="46"/>
  <c r="L27" i="38"/>
  <c r="C27" i="59" s="1"/>
  <c r="J24" i="46"/>
  <c r="N24" i="41"/>
  <c r="E24" i="60" s="1"/>
  <c r="D24" i="46"/>
  <c r="N18" i="3"/>
  <c r="G18" i="46"/>
  <c r="K93" i="41"/>
  <c r="N86"/>
  <c r="E86" i="60" s="1"/>
  <c r="N70" i="3"/>
  <c r="M70" i="38"/>
  <c r="D70" i="59" s="1"/>
  <c r="M91" i="38"/>
  <c r="D91" i="59" s="1"/>
  <c r="L97" i="37"/>
  <c r="L19" i="15"/>
  <c r="L24" i="2"/>
  <c r="J123" i="11"/>
  <c r="N110" i="42"/>
  <c r="E110" i="56" s="1"/>
  <c r="L39" i="46"/>
  <c r="C39" i="61" s="1"/>
  <c r="M80" i="38"/>
  <c r="D80" i="59" s="1"/>
  <c r="D93" i="38"/>
  <c r="L80" i="36"/>
  <c r="C93"/>
  <c r="E38" i="3"/>
  <c r="N37"/>
  <c r="L11" i="46"/>
  <c r="C11" i="61" s="1"/>
  <c r="C11" i="58"/>
  <c r="N9" i="46"/>
  <c r="E9" i="61" s="1"/>
  <c r="E9" i="58"/>
  <c r="L7" i="46"/>
  <c r="C7" i="61" s="1"/>
  <c r="C7" i="58"/>
  <c r="N63" i="36"/>
  <c r="E63" i="58" s="1"/>
  <c r="M63" i="38"/>
  <c r="D63" i="59" s="1"/>
  <c r="N59" i="36"/>
  <c r="E59" i="58" s="1"/>
  <c r="L59" i="41"/>
  <c r="C59" i="60" s="1"/>
  <c r="N55" i="36"/>
  <c r="E55" i="58" s="1"/>
  <c r="M55" i="38"/>
  <c r="D55" i="59" s="1"/>
  <c r="M49" i="3"/>
  <c r="L49" i="36"/>
  <c r="C49" i="58" s="1"/>
  <c r="N36" i="3"/>
  <c r="N36" i="41"/>
  <c r="E36" i="60" s="1"/>
  <c r="L36" i="41"/>
  <c r="C36" i="60" s="1"/>
  <c r="N27" i="36"/>
  <c r="E27" i="58" s="1"/>
  <c r="L27" i="41"/>
  <c r="C27" i="60" s="1"/>
  <c r="N24" i="3"/>
  <c r="L24" i="38"/>
  <c r="C24" i="59" s="1"/>
  <c r="N12" i="3"/>
  <c r="L12" i="38"/>
  <c r="C12" i="59" s="1"/>
  <c r="N75" i="41"/>
  <c r="E75" i="60" s="1"/>
  <c r="N70" i="38"/>
  <c r="E70" i="59" s="1"/>
  <c r="N91" i="38"/>
  <c r="E91" i="59" s="1"/>
  <c r="N86" i="3"/>
  <c r="M80" i="41"/>
  <c r="D80" i="60" s="1"/>
  <c r="M75" i="3"/>
  <c r="L87" i="40"/>
  <c r="C87" i="55" s="1"/>
  <c r="L23" i="40"/>
  <c r="L59" i="2"/>
  <c r="N17" i="46"/>
  <c r="E17" i="61" s="1"/>
  <c r="N61" i="46"/>
  <c r="E61" i="61" s="1"/>
  <c r="M60" i="46"/>
  <c r="D60" i="61" s="1"/>
  <c r="N80" i="38"/>
  <c r="E80" i="59" s="1"/>
  <c r="D39" i="29"/>
  <c r="H132" i="50"/>
  <c r="C93" i="41"/>
  <c r="L93" s="1"/>
  <c r="C93" i="60" s="1"/>
  <c r="L80" i="41"/>
  <c r="C80" i="60" s="1"/>
  <c r="Q108" i="11"/>
  <c r="D85" i="60"/>
  <c r="M85" i="46"/>
  <c r="D85" i="61" s="1"/>
  <c r="C84" i="60"/>
  <c r="L84" i="46"/>
  <c r="C84" i="61" s="1"/>
  <c r="M63" i="41"/>
  <c r="D63" i="60" s="1"/>
  <c r="C64" i="3"/>
  <c r="N59" i="38"/>
  <c r="E59" i="59" s="1"/>
  <c r="M59" i="41"/>
  <c r="D59" i="60" s="1"/>
  <c r="N55" i="38"/>
  <c r="E55" i="59" s="1"/>
  <c r="M55" i="41"/>
  <c r="D55" i="60" s="1"/>
  <c r="L55" i="3"/>
  <c r="N49"/>
  <c r="L49" i="38"/>
  <c r="C49" i="59" s="1"/>
  <c r="H38" i="3"/>
  <c r="H38" i="46" s="1"/>
  <c r="M27" i="41"/>
  <c r="D27" i="60" s="1"/>
  <c r="L27" i="3"/>
  <c r="N24" i="36"/>
  <c r="E24" i="58" s="1"/>
  <c r="M24" i="38"/>
  <c r="D24" i="59" s="1"/>
  <c r="L24" i="41"/>
  <c r="C24" i="60" s="1"/>
  <c r="N12" i="36"/>
  <c r="E12" i="58" s="1"/>
  <c r="M12" i="38"/>
  <c r="D12" i="59" s="1"/>
  <c r="E93" i="38"/>
  <c r="N93" s="1"/>
  <c r="E93" i="59" s="1"/>
  <c r="N86" i="38"/>
  <c r="E86" i="59" s="1"/>
  <c r="K93" i="36"/>
  <c r="M75" i="38"/>
  <c r="D75" i="59" s="1"/>
  <c r="G93" i="36"/>
  <c r="M93" s="1"/>
  <c r="D93" i="58" s="1"/>
  <c r="M70" i="36"/>
  <c r="D70" i="58" s="1"/>
  <c r="M91" i="36"/>
  <c r="D91" i="58" s="1"/>
  <c r="M70" i="3"/>
  <c r="L75" i="36"/>
  <c r="C75" i="58" s="1"/>
  <c r="F93" i="3"/>
  <c r="L70"/>
  <c r="L87" i="15"/>
  <c r="L96"/>
  <c r="L49" i="37"/>
  <c r="M48" i="46"/>
  <c r="D48" i="61" s="1"/>
  <c r="L47" i="46"/>
  <c r="C47" i="61" s="1"/>
  <c r="N45" i="46"/>
  <c r="E45" i="61" s="1"/>
  <c r="M44" i="46"/>
  <c r="D44" i="61" s="1"/>
  <c r="L43" i="46"/>
  <c r="C43" i="61" s="1"/>
  <c r="L35" i="46"/>
  <c r="C35" i="61" s="1"/>
  <c r="N33" i="46"/>
  <c r="E33" i="61" s="1"/>
  <c r="M32" i="46"/>
  <c r="D32" i="61" s="1"/>
  <c r="L31" i="46"/>
  <c r="C31" i="61" s="1"/>
  <c r="M29" i="46"/>
  <c r="D29" i="61" s="1"/>
  <c r="L28" i="46"/>
  <c r="C28" i="61" s="1"/>
  <c r="N53" i="46"/>
  <c r="E53" i="61" s="1"/>
  <c r="M52" i="46"/>
  <c r="D52" i="61" s="1"/>
  <c r="L51" i="46"/>
  <c r="C51" i="61" s="1"/>
  <c r="I131" i="50"/>
  <c r="E101" i="11"/>
  <c r="Q101" s="1"/>
  <c r="Q98"/>
  <c r="D15" i="32"/>
  <c r="D16"/>
  <c r="D22" s="1"/>
  <c r="N91" i="41"/>
  <c r="E91" i="60" s="1"/>
  <c r="N91" i="36"/>
  <c r="E91" i="58" s="1"/>
  <c r="N80" i="3"/>
  <c r="M91"/>
  <c r="L70" i="41"/>
  <c r="C70" i="60" s="1"/>
  <c r="L80" i="38"/>
  <c r="C80" i="59" s="1"/>
  <c r="L70" i="36"/>
  <c r="C70" i="58" s="1"/>
  <c r="L29" i="15"/>
  <c r="L59"/>
  <c r="C59" i="53" s="1"/>
  <c r="D50" i="2"/>
  <c r="E55" i="11"/>
  <c r="Q55" s="1"/>
  <c r="E89"/>
  <c r="P9"/>
  <c r="D38" i="3"/>
  <c r="M61" i="46"/>
  <c r="D61" i="61" s="1"/>
  <c r="L60" i="46"/>
  <c r="C60" i="61" s="1"/>
  <c r="N54" i="46"/>
  <c r="E54" i="61" s="1"/>
  <c r="M53" i="46"/>
  <c r="D53" i="61" s="1"/>
  <c r="L52" i="46"/>
  <c r="C52" i="61" s="1"/>
  <c r="N50" i="46"/>
  <c r="E50" i="61" s="1"/>
  <c r="M37" i="3"/>
  <c r="N26" i="46"/>
  <c r="E26" i="61" s="1"/>
  <c r="M25" i="46"/>
  <c r="D25" i="61" s="1"/>
  <c r="C34" i="22"/>
  <c r="P121" i="11"/>
  <c r="D122"/>
  <c r="P89"/>
  <c r="D90"/>
  <c r="P90" s="1"/>
  <c r="M75" i="41"/>
  <c r="D75" i="60" s="1"/>
  <c r="M75" i="36"/>
  <c r="D75" i="58" s="1"/>
  <c r="L86" i="41"/>
  <c r="C86" i="60" s="1"/>
  <c r="L75" i="38"/>
  <c r="C75" i="59" s="1"/>
  <c r="L86" i="36"/>
  <c r="C86" i="58" s="1"/>
  <c r="L75" i="3"/>
  <c r="L32" i="15"/>
  <c r="L40" i="2"/>
  <c r="C50" i="40"/>
  <c r="C74" s="1"/>
  <c r="N90" i="11"/>
  <c r="N123" s="1"/>
  <c r="L48" i="46"/>
  <c r="C48" i="61" s="1"/>
  <c r="N46" i="46"/>
  <c r="E46" i="61" s="1"/>
  <c r="M45" i="46"/>
  <c r="D45" i="61" s="1"/>
  <c r="L44" i="46"/>
  <c r="C44" i="61" s="1"/>
  <c r="N42" i="46"/>
  <c r="E42" i="61" s="1"/>
  <c r="N34" i="46"/>
  <c r="E34" i="61" s="1"/>
  <c r="M33" i="46"/>
  <c r="D33" i="61" s="1"/>
  <c r="L32" i="46"/>
  <c r="C32" i="61" s="1"/>
  <c r="N30" i="46"/>
  <c r="E30" i="61" s="1"/>
  <c r="N22" i="46"/>
  <c r="E22" i="61" s="1"/>
  <c r="M21" i="46"/>
  <c r="D21" i="61" s="1"/>
  <c r="L20" i="46"/>
  <c r="C20" i="61" s="1"/>
  <c r="L8" i="46"/>
  <c r="C8" i="61" s="1"/>
  <c r="H131" i="50"/>
  <c r="F130" i="19"/>
  <c r="H130" i="50" s="1"/>
  <c r="L66" i="38" l="1"/>
  <c r="C66" i="59" s="1"/>
  <c r="H98" i="20"/>
  <c r="H122" s="1"/>
  <c r="C76" i="57"/>
  <c r="L76" i="46"/>
  <c r="C76" i="61" s="1"/>
  <c r="J64" i="3"/>
  <c r="J94" s="1"/>
  <c r="J38" i="46"/>
  <c r="C81" i="52"/>
  <c r="L81" i="42"/>
  <c r="C81" i="56" s="1"/>
  <c r="M18" i="36"/>
  <c r="D18" i="58" s="1"/>
  <c r="D50" i="40"/>
  <c r="D74" s="1"/>
  <c r="D98" s="1"/>
  <c r="D122" s="1"/>
  <c r="I94" i="41"/>
  <c r="L185" i="20"/>
  <c r="K74" i="15"/>
  <c r="K98" s="1"/>
  <c r="F185" i="20"/>
  <c r="G94" i="36"/>
  <c r="D50" i="42"/>
  <c r="K93" i="46"/>
  <c r="M40"/>
  <c r="D40" i="61" s="1"/>
  <c r="L50" i="15"/>
  <c r="C50" i="53" s="1"/>
  <c r="I93" i="46"/>
  <c r="F24" i="42"/>
  <c r="C64" i="38"/>
  <c r="M50" i="15"/>
  <c r="D50" i="53" s="1"/>
  <c r="M62" i="46"/>
  <c r="D62" i="61" s="1"/>
  <c r="F64" i="3"/>
  <c r="J185" i="20"/>
  <c r="D64" i="19"/>
  <c r="D81" s="1"/>
  <c r="G74" i="37"/>
  <c r="G98" s="1"/>
  <c r="G122" s="1"/>
  <c r="E23" i="52"/>
  <c r="D64" i="48"/>
  <c r="C123" i="11"/>
  <c r="N98" i="20"/>
  <c r="N122" s="1"/>
  <c r="L97" i="40"/>
  <c r="L66" i="41"/>
  <c r="C66" i="60" s="1"/>
  <c r="G74" i="20"/>
  <c r="G185" s="1"/>
  <c r="I184"/>
  <c r="I214" s="1"/>
  <c r="H98" i="15"/>
  <c r="H122" s="1"/>
  <c r="N24" i="37"/>
  <c r="E24" i="54" s="1"/>
  <c r="C131" i="48"/>
  <c r="K24" i="42"/>
  <c r="L80" i="3"/>
  <c r="C80" i="57" s="1"/>
  <c r="C80" i="46"/>
  <c r="L86" i="38"/>
  <c r="C86" i="59" s="1"/>
  <c r="C93" i="38"/>
  <c r="L93" s="1"/>
  <c r="C93" i="59" s="1"/>
  <c r="M97" i="15"/>
  <c r="D97" i="53" s="1"/>
  <c r="D98" i="15"/>
  <c r="C71" i="52"/>
  <c r="L71" i="42"/>
  <c r="C71" i="56" s="1"/>
  <c r="L83" i="46"/>
  <c r="C83" i="61" s="1"/>
  <c r="C83" i="59"/>
  <c r="M93" i="38"/>
  <c r="D93" i="59" s="1"/>
  <c r="I74" i="40"/>
  <c r="I98" s="1"/>
  <c r="I122" s="1"/>
  <c r="K38" i="46"/>
  <c r="L184" i="20"/>
  <c r="L214" s="1"/>
  <c r="P25"/>
  <c r="G24" i="42"/>
  <c r="G97"/>
  <c r="N40" i="46"/>
  <c r="E40" i="61" s="1"/>
  <c r="L66" i="36"/>
  <c r="C66" i="58" s="1"/>
  <c r="M29" i="42"/>
  <c r="D29" i="56" s="1"/>
  <c r="J18" i="46"/>
  <c r="J64" i="41"/>
  <c r="J94" s="1"/>
  <c r="E74" i="40"/>
  <c r="E98" s="1"/>
  <c r="E122" s="1"/>
  <c r="E98" i="15"/>
  <c r="E122" s="1"/>
  <c r="C86" i="46"/>
  <c r="M98" i="20"/>
  <c r="M122" s="1"/>
  <c r="C122" i="15"/>
  <c r="O122" i="11"/>
  <c r="F98" i="20"/>
  <c r="F122" s="1"/>
  <c r="H74"/>
  <c r="J93" i="46"/>
  <c r="N186" i="20"/>
  <c r="H93" i="46"/>
  <c r="N74" i="20"/>
  <c r="N185" s="1"/>
  <c r="F66" i="46"/>
  <c r="J94" i="36"/>
  <c r="C98" i="40"/>
  <c r="C122" s="1"/>
  <c r="C65" i="41"/>
  <c r="I98" i="20"/>
  <c r="I122" s="1"/>
  <c r="I186"/>
  <c r="I65" i="41"/>
  <c r="F98" i="15"/>
  <c r="F74" i="42"/>
  <c r="M37" i="46"/>
  <c r="D37" i="61" s="1"/>
  <c r="D37" i="57"/>
  <c r="L70" i="46"/>
  <c r="C70" i="61" s="1"/>
  <c r="C70" i="57"/>
  <c r="L27" i="46"/>
  <c r="C27" i="61" s="1"/>
  <c r="C27" i="57"/>
  <c r="N49" i="46"/>
  <c r="E49" i="61" s="1"/>
  <c r="E49" i="57"/>
  <c r="L24" i="40"/>
  <c r="C24" i="55" s="1"/>
  <c r="C23"/>
  <c r="N86" i="46"/>
  <c r="E86" i="61" s="1"/>
  <c r="E86" i="57"/>
  <c r="N36" i="46"/>
  <c r="E36" i="61" s="1"/>
  <c r="E36" i="57"/>
  <c r="E38" i="46"/>
  <c r="N38" i="3"/>
  <c r="C19" i="53"/>
  <c r="N93" i="3"/>
  <c r="E93" i="46"/>
  <c r="N38" i="36"/>
  <c r="E38" i="58" s="1"/>
  <c r="E64" i="36"/>
  <c r="M36" i="46"/>
  <c r="D36" i="61" s="1"/>
  <c r="D36" i="57"/>
  <c r="C73" i="54"/>
  <c r="L73" i="42"/>
  <c r="C73" i="56" s="1"/>
  <c r="J98" i="37"/>
  <c r="M74"/>
  <c r="D74" i="54" s="1"/>
  <c r="L18" i="36"/>
  <c r="C18" i="58" s="1"/>
  <c r="C65" i="36"/>
  <c r="E24" i="42"/>
  <c r="N24" i="2"/>
  <c r="D59" i="52"/>
  <c r="M59" i="42"/>
  <c r="D59" i="56" s="1"/>
  <c r="L121" i="15"/>
  <c r="C114" i="53"/>
  <c r="C23" i="54"/>
  <c r="M23" i="42"/>
  <c r="D23" i="56" s="1"/>
  <c r="D23" i="52"/>
  <c r="M64" i="41"/>
  <c r="D64" i="60" s="1"/>
  <c r="D94" i="41"/>
  <c r="M94" s="1"/>
  <c r="D94" i="60" s="1"/>
  <c r="M63" i="46"/>
  <c r="D63" i="61" s="1"/>
  <c r="D63" i="57"/>
  <c r="J74" i="2"/>
  <c r="M50"/>
  <c r="J50" i="42"/>
  <c r="E114" i="52"/>
  <c r="N114" i="42"/>
  <c r="E114" i="56" s="1"/>
  <c r="L93" i="3"/>
  <c r="L19" i="37"/>
  <c r="C19" i="54" s="1"/>
  <c r="C6"/>
  <c r="L6" i="42"/>
  <c r="C6" i="56" s="1"/>
  <c r="C86" i="57"/>
  <c r="F94" i="3"/>
  <c r="N18" i="38"/>
  <c r="E18" i="59" s="1"/>
  <c r="E18" i="46"/>
  <c r="C82" i="52"/>
  <c r="L97" i="2"/>
  <c r="L82" i="42"/>
  <c r="C82" i="56" s="1"/>
  <c r="C50" i="42"/>
  <c r="C74" i="2"/>
  <c r="C65" i="3" s="1"/>
  <c r="E82" i="52"/>
  <c r="N82" i="42"/>
  <c r="E82" i="56" s="1"/>
  <c r="F114" i="42"/>
  <c r="F121" i="2"/>
  <c r="M87" i="42"/>
  <c r="D87" i="56" s="1"/>
  <c r="D87" i="52"/>
  <c r="D122" i="15"/>
  <c r="M121"/>
  <c r="D121" i="53" s="1"/>
  <c r="M24" i="46"/>
  <c r="D24" i="61" s="1"/>
  <c r="D24" i="57"/>
  <c r="M121" i="40"/>
  <c r="D121" i="55" s="1"/>
  <c r="D74" i="20"/>
  <c r="P74" s="1"/>
  <c r="P73"/>
  <c r="E74" i="2"/>
  <c r="E73" i="42"/>
  <c r="E59" i="52"/>
  <c r="N59" i="42"/>
  <c r="E59" i="56" s="1"/>
  <c r="D114" i="52"/>
  <c r="M114" i="42"/>
  <c r="D114" i="56" s="1"/>
  <c r="L75" i="46"/>
  <c r="C75" i="61" s="1"/>
  <c r="C75" i="57"/>
  <c r="D123" i="11"/>
  <c r="P123" s="1"/>
  <c r="P122"/>
  <c r="M38" i="3"/>
  <c r="D38" i="46"/>
  <c r="C87" i="53"/>
  <c r="L87" i="42"/>
  <c r="C87" i="56" s="1"/>
  <c r="M70" i="46"/>
  <c r="D70" i="61" s="1"/>
  <c r="D70" i="57"/>
  <c r="C59" i="52"/>
  <c r="L59" i="42"/>
  <c r="C59" i="56" s="1"/>
  <c r="N24" i="46"/>
  <c r="E24" i="61" s="1"/>
  <c r="E24" i="57"/>
  <c r="N37" i="46"/>
  <c r="E37" i="61" s="1"/>
  <c r="E37" i="57"/>
  <c r="G38" i="46"/>
  <c r="G64" i="3"/>
  <c r="M12" i="46"/>
  <c r="D12" i="61" s="1"/>
  <c r="D12" i="57"/>
  <c r="M24" i="2"/>
  <c r="J24" i="42"/>
  <c r="N43"/>
  <c r="E43" i="56" s="1"/>
  <c r="E43" i="52"/>
  <c r="E49"/>
  <c r="N49" i="42"/>
  <c r="E49" i="56" s="1"/>
  <c r="K50" i="42"/>
  <c r="N50" i="2"/>
  <c r="N97" i="40"/>
  <c r="E97" i="55" s="1"/>
  <c r="K98" i="40"/>
  <c r="M80" i="46"/>
  <c r="D80" i="61" s="1"/>
  <c r="D80" i="57"/>
  <c r="F98" i="40"/>
  <c r="F122" s="1"/>
  <c r="F65" i="41"/>
  <c r="C24" i="37"/>
  <c r="C19" i="42"/>
  <c r="I94" i="3"/>
  <c r="L50" i="40"/>
  <c r="C50" i="55" s="1"/>
  <c r="C49"/>
  <c r="D97" i="20"/>
  <c r="P82"/>
  <c r="N97" i="2"/>
  <c r="K97" i="42"/>
  <c r="L110"/>
  <c r="C110" i="56" s="1"/>
  <c r="C110" i="52"/>
  <c r="D122" i="37"/>
  <c r="M121"/>
  <c r="D121" i="54" s="1"/>
  <c r="D97" i="52"/>
  <c r="M97" i="42"/>
  <c r="D97" i="56" s="1"/>
  <c r="F65" i="36"/>
  <c r="F18" i="46"/>
  <c r="C119" i="55"/>
  <c r="L121" i="40"/>
  <c r="E70" i="52"/>
  <c r="N70" i="42"/>
  <c r="E70" i="56" s="1"/>
  <c r="C66" i="57"/>
  <c r="E121" i="42"/>
  <c r="C32" i="53"/>
  <c r="L32" i="42"/>
  <c r="C32" i="56" s="1"/>
  <c r="N80" i="46"/>
  <c r="E80" i="61" s="1"/>
  <c r="E80" i="57"/>
  <c r="L97" i="15"/>
  <c r="C96" i="53"/>
  <c r="L96" i="42"/>
  <c r="C96" i="56" s="1"/>
  <c r="C94" i="3"/>
  <c r="L64"/>
  <c r="M75" i="46"/>
  <c r="D75" i="61" s="1"/>
  <c r="D75" i="57"/>
  <c r="M49" i="46"/>
  <c r="D49" i="61" s="1"/>
  <c r="D49" i="57"/>
  <c r="L80" i="46"/>
  <c r="C80" i="61" s="1"/>
  <c r="C80" i="58"/>
  <c r="C24" i="52"/>
  <c r="E18" i="57"/>
  <c r="N59" i="46"/>
  <c r="E59" i="61" s="1"/>
  <c r="E59" i="57"/>
  <c r="L43" i="42"/>
  <c r="C43" i="56" s="1"/>
  <c r="C43" i="52"/>
  <c r="M18" i="3"/>
  <c r="D18" i="46"/>
  <c r="H74" i="37"/>
  <c r="H50" i="42"/>
  <c r="L38" i="36"/>
  <c r="C38" i="58" s="1"/>
  <c r="C64" i="36"/>
  <c r="C38" i="57"/>
  <c r="D93" i="46"/>
  <c r="M93" i="3"/>
  <c r="C94" i="38"/>
  <c r="C73" i="55"/>
  <c r="L12" i="46"/>
  <c r="C12" i="61" s="1"/>
  <c r="C12" i="57"/>
  <c r="L63" i="46"/>
  <c r="C63" i="61" s="1"/>
  <c r="C63" i="57"/>
  <c r="D19" i="52"/>
  <c r="M19" i="42"/>
  <c r="D19" i="56" s="1"/>
  <c r="F186" i="20"/>
  <c r="F184"/>
  <c r="F214" s="1"/>
  <c r="N97" i="37"/>
  <c r="E97" i="54" s="1"/>
  <c r="K98" i="37"/>
  <c r="L64" i="41"/>
  <c r="C64" i="60" s="1"/>
  <c r="C94" i="41"/>
  <c r="L94" s="1"/>
  <c r="C94" i="60" s="1"/>
  <c r="C97" i="55"/>
  <c r="D32" i="52"/>
  <c r="M32" i="42"/>
  <c r="D32" i="56" s="1"/>
  <c r="L40" i="42"/>
  <c r="C40" i="56" s="1"/>
  <c r="C40" i="52"/>
  <c r="E90" i="11"/>
  <c r="Q90" s="1"/>
  <c r="Q89"/>
  <c r="L29" i="42"/>
  <c r="C29" i="56" s="1"/>
  <c r="C29" i="53"/>
  <c r="M91" i="46"/>
  <c r="D91" i="61" s="1"/>
  <c r="D91" i="57"/>
  <c r="L50" i="37"/>
  <c r="C50" i="54" s="1"/>
  <c r="L49" i="42"/>
  <c r="C49" i="56" s="1"/>
  <c r="C49" i="54"/>
  <c r="L55" i="46"/>
  <c r="C55" i="61" s="1"/>
  <c r="C55" i="57"/>
  <c r="N12" i="46"/>
  <c r="E12" i="61" s="1"/>
  <c r="E12" i="57"/>
  <c r="C97" i="54"/>
  <c r="E70" i="57"/>
  <c r="N70" i="46"/>
  <c r="E70" i="61" s="1"/>
  <c r="F98" i="37"/>
  <c r="F122" s="1"/>
  <c r="F97" i="42"/>
  <c r="N91" i="46"/>
  <c r="E91" i="61" s="1"/>
  <c r="E91" i="57"/>
  <c r="N63" i="46"/>
  <c r="E63" i="61" s="1"/>
  <c r="E63" i="57"/>
  <c r="D49" i="53"/>
  <c r="M49" i="42"/>
  <c r="D49" i="56" s="1"/>
  <c r="D86" i="57"/>
  <c r="M86" i="46"/>
  <c r="D86" i="61" s="1"/>
  <c r="L18" i="3"/>
  <c r="C18" i="46"/>
  <c r="C119" i="52"/>
  <c r="L119" i="42"/>
  <c r="C119" i="56" s="1"/>
  <c r="E184" i="20"/>
  <c r="E214" s="1"/>
  <c r="E186"/>
  <c r="I74" i="15"/>
  <c r="I50" i="42"/>
  <c r="G50"/>
  <c r="G74" i="2"/>
  <c r="E56" i="52"/>
  <c r="N56" i="42"/>
  <c r="E56" i="56" s="1"/>
  <c r="E25" i="52"/>
  <c r="N25" i="42"/>
  <c r="E25" i="56" s="1"/>
  <c r="D121" i="42"/>
  <c r="M121" i="2"/>
  <c r="I97" i="42"/>
  <c r="I98" i="37"/>
  <c r="I122" s="1"/>
  <c r="E64" i="3"/>
  <c r="L24" i="15"/>
  <c r="C24" i="53" s="1"/>
  <c r="E64" i="38"/>
  <c r="M55" i="46"/>
  <c r="D55" i="61" s="1"/>
  <c r="M59" i="46"/>
  <c r="D59" i="61" s="1"/>
  <c r="J74" i="15"/>
  <c r="E64" i="41"/>
  <c r="G98" i="20"/>
  <c r="G122" s="1"/>
  <c r="I121" i="42"/>
  <c r="D184" i="20"/>
  <c r="D214" s="1"/>
  <c r="M64" i="38"/>
  <c r="D64" i="59" s="1"/>
  <c r="C121" i="42"/>
  <c r="N74" i="37"/>
  <c r="E74" i="54" s="1"/>
  <c r="M73" i="42"/>
  <c r="D73" i="56" s="1"/>
  <c r="L23" i="42"/>
  <c r="C23" i="56" s="1"/>
  <c r="N19" i="42"/>
  <c r="E19" i="56" s="1"/>
  <c r="G184" i="20"/>
  <c r="G214" s="1"/>
  <c r="L74" i="2"/>
  <c r="H64" i="3"/>
  <c r="I65" i="38"/>
  <c r="K94" i="36"/>
  <c r="N73" i="2"/>
  <c r="L91" i="46"/>
  <c r="C91" i="61" s="1"/>
  <c r="N40" i="42"/>
  <c r="E40" i="56" s="1"/>
  <c r="N55" i="46"/>
  <c r="E55" i="61" s="1"/>
  <c r="E50" i="42"/>
  <c r="N87"/>
  <c r="E87" i="56" s="1"/>
  <c r="L59" i="46"/>
  <c r="C59" i="61" s="1"/>
  <c r="H122" i="2"/>
  <c r="K74"/>
  <c r="K98" s="1"/>
  <c r="O90" i="11"/>
  <c r="O123" s="1"/>
  <c r="K64" i="46"/>
  <c r="D94" i="38"/>
  <c r="M94" s="1"/>
  <c r="D94" i="59" s="1"/>
  <c r="N50" i="40"/>
  <c r="E50" i="55" s="1"/>
  <c r="H185" i="20"/>
  <c r="M185"/>
  <c r="G93" i="46"/>
  <c r="P6" i="20"/>
  <c r="C66" i="46"/>
  <c r="N32" i="42"/>
  <c r="E32" i="56" s="1"/>
  <c r="I64" i="36"/>
  <c r="I94" s="1"/>
  <c r="M50" i="37"/>
  <c r="D50" i="54" s="1"/>
  <c r="O186" i="20"/>
  <c r="J184"/>
  <c r="J214" s="1"/>
  <c r="K186"/>
  <c r="F93" i="46"/>
  <c r="E122" i="11"/>
  <c r="L93" i="36"/>
  <c r="C93" i="58" s="1"/>
  <c r="L50" i="2"/>
  <c r="D64" i="36"/>
  <c r="F65" i="46"/>
  <c r="J74" i="40"/>
  <c r="L24" i="46"/>
  <c r="C24" i="61" s="1"/>
  <c r="L36" i="46"/>
  <c r="C36" i="61" s="1"/>
  <c r="N121" i="2"/>
  <c r="N93" i="41"/>
  <c r="E93" i="60" s="1"/>
  <c r="C38" i="46"/>
  <c r="M27"/>
  <c r="D27" i="61" s="1"/>
  <c r="D64" i="3"/>
  <c r="F65" i="38"/>
  <c r="F64" i="36"/>
  <c r="F94" s="1"/>
  <c r="I66" i="46"/>
  <c r="D74" i="2"/>
  <c r="N75" i="46"/>
  <c r="E75" i="61" s="1"/>
  <c r="L49" i="46"/>
  <c r="C49" i="61" s="1"/>
  <c r="K94" i="46"/>
  <c r="N50" i="37"/>
  <c r="E50" i="54" s="1"/>
  <c r="L114" i="2"/>
  <c r="L121" s="1"/>
  <c r="P71" i="20"/>
  <c r="I18" i="46"/>
  <c r="N93" i="36"/>
  <c r="E93" i="58" s="1"/>
  <c r="I64" i="38"/>
  <c r="I94" s="1"/>
  <c r="P166" i="20"/>
  <c r="P184" s="1"/>
  <c r="P214" s="1"/>
  <c r="C131" i="19"/>
  <c r="H184" i="20"/>
  <c r="H214" s="1"/>
  <c r="J186"/>
  <c r="N184"/>
  <c r="N214" s="1"/>
  <c r="K184"/>
  <c r="K214" s="1"/>
  <c r="L94" i="38" l="1"/>
  <c r="C94" i="59" s="1"/>
  <c r="L66" i="46"/>
  <c r="C66" i="61" s="1"/>
  <c r="L74" i="15"/>
  <c r="C74" i="53" s="1"/>
  <c r="N74" i="15"/>
  <c r="E74" i="53" s="1"/>
  <c r="F64" i="46"/>
  <c r="J64"/>
  <c r="M50" i="40"/>
  <c r="D50" i="55" s="1"/>
  <c r="P185" i="20"/>
  <c r="N74" i="40"/>
  <c r="E74" i="55" s="1"/>
  <c r="D185" i="20"/>
  <c r="L86" i="46"/>
  <c r="C86" i="61" s="1"/>
  <c r="C93" i="46"/>
  <c r="N98" i="2"/>
  <c r="K122"/>
  <c r="K98" i="42"/>
  <c r="E97" i="52"/>
  <c r="N97" i="42"/>
  <c r="E97" i="56" s="1"/>
  <c r="C24" i="42"/>
  <c r="C74" i="37"/>
  <c r="E98" i="2"/>
  <c r="E74" i="42"/>
  <c r="D50" i="52"/>
  <c r="M50" i="42"/>
  <c r="D50" i="56" s="1"/>
  <c r="D94" i="3"/>
  <c r="M64"/>
  <c r="D64" i="46"/>
  <c r="L121" i="42"/>
  <c r="C121" i="56" s="1"/>
  <c r="C121" i="52"/>
  <c r="C64" i="57"/>
  <c r="N98" i="15"/>
  <c r="E98" i="53" s="1"/>
  <c r="K122" i="15"/>
  <c r="N122" s="1"/>
  <c r="E122" i="53" s="1"/>
  <c r="L122" i="15"/>
  <c r="C122" i="53" s="1"/>
  <c r="C121"/>
  <c r="J122" i="37"/>
  <c r="M122" s="1"/>
  <c r="D122" i="54" s="1"/>
  <c r="M98" i="37"/>
  <c r="D98" i="54" s="1"/>
  <c r="N38" i="46"/>
  <c r="E38" i="61" s="1"/>
  <c r="E38" i="57"/>
  <c r="J98" i="40"/>
  <c r="M74"/>
  <c r="D74" i="55" s="1"/>
  <c r="C74" i="52"/>
  <c r="E94" i="3"/>
  <c r="N64"/>
  <c r="E64" i="46"/>
  <c r="D121" i="52"/>
  <c r="M121" i="42"/>
  <c r="D121" i="56" s="1"/>
  <c r="M93" i="46"/>
  <c r="D93" i="61" s="1"/>
  <c r="D93" i="57"/>
  <c r="L64" i="36"/>
  <c r="C64" i="58" s="1"/>
  <c r="C94" i="36"/>
  <c r="L94" s="1"/>
  <c r="C94" i="58" s="1"/>
  <c r="C121" i="55"/>
  <c r="D98" i="20"/>
  <c r="D122" s="1"/>
  <c r="P97"/>
  <c r="D186"/>
  <c r="D24" i="52"/>
  <c r="M24" i="42"/>
  <c r="D24" i="56" s="1"/>
  <c r="M38" i="46"/>
  <c r="D38" i="61" s="1"/>
  <c r="D38" i="57"/>
  <c r="E24" i="52"/>
  <c r="N24" i="42"/>
  <c r="E24" i="56" s="1"/>
  <c r="J94" i="46"/>
  <c r="C64"/>
  <c r="I64"/>
  <c r="L19" i="42"/>
  <c r="C19" i="56" s="1"/>
  <c r="M64" i="36"/>
  <c r="D64" i="58" s="1"/>
  <c r="D94" i="36"/>
  <c r="M94" s="1"/>
  <c r="D94" i="58" s="1"/>
  <c r="N64" i="41"/>
  <c r="E64" i="60" s="1"/>
  <c r="E94" i="41"/>
  <c r="N94" s="1"/>
  <c r="E94" i="60" s="1"/>
  <c r="I98" i="15"/>
  <c r="I74" i="42"/>
  <c r="L65" i="3"/>
  <c r="K122" i="37"/>
  <c r="L94" i="3"/>
  <c r="L98" i="2"/>
  <c r="C97" i="52"/>
  <c r="L97" i="42"/>
  <c r="C97" i="56" s="1"/>
  <c r="C93" i="57"/>
  <c r="L93" i="46"/>
  <c r="C93" i="61" s="1"/>
  <c r="N93" i="46"/>
  <c r="E93" i="61" s="1"/>
  <c r="E93" i="57"/>
  <c r="F98" i="42"/>
  <c r="F122" i="15"/>
  <c r="D74" i="42"/>
  <c r="D98" i="2"/>
  <c r="E121" i="52"/>
  <c r="N121" i="42"/>
  <c r="E121" i="56" s="1"/>
  <c r="Q122" i="11"/>
  <c r="E123"/>
  <c r="Q123" s="1"/>
  <c r="L18" i="46"/>
  <c r="C18" i="61" s="1"/>
  <c r="C18" i="57"/>
  <c r="D18"/>
  <c r="M18" i="46"/>
  <c r="D18" i="61" s="1"/>
  <c r="C97" i="53"/>
  <c r="L98" i="15"/>
  <c r="C98" i="53" s="1"/>
  <c r="E50" i="52"/>
  <c r="N50" i="42"/>
  <c r="E50" i="56" s="1"/>
  <c r="L114" i="42"/>
  <c r="C114" i="56" s="1"/>
  <c r="C114" i="52"/>
  <c r="L50" i="42"/>
  <c r="C50" i="56" s="1"/>
  <c r="C50" i="52"/>
  <c r="N74" i="2"/>
  <c r="K74" i="42"/>
  <c r="E73" i="52"/>
  <c r="N73" i="42"/>
  <c r="E73" i="56" s="1"/>
  <c r="H64" i="46"/>
  <c r="H94" i="3"/>
  <c r="H94" i="46" s="1"/>
  <c r="J98" i="15"/>
  <c r="M74"/>
  <c r="D74" i="53" s="1"/>
  <c r="N64" i="38"/>
  <c r="E64" i="59" s="1"/>
  <c r="E94" i="38"/>
  <c r="N94" s="1"/>
  <c r="E94" i="59" s="1"/>
  <c r="G98" i="2"/>
  <c r="G74" i="42"/>
  <c r="H74"/>
  <c r="H98" i="37"/>
  <c r="N98" i="40"/>
  <c r="E98" i="55" s="1"/>
  <c r="K122" i="40"/>
  <c r="N122" s="1"/>
  <c r="E122" i="55" s="1"/>
  <c r="G94" i="3"/>
  <c r="G94" i="46" s="1"/>
  <c r="G64"/>
  <c r="F121" i="42"/>
  <c r="F122" i="2"/>
  <c r="F122" i="42" s="1"/>
  <c r="C74"/>
  <c r="C98" i="2"/>
  <c r="J98"/>
  <c r="J74" i="42"/>
  <c r="M74" i="2"/>
  <c r="N64" i="36"/>
  <c r="E64" i="58" s="1"/>
  <c r="E94" i="36"/>
  <c r="N94" s="1"/>
  <c r="E94" i="58" s="1"/>
  <c r="I65" i="36"/>
  <c r="I65" i="46" s="1"/>
  <c r="L74" i="40"/>
  <c r="L64" i="38"/>
  <c r="C64" i="59" s="1"/>
  <c r="L38" i="46"/>
  <c r="C38" i="61" s="1"/>
  <c r="N18" i="46"/>
  <c r="E18" i="61" s="1"/>
  <c r="I94" i="46"/>
  <c r="F94"/>
  <c r="L24" i="37"/>
  <c r="L74" s="1"/>
  <c r="L65" i="41"/>
  <c r="C65" i="60" s="1"/>
  <c r="C94" i="46" l="1"/>
  <c r="L64"/>
  <c r="C64" i="61" s="1"/>
  <c r="D98" i="42"/>
  <c r="D122" i="2"/>
  <c r="D122" i="42" s="1"/>
  <c r="C74" i="54"/>
  <c r="L98" i="37"/>
  <c r="N64" i="46"/>
  <c r="E64" i="61" s="1"/>
  <c r="E64" i="57"/>
  <c r="D74" i="52"/>
  <c r="M74" i="42"/>
  <c r="D74" i="56" s="1"/>
  <c r="C65" i="57"/>
  <c r="K122" i="42"/>
  <c r="C122" i="2"/>
  <c r="H122" i="37"/>
  <c r="H122" i="42" s="1"/>
  <c r="H98"/>
  <c r="C98" i="52"/>
  <c r="L98" i="42"/>
  <c r="C98" i="56" s="1"/>
  <c r="I98" i="42"/>
  <c r="I122" i="15"/>
  <c r="I122" i="42" s="1"/>
  <c r="C98" i="37"/>
  <c r="C122" s="1"/>
  <c r="C65" i="38"/>
  <c r="N98" i="37"/>
  <c r="E98" i="54" s="1"/>
  <c r="L74" i="42"/>
  <c r="C74" i="56" s="1"/>
  <c r="L94" i="46"/>
  <c r="C94" i="61" s="1"/>
  <c r="C94" i="57"/>
  <c r="M64" i="46"/>
  <c r="D64" i="61" s="1"/>
  <c r="D64" i="57"/>
  <c r="E98" i="52"/>
  <c r="N98" i="42"/>
  <c r="E98" i="56" s="1"/>
  <c r="C74" i="55"/>
  <c r="L98" i="40"/>
  <c r="E74" i="52"/>
  <c r="N74" i="42"/>
  <c r="E74" i="56" s="1"/>
  <c r="C24" i="54"/>
  <c r="L24" i="42"/>
  <c r="C24" i="56" s="1"/>
  <c r="J122" i="2"/>
  <c r="M98"/>
  <c r="J98" i="42"/>
  <c r="G122" i="2"/>
  <c r="G122" i="42" s="1"/>
  <c r="G98"/>
  <c r="J122" i="15"/>
  <c r="M122" s="1"/>
  <c r="D122" i="53" s="1"/>
  <c r="M98" i="15"/>
  <c r="D98" i="53" s="1"/>
  <c r="P98" i="20"/>
  <c r="P122" s="1"/>
  <c r="P186"/>
  <c r="N94" i="3"/>
  <c r="E94" i="46"/>
  <c r="J122" i="40"/>
  <c r="M122" s="1"/>
  <c r="D122" i="55" s="1"/>
  <c r="M98" i="40"/>
  <c r="D98" i="55" s="1"/>
  <c r="D94" i="46"/>
  <c r="M94" i="3"/>
  <c r="E98" i="42"/>
  <c r="E122" i="2"/>
  <c r="E122" i="42" s="1"/>
  <c r="N122" i="37"/>
  <c r="E122" i="54" s="1"/>
  <c r="L65" i="36"/>
  <c r="C65" i="58" s="1"/>
  <c r="L122" i="2"/>
  <c r="N94" i="46" l="1"/>
  <c r="E94" i="61" s="1"/>
  <c r="E94" i="57"/>
  <c r="L65" i="38"/>
  <c r="C65" i="46"/>
  <c r="D94" i="57"/>
  <c r="M94" i="46"/>
  <c r="D94" i="61" s="1"/>
  <c r="C122" i="42"/>
  <c r="C98"/>
  <c r="N122" i="2"/>
  <c r="M122"/>
  <c r="J122" i="42"/>
  <c r="D98" i="52"/>
  <c r="M98" i="42"/>
  <c r="D98" i="56" s="1"/>
  <c r="C122" i="52"/>
  <c r="C98" i="55"/>
  <c r="L122" i="40"/>
  <c r="C122" i="55" s="1"/>
  <c r="L122" i="37"/>
  <c r="C122" i="54" s="1"/>
  <c r="C98"/>
  <c r="D122" i="52" l="1"/>
  <c r="M122" i="42"/>
  <c r="D122" i="56" s="1"/>
  <c r="C65" i="59"/>
  <c r="L65" i="46"/>
  <c r="C65" i="61" s="1"/>
  <c r="L122" i="42"/>
  <c r="C122" i="56" s="1"/>
  <c r="E122" i="52"/>
  <c r="N122" i="42"/>
  <c r="E122" i="56" s="1"/>
</calcChain>
</file>

<file path=xl/sharedStrings.xml><?xml version="1.0" encoding="utf-8"?>
<sst xmlns="http://schemas.openxmlformats.org/spreadsheetml/2006/main" count="8424" uniqueCount="1101">
  <si>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</si>
  <si>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</si>
  <si>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</si>
  <si>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</si>
  <si>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</si>
  <si>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</si>
  <si>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</si>
  <si>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</si>
  <si>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</si>
  <si>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</si>
  <si>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</si>
  <si>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</si>
  <si>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</si>
  <si>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</si>
  <si>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</si>
  <si>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</si>
  <si>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</si>
  <si>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</si>
  <si>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</si>
  <si>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</si>
  <si>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</si>
  <si>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</si>
  <si>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</si>
  <si>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</si>
  <si>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</si>
  <si>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</si>
  <si>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</si>
  <si>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</si>
  <si>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</si>
  <si>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</si>
  <si>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</si>
  <si>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</si>
  <si>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</si>
  <si>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</si>
  <si>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</si>
  <si>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</si>
  <si>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</si>
  <si>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</si>
  <si>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</si>
  <si>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</si>
  <si>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</si>
  <si>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</si>
  <si>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</si>
  <si>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</si>
  <si>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</si>
  <si>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</si>
  <si>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</si>
  <si>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</si>
  <si>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</si>
  <si>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</si>
  <si>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</si>
  <si>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</si>
  <si>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</si>
  <si>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</si>
  <si>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</si>
  <si>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</si>
  <si>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</si>
  <si>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</si>
  <si>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</si>
  <si>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</si>
  <si>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</si>
  <si>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</si>
  <si>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</si>
  <si>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</si>
  <si>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</si>
  <si>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</si>
  <si>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</si>
  <si>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</si>
  <si>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</si>
  <si>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</si>
  <si>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</si>
  <si>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</si>
  <si>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</si>
  <si>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</si>
  <si>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</si>
  <si>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</si>
  <si>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</si>
  <si>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</si>
  <si>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</si>
  <si>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</si>
  <si>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</si>
  <si>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</si>
  <si>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</si>
  <si>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</si>
  <si>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</si>
  <si>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</si>
  <si>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</si>
  <si>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</si>
  <si>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</si>
  <si>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</si>
  <si>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</si>
  <si>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</si>
  <si>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</si>
  <si>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</si>
  <si>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</si>
  <si>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</si>
  <si>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</si>
  <si>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</si>
  <si>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</si>
  <si>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</si>
  <si>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</si>
  <si>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</si>
  <si>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</si>
  <si>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</si>
  <si>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</si>
  <si>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</si>
  <si>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</si>
  <si>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</si>
  <si>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</si>
  <si>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</si>
  <si>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</si>
  <si>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</si>
  <si>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</si>
  <si>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</si>
  <si>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</si>
  <si>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</si>
  <si>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</si>
  <si>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</si>
  <si>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</si>
  <si>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</si>
  <si>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</si>
  <si>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</si>
  <si>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</si>
  <si>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</si>
  <si>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</si>
  <si>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</si>
  <si>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</si>
  <si>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</si>
  <si>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</si>
  <si>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</si>
  <si>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</si>
  <si>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</si>
  <si>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</si>
  <si>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</si>
  <si>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</si>
  <si>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</si>
  <si>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</si>
  <si>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</si>
  <si>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</si>
  <si>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</si>
  <si>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</si>
  <si>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</si>
  <si>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</si>
  <si>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</si>
  <si>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</si>
  <si>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</si>
  <si>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</si>
  <si>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</si>
  <si>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</si>
  <si>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</si>
  <si>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</si>
  <si>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</si>
  <si>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</si>
  <si>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</si>
  <si>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</si>
  <si>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</si>
  <si>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</si>
  <si>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</si>
  <si>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</si>
  <si>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</si>
  <si>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</si>
  <si>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</si>
  <si>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</si>
  <si>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</si>
  <si>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</si>
  <si>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</si>
  <si>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</si>
  <si>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</si>
  <si>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</si>
  <si>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</si>
  <si>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</si>
  <si>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</si>
  <si>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</si>
  <si>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</si>
  <si>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</si>
  <si>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</si>
  <si>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</si>
  <si>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</si>
  <si>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műtrágyaszóró</t>
  </si>
  <si>
    <t>műtrágya szóró</t>
  </si>
  <si>
    <t>Madách tér korszerűsítés Bokút terv</t>
  </si>
  <si>
    <t>mulcsüzem megvalósíthatósági tanulmány</t>
  </si>
  <si>
    <t>bölcsőde</t>
  </si>
  <si>
    <t>029.hrsz ingatlan</t>
  </si>
  <si>
    <t>k62</t>
  </si>
  <si>
    <t>Ipari robotgép 1db konyhai eszközök</t>
  </si>
  <si>
    <t>Horánygyöngye útterv Bokút</t>
  </si>
  <si>
    <t>Árpád út felújítás Gold Partner</t>
  </si>
  <si>
    <t>Horányi piac pályázat</t>
  </si>
  <si>
    <t>horányi révház felújítás Rudas és Társa</t>
  </si>
  <si>
    <t>dízskivilágítás</t>
  </si>
  <si>
    <t>Útjavítás</t>
  </si>
  <si>
    <t>horányi ivóvíz</t>
  </si>
  <si>
    <t>projektor</t>
  </si>
  <si>
    <t>szivattyú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</si>
  <si>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</si>
  <si>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</si>
  <si>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</si>
  <si>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</si>
  <si>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</si>
  <si>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</si>
  <si>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</si>
  <si>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</si>
  <si>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adósságot keletkeztető ügylet kezdő időpontja</t>
  </si>
  <si>
    <t>adósságot keletkeztető ügylet lejárati időpontja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</si>
  <si>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</si>
  <si>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</si>
  <si>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</si>
  <si>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</si>
  <si>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ÖNKORMÁNYZATI ELŐIRÁNYZATOK</t>
  </si>
  <si>
    <t>MINDÖSSZESEN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</si>
  <si>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</si>
  <si>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</si>
  <si>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</si>
  <si>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</si>
  <si>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</si>
  <si>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</si>
  <si>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</si>
  <si>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</si>
  <si>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</si>
  <si>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</si>
  <si>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</si>
  <si>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</si>
  <si>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</si>
  <si>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</si>
  <si>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</si>
  <si>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</si>
  <si>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</si>
  <si>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</si>
  <si>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</si>
  <si>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</si>
  <si>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</si>
  <si>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</si>
  <si>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</si>
  <si>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</si>
  <si>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</si>
  <si>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</si>
  <si>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</si>
  <si>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</si>
  <si>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</si>
  <si>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</si>
  <si>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</si>
  <si>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</si>
  <si>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</si>
  <si>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közvetett támogatás</t>
  </si>
  <si>
    <t>Beruházások és felújítások (E Ft)</t>
  </si>
  <si>
    <t>Általános- és céltartalékok (E Ft)</t>
  </si>
  <si>
    <t>a költségvetési év azon fejlesztési céljai, amelyek megvalósításához a Stabilitási tv. 3. § (1) bekezdése szerinti adósságot keletkeztető ügylet megkötése válik vagy válhat szükségessé (E Ft)</t>
  </si>
  <si>
    <t>A helyi önkormányzat költségvetési mérlege közgazdasági tagolásban (E Ft)</t>
  </si>
  <si>
    <t>Előirányzat felhasználási terv (E Ft)</t>
  </si>
  <si>
    <t>A többéves kihatással járó döntések számszerűsítése évenkénti bontásban és összesítve (E Ft)</t>
  </si>
  <si>
    <t>A közvetett támogatások (E Ft)</t>
  </si>
  <si>
    <t>Központi, irányító szervi támogatások folyósítása működési célra</t>
  </si>
  <si>
    <t>Központi, irányító szervi támogatások folyósítása felhalmozási célra</t>
  </si>
  <si>
    <t>ÖSSZESEN</t>
  </si>
  <si>
    <t>Irányító szervi támogatások folyósítása (E Ft)</t>
  </si>
  <si>
    <t>ÖSSZESEN:</t>
  </si>
  <si>
    <t>Az európai uniós forrásból finanszírozott támogatással megvalósuló programok, projektek kiadásai, bevételei, valamint a helyi önkormányzat ilyen projektekhez történő hozzájárulásai (E Ft)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</si>
  <si>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</si>
  <si>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</si>
  <si>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</si>
  <si>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</si>
  <si>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</si>
  <si>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</si>
  <si>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</si>
  <si>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</si>
  <si>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</si>
  <si>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</si>
  <si>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</si>
  <si>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Kötelezettségek megnevezése</t>
  </si>
  <si>
    <t>Köt.vállalás éve</t>
  </si>
  <si>
    <t>Tárgyév előtti kifizetés</t>
  </si>
  <si>
    <t>2015. évi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</si>
  <si>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</si>
  <si>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</si>
  <si>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</si>
  <si>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</si>
  <si>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</si>
  <si>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Tárgyévi kifizetés (2014. évi ei.)</t>
  </si>
  <si>
    <t>2016. évi kifizetés</t>
  </si>
  <si>
    <t>2017. évi kifizetés</t>
  </si>
  <si>
    <t>2018. év utáni kifizetések</t>
  </si>
  <si>
    <t>2014. évi eredeti ei.</t>
  </si>
  <si>
    <t>2012. évi tény  (teljesítés)</t>
  </si>
  <si>
    <t>2013. évi várható (teljesítés)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</si>
  <si>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</si>
  <si>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</si>
  <si>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</si>
  <si>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</si>
  <si>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</si>
  <si>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</si>
  <si>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</si>
  <si>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</si>
  <si>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</si>
  <si>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</si>
  <si>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2014.</t>
  </si>
  <si>
    <t>adósságot keletkeztető ügyletekből és kezességvállalásokból fennálló kötelezettségek 2015.</t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</si>
  <si>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</si>
  <si>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</si>
  <si>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</si>
  <si>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</si>
  <si>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</si>
  <si>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</si>
  <si>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</si>
  <si>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</si>
  <si>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</si>
  <si>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</si>
  <si>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</si>
  <si>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</si>
  <si>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</si>
  <si>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</si>
  <si>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</si>
  <si>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</si>
  <si>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</si>
  <si>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</si>
  <si>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</si>
  <si>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</si>
  <si>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</si>
  <si>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</si>
  <si>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</si>
  <si>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</si>
  <si>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</si>
  <si>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</si>
  <si>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</si>
  <si>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</si>
  <si>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</si>
  <si>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</si>
  <si>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</si>
  <si>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</si>
  <si>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</si>
  <si>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</si>
  <si>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</si>
  <si>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</si>
  <si>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</si>
  <si>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</si>
  <si>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</si>
  <si>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</si>
  <si>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</si>
  <si>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</si>
  <si>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</si>
  <si>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</si>
  <si>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</si>
  <si>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</si>
  <si>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</si>
  <si>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</si>
  <si>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</si>
  <si>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</si>
  <si>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</si>
  <si>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</si>
  <si>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</si>
  <si>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</si>
  <si>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</si>
  <si>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</si>
  <si>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</si>
  <si>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</si>
  <si>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</si>
  <si>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</si>
  <si>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</si>
  <si>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</si>
  <si>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</si>
  <si>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</si>
  <si>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</si>
  <si>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</si>
  <si>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</si>
  <si>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</si>
  <si>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</si>
  <si>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</si>
  <si>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</si>
  <si>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</si>
  <si>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</si>
  <si>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</si>
  <si>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</si>
  <si>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</si>
  <si>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</si>
  <si>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</si>
  <si>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</si>
  <si>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</si>
  <si>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</si>
  <si>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</si>
  <si>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</si>
  <si>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</si>
  <si>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</si>
  <si>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</si>
  <si>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</si>
  <si>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</si>
  <si>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</si>
  <si>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</si>
  <si>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</si>
  <si>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</si>
  <si>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</si>
  <si>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</si>
  <si>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</si>
  <si>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</si>
  <si>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</si>
  <si>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</si>
  <si>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</si>
  <si>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</si>
  <si>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</si>
  <si>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</si>
  <si>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</si>
  <si>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</si>
  <si>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</si>
  <si>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</si>
  <si>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</si>
  <si>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</si>
  <si>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</si>
  <si>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</si>
  <si>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</si>
  <si>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</si>
  <si>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</si>
  <si>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</si>
  <si>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</si>
  <si>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</si>
  <si>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</si>
  <si>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</si>
  <si>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</si>
  <si>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</si>
  <si>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</si>
  <si>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</si>
  <si>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</si>
  <si>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</si>
  <si>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</si>
  <si>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</si>
  <si>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</si>
  <si>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</si>
  <si>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</si>
  <si>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</si>
  <si>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</si>
  <si>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</si>
  <si>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</si>
  <si>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</si>
  <si>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</si>
  <si>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</si>
  <si>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</si>
  <si>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</si>
  <si>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</si>
  <si>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</si>
  <si>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</si>
  <si>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</si>
  <si>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</si>
  <si>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</si>
  <si>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</si>
  <si>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</si>
  <si>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</si>
  <si>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</si>
  <si>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</si>
  <si>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</si>
  <si>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</si>
  <si>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</si>
  <si>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</si>
  <si>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</si>
  <si>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</si>
  <si>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</si>
  <si>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</si>
  <si>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</si>
  <si>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</si>
  <si>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</si>
  <si>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</si>
  <si>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</si>
  <si>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</si>
  <si>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</si>
  <si>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</si>
  <si>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</si>
  <si>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</si>
  <si>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</si>
  <si>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</si>
  <si>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</si>
  <si>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</si>
  <si>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</si>
  <si>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</si>
  <si>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</si>
  <si>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</si>
  <si>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</si>
  <si>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</si>
  <si>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</si>
  <si>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</si>
  <si>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</si>
  <si>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</si>
  <si>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</si>
  <si>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</si>
  <si>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</si>
  <si>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</si>
  <si>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</si>
  <si>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</si>
  <si>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</si>
  <si>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</si>
  <si>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</si>
  <si>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</si>
  <si>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</si>
  <si>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</si>
  <si>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</si>
  <si>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</si>
  <si>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</si>
  <si>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</si>
  <si>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</si>
  <si>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</si>
  <si>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</si>
  <si>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</si>
  <si>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</si>
  <si>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</si>
  <si>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</si>
  <si>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</si>
  <si>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</si>
  <si>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</si>
  <si>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</si>
  <si>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</si>
  <si>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</si>
  <si>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</si>
  <si>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</si>
  <si>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</si>
  <si>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</si>
  <si>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</si>
  <si>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</si>
  <si>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</si>
  <si>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</si>
  <si>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</si>
  <si>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</si>
  <si>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</si>
  <si>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</si>
  <si>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</si>
  <si>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</si>
  <si>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</si>
  <si>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</si>
  <si>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</si>
  <si>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</si>
  <si>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</si>
  <si>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</si>
  <si>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</si>
  <si>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</si>
  <si>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</si>
  <si>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</si>
  <si>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</si>
  <si>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</si>
  <si>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</si>
  <si>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</si>
  <si>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</si>
  <si>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</si>
  <si>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</si>
  <si>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</si>
  <si>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</si>
  <si>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</si>
  <si>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</si>
  <si>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</si>
  <si>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</si>
  <si>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</si>
  <si>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</si>
  <si>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</si>
  <si>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</si>
  <si>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</si>
  <si>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</si>
  <si>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</si>
  <si>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</si>
  <si>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</si>
  <si>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</si>
  <si>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</si>
  <si>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</si>
  <si>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</si>
  <si>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</si>
  <si>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</si>
  <si>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</si>
  <si>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</si>
  <si>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</si>
  <si>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</si>
  <si>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</si>
  <si>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</si>
  <si>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</si>
  <si>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</si>
  <si>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</si>
  <si>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</si>
  <si>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</si>
  <si>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</si>
  <si>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</si>
  <si>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</si>
  <si>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</si>
  <si>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</si>
  <si>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</si>
  <si>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</si>
  <si>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</si>
  <si>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</si>
  <si>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</si>
  <si>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</si>
  <si>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</si>
  <si>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</si>
  <si>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</si>
  <si>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</si>
  <si>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</si>
  <si>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</si>
  <si>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</si>
  <si>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</si>
  <si>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</si>
  <si>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</si>
  <si>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</si>
  <si>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</si>
  <si>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</si>
  <si>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</si>
  <si>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</si>
  <si>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</si>
  <si>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</si>
  <si>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</si>
  <si>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</si>
  <si>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</si>
  <si>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</si>
  <si>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</si>
  <si>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</si>
  <si>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</si>
  <si>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</si>
  <si>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</si>
  <si>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</si>
  <si>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</si>
  <si>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</si>
  <si>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</si>
  <si>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</si>
  <si>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</si>
  <si>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</si>
  <si>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</si>
  <si>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</si>
  <si>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</si>
  <si>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</si>
  <si>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</si>
  <si>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</si>
  <si>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</si>
  <si>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</si>
  <si>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>HUSK/1101/2.2.1/0158.sz program</t>
  </si>
  <si>
    <t xml:space="preserve">gyermekétkeztetés </t>
  </si>
  <si>
    <t>bérleti díj (legeltetés)</t>
  </si>
  <si>
    <t xml:space="preserve">Összesen: </t>
  </si>
  <si>
    <t xml:space="preserve">fizikai alkalmazott,
a költségvetési szerveknél foglalkoztatott egyéb munkavállaló  (fizikai alkalmazott)   </t>
  </si>
  <si>
    <t xml:space="preserve">KÖLTSÉGVETÉSI ENGEDÉLYEZETT LÉTSZÁMKERETBE NEM TARTOZÓ FOGLALKOZTATOTTAK LÉTSZÁMA AZ IDŐSZAK VÉGÉN ÖSSZESEN </t>
  </si>
  <si>
    <t>Pénztár nyitó egyenlege</t>
  </si>
  <si>
    <t>Belföldi forintszámla nyitó egyenlege</t>
  </si>
  <si>
    <t>Idegen pénzeszközök nyitó egyenlege</t>
  </si>
  <si>
    <t>Pénztár záró egyenlege</t>
  </si>
  <si>
    <t>Belföldi forintszámla záró egyenlege</t>
  </si>
  <si>
    <t>Idegen pénzeszközök záró egyenlege</t>
  </si>
  <si>
    <t>Összes pénzkészlet nyitó egyenlege</t>
  </si>
  <si>
    <t>Összes pénzkészlet záró egyenlege</t>
  </si>
  <si>
    <t>A helyi önkormányzat pénzmaradvány kimutatása</t>
  </si>
  <si>
    <t>Szigetmonostor Község Önkormányzatának eredménykimutatása</t>
  </si>
  <si>
    <t>Szigetmonostor Faluház eredménykimutatása</t>
  </si>
  <si>
    <t>Nyitnikék Óvoda eredménykimutatása</t>
  </si>
  <si>
    <t>Szigetmonostori Polgármesteri Hivatal eredménykimutatása</t>
  </si>
  <si>
    <t>Szigetmonostor Község Önkormányzatának mérlege</t>
  </si>
  <si>
    <t>Szigetmonostor Faluház mérlege</t>
  </si>
  <si>
    <t>Szigetmonostori Polgármesteri Hivatal mérlege</t>
  </si>
  <si>
    <t>Nyitnikék Óvoda mérlege</t>
  </si>
  <si>
    <t>Az Önkormányzat és költségvetési szervei mérlege</t>
  </si>
  <si>
    <t>Pénzeszközök változásának bemutatása</t>
  </si>
  <si>
    <t>Szigetmonostor Község Önkormányzatának egységes rovatrend szerinti kiadásainak egyszerűsített bemutatása</t>
  </si>
  <si>
    <t>Szigetmonostor Faluház egységes rovatrend szerinti kiadásainak egyszerűsített bemutatása</t>
  </si>
  <si>
    <t>Nyitnikék Óvoda egységes rovatrend szerinti kiadásainak egyszerűsített bemutatása</t>
  </si>
  <si>
    <t>Szigetmonostori Polgármesteri Hivatal egységes rovatrend szerinti kiadásainak egyszerűsített bemutatása</t>
  </si>
  <si>
    <t>Az Önkormányzat és költségvetési szervei egységes rovatrend szerinti kiadásainak együttes egyszerűsített bemutatása</t>
  </si>
  <si>
    <t>Szigetmonostor Község Önkormányzatának egységes rovatrend szerinti bevételeinek egyszerűsített bemutatása</t>
  </si>
  <si>
    <t>Nyitnikék Óvoda egységes rovatrend szerinti bevételeinek egyszerűsített bemutatása</t>
  </si>
  <si>
    <t>Szigetmonostori Polgármesteri Hivatal egységes rovatrend szerinti bevételeinek egyszerűsített bemutatása</t>
  </si>
  <si>
    <t>Az Önkormányzat és költségvetési szervei egységes rovatrend szerinti bevételeinek együttes egyszerűsített bemutatása</t>
  </si>
  <si>
    <t>Szigetmonostor Faluház egységes rovatrend szerinti bevételeinek egyszerűsített bemutatása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</si>
  <si>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</si>
  <si>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</si>
  <si>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</si>
  <si>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</si>
  <si>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</si>
  <si>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</si>
  <si>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</si>
  <si>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</si>
  <si>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</si>
  <si>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</si>
  <si>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</si>
  <si>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</si>
  <si>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</si>
  <si>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</si>
  <si>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</si>
  <si>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</si>
  <si>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</si>
  <si>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</si>
  <si>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</si>
  <si>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</si>
  <si>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</si>
  <si>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</si>
  <si>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</si>
  <si>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</si>
  <si>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</si>
  <si>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</si>
  <si>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</si>
  <si>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</si>
  <si>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</si>
  <si>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</si>
  <si>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</si>
  <si>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</si>
  <si>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</si>
  <si>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</si>
  <si>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Szigetmonostor Község Önkormányzata</t>
  </si>
  <si>
    <t>Szigetmonostor Faluház</t>
  </si>
  <si>
    <t>Nyitnikék Óvoda</t>
  </si>
  <si>
    <t>Szigetmonostori Polgármesteri Hivatal</t>
  </si>
  <si>
    <t>Bruno Pénztárprogram</t>
  </si>
  <si>
    <t>Termekben lévő asztalok cseréje 8 db</t>
  </si>
  <si>
    <t xml:space="preserve">Könyvespolc 3db </t>
  </si>
  <si>
    <t xml:space="preserve">dvd polc 2db </t>
  </si>
  <si>
    <t>folyóirat tartó állvány 1db</t>
  </si>
  <si>
    <t>Kültéri hamutartó 1 db</t>
  </si>
  <si>
    <t>Mosdókba kézszárító 2db</t>
  </si>
  <si>
    <t>Kazán felújítás</t>
  </si>
  <si>
    <t>Kerítés felújítása</t>
  </si>
  <si>
    <t>számítógép beszerzése és hálózatfejlesztés</t>
  </si>
  <si>
    <t>MENSA készlet és létszám nyilvántartó, étlapszerkesztő program</t>
  </si>
  <si>
    <t>vírusírtó</t>
  </si>
  <si>
    <t>Ipari szeletelő 2 db</t>
  </si>
  <si>
    <t>Gáztűzhely</t>
  </si>
  <si>
    <t>Ipari habverő</t>
  </si>
  <si>
    <t>közalkalmazottak gépek</t>
  </si>
  <si>
    <t xml:space="preserve">ultrahangos vizsgáló </t>
  </si>
  <si>
    <t>szellőző rendszer kialakítása</t>
  </si>
  <si>
    <t>Hivatal épületének hőszigetelése és fűtési rendszer felújítása</t>
  </si>
  <si>
    <t>parkoló burkolása az épület előtt</t>
  </si>
  <si>
    <t>Szévics-bolt tetejének felújítása</t>
  </si>
  <si>
    <t>Játszóterek felújítása</t>
  </si>
  <si>
    <t>sportpálya pályázatból</t>
  </si>
  <si>
    <t xml:space="preserve">vis maior helyreállítás </t>
  </si>
  <si>
    <t>Mazda felújítás, csere</t>
  </si>
  <si>
    <t>JCB gumik felújítása, csere</t>
  </si>
  <si>
    <t>Traktor felújítása</t>
  </si>
  <si>
    <t>Bölcsőde épülete</t>
  </si>
  <si>
    <t>Husk beruházás</t>
  </si>
  <si>
    <t>FV koncepció (92m)</t>
  </si>
  <si>
    <t>Felhalmozási kiadások mindösszesen</t>
  </si>
  <si>
    <t>K6-K7</t>
  </si>
  <si>
    <t>új telephely</t>
  </si>
  <si>
    <t xml:space="preserve">Általános tartalék </t>
  </si>
  <si>
    <t>Központi, irányító szervi támogatás folyósítása működési célra</t>
  </si>
  <si>
    <t>Központi, irányító szervi támogatás folyósítása felhalmozási célra</t>
  </si>
  <si>
    <t>GYERMEKÉTKEZETÉS</t>
  </si>
  <si>
    <t>Szigetmonostor Község Önkormányzatának egységes rovatrend szerinti kiadásainak bemutatása</t>
  </si>
  <si>
    <t>Melléklet száma</t>
  </si>
  <si>
    <t>Szigetmonostor Faluház egységes rovatrend szerinti kiadásainak bemutatása</t>
  </si>
  <si>
    <t>Nyitnikék Óvoda egységes rovatrend szerinti kiadásainak bemutatása</t>
  </si>
  <si>
    <t>Szigetmonostori Polgármesteri Hivatal egységes rovatrend szerinti kiadásainak bemutatása</t>
  </si>
  <si>
    <t>Az Önkormányzat és költségvetési szervei egységes rovatrend szerinti kiadásainak együttes bemutatása</t>
  </si>
  <si>
    <t>Szigetmonostor Község Önkormányzatának egységes rovatrend szerinti bevételeinek bemutatása</t>
  </si>
  <si>
    <t>Sószoba (végszámla)</t>
  </si>
  <si>
    <t>mosógép</t>
  </si>
  <si>
    <t>Notebook Háttér</t>
  </si>
  <si>
    <t>digitális szongora</t>
  </si>
  <si>
    <t>magastámlás forgószék</t>
  </si>
  <si>
    <t>Akvárium</t>
  </si>
  <si>
    <t>lomb szívó, fújó</t>
  </si>
  <si>
    <t>világítás korszerűsítés</t>
  </si>
  <si>
    <t>összecsukható asztal 7 db</t>
  </si>
  <si>
    <t>Sátor</t>
  </si>
  <si>
    <t>ülőbútor</t>
  </si>
  <si>
    <t>Szigetmonostor Faluház egységes rovatrend szerinti bevételeinek bemutatása</t>
  </si>
  <si>
    <t>Nyitnikék Óvoda egységes rovatrend szerinti bevételek bemutatása</t>
  </si>
  <si>
    <t>Szigetmonostori Polgármesteri Hivatal egységes rovatrend szerinti bevételeinek bemutatása</t>
  </si>
  <si>
    <t>Az Önkormányzat és költségvetési szervei egységes rovatrend szerinti bevételeinek együttes bemutatása</t>
  </si>
  <si>
    <t>Az Önkormányzat és költségvetési szervei által foglalkoztatottak engedélyezett létszámának együttes bemutatása</t>
  </si>
  <si>
    <t>Az Önkormányzat és költségvetési szervei egységes rovatrend szerinti tartalékainak együttes bemutatása</t>
  </si>
  <si>
    <t>Az Önkormányzat és költségvetési szervei Gst. 3.§ (1) bekezdése szerinti adósságot keletkeztető ügyleteinek bemutatása</t>
  </si>
  <si>
    <t>Az Önkormányzat európai uniós forrásból finanszírozott projetkjeinek bemutatása</t>
  </si>
  <si>
    <t>Szigetmonostor Község Önkormányzata Eredeti előirányzata</t>
  </si>
  <si>
    <t>Szigetmonostor Község Önkormányzata Módosított előirányzata</t>
  </si>
  <si>
    <t>Szigetmonostor Község Önkormányzata Teljesítése</t>
  </si>
  <si>
    <t>Szigetmonostori Polgármesteri Hivatal Eredeti előirányzata</t>
  </si>
  <si>
    <t>Szigetmonostori Polgármesteri Hivatal Módosított előirányzata</t>
  </si>
  <si>
    <t>Szigetmonostori Polgármesteri Hivatal Teljesítése</t>
  </si>
  <si>
    <t>Szigetmonostor Faluház Eredeti előirányzata</t>
  </si>
  <si>
    <t>Szigetmonostor Faluház Módosított előirányzata</t>
  </si>
  <si>
    <t>Szigetmonostor Faluház Teljesítése</t>
  </si>
  <si>
    <t>Nyitnikék Óvoda Eredeti előirányzata</t>
  </si>
  <si>
    <t>Nyitnikék Óvoda Módosított előirányzata</t>
  </si>
  <si>
    <t>Nyitnikék Óvoda Teljesítése</t>
  </si>
  <si>
    <t>MINDÖSSZESEN Eredeti előirányzata</t>
  </si>
  <si>
    <t>MINDÖSSZESEN Módosított előirányzata</t>
  </si>
  <si>
    <t>MINDÖSSZESEN Teljesítése</t>
  </si>
  <si>
    <t>Szigetmonostori Polgármesteri Hivatal Módosított  előirányzata</t>
  </si>
  <si>
    <t>Módosított EI</t>
  </si>
  <si>
    <t>Eredeti előirányzat Klímapark kialakítása a HUSK/1101/2.2.1/0158.számú Magyarország-Szlovákia Határon Átnyúló Együttműködési Program 2007-2013. keretében (FV Zrt. koncepció keretében)</t>
  </si>
  <si>
    <t>Módosított előirányzat Klímapark kialakítása a HUSK/1101/2.2.1/0158.számú Magyarország-Szlovákia Határon Átnyúló Együttműködési Program 2007-2013. keretében (FV Zrt. koncepció keretében)</t>
  </si>
  <si>
    <t>Teljesítés Klímapark kialakítása a HUSK/1101/2.2.1/0158.számú Magyarország-Szlovákia Határon Átnyúló Együttműködési Program 2007-2013. keretében (FV Zrt. koncepció keretében)</t>
  </si>
  <si>
    <t>Eredeti előirányzat Új bölcsőde a kisgyermekes családokért (KMOP-4.5.2-11-2012-0006)</t>
  </si>
  <si>
    <t>Módosított előirányzat Új bölcsőde a kisgyermekes családokért (KMOP-4.5.2-11-2012-0006)</t>
  </si>
  <si>
    <t>Teljesítés Új bölcsőde a kisgyermekes családokért (KMOP-4.5.2-11-2012-0006)</t>
  </si>
  <si>
    <t>Eredeti előirányzat</t>
  </si>
  <si>
    <t>Módosított előirányzat</t>
  </si>
  <si>
    <t>Teljesítés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</si>
  <si>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</si>
  <si>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</si>
  <si>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</si>
  <si>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</si>
  <si>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</si>
  <si>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</si>
  <si>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</si>
  <si>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</si>
  <si>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</si>
  <si>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</si>
  <si>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</si>
  <si>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</si>
  <si>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</si>
  <si>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</si>
  <si>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</si>
  <si>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</si>
  <si>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</si>
  <si>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</si>
  <si>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</si>
  <si>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</si>
  <si>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</si>
  <si>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A helyi önkormányzat eredménykimutatása (E Ft)</t>
  </si>
  <si>
    <t>Előző időszak (2013. év)</t>
  </si>
  <si>
    <t>Módosítások</t>
  </si>
  <si>
    <t>Tárgyi időszak (2014. év)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</si>
  <si>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</si>
  <si>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</si>
  <si>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</si>
  <si>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</si>
  <si>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</si>
  <si>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</si>
  <si>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</si>
  <si>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</si>
  <si>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</si>
  <si>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</si>
  <si>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</si>
  <si>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</si>
  <si>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</si>
  <si>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</si>
  <si>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</si>
  <si>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</si>
  <si>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</si>
  <si>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</si>
  <si>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</si>
  <si>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</si>
  <si>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</si>
  <si>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</si>
  <si>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</si>
  <si>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</si>
  <si>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</si>
  <si>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</si>
  <si>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</si>
  <si>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</si>
  <si>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</si>
  <si>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</si>
  <si>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</si>
  <si>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</si>
  <si>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</si>
  <si>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</si>
  <si>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</si>
  <si>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</si>
  <si>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</si>
  <si>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</si>
  <si>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</si>
  <si>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</si>
  <si>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</si>
  <si>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Szigetmonostor Polgármesteri Hivatala</t>
  </si>
  <si>
    <t>A helyi önkormányzat mérlege (E Ft)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</si>
  <si>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</si>
  <si>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</si>
  <si>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</si>
  <si>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</si>
  <si>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</si>
  <si>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</si>
  <si>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</si>
  <si>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</si>
  <si>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</si>
  <si>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</si>
  <si>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</si>
  <si>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</si>
  <si>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</si>
  <si>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</si>
  <si>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</si>
  <si>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</si>
  <si>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</si>
  <si>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</si>
  <si>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</si>
  <si>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</si>
  <si>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</si>
  <si>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</si>
  <si>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</si>
  <si>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</si>
  <si>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</si>
  <si>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</si>
  <si>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</si>
  <si>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</si>
  <si>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</si>
  <si>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</si>
  <si>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</si>
  <si>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</si>
  <si>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</si>
  <si>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</si>
  <si>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</si>
  <si>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</si>
  <si>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</si>
  <si>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</si>
  <si>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</si>
  <si>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</si>
  <si>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</si>
  <si>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</si>
  <si>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</si>
  <si>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</si>
  <si>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</si>
  <si>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</si>
  <si>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</si>
  <si>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</si>
  <si>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</si>
  <si>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</si>
  <si>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</si>
  <si>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</si>
  <si>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</si>
  <si>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</si>
  <si>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</si>
  <si>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</si>
  <si>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</si>
  <si>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</si>
  <si>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</si>
  <si>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</si>
  <si>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</si>
  <si>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</si>
  <si>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</si>
  <si>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</si>
  <si>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</si>
  <si>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</si>
  <si>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</si>
  <si>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</si>
  <si>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</si>
  <si>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</si>
  <si>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</si>
  <si>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</si>
  <si>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</si>
  <si>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</si>
  <si>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</si>
  <si>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</si>
  <si>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</si>
  <si>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</si>
  <si>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</si>
  <si>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</si>
  <si>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</si>
  <si>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</si>
  <si>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</si>
  <si>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</si>
  <si>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</si>
  <si>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</si>
  <si>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</si>
  <si>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</si>
  <si>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</si>
  <si>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</si>
  <si>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</si>
  <si>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</si>
  <si>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</si>
  <si>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</si>
  <si>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</si>
  <si>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</si>
  <si>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</si>
  <si>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</si>
  <si>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</si>
  <si>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</si>
  <si>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</si>
  <si>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</si>
  <si>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</si>
  <si>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</si>
  <si>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</si>
  <si>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</si>
  <si>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</si>
  <si>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</si>
  <si>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</si>
  <si>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</si>
  <si>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</si>
  <si>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</si>
  <si>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</si>
  <si>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Szigetmonostor Község Önkormányzata nemvett fel hitelt, kölcsönt a 2014.évben. És felvételét nem is tervezi.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</si>
  <si>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</si>
  <si>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</si>
  <si>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</si>
  <si>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</si>
  <si>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</si>
  <si>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</si>
  <si>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</si>
  <si>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</si>
  <si>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</si>
  <si>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>2014. évi Módosított ei.</t>
  </si>
  <si>
    <t>2014. évi teljesítés</t>
  </si>
  <si>
    <t>Tárgyévi kifizetés (2014. évi M. ei.)</t>
  </si>
  <si>
    <t>Tárgyévi kifizetés (2014. évi Telj.)</t>
  </si>
  <si>
    <t>saját bevételek 2014. eredeti ei.</t>
  </si>
  <si>
    <t>saját bevételek 2014. módosított ei.</t>
  </si>
  <si>
    <t>saját bevételek 2014.teljesítés</t>
  </si>
  <si>
    <t>A helyi önkormányzat vagyonkimutatása (E Ft)</t>
  </si>
  <si>
    <t>ÖNKORMÁNYZAT ÉS KÖLTSÉGVETÉSI SZERVEK ÖSSZESEN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</si>
  <si>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</si>
  <si>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</si>
  <si>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</si>
  <si>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</si>
  <si>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</si>
  <si>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</si>
  <si>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</si>
  <si>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</si>
  <si>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</si>
  <si>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</si>
  <si>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</si>
  <si>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</si>
  <si>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</si>
  <si>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………………. Kft.</t>
  </si>
  <si>
    <t xml:space="preserve">           Stb.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</si>
  <si>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</si>
  <si>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</si>
  <si>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</si>
  <si>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</si>
  <si>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</si>
  <si>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</si>
  <si>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D/I        Költségvetési évben esedékes követelések</t>
  </si>
  <si>
    <t>D)        KÖVETELÉSEK</t>
  </si>
  <si>
    <t xml:space="preserve">F)        AKTÍV IDŐBELI ELHATÁROLÁSOK </t>
  </si>
  <si>
    <t>G)        SAJÁT TŐKE</t>
  </si>
  <si>
    <t>H/III        Kötelezettség jellegű sajátos elszámolások (=H)/III/1+…+H)/III/7) (146=139+...+145)</t>
  </si>
  <si>
    <t xml:space="preserve">K)        PASSZÍV IDŐBELI ELHATÁROLÁSOK </t>
  </si>
  <si>
    <t>FORRÁSOK ÖSSZESEN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</si>
  <si>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</si>
  <si>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</si>
  <si>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</si>
  <si>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</si>
  <si>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</si>
  <si>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</si>
  <si>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helyi önkormányzat tulajdonában álló gazdálkodó szervezetek működéséből származó kötelezettségeket</t>
  </si>
  <si>
    <t>A pénzeszközök változása (E Ft)</t>
  </si>
  <si>
    <t>Önkormányzat 2014. évi zárszámadása</t>
  </si>
  <si>
    <t>Kötelező feledatok  Módosított előirányzata</t>
  </si>
  <si>
    <t>Kötelező feladatok Eredeti előirányzata</t>
  </si>
  <si>
    <t>Önként vállalt feladatok Eredeti előirányzata</t>
  </si>
  <si>
    <t>Önként vállalt feladatok Módosított előirányzata</t>
  </si>
  <si>
    <t>Önként vállalt feladatok Teljesítése</t>
  </si>
  <si>
    <t>Állami (államigazgatási) feladatok  Eredeti előirányzata</t>
  </si>
  <si>
    <t>Állami (államigazgatási) feladatok Módosított előirányzata</t>
  </si>
  <si>
    <t>Állami (államigazgatási) feladatok  Teljesítése</t>
  </si>
  <si>
    <t>ÖSSZESEN Eredeti előirányzata</t>
  </si>
  <si>
    <t>ÖSSZESEN Módosított előirányzata</t>
  </si>
  <si>
    <t>ÖSSZESEN Teljesítése</t>
  </si>
  <si>
    <t>Kötelező feladatok Teljesítése</t>
  </si>
  <si>
    <t>Az Önkormányzat költségvetési hiányának külső finanszírozásának bemutatása</t>
  </si>
  <si>
    <t>Az Önkormányzat és költségvetési szervei irányítószervi támogatásainak bemutatása</t>
  </si>
  <si>
    <t>Az Önkormányzat által nyújtott szociális jellegű juttatások bemutatása</t>
  </si>
  <si>
    <t>Az Önkormányzat Gst 3.§ és 45.§ szerinti ügylete és saját bevételek bemutatása</t>
  </si>
  <si>
    <t>Az Önkormányzat által nyújtott visszatérítendő támogatások és kölcsönök bemutatása</t>
  </si>
  <si>
    <t>Az Önkormányzat kapott támogatásainak egységes rovatrend szerinti bemutatása</t>
  </si>
  <si>
    <t>ebből: belföldi gépjárművek adójának a központi költségvetést megillető része (csak tájékoztatási adat, nem az önkormányzat bevétele)</t>
  </si>
  <si>
    <t>közterület foglalási díj</t>
  </si>
  <si>
    <t>kifüggesztési díj</t>
  </si>
  <si>
    <t>Az Önkormányzat helyi adó és közhatalmi bevételeinek bemutatása</t>
  </si>
  <si>
    <t>Az Önkormányzat és költségvetési szervei egységes rovatrend szerinti felhalmozási kiadásainak együttes bemutatása</t>
  </si>
  <si>
    <t>Szigetmonostor Község Önkormányzatának egységes rovatrend szerinti költségvetési mérlege közgazdasági tagolásban</t>
  </si>
  <si>
    <t>Szigetmonostor Faluház egységes rovatrend szerinti költségvetési mérlege közgazdasági tagolásban</t>
  </si>
  <si>
    <t>Nyitnikék Óvoda egységes rovatrend szerinti költségvetési mérlege közgazdasági tagolásban</t>
  </si>
  <si>
    <t>Szigetmonostori Polgármesteri Hivatal egységes rovatrend szerinti költségvetési mérlege közgazdasági tagolásban</t>
  </si>
  <si>
    <t>Az Önkormányzat és költségvetési szervei egységes rovatrend szerinti költségvetési mérlege közgazdasági tagolásban</t>
  </si>
  <si>
    <t>Melléklet címe</t>
  </si>
  <si>
    <t>Az Önkormányzat és költségvetési szervei egységes rovatrend szerinti előirányzat felhasználási terve</t>
  </si>
  <si>
    <t>Az Önkormányzat többéves kihatással járó döntéseinek bemutatása</t>
  </si>
  <si>
    <t>Az Önkormányzat által nyújtott közvetett támogatások bemutatása</t>
  </si>
  <si>
    <t>Az Önkormányzat Áht. 29/A. § szerinti tervszámok és eltéréseik bemutatása</t>
  </si>
  <si>
    <t>Konszolidációs különbözet</t>
  </si>
  <si>
    <t>Mindösszesen</t>
  </si>
  <si>
    <t>Eredeti EI</t>
  </si>
  <si>
    <t>B34, B35</t>
  </si>
  <si>
    <t>Szigetmonostor Község Önkormányzatának kezességvállalási kötelezettsége áll fenn a Szigeti Tűzoltótársulással és a Csatornázási társulással (DCST) szemben.)</t>
  </si>
  <si>
    <t>Szigetmonostor Község Önkormányzata nem rendelkezik hitellel, kölcsönnel és nem is tervezi annak felvételét.</t>
  </si>
  <si>
    <t>Új Bölcsőde a kisgyermekse családokért (KMOP-4.5.2-11-2012-0006)</t>
  </si>
  <si>
    <t>Felhalmozási célú kezességvállalások társulati hitelekre</t>
  </si>
  <si>
    <t>Tűzoltótársulás (30m)</t>
  </si>
  <si>
    <t>DCST (127,5m)</t>
  </si>
  <si>
    <t>Szigetmonostor Község Önkormányzata nem tervezi hitel / kölcsön felvételét.</t>
  </si>
  <si>
    <t>2014.évi EI mindösszesen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</si>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</sst>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[$-40E]yyyy/\ mmmm;@"/>
    <numFmt numFmtId="167" formatCode="_-* #,##0\ _F_t_-;\-* #,##0\ _F_t_-;_-* &quot;-&quot;??\ _F_t_-;_-@_-"/>
  </numFmts>
  <fonts count="5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8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11"/>
      <name val="Calibri"/>
      <family val="2"/>
      <charset val="238"/>
    </font>
    <font>
      <b/>
      <sz val="10"/>
      <color indexed="10"/>
      <name val="Tahoma"/>
      <family val="2"/>
      <charset val="238"/>
    </font>
    <font>
      <b/>
      <sz val="11"/>
      <color indexed="63"/>
      <name val="Bookman Old Style"/>
      <family val="1"/>
      <charset val="238"/>
    </font>
    <font>
      <sz val="11"/>
      <color indexed="53"/>
      <name val="Calibri"/>
      <family val="2"/>
      <charset val="238"/>
    </font>
    <font>
      <sz val="11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14" fillId="0" borderId="0"/>
  </cellStyleXfs>
  <cellXfs count="300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4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5" fontId="6" fillId="4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24" fillId="0" borderId="1" xfId="0" applyFont="1" applyBorder="1"/>
    <xf numFmtId="0" fontId="25" fillId="0" borderId="1" xfId="0" applyFont="1" applyBorder="1"/>
    <xf numFmtId="0" fontId="26" fillId="0" borderId="1" xfId="0" applyFont="1" applyBorder="1"/>
    <xf numFmtId="0" fontId="27" fillId="5" borderId="1" xfId="0" applyFont="1" applyFill="1" applyBorder="1"/>
    <xf numFmtId="0" fontId="28" fillId="5" borderId="1" xfId="0" applyFont="1" applyFill="1" applyBorder="1"/>
    <xf numFmtId="0" fontId="9" fillId="4" borderId="1" xfId="0" applyFont="1" applyFill="1" applyBorder="1" applyAlignment="1">
      <alignment horizontal="left" vertical="center" wrapText="1"/>
    </xf>
    <xf numFmtId="0" fontId="29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2" fillId="6" borderId="1" xfId="0" applyFont="1" applyFill="1" applyBorder="1"/>
    <xf numFmtId="0" fontId="33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center"/>
    </xf>
    <xf numFmtId="0" fontId="27" fillId="7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34" fillId="0" borderId="1" xfId="0" applyFont="1" applyBorder="1"/>
    <xf numFmtId="0" fontId="3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5" borderId="1" xfId="0" applyFont="1" applyFill="1" applyBorder="1"/>
    <xf numFmtId="0" fontId="29" fillId="0" borderId="0" xfId="0" applyFont="1" applyAlignment="1">
      <alignment horizontal="center"/>
    </xf>
    <xf numFmtId="0" fontId="24" fillId="0" borderId="1" xfId="0" applyFont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4" fillId="0" borderId="1" xfId="0" applyNumberFormat="1" applyFont="1" applyBorder="1"/>
    <xf numFmtId="166" fontId="25" fillId="0" borderId="1" xfId="0" applyNumberFormat="1" applyFont="1" applyBorder="1"/>
    <xf numFmtId="0" fontId="29" fillId="0" borderId="0" xfId="0" applyFont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5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20" fillId="0" borderId="1" xfId="0" applyFont="1" applyFill="1" applyBorder="1"/>
    <xf numFmtId="3" fontId="20" fillId="0" borderId="1" xfId="0" applyNumberFormat="1" applyFont="1" applyFill="1" applyBorder="1"/>
    <xf numFmtId="165" fontId="11" fillId="6" borderId="1" xfId="0" applyNumberFormat="1" applyFont="1" applyFill="1" applyBorder="1" applyAlignment="1">
      <alignment vertical="center"/>
    </xf>
    <xf numFmtId="0" fontId="0" fillId="0" borderId="0" xfId="0" applyFill="1"/>
    <xf numFmtId="0" fontId="44" fillId="0" borderId="0" xfId="0" applyFont="1"/>
    <xf numFmtId="0" fontId="45" fillId="0" borderId="0" xfId="0" applyFo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4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7" fontId="0" fillId="0" borderId="0" xfId="1" applyNumberFormat="1" applyFont="1"/>
    <xf numFmtId="167" fontId="33" fillId="0" borderId="1" xfId="1" applyNumberFormat="1" applyFont="1" applyBorder="1" applyAlignment="1">
      <alignment horizontal="center" wrapText="1"/>
    </xf>
    <xf numFmtId="167" fontId="33" fillId="0" borderId="1" xfId="1" applyNumberFormat="1" applyFont="1" applyFill="1" applyBorder="1" applyAlignment="1">
      <alignment horizontal="center" wrapText="1"/>
    </xf>
    <xf numFmtId="167" fontId="24" fillId="0" borderId="1" xfId="1" applyNumberFormat="1" applyFont="1" applyBorder="1"/>
    <xf numFmtId="167" fontId="0" fillId="0" borderId="1" xfId="1" applyNumberFormat="1" applyFont="1" applyBorder="1"/>
    <xf numFmtId="167" fontId="8" fillId="0" borderId="1" xfId="1" applyNumberFormat="1" applyFont="1" applyFill="1" applyBorder="1" applyAlignment="1">
      <alignment horizontal="left" vertical="center" wrapText="1"/>
    </xf>
    <xf numFmtId="167" fontId="2" fillId="0" borderId="1" xfId="1" applyNumberFormat="1" applyFont="1" applyFill="1" applyBorder="1" applyAlignment="1">
      <alignment horizontal="left" vertical="center" wrapText="1"/>
    </xf>
    <xf numFmtId="167" fontId="7" fillId="0" borderId="1" xfId="1" applyNumberFormat="1" applyFont="1" applyFill="1" applyBorder="1" applyAlignment="1">
      <alignment horizontal="left" vertical="center" wrapText="1"/>
    </xf>
    <xf numFmtId="167" fontId="3" fillId="0" borderId="1" xfId="1" applyNumberFormat="1" applyFont="1" applyFill="1" applyBorder="1" applyAlignment="1">
      <alignment horizontal="left" vertical="center" wrapText="1"/>
    </xf>
    <xf numFmtId="167" fontId="8" fillId="0" borderId="1" xfId="1" applyNumberFormat="1" applyFont="1" applyFill="1" applyBorder="1" applyAlignment="1">
      <alignment horizontal="left" vertical="center"/>
    </xf>
    <xf numFmtId="167" fontId="2" fillId="0" borderId="1" xfId="1" applyNumberFormat="1" applyFont="1" applyFill="1" applyBorder="1" applyAlignment="1">
      <alignment horizontal="left" vertical="center"/>
    </xf>
    <xf numFmtId="167" fontId="7" fillId="0" borderId="1" xfId="1" applyNumberFormat="1" applyFont="1" applyFill="1" applyBorder="1" applyAlignment="1">
      <alignment horizontal="left" vertical="center"/>
    </xf>
    <xf numFmtId="167" fontId="3" fillId="0" borderId="1" xfId="1" applyNumberFormat="1" applyFont="1" applyFill="1" applyBorder="1" applyAlignment="1">
      <alignment horizontal="left" vertical="center"/>
    </xf>
    <xf numFmtId="167" fontId="0" fillId="0" borderId="0" xfId="1" applyNumberFormat="1" applyFont="1" applyBorder="1"/>
    <xf numFmtId="167" fontId="11" fillId="0" borderId="1" xfId="1" applyNumberFormat="1" applyFont="1" applyBorder="1"/>
    <xf numFmtId="167" fontId="23" fillId="0" borderId="1" xfId="1" applyNumberFormat="1" applyFont="1" applyBorder="1"/>
    <xf numFmtId="0" fontId="13" fillId="0" borderId="0" xfId="0" applyFont="1"/>
    <xf numFmtId="167" fontId="1" fillId="0" borderId="0" xfId="1" applyNumberFormat="1" applyFont="1"/>
    <xf numFmtId="167" fontId="5" fillId="0" borderId="1" xfId="1" applyNumberFormat="1" applyFont="1" applyBorder="1" applyAlignment="1">
      <alignment horizontal="center" wrapText="1"/>
    </xf>
    <xf numFmtId="167" fontId="5" fillId="0" borderId="1" xfId="1" applyNumberFormat="1" applyFont="1" applyFill="1" applyBorder="1" applyAlignment="1">
      <alignment horizontal="center" wrapText="1"/>
    </xf>
    <xf numFmtId="167" fontId="1" fillId="0" borderId="1" xfId="1" applyNumberFormat="1" applyFont="1" applyBorder="1"/>
    <xf numFmtId="0" fontId="6" fillId="7" borderId="1" xfId="0" applyFont="1" applyFill="1" applyBorder="1"/>
    <xf numFmtId="0" fontId="6" fillId="5" borderId="1" xfId="0" applyFont="1" applyFill="1" applyBorder="1"/>
    <xf numFmtId="0" fontId="12" fillId="5" borderId="1" xfId="0" applyFont="1" applyFill="1" applyBorder="1"/>
    <xf numFmtId="0" fontId="18" fillId="0" borderId="0" xfId="0" applyFont="1"/>
    <xf numFmtId="167" fontId="18" fillId="0" borderId="1" xfId="1" applyNumberFormat="1" applyFont="1" applyBorder="1"/>
    <xf numFmtId="167" fontId="1" fillId="0" borderId="0" xfId="1" applyNumberFormat="1" applyFont="1" applyBorder="1"/>
    <xf numFmtId="3" fontId="1" fillId="0" borderId="0" xfId="1" applyNumberFormat="1" applyFont="1"/>
    <xf numFmtId="3" fontId="1" fillId="0" borderId="1" xfId="1" applyNumberFormat="1" applyFont="1" applyBorder="1"/>
    <xf numFmtId="0" fontId="0" fillId="0" borderId="0" xfId="0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/>
    </xf>
    <xf numFmtId="167" fontId="8" fillId="0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Border="1" applyAlignment="1">
      <alignment wrapText="1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167" fontId="33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/>
    <xf numFmtId="0" fontId="11" fillId="0" borderId="0" xfId="0" applyFont="1"/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/>
    </xf>
    <xf numFmtId="167" fontId="18" fillId="0" borderId="1" xfId="1" applyNumberFormat="1" applyFont="1" applyFill="1" applyBorder="1"/>
    <xf numFmtId="0" fontId="18" fillId="0" borderId="0" xfId="0" applyFont="1" applyFill="1"/>
    <xf numFmtId="0" fontId="33" fillId="0" borderId="1" xfId="0" applyFont="1" applyFill="1" applyBorder="1" applyAlignment="1">
      <alignment horizontal="left" vertical="center"/>
    </xf>
    <xf numFmtId="167" fontId="18" fillId="0" borderId="0" xfId="1" applyNumberFormat="1" applyFont="1"/>
    <xf numFmtId="0" fontId="8" fillId="0" borderId="1" xfId="0" applyFont="1" applyBorder="1"/>
    <xf numFmtId="0" fontId="18" fillId="0" borderId="1" xfId="0" applyFont="1" applyBorder="1" applyAlignment="1">
      <alignment horizontal="left"/>
    </xf>
    <xf numFmtId="167" fontId="40" fillId="0" borderId="0" xfId="1" applyNumberFormat="1" applyFont="1" applyAlignment="1">
      <alignment horizontal="center"/>
    </xf>
    <xf numFmtId="167" fontId="29" fillId="0" borderId="0" xfId="1" applyNumberFormat="1" applyFont="1" applyAlignment="1">
      <alignment horizontal="center" wrapText="1"/>
    </xf>
    <xf numFmtId="167" fontId="24" fillId="5" borderId="1" xfId="1" applyNumberFormat="1" applyFont="1" applyFill="1" applyBorder="1"/>
    <xf numFmtId="167" fontId="6" fillId="0" borderId="1" xfId="1" applyNumberFormat="1" applyFont="1" applyFill="1" applyBorder="1" applyAlignment="1">
      <alignment horizontal="left" vertical="center" wrapText="1"/>
    </xf>
    <xf numFmtId="167" fontId="28" fillId="5" borderId="1" xfId="1" applyNumberFormat="1" applyFont="1" applyFill="1" applyBorder="1"/>
    <xf numFmtId="167" fontId="18" fillId="5" borderId="1" xfId="1" applyNumberFormat="1" applyFont="1" applyFill="1" applyBorder="1"/>
    <xf numFmtId="167" fontId="8" fillId="0" borderId="1" xfId="1" applyNumberFormat="1" applyFont="1" applyFill="1" applyBorder="1" applyAlignment="1">
      <alignment horizontal="center" wrapText="1"/>
    </xf>
    <xf numFmtId="167" fontId="43" fillId="0" borderId="0" xfId="1" applyNumberFormat="1" applyFont="1" applyAlignment="1">
      <alignment horizontal="center" wrapText="1"/>
    </xf>
    <xf numFmtId="167" fontId="0" fillId="0" borderId="0" xfId="1" applyNumberFormat="1" applyFont="1" applyAlignment="1">
      <alignment horizontal="center" wrapText="1"/>
    </xf>
    <xf numFmtId="0" fontId="11" fillId="0" borderId="0" xfId="0" applyFont="1" applyFill="1"/>
    <xf numFmtId="167" fontId="1" fillId="0" borderId="0" xfId="1" applyNumberFormat="1" applyFont="1" applyFill="1"/>
    <xf numFmtId="0" fontId="25" fillId="0" borderId="0" xfId="0" applyFont="1" applyFill="1"/>
    <xf numFmtId="167" fontId="0" fillId="0" borderId="0" xfId="1" applyNumberFormat="1" applyFont="1" applyFill="1"/>
    <xf numFmtId="167" fontId="0" fillId="0" borderId="1" xfId="0" applyNumberFormat="1" applyBorder="1"/>
    <xf numFmtId="167" fontId="5" fillId="0" borderId="1" xfId="1" applyNumberFormat="1" applyFont="1" applyFill="1" applyBorder="1" applyAlignment="1">
      <alignment horizontal="center" vertical="center" wrapText="1"/>
    </xf>
    <xf numFmtId="167" fontId="27" fillId="0" borderId="0" xfId="1" applyNumberFormat="1" applyFont="1" applyAlignment="1">
      <alignment horizontal="center" wrapText="1"/>
    </xf>
    <xf numFmtId="167" fontId="33" fillId="0" borderId="1" xfId="1" applyNumberFormat="1" applyFont="1" applyBorder="1" applyAlignment="1">
      <alignment wrapText="1"/>
    </xf>
    <xf numFmtId="167" fontId="34" fillId="0" borderId="1" xfId="1" applyNumberFormat="1" applyFont="1" applyBorder="1"/>
    <xf numFmtId="167" fontId="0" fillId="0" borderId="1" xfId="1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167" fontId="47" fillId="0" borderId="1" xfId="1" applyNumberFormat="1" applyFont="1" applyFill="1" applyBorder="1" applyAlignment="1">
      <alignment vertical="center"/>
    </xf>
    <xf numFmtId="167" fontId="47" fillId="0" borderId="1" xfId="0" applyNumberFormat="1" applyFont="1" applyBorder="1"/>
    <xf numFmtId="0" fontId="47" fillId="0" borderId="1" xfId="0" applyFont="1" applyBorder="1"/>
    <xf numFmtId="167" fontId="47" fillId="0" borderId="1" xfId="1" applyNumberFormat="1" applyFont="1" applyFill="1" applyBorder="1" applyAlignment="1">
      <alignment horizontal="center" vertical="center" wrapText="1"/>
    </xf>
    <xf numFmtId="167" fontId="48" fillId="0" borderId="1" xfId="1" applyNumberFormat="1" applyFont="1" applyFill="1" applyBorder="1" applyAlignment="1">
      <alignment vertical="center"/>
    </xf>
    <xf numFmtId="167" fontId="48" fillId="0" borderId="1" xfId="1" applyNumberFormat="1" applyFont="1" applyFill="1" applyBorder="1"/>
    <xf numFmtId="167" fontId="48" fillId="0" borderId="1" xfId="0" applyNumberFormat="1" applyFont="1" applyFill="1" applyBorder="1"/>
    <xf numFmtId="0" fontId="49" fillId="0" borderId="0" xfId="0" applyFont="1" applyFill="1"/>
    <xf numFmtId="0" fontId="48" fillId="0" borderId="1" xfId="0" applyFont="1" applyFill="1" applyBorder="1"/>
    <xf numFmtId="0" fontId="48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/>
    </xf>
    <xf numFmtId="0" fontId="46" fillId="0" borderId="0" xfId="0" applyFont="1" applyFill="1"/>
    <xf numFmtId="164" fontId="8" fillId="0" borderId="1" xfId="0" applyNumberFormat="1" applyFont="1" applyFill="1" applyBorder="1" applyAlignment="1">
      <alignment horizontal="left" vertical="center"/>
    </xf>
    <xf numFmtId="165" fontId="8" fillId="0" borderId="1" xfId="0" applyNumberFormat="1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167" fontId="5" fillId="0" borderId="2" xfId="1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167" fontId="36" fillId="0" borderId="1" xfId="1" applyNumberFormat="1" applyFont="1" applyBorder="1" applyAlignment="1">
      <alignment horizontal="center" vertical="center" wrapText="1"/>
    </xf>
    <xf numFmtId="167" fontId="0" fillId="0" borderId="1" xfId="1" applyNumberFormat="1" applyFont="1" applyBorder="1"/>
    <xf numFmtId="167" fontId="17" fillId="0" borderId="1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5" fillId="0" borderId="0" xfId="0" applyFont="1" applyBorder="1"/>
    <xf numFmtId="167" fontId="23" fillId="0" borderId="0" xfId="1" applyNumberFormat="1" applyFont="1" applyBorder="1"/>
    <xf numFmtId="167" fontId="11" fillId="0" borderId="0" xfId="1" applyNumberFormat="1" applyFont="1" applyBorder="1"/>
    <xf numFmtId="167" fontId="4" fillId="0" borderId="1" xfId="1" applyNumberFormat="1" applyFont="1" applyBorder="1" applyAlignment="1">
      <alignment horizontal="left" vertical="center" wrapText="1"/>
    </xf>
    <xf numFmtId="167" fontId="25" fillId="0" borderId="1" xfId="1" applyNumberFormat="1" applyFont="1" applyBorder="1" applyAlignment="1">
      <alignment horizontal="center" wrapText="1"/>
    </xf>
    <xf numFmtId="167" fontId="25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7" fillId="8" borderId="1" xfId="0" applyFont="1" applyFill="1" applyBorder="1" applyAlignment="1">
      <alignment horizontal="left" vertical="top" wrapText="1"/>
    </xf>
    <xf numFmtId="3" fontId="7" fillId="8" borderId="1" xfId="0" applyNumberFormat="1" applyFont="1" applyFill="1" applyBorder="1" applyAlignment="1">
      <alignment horizontal="right" vertical="top" wrapText="1"/>
    </xf>
    <xf numFmtId="0" fontId="7" fillId="9" borderId="1" xfId="0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horizontal="left" vertical="top" wrapText="1"/>
    </xf>
    <xf numFmtId="0" fontId="11" fillId="0" borderId="1" xfId="0" applyFont="1" applyBorder="1"/>
    <xf numFmtId="0" fontId="7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wrapText="1"/>
    </xf>
    <xf numFmtId="0" fontId="50" fillId="0" borderId="0" xfId="0" applyFont="1"/>
    <xf numFmtId="0" fontId="11" fillId="8" borderId="1" xfId="0" applyFont="1" applyFill="1" applyBorder="1"/>
    <xf numFmtId="0" fontId="41" fillId="0" borderId="1" xfId="0" applyFont="1" applyBorder="1"/>
    <xf numFmtId="0" fontId="9" fillId="8" borderId="1" xfId="0" applyFont="1" applyFill="1" applyBorder="1" applyAlignment="1">
      <alignment horizontal="left" vertical="top" wrapText="1"/>
    </xf>
    <xf numFmtId="0" fontId="51" fillId="0" borderId="1" xfId="0" applyFont="1" applyBorder="1" applyAlignment="1">
      <alignment wrapText="1"/>
    </xf>
    <xf numFmtId="167" fontId="18" fillId="10" borderId="1" xfId="1" applyNumberFormat="1" applyFont="1" applyFill="1" applyBorder="1"/>
    <xf numFmtId="167" fontId="18" fillId="11" borderId="1" xfId="1" applyNumberFormat="1" applyFont="1" applyFill="1" applyBorder="1"/>
    <xf numFmtId="0" fontId="18" fillId="11" borderId="1" xfId="0" applyFont="1" applyFill="1" applyBorder="1"/>
    <xf numFmtId="167" fontId="11" fillId="0" borderId="1" xfId="1" applyNumberFormat="1" applyFont="1" applyFill="1" applyBorder="1"/>
    <xf numFmtId="167" fontId="18" fillId="0" borderId="0" xfId="1" applyNumberFormat="1" applyFont="1" applyFill="1"/>
    <xf numFmtId="167" fontId="33" fillId="0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29" fillId="0" borderId="0" xfId="1" applyNumberFormat="1" applyFont="1" applyAlignment="1">
      <alignment horizontal="center"/>
    </xf>
    <xf numFmtId="167" fontId="0" fillId="5" borderId="1" xfId="1" applyNumberFormat="1" applyFont="1" applyFill="1" applyBorder="1"/>
    <xf numFmtId="167" fontId="4" fillId="0" borderId="1" xfId="1" applyNumberFormat="1" applyFont="1" applyBorder="1" applyAlignment="1">
      <alignment horizontal="center" vertical="center" wrapText="1"/>
    </xf>
    <xf numFmtId="167" fontId="6" fillId="0" borderId="1" xfId="1" applyNumberFormat="1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horizontal="right" vertical="top" wrapText="1"/>
    </xf>
    <xf numFmtId="167" fontId="7" fillId="0" borderId="1" xfId="1" applyNumberFormat="1" applyFont="1" applyBorder="1" applyAlignment="1">
      <alignment horizontal="right" vertical="top" wrapText="1"/>
    </xf>
    <xf numFmtId="167" fontId="8" fillId="0" borderId="1" xfId="1" applyNumberFormat="1" applyFont="1" applyBorder="1" applyAlignment="1">
      <alignment horizontal="center" vertical="top" wrapText="1"/>
    </xf>
    <xf numFmtId="167" fontId="18" fillId="0" borderId="1" xfId="1" applyNumberFormat="1" applyFont="1" applyBorder="1" applyAlignment="1">
      <alignment horizontal="center"/>
    </xf>
    <xf numFmtId="167" fontId="18" fillId="8" borderId="1" xfId="1" applyNumberFormat="1" applyFont="1" applyFill="1" applyBorder="1" applyAlignment="1">
      <alignment horizontal="center"/>
    </xf>
    <xf numFmtId="167" fontId="18" fillId="9" borderId="1" xfId="1" applyNumberFormat="1" applyFont="1" applyFill="1" applyBorder="1" applyAlignment="1">
      <alignment horizontal="center"/>
    </xf>
    <xf numFmtId="167" fontId="18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7" fontId="18" fillId="0" borderId="0" xfId="1" applyNumberFormat="1" applyFont="1" applyAlignment="1">
      <alignment horizontal="center" wrapText="1"/>
    </xf>
    <xf numFmtId="167" fontId="7" fillId="0" borderId="1" xfId="1" applyNumberFormat="1" applyFont="1" applyFill="1" applyBorder="1" applyAlignment="1">
      <alignment horizontal="center" vertical="top" wrapText="1"/>
    </xf>
    <xf numFmtId="167" fontId="8" fillId="8" borderId="1" xfId="1" applyNumberFormat="1" applyFont="1" applyFill="1" applyBorder="1" applyAlignment="1">
      <alignment horizontal="center" vertical="top" wrapText="1"/>
    </xf>
    <xf numFmtId="167" fontId="8" fillId="9" borderId="1" xfId="1" applyNumberFormat="1" applyFont="1" applyFill="1" applyBorder="1" applyAlignment="1">
      <alignment horizontal="center" vertical="top" wrapText="1"/>
    </xf>
    <xf numFmtId="167" fontId="24" fillId="0" borderId="3" xfId="1" applyNumberFormat="1" applyFont="1" applyFill="1" applyBorder="1"/>
    <xf numFmtId="3" fontId="0" fillId="0" borderId="0" xfId="0" applyNumberFormat="1" applyFill="1"/>
    <xf numFmtId="3" fontId="0" fillId="0" borderId="0" xfId="0" applyNumberFormat="1"/>
    <xf numFmtId="3" fontId="33" fillId="0" borderId="1" xfId="1" applyNumberFormat="1" applyFont="1" applyBorder="1" applyAlignment="1">
      <alignment horizontal="center" wrapText="1"/>
    </xf>
    <xf numFmtId="3" fontId="0" fillId="0" borderId="1" xfId="0" applyNumberFormat="1" applyBorder="1"/>
    <xf numFmtId="0" fontId="18" fillId="0" borderId="1" xfId="0" applyFont="1" applyBorder="1" applyAlignment="1">
      <alignment horizontal="justify"/>
    </xf>
    <xf numFmtId="0" fontId="23" fillId="0" borderId="0" xfId="0" applyFont="1" applyAlignment="1">
      <alignment horizontal="right"/>
    </xf>
    <xf numFmtId="167" fontId="23" fillId="0" borderId="0" xfId="1" applyNumberFormat="1" applyFont="1"/>
    <xf numFmtId="167" fontId="1" fillId="0" borderId="0" xfId="1" applyNumberFormat="1" applyFont="1" applyAlignment="1">
      <alignment horizontal="center" wrapText="1"/>
    </xf>
    <xf numFmtId="167" fontId="1" fillId="0" borderId="0" xfId="1" applyNumberFormat="1" applyFont="1" applyAlignment="1"/>
    <xf numFmtId="167" fontId="1" fillId="0" borderId="0" xfId="1" applyNumberFormat="1" applyFont="1" applyAlignment="1">
      <alignment horizontal="center" wrapText="1"/>
    </xf>
    <xf numFmtId="167" fontId="4" fillId="0" borderId="1" xfId="1" applyNumberFormat="1" applyFont="1" applyBorder="1" applyAlignment="1">
      <alignment wrapText="1"/>
    </xf>
    <xf numFmtId="167" fontId="4" fillId="2" borderId="1" xfId="1" applyNumberFormat="1" applyFont="1" applyFill="1" applyBorder="1" applyAlignment="1">
      <alignment wrapText="1"/>
    </xf>
    <xf numFmtId="167" fontId="0" fillId="0" borderId="0" xfId="0" applyNumberFormat="1"/>
    <xf numFmtId="3" fontId="8" fillId="0" borderId="1" xfId="0" applyNumberFormat="1" applyFont="1" applyFill="1" applyBorder="1" applyAlignment="1">
      <alignment horizontal="right" vertical="top" wrapText="1"/>
    </xf>
    <xf numFmtId="0" fontId="23" fillId="0" borderId="0" xfId="0" applyFont="1"/>
    <xf numFmtId="0" fontId="52" fillId="0" borderId="0" xfId="0" applyFont="1"/>
    <xf numFmtId="167" fontId="4" fillId="0" borderId="1" xfId="1" applyNumberFormat="1" applyFont="1" applyFill="1" applyBorder="1" applyAlignment="1">
      <alignment wrapText="1"/>
    </xf>
    <xf numFmtId="167" fontId="7" fillId="2" borderId="1" xfId="1" applyNumberFormat="1" applyFont="1" applyFill="1" applyBorder="1" applyAlignment="1">
      <alignment horizontal="right" vertical="top" wrapText="1"/>
    </xf>
    <xf numFmtId="167" fontId="7" fillId="8" borderId="1" xfId="1" applyNumberFormat="1" applyFont="1" applyFill="1" applyBorder="1" applyAlignment="1">
      <alignment horizontal="right" vertical="top" wrapText="1"/>
    </xf>
    <xf numFmtId="0" fontId="23" fillId="0" borderId="1" xfId="0" applyFont="1" applyBorder="1"/>
    <xf numFmtId="0" fontId="22" fillId="0" borderId="1" xfId="0" applyFont="1" applyBorder="1"/>
    <xf numFmtId="0" fontId="22" fillId="0" borderId="0" xfId="0" applyFont="1"/>
    <xf numFmtId="0" fontId="53" fillId="0" borderId="1" xfId="0" applyFont="1" applyBorder="1"/>
    <xf numFmtId="0" fontId="53" fillId="0" borderId="0" xfId="0" applyFont="1"/>
    <xf numFmtId="0" fontId="4" fillId="0" borderId="1" xfId="0" applyFont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 vertical="top" wrapText="1"/>
    </xf>
    <xf numFmtId="167" fontId="23" fillId="0" borderId="1" xfId="1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 applyFill="1" applyBorder="1" applyAlignment="1">
      <alignment vertical="center" wrapText="1"/>
    </xf>
    <xf numFmtId="0" fontId="22" fillId="0" borderId="0" xfId="0" applyFont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26" fillId="0" borderId="0" xfId="0" applyFont="1" applyFill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Ezres" xfId="1" builtinId="3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njt.hu/cgi_bin/njt_doc.cgi?docid=142896.245143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://njt.hu/cgi_bin/njt_doc.cgi?docid=142896.245143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B54"/>
  <sheetViews>
    <sheetView zoomScale="80" zoomScaleNormal="100" workbookViewId="0">
      <selection activeCell="B11" sqref="B11"/>
    </sheetView>
  </sheetViews>
  <sheetFormatPr defaultColWidth="9.109375" defaultRowHeight="13.8"/>
  <cols>
    <col min="1" max="1" width="21.44140625" style="129" customWidth="1"/>
    <col min="2" max="2" width="134" style="129" customWidth="1"/>
    <col min="3" max="16384" width="9.109375" style="129"/>
  </cols>
  <sheetData>
    <row r="1" spans="1:2" s="147" customFormat="1">
      <c r="A1" s="167" t="s">
        <v>733</v>
      </c>
      <c r="B1" s="167" t="s">
        <v>1049</v>
      </c>
    </row>
    <row r="2" spans="1:2">
      <c r="A2" s="279">
        <v>1</v>
      </c>
      <c r="B2" s="280" t="s">
        <v>56</v>
      </c>
    </row>
    <row r="3" spans="1:2">
      <c r="A3" s="279">
        <v>2</v>
      </c>
      <c r="B3" s="153" t="s">
        <v>732</v>
      </c>
    </row>
    <row r="4" spans="1:2">
      <c r="A4" s="279">
        <v>3</v>
      </c>
      <c r="B4" s="153" t="s">
        <v>734</v>
      </c>
    </row>
    <row r="5" spans="1:2">
      <c r="A5" s="279">
        <v>4</v>
      </c>
      <c r="B5" s="153" t="s">
        <v>735</v>
      </c>
    </row>
    <row r="6" spans="1:2">
      <c r="A6" s="279">
        <v>5</v>
      </c>
      <c r="B6" s="153" t="s">
        <v>736</v>
      </c>
    </row>
    <row r="7" spans="1:2">
      <c r="A7" s="279">
        <v>6</v>
      </c>
      <c r="B7" s="153" t="s">
        <v>737</v>
      </c>
    </row>
    <row r="8" spans="1:2">
      <c r="A8" s="279">
        <v>7</v>
      </c>
      <c r="B8" s="153" t="s">
        <v>738</v>
      </c>
    </row>
    <row r="9" spans="1:2">
      <c r="A9" s="279">
        <v>8</v>
      </c>
      <c r="B9" s="153" t="s">
        <v>750</v>
      </c>
    </row>
    <row r="10" spans="1:2">
      <c r="A10" s="279">
        <v>9</v>
      </c>
      <c r="B10" s="153" t="s">
        <v>751</v>
      </c>
    </row>
    <row r="11" spans="1:2">
      <c r="A11" s="279">
        <v>10</v>
      </c>
      <c r="B11" s="153" t="s">
        <v>752</v>
      </c>
    </row>
    <row r="12" spans="1:2">
      <c r="A12" s="279">
        <v>11</v>
      </c>
      <c r="B12" s="153" t="s">
        <v>753</v>
      </c>
    </row>
    <row r="13" spans="1:2">
      <c r="A13" s="279">
        <v>12</v>
      </c>
      <c r="B13" s="153" t="s">
        <v>754</v>
      </c>
    </row>
    <row r="14" spans="1:2">
      <c r="A14" s="279">
        <v>13</v>
      </c>
      <c r="B14" s="153" t="s">
        <v>1043</v>
      </c>
    </row>
    <row r="15" spans="1:2">
      <c r="A15" s="279">
        <v>14</v>
      </c>
      <c r="B15" s="153" t="s">
        <v>755</v>
      </c>
    </row>
    <row r="16" spans="1:2">
      <c r="A16" s="279">
        <v>15</v>
      </c>
      <c r="B16" s="153" t="s">
        <v>756</v>
      </c>
    </row>
    <row r="17" spans="1:2">
      <c r="A17" s="279">
        <v>16</v>
      </c>
      <c r="B17" s="153" t="s">
        <v>1036</v>
      </c>
    </row>
    <row r="18" spans="1:2">
      <c r="A18" s="279">
        <v>17</v>
      </c>
      <c r="B18" s="153" t="s">
        <v>757</v>
      </c>
    </row>
    <row r="19" spans="1:2">
      <c r="A19" s="279">
        <v>18</v>
      </c>
      <c r="B19" s="153" t="s">
        <v>1033</v>
      </c>
    </row>
    <row r="20" spans="1:2">
      <c r="A20" s="279">
        <v>19</v>
      </c>
      <c r="B20" s="153" t="s">
        <v>1034</v>
      </c>
    </row>
    <row r="21" spans="1:2">
      <c r="A21" s="279">
        <v>20</v>
      </c>
      <c r="B21" s="153" t="s">
        <v>1035</v>
      </c>
    </row>
    <row r="22" spans="1:2">
      <c r="A22" s="279">
        <v>21</v>
      </c>
      <c r="B22" s="153" t="s">
        <v>1037</v>
      </c>
    </row>
    <row r="23" spans="1:2">
      <c r="A23" s="279">
        <v>22</v>
      </c>
      <c r="B23" s="153" t="s">
        <v>1038</v>
      </c>
    </row>
    <row r="24" spans="1:2">
      <c r="A24" s="279">
        <v>23</v>
      </c>
      <c r="B24" s="153" t="s">
        <v>1042</v>
      </c>
    </row>
    <row r="25" spans="1:2">
      <c r="A25" s="279">
        <v>24</v>
      </c>
      <c r="B25" s="153" t="s">
        <v>1044</v>
      </c>
    </row>
    <row r="26" spans="1:2">
      <c r="A26" s="279">
        <v>25</v>
      </c>
      <c r="B26" s="153" t="s">
        <v>1045</v>
      </c>
    </row>
    <row r="27" spans="1:2">
      <c r="A27" s="279">
        <v>26</v>
      </c>
      <c r="B27" s="153" t="s">
        <v>1046</v>
      </c>
    </row>
    <row r="28" spans="1:2">
      <c r="A28" s="279">
        <v>27</v>
      </c>
      <c r="B28" s="153" t="s">
        <v>1047</v>
      </c>
    </row>
    <row r="29" spans="1:2">
      <c r="A29" s="279">
        <v>28</v>
      </c>
      <c r="B29" s="153" t="s">
        <v>1048</v>
      </c>
    </row>
    <row r="30" spans="1:2">
      <c r="A30" s="279">
        <v>29</v>
      </c>
      <c r="B30" s="153" t="s">
        <v>1050</v>
      </c>
    </row>
    <row r="31" spans="1:2">
      <c r="A31" s="279">
        <v>30</v>
      </c>
      <c r="B31" s="153" t="s">
        <v>1051</v>
      </c>
    </row>
    <row r="32" spans="1:2">
      <c r="A32" s="279">
        <v>31</v>
      </c>
      <c r="B32" s="153" t="s">
        <v>1052</v>
      </c>
    </row>
    <row r="33" spans="1:2">
      <c r="A33" s="279">
        <v>32</v>
      </c>
      <c r="B33" s="153" t="s">
        <v>1053</v>
      </c>
    </row>
    <row r="34" spans="1:2">
      <c r="A34" s="279">
        <v>33</v>
      </c>
      <c r="B34" s="153" t="s">
        <v>636</v>
      </c>
    </row>
    <row r="35" spans="1:2">
      <c r="A35" s="279">
        <v>34</v>
      </c>
      <c r="B35" s="153" t="s">
        <v>637</v>
      </c>
    </row>
    <row r="36" spans="1:2">
      <c r="A36" s="279">
        <v>35</v>
      </c>
      <c r="B36" s="153" t="s">
        <v>638</v>
      </c>
    </row>
    <row r="37" spans="1:2">
      <c r="A37" s="279">
        <v>36</v>
      </c>
      <c r="B37" s="153" t="s">
        <v>639</v>
      </c>
    </row>
    <row r="38" spans="1:2">
      <c r="A38" s="279">
        <v>37</v>
      </c>
      <c r="B38" s="153" t="s">
        <v>640</v>
      </c>
    </row>
    <row r="39" spans="1:2">
      <c r="A39" s="279">
        <v>38</v>
      </c>
      <c r="B39" s="153" t="s">
        <v>641</v>
      </c>
    </row>
    <row r="40" spans="1:2">
      <c r="A40" s="279">
        <v>39</v>
      </c>
      <c r="B40" s="153" t="s">
        <v>642</v>
      </c>
    </row>
    <row r="41" spans="1:2">
      <c r="A41" s="279">
        <v>40</v>
      </c>
      <c r="B41" s="153" t="s">
        <v>643</v>
      </c>
    </row>
    <row r="42" spans="1:2">
      <c r="A42" s="279">
        <v>41</v>
      </c>
      <c r="B42" s="153" t="s">
        <v>644</v>
      </c>
    </row>
    <row r="43" spans="1:2">
      <c r="A43" s="279">
        <v>42</v>
      </c>
      <c r="B43" s="153" t="s">
        <v>645</v>
      </c>
    </row>
    <row r="44" spans="1:2">
      <c r="A44" s="279">
        <v>43</v>
      </c>
      <c r="B44" s="153" t="s">
        <v>646</v>
      </c>
    </row>
    <row r="45" spans="1:2">
      <c r="A45" s="279">
        <v>44</v>
      </c>
      <c r="B45" s="153" t="s">
        <v>647</v>
      </c>
    </row>
    <row r="46" spans="1:2">
      <c r="A46" s="279">
        <v>45</v>
      </c>
      <c r="B46" s="153" t="s">
        <v>648</v>
      </c>
    </row>
    <row r="47" spans="1:2">
      <c r="A47" s="279">
        <v>46</v>
      </c>
      <c r="B47" s="153" t="s">
        <v>649</v>
      </c>
    </row>
    <row r="48" spans="1:2">
      <c r="A48" s="279">
        <v>47</v>
      </c>
      <c r="B48" s="153" t="s">
        <v>650</v>
      </c>
    </row>
    <row r="49" spans="1:2">
      <c r="A49" s="279">
        <v>48</v>
      </c>
      <c r="B49" s="153" t="s">
        <v>651</v>
      </c>
    </row>
    <row r="50" spans="1:2">
      <c r="A50" s="279">
        <v>49</v>
      </c>
      <c r="B50" s="153" t="s">
        <v>652</v>
      </c>
    </row>
    <row r="51" spans="1:2">
      <c r="A51" s="279">
        <v>50</v>
      </c>
      <c r="B51" s="153" t="s">
        <v>656</v>
      </c>
    </row>
    <row r="52" spans="1:2">
      <c r="A52" s="279">
        <v>51</v>
      </c>
      <c r="B52" s="153" t="s">
        <v>653</v>
      </c>
    </row>
    <row r="53" spans="1:2">
      <c r="A53" s="279">
        <v>52</v>
      </c>
      <c r="B53" s="153" t="s">
        <v>654</v>
      </c>
    </row>
    <row r="54" spans="1:2">
      <c r="A54" s="279">
        <v>53</v>
      </c>
      <c r="B54" s="153" t="s">
        <v>655</v>
      </c>
    </row>
  </sheetData>
  <phoneticPr fontId="46" type="noConversion"/>
  <pageMargins left="0.23" right="0.21" top="0.22" bottom="0.23" header="0.17" footer="0.11"/>
  <pageSetup paperSize="9" scale="70" orientation="landscape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N94"/>
  <sheetViews>
    <sheetView zoomScale="70" workbookViewId="0">
      <pane xSplit="2" ySplit="5" topLeftCell="I9" activePane="bottomRight" state="frozen"/>
      <selection activeCell="C92" sqref="C92"/>
      <selection pane="topRight" activeCell="C92" sqref="C92"/>
      <selection pane="bottomLeft" activeCell="C92" sqref="C92"/>
      <selection pane="bottomRight" activeCell="J80" sqref="J80"/>
    </sheetView>
  </sheetViews>
  <sheetFormatPr defaultRowHeight="14.4"/>
  <cols>
    <col min="1" max="1" width="92.5546875" customWidth="1"/>
    <col min="3" max="5" width="16.44140625" style="122" customWidth="1"/>
    <col min="6" max="8" width="16" style="122" customWidth="1"/>
    <col min="9" max="11" width="16.6640625" style="122" customWidth="1"/>
    <col min="12" max="12" width="14.6640625" style="122" customWidth="1"/>
    <col min="13" max="13" width="16.33203125" customWidth="1"/>
    <col min="14" max="14" width="14.33203125" customWidth="1"/>
  </cols>
  <sheetData>
    <row r="1" spans="1:14" ht="27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3"/>
    </row>
    <row r="2" spans="1:14" ht="23.25" customHeight="1">
      <c r="A2" s="285" t="s">
        <v>101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</row>
    <row r="3" spans="1:14" ht="18">
      <c r="A3" s="121"/>
    </row>
    <row r="4" spans="1:14">
      <c r="A4" t="s">
        <v>693</v>
      </c>
    </row>
    <row r="5" spans="1:14" ht="66.599999999999994">
      <c r="A5" s="2" t="s">
        <v>319</v>
      </c>
      <c r="B5" s="3" t="s">
        <v>267</v>
      </c>
      <c r="C5" s="123" t="s">
        <v>1022</v>
      </c>
      <c r="D5" s="123" t="s">
        <v>1021</v>
      </c>
      <c r="E5" s="123" t="s">
        <v>1032</v>
      </c>
      <c r="F5" s="123" t="s">
        <v>1023</v>
      </c>
      <c r="G5" s="123" t="s">
        <v>1024</v>
      </c>
      <c r="H5" s="123" t="s">
        <v>1025</v>
      </c>
      <c r="I5" s="123" t="s">
        <v>1026</v>
      </c>
      <c r="J5" s="123" t="s">
        <v>1027</v>
      </c>
      <c r="K5" s="123" t="s">
        <v>1028</v>
      </c>
      <c r="L5" s="124" t="s">
        <v>1029</v>
      </c>
      <c r="M5" s="124" t="s">
        <v>1030</v>
      </c>
      <c r="N5" s="124" t="s">
        <v>1031</v>
      </c>
    </row>
    <row r="6" spans="1:14" ht="15" customHeight="1">
      <c r="A6" s="31" t="s">
        <v>497</v>
      </c>
      <c r="B6" s="6" t="s">
        <v>498</v>
      </c>
      <c r="C6" s="125"/>
      <c r="D6" s="125"/>
      <c r="E6" s="125"/>
      <c r="F6" s="125"/>
      <c r="G6" s="125"/>
      <c r="H6" s="125"/>
      <c r="I6" s="125"/>
      <c r="J6" s="125"/>
      <c r="K6" s="125"/>
      <c r="L6" s="125">
        <f>C6+F6+I6</f>
        <v>0</v>
      </c>
      <c r="M6" s="125">
        <f>D6+G6+J6</f>
        <v>0</v>
      </c>
      <c r="N6" s="125">
        <f>E6+H6+K6</f>
        <v>0</v>
      </c>
    </row>
    <row r="7" spans="1:14" ht="15" customHeight="1">
      <c r="A7" s="5" t="s">
        <v>499</v>
      </c>
      <c r="B7" s="6" t="s">
        <v>500</v>
      </c>
      <c r="C7" s="125"/>
      <c r="D7" s="125"/>
      <c r="E7" s="125"/>
      <c r="F7" s="125"/>
      <c r="G7" s="125"/>
      <c r="H7" s="125"/>
      <c r="I7" s="125"/>
      <c r="J7" s="125"/>
      <c r="K7" s="125"/>
      <c r="L7" s="125">
        <f t="shared" ref="L7:L70" si="0">C7+F7+I7</f>
        <v>0</v>
      </c>
      <c r="M7" s="125">
        <f t="shared" ref="M7:M70" si="1">D7+G7+J7</f>
        <v>0</v>
      </c>
      <c r="N7" s="125">
        <f t="shared" ref="N7:N70" si="2">E7+H7+K7</f>
        <v>0</v>
      </c>
    </row>
    <row r="8" spans="1:14" ht="15" customHeight="1">
      <c r="A8" s="5" t="s">
        <v>501</v>
      </c>
      <c r="B8" s="6" t="s">
        <v>502</v>
      </c>
      <c r="C8" s="125"/>
      <c r="D8" s="125"/>
      <c r="E8" s="125"/>
      <c r="F8" s="125"/>
      <c r="G8" s="125"/>
      <c r="H8" s="125"/>
      <c r="I8" s="125"/>
      <c r="J8" s="125"/>
      <c r="K8" s="125"/>
      <c r="L8" s="125">
        <f t="shared" si="0"/>
        <v>0</v>
      </c>
      <c r="M8" s="125">
        <f t="shared" si="1"/>
        <v>0</v>
      </c>
      <c r="N8" s="125">
        <f t="shared" si="2"/>
        <v>0</v>
      </c>
    </row>
    <row r="9" spans="1:14" ht="15" customHeight="1">
      <c r="A9" s="5" t="s">
        <v>503</v>
      </c>
      <c r="B9" s="6" t="s">
        <v>504</v>
      </c>
      <c r="C9" s="125"/>
      <c r="D9" s="125"/>
      <c r="E9" s="125"/>
      <c r="F9" s="125"/>
      <c r="G9" s="125"/>
      <c r="H9" s="125"/>
      <c r="I9" s="125"/>
      <c r="J9" s="125"/>
      <c r="K9" s="125"/>
      <c r="L9" s="125">
        <f t="shared" si="0"/>
        <v>0</v>
      </c>
      <c r="M9" s="125">
        <f t="shared" si="1"/>
        <v>0</v>
      </c>
      <c r="N9" s="125">
        <f t="shared" si="2"/>
        <v>0</v>
      </c>
    </row>
    <row r="10" spans="1:14" ht="15" customHeight="1">
      <c r="A10" s="5" t="s">
        <v>505</v>
      </c>
      <c r="B10" s="6" t="s">
        <v>506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>
        <f t="shared" si="0"/>
        <v>0</v>
      </c>
      <c r="M10" s="125">
        <f t="shared" si="1"/>
        <v>0</v>
      </c>
      <c r="N10" s="125">
        <f t="shared" si="2"/>
        <v>0</v>
      </c>
    </row>
    <row r="11" spans="1:14" ht="15" customHeight="1">
      <c r="A11" s="5" t="s">
        <v>507</v>
      </c>
      <c r="B11" s="6" t="s">
        <v>508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>
        <f t="shared" si="0"/>
        <v>0</v>
      </c>
      <c r="M11" s="125">
        <f t="shared" si="1"/>
        <v>0</v>
      </c>
      <c r="N11" s="125">
        <f t="shared" si="2"/>
        <v>0</v>
      </c>
    </row>
    <row r="12" spans="1:14" ht="15" customHeight="1">
      <c r="A12" s="7" t="s">
        <v>57</v>
      </c>
      <c r="B12" s="8" t="s">
        <v>509</v>
      </c>
      <c r="C12" s="120">
        <f>SUM(C6:C11)</f>
        <v>0</v>
      </c>
      <c r="D12" s="120">
        <f t="shared" ref="D12:K12" si="3">SUM(D6:D11)</f>
        <v>0</v>
      </c>
      <c r="E12" s="120">
        <f t="shared" si="3"/>
        <v>0</v>
      </c>
      <c r="F12" s="120">
        <f t="shared" si="3"/>
        <v>0</v>
      </c>
      <c r="G12" s="120">
        <f t="shared" si="3"/>
        <v>0</v>
      </c>
      <c r="H12" s="120">
        <f t="shared" si="3"/>
        <v>0</v>
      </c>
      <c r="I12" s="120">
        <f t="shared" si="3"/>
        <v>0</v>
      </c>
      <c r="J12" s="120">
        <f t="shared" si="3"/>
        <v>0</v>
      </c>
      <c r="K12" s="120">
        <f t="shared" si="3"/>
        <v>0</v>
      </c>
      <c r="L12" s="125">
        <f t="shared" si="0"/>
        <v>0</v>
      </c>
      <c r="M12" s="125">
        <f t="shared" si="1"/>
        <v>0</v>
      </c>
      <c r="N12" s="125">
        <f t="shared" si="2"/>
        <v>0</v>
      </c>
    </row>
    <row r="13" spans="1:14" ht="15" customHeight="1">
      <c r="A13" s="5" t="s">
        <v>510</v>
      </c>
      <c r="B13" s="6" t="s">
        <v>511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>
        <f t="shared" si="0"/>
        <v>0</v>
      </c>
      <c r="M13" s="125">
        <f t="shared" si="1"/>
        <v>0</v>
      </c>
      <c r="N13" s="125">
        <f t="shared" si="2"/>
        <v>0</v>
      </c>
    </row>
    <row r="14" spans="1:14" ht="15" customHeight="1">
      <c r="A14" s="5" t="s">
        <v>512</v>
      </c>
      <c r="B14" s="6" t="s">
        <v>513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>
        <f t="shared" si="0"/>
        <v>0</v>
      </c>
      <c r="M14" s="125">
        <f t="shared" si="1"/>
        <v>0</v>
      </c>
      <c r="N14" s="125">
        <f t="shared" si="2"/>
        <v>0</v>
      </c>
    </row>
    <row r="15" spans="1:14" ht="15" customHeight="1">
      <c r="A15" s="5" t="s">
        <v>18</v>
      </c>
      <c r="B15" s="6" t="s">
        <v>514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>
        <f t="shared" si="0"/>
        <v>0</v>
      </c>
      <c r="M15" s="125">
        <f t="shared" si="1"/>
        <v>0</v>
      </c>
      <c r="N15" s="125">
        <f t="shared" si="2"/>
        <v>0</v>
      </c>
    </row>
    <row r="16" spans="1:14" ht="15" customHeight="1">
      <c r="A16" s="5" t="s">
        <v>19</v>
      </c>
      <c r="B16" s="6" t="s">
        <v>515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>
        <f t="shared" si="0"/>
        <v>0</v>
      </c>
      <c r="M16" s="125">
        <f t="shared" si="1"/>
        <v>0</v>
      </c>
      <c r="N16" s="125">
        <f t="shared" si="2"/>
        <v>0</v>
      </c>
    </row>
    <row r="17" spans="1:14" ht="15" customHeight="1">
      <c r="A17" s="5" t="s">
        <v>20</v>
      </c>
      <c r="B17" s="6" t="s">
        <v>516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>
        <f t="shared" si="0"/>
        <v>0</v>
      </c>
      <c r="M17" s="125">
        <f t="shared" si="1"/>
        <v>0</v>
      </c>
      <c r="N17" s="125">
        <f t="shared" si="2"/>
        <v>0</v>
      </c>
    </row>
    <row r="18" spans="1:14" ht="15" customHeight="1">
      <c r="A18" s="39" t="s">
        <v>58</v>
      </c>
      <c r="B18" s="50" t="s">
        <v>517</v>
      </c>
      <c r="C18" s="120">
        <f>SUM(C13:C17)+C12</f>
        <v>0</v>
      </c>
      <c r="D18" s="120">
        <f t="shared" ref="D18:K18" si="4">SUM(D13:D17)+D12</f>
        <v>0</v>
      </c>
      <c r="E18" s="120">
        <f t="shared" si="4"/>
        <v>0</v>
      </c>
      <c r="F18" s="120">
        <f t="shared" si="4"/>
        <v>0</v>
      </c>
      <c r="G18" s="120">
        <f t="shared" si="4"/>
        <v>0</v>
      </c>
      <c r="H18" s="120">
        <f t="shared" si="4"/>
        <v>0</v>
      </c>
      <c r="I18" s="120">
        <f t="shared" si="4"/>
        <v>0</v>
      </c>
      <c r="J18" s="120">
        <f t="shared" si="4"/>
        <v>0</v>
      </c>
      <c r="K18" s="120">
        <f t="shared" si="4"/>
        <v>0</v>
      </c>
      <c r="L18" s="125">
        <f t="shared" si="0"/>
        <v>0</v>
      </c>
      <c r="M18" s="125">
        <f t="shared" si="1"/>
        <v>0</v>
      </c>
      <c r="N18" s="125">
        <f t="shared" si="2"/>
        <v>0</v>
      </c>
    </row>
    <row r="19" spans="1:14" ht="15" customHeight="1">
      <c r="A19" s="5" t="s">
        <v>518</v>
      </c>
      <c r="B19" s="6" t="s">
        <v>519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>
        <f t="shared" si="0"/>
        <v>0</v>
      </c>
      <c r="M19" s="125">
        <f t="shared" si="1"/>
        <v>0</v>
      </c>
      <c r="N19" s="125">
        <f t="shared" si="2"/>
        <v>0</v>
      </c>
    </row>
    <row r="20" spans="1:14" ht="15" customHeight="1">
      <c r="A20" s="5" t="s">
        <v>520</v>
      </c>
      <c r="B20" s="6" t="s">
        <v>521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>
        <f t="shared" si="0"/>
        <v>0</v>
      </c>
      <c r="M20" s="125">
        <f t="shared" si="1"/>
        <v>0</v>
      </c>
      <c r="N20" s="125">
        <f t="shared" si="2"/>
        <v>0</v>
      </c>
    </row>
    <row r="21" spans="1:14" ht="15" customHeight="1">
      <c r="A21" s="5" t="s">
        <v>21</v>
      </c>
      <c r="B21" s="6" t="s">
        <v>522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>
        <f t="shared" si="0"/>
        <v>0</v>
      </c>
      <c r="M21" s="125">
        <f t="shared" si="1"/>
        <v>0</v>
      </c>
      <c r="N21" s="125">
        <f t="shared" si="2"/>
        <v>0</v>
      </c>
    </row>
    <row r="22" spans="1:14" ht="15" customHeight="1">
      <c r="A22" s="5" t="s">
        <v>22</v>
      </c>
      <c r="B22" s="6" t="s">
        <v>523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>
        <f t="shared" si="0"/>
        <v>0</v>
      </c>
      <c r="M22" s="125">
        <f t="shared" si="1"/>
        <v>0</v>
      </c>
      <c r="N22" s="125">
        <f t="shared" si="2"/>
        <v>0</v>
      </c>
    </row>
    <row r="23" spans="1:14" ht="15" customHeight="1">
      <c r="A23" s="5" t="s">
        <v>23</v>
      </c>
      <c r="B23" s="6" t="s">
        <v>524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>
        <f t="shared" si="0"/>
        <v>0</v>
      </c>
      <c r="M23" s="125">
        <f t="shared" si="1"/>
        <v>0</v>
      </c>
      <c r="N23" s="125">
        <f t="shared" si="2"/>
        <v>0</v>
      </c>
    </row>
    <row r="24" spans="1:14" ht="15" customHeight="1">
      <c r="A24" s="39" t="s">
        <v>59</v>
      </c>
      <c r="B24" s="50" t="s">
        <v>525</v>
      </c>
      <c r="C24" s="120">
        <f>SUM(C19:C23)</f>
        <v>0</v>
      </c>
      <c r="D24" s="120">
        <f t="shared" ref="D24:K24" si="5">SUM(D19:D23)</f>
        <v>0</v>
      </c>
      <c r="E24" s="120">
        <f t="shared" si="5"/>
        <v>0</v>
      </c>
      <c r="F24" s="120">
        <f t="shared" si="5"/>
        <v>0</v>
      </c>
      <c r="G24" s="120">
        <f t="shared" si="5"/>
        <v>0</v>
      </c>
      <c r="H24" s="120">
        <f t="shared" si="5"/>
        <v>0</v>
      </c>
      <c r="I24" s="120">
        <f t="shared" si="5"/>
        <v>0</v>
      </c>
      <c r="J24" s="120">
        <f t="shared" si="5"/>
        <v>0</v>
      </c>
      <c r="K24" s="120">
        <f t="shared" si="5"/>
        <v>0</v>
      </c>
      <c r="L24" s="125">
        <f t="shared" si="0"/>
        <v>0</v>
      </c>
      <c r="M24" s="125">
        <f t="shared" si="1"/>
        <v>0</v>
      </c>
      <c r="N24" s="125">
        <f t="shared" si="2"/>
        <v>0</v>
      </c>
    </row>
    <row r="25" spans="1:14" ht="15" customHeight="1">
      <c r="A25" s="5" t="s">
        <v>24</v>
      </c>
      <c r="B25" s="6" t="s">
        <v>526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>
        <f t="shared" si="0"/>
        <v>0</v>
      </c>
      <c r="M25" s="125">
        <f t="shared" si="1"/>
        <v>0</v>
      </c>
      <c r="N25" s="125">
        <f t="shared" si="2"/>
        <v>0</v>
      </c>
    </row>
    <row r="26" spans="1:14" ht="15" customHeight="1">
      <c r="A26" s="5" t="s">
        <v>25</v>
      </c>
      <c r="B26" s="6" t="s">
        <v>527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>
        <f t="shared" si="0"/>
        <v>0</v>
      </c>
      <c r="M26" s="125">
        <f t="shared" si="1"/>
        <v>0</v>
      </c>
      <c r="N26" s="125">
        <f t="shared" si="2"/>
        <v>0</v>
      </c>
    </row>
    <row r="27" spans="1:14" ht="15" customHeight="1">
      <c r="A27" s="7" t="s">
        <v>60</v>
      </c>
      <c r="B27" s="8" t="s">
        <v>528</v>
      </c>
      <c r="C27" s="120">
        <f>SUM(C25:C26)</f>
        <v>0</v>
      </c>
      <c r="D27" s="120">
        <f t="shared" ref="D27:K27" si="6">SUM(D25:D26)</f>
        <v>0</v>
      </c>
      <c r="E27" s="120">
        <f t="shared" si="6"/>
        <v>0</v>
      </c>
      <c r="F27" s="120">
        <f t="shared" si="6"/>
        <v>0</v>
      </c>
      <c r="G27" s="120">
        <f t="shared" si="6"/>
        <v>0</v>
      </c>
      <c r="H27" s="120">
        <f t="shared" si="6"/>
        <v>0</v>
      </c>
      <c r="I27" s="120">
        <f t="shared" si="6"/>
        <v>0</v>
      </c>
      <c r="J27" s="120">
        <f t="shared" si="6"/>
        <v>0</v>
      </c>
      <c r="K27" s="120">
        <f t="shared" si="6"/>
        <v>0</v>
      </c>
      <c r="L27" s="125">
        <f t="shared" si="0"/>
        <v>0</v>
      </c>
      <c r="M27" s="125">
        <f t="shared" si="1"/>
        <v>0</v>
      </c>
      <c r="N27" s="125">
        <f t="shared" si="2"/>
        <v>0</v>
      </c>
    </row>
    <row r="28" spans="1:14" ht="15" customHeight="1">
      <c r="A28" s="5" t="s">
        <v>26</v>
      </c>
      <c r="B28" s="6" t="s">
        <v>529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>
        <f t="shared" si="0"/>
        <v>0</v>
      </c>
      <c r="M28" s="125">
        <f t="shared" si="1"/>
        <v>0</v>
      </c>
      <c r="N28" s="125">
        <f t="shared" si="2"/>
        <v>0</v>
      </c>
    </row>
    <row r="29" spans="1:14" ht="15" customHeight="1">
      <c r="A29" s="5" t="s">
        <v>27</v>
      </c>
      <c r="B29" s="6" t="s">
        <v>530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>
        <f t="shared" si="0"/>
        <v>0</v>
      </c>
      <c r="M29" s="125">
        <f t="shared" si="1"/>
        <v>0</v>
      </c>
      <c r="N29" s="125">
        <f t="shared" si="2"/>
        <v>0</v>
      </c>
    </row>
    <row r="30" spans="1:14" ht="15" customHeight="1">
      <c r="A30" s="5" t="s">
        <v>28</v>
      </c>
      <c r="B30" s="6" t="s">
        <v>531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>
        <f t="shared" si="0"/>
        <v>0</v>
      </c>
      <c r="M30" s="125">
        <f t="shared" si="1"/>
        <v>0</v>
      </c>
      <c r="N30" s="125">
        <f t="shared" si="2"/>
        <v>0</v>
      </c>
    </row>
    <row r="31" spans="1:14" ht="15" customHeight="1">
      <c r="A31" s="5" t="s">
        <v>29</v>
      </c>
      <c r="B31" s="6" t="s">
        <v>532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>
        <f t="shared" si="0"/>
        <v>0</v>
      </c>
      <c r="M31" s="125">
        <f t="shared" si="1"/>
        <v>0</v>
      </c>
      <c r="N31" s="125">
        <f t="shared" si="2"/>
        <v>0</v>
      </c>
    </row>
    <row r="32" spans="1:14" ht="15" customHeight="1">
      <c r="A32" s="5" t="s">
        <v>30</v>
      </c>
      <c r="B32" s="6" t="s">
        <v>535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>
        <f t="shared" si="0"/>
        <v>0</v>
      </c>
      <c r="M32" s="125">
        <f t="shared" si="1"/>
        <v>0</v>
      </c>
      <c r="N32" s="125">
        <f t="shared" si="2"/>
        <v>0</v>
      </c>
    </row>
    <row r="33" spans="1:14" ht="15" customHeight="1">
      <c r="A33" s="5" t="s">
        <v>536</v>
      </c>
      <c r="B33" s="6" t="s">
        <v>537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>
        <f t="shared" si="0"/>
        <v>0</v>
      </c>
      <c r="M33" s="125">
        <f t="shared" si="1"/>
        <v>0</v>
      </c>
      <c r="N33" s="125">
        <f t="shared" si="2"/>
        <v>0</v>
      </c>
    </row>
    <row r="34" spans="1:14" ht="15" customHeight="1">
      <c r="A34" s="5" t="s">
        <v>31</v>
      </c>
      <c r="B34" s="6" t="s">
        <v>538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>
        <f t="shared" si="0"/>
        <v>0</v>
      </c>
      <c r="M34" s="125">
        <f t="shared" si="1"/>
        <v>0</v>
      </c>
      <c r="N34" s="125">
        <f t="shared" si="2"/>
        <v>0</v>
      </c>
    </row>
    <row r="35" spans="1:14" ht="15" customHeight="1">
      <c r="A35" s="5" t="s">
        <v>32</v>
      </c>
      <c r="B35" s="6" t="s">
        <v>542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>
        <f t="shared" si="0"/>
        <v>0</v>
      </c>
      <c r="M35" s="125">
        <f t="shared" si="1"/>
        <v>0</v>
      </c>
      <c r="N35" s="125">
        <f t="shared" si="2"/>
        <v>0</v>
      </c>
    </row>
    <row r="36" spans="1:14" ht="15" customHeight="1">
      <c r="A36" s="7" t="s">
        <v>61</v>
      </c>
      <c r="B36" s="8" t="s">
        <v>545</v>
      </c>
      <c r="C36" s="120">
        <f>SUM(C28:C35)</f>
        <v>0</v>
      </c>
      <c r="D36" s="120">
        <f t="shared" ref="D36:K36" si="7">SUM(D28:D35)</f>
        <v>0</v>
      </c>
      <c r="E36" s="120">
        <f t="shared" si="7"/>
        <v>0</v>
      </c>
      <c r="F36" s="120">
        <f t="shared" si="7"/>
        <v>0</v>
      </c>
      <c r="G36" s="120">
        <f t="shared" si="7"/>
        <v>0</v>
      </c>
      <c r="H36" s="120">
        <f t="shared" si="7"/>
        <v>0</v>
      </c>
      <c r="I36" s="120">
        <f t="shared" si="7"/>
        <v>0</v>
      </c>
      <c r="J36" s="120">
        <f t="shared" si="7"/>
        <v>0</v>
      </c>
      <c r="K36" s="120">
        <f t="shared" si="7"/>
        <v>0</v>
      </c>
      <c r="L36" s="125">
        <f t="shared" si="0"/>
        <v>0</v>
      </c>
      <c r="M36" s="125">
        <f t="shared" si="1"/>
        <v>0</v>
      </c>
      <c r="N36" s="125">
        <f t="shared" si="2"/>
        <v>0</v>
      </c>
    </row>
    <row r="37" spans="1:14" ht="15" customHeight="1">
      <c r="A37" s="5" t="s">
        <v>33</v>
      </c>
      <c r="B37" s="6" t="s">
        <v>546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>
        <f t="shared" si="0"/>
        <v>0</v>
      </c>
      <c r="M37" s="125">
        <f t="shared" si="1"/>
        <v>0</v>
      </c>
      <c r="N37" s="125">
        <f t="shared" si="2"/>
        <v>0</v>
      </c>
    </row>
    <row r="38" spans="1:14" ht="15" customHeight="1">
      <c r="A38" s="39" t="s">
        <v>62</v>
      </c>
      <c r="B38" s="50" t="s">
        <v>547</v>
      </c>
      <c r="C38" s="120">
        <f>C37+C36+C27</f>
        <v>0</v>
      </c>
      <c r="D38" s="120">
        <f t="shared" ref="D38:K38" si="8">D37+D36+D27</f>
        <v>0</v>
      </c>
      <c r="E38" s="120">
        <f t="shared" si="8"/>
        <v>0</v>
      </c>
      <c r="F38" s="120">
        <f t="shared" si="8"/>
        <v>0</v>
      </c>
      <c r="G38" s="120">
        <f t="shared" si="8"/>
        <v>0</v>
      </c>
      <c r="H38" s="120">
        <f t="shared" si="8"/>
        <v>0</v>
      </c>
      <c r="I38" s="120">
        <f t="shared" si="8"/>
        <v>0</v>
      </c>
      <c r="J38" s="120">
        <f t="shared" si="8"/>
        <v>0</v>
      </c>
      <c r="K38" s="120">
        <f t="shared" si="8"/>
        <v>0</v>
      </c>
      <c r="L38" s="125">
        <f t="shared" si="0"/>
        <v>0</v>
      </c>
      <c r="M38" s="125">
        <f t="shared" si="1"/>
        <v>0</v>
      </c>
      <c r="N38" s="125">
        <f t="shared" si="2"/>
        <v>0</v>
      </c>
    </row>
    <row r="39" spans="1:14" ht="15" customHeight="1">
      <c r="A39" s="13" t="s">
        <v>548</v>
      </c>
      <c r="B39" s="6" t="s">
        <v>549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>
        <f t="shared" si="0"/>
        <v>0</v>
      </c>
      <c r="M39" s="125">
        <f t="shared" si="1"/>
        <v>0</v>
      </c>
      <c r="N39" s="125">
        <f t="shared" si="2"/>
        <v>0</v>
      </c>
    </row>
    <row r="40" spans="1:14" ht="15" customHeight="1">
      <c r="A40" s="13" t="s">
        <v>34</v>
      </c>
      <c r="B40" s="6" t="s">
        <v>550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>
        <f t="shared" si="0"/>
        <v>0</v>
      </c>
      <c r="M40" s="125">
        <f t="shared" si="1"/>
        <v>0</v>
      </c>
      <c r="N40" s="125">
        <f t="shared" si="2"/>
        <v>0</v>
      </c>
    </row>
    <row r="41" spans="1:14" ht="15" customHeight="1">
      <c r="A41" s="13" t="s">
        <v>35</v>
      </c>
      <c r="B41" s="6" t="s">
        <v>551</v>
      </c>
      <c r="C41" s="125"/>
      <c r="D41" s="125"/>
      <c r="E41" s="125"/>
      <c r="F41" s="125"/>
      <c r="G41" s="125"/>
      <c r="H41" s="125"/>
      <c r="I41" s="125"/>
      <c r="J41" s="125"/>
      <c r="K41" s="125"/>
      <c r="L41" s="125">
        <f t="shared" si="0"/>
        <v>0</v>
      </c>
      <c r="M41" s="125">
        <f t="shared" si="1"/>
        <v>0</v>
      </c>
      <c r="N41" s="125">
        <f t="shared" si="2"/>
        <v>0</v>
      </c>
    </row>
    <row r="42" spans="1:14" ht="15" customHeight="1">
      <c r="A42" s="13" t="s">
        <v>36</v>
      </c>
      <c r="B42" s="6" t="s">
        <v>552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>
        <f t="shared" si="0"/>
        <v>0</v>
      </c>
      <c r="M42" s="125">
        <f t="shared" si="1"/>
        <v>0</v>
      </c>
      <c r="N42" s="125">
        <f t="shared" si="2"/>
        <v>0</v>
      </c>
    </row>
    <row r="43" spans="1:14" ht="15" customHeight="1">
      <c r="A43" s="13" t="s">
        <v>553</v>
      </c>
      <c r="B43" s="6" t="s">
        <v>554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>
        <f t="shared" si="0"/>
        <v>0</v>
      </c>
      <c r="M43" s="125">
        <f t="shared" si="1"/>
        <v>0</v>
      </c>
      <c r="N43" s="125">
        <f t="shared" si="2"/>
        <v>0</v>
      </c>
    </row>
    <row r="44" spans="1:14" ht="15" customHeight="1">
      <c r="A44" s="13" t="s">
        <v>555</v>
      </c>
      <c r="B44" s="6" t="s">
        <v>556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>
        <f t="shared" si="0"/>
        <v>0</v>
      </c>
      <c r="M44" s="125">
        <f t="shared" si="1"/>
        <v>0</v>
      </c>
      <c r="N44" s="125">
        <f t="shared" si="2"/>
        <v>0</v>
      </c>
    </row>
    <row r="45" spans="1:14" ht="15" customHeight="1">
      <c r="A45" s="13" t="s">
        <v>557</v>
      </c>
      <c r="B45" s="6" t="s">
        <v>558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>
        <f t="shared" si="0"/>
        <v>0</v>
      </c>
      <c r="M45" s="125">
        <f t="shared" si="1"/>
        <v>0</v>
      </c>
      <c r="N45" s="125">
        <f t="shared" si="2"/>
        <v>0</v>
      </c>
    </row>
    <row r="46" spans="1:14" ht="15" customHeight="1">
      <c r="A46" s="13" t="s">
        <v>37</v>
      </c>
      <c r="B46" s="6" t="s">
        <v>559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>
        <f t="shared" si="0"/>
        <v>0</v>
      </c>
      <c r="M46" s="125">
        <f t="shared" si="1"/>
        <v>0</v>
      </c>
      <c r="N46" s="125">
        <f t="shared" si="2"/>
        <v>0</v>
      </c>
    </row>
    <row r="47" spans="1:14" ht="15" customHeight="1">
      <c r="A47" s="13" t="s">
        <v>38</v>
      </c>
      <c r="B47" s="6" t="s">
        <v>560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>
        <f t="shared" si="0"/>
        <v>0</v>
      </c>
      <c r="M47" s="125">
        <f t="shared" si="1"/>
        <v>0</v>
      </c>
      <c r="N47" s="125">
        <f t="shared" si="2"/>
        <v>0</v>
      </c>
    </row>
    <row r="48" spans="1:14" ht="15" customHeight="1">
      <c r="A48" s="13" t="s">
        <v>39</v>
      </c>
      <c r="B48" s="6" t="s">
        <v>561</v>
      </c>
      <c r="C48" s="125"/>
      <c r="D48" s="125"/>
      <c r="E48" s="125"/>
      <c r="F48" s="125"/>
      <c r="G48" s="125"/>
      <c r="H48" s="125"/>
      <c r="I48" s="125"/>
      <c r="J48" s="125"/>
      <c r="K48" s="125"/>
      <c r="L48" s="125">
        <f t="shared" si="0"/>
        <v>0</v>
      </c>
      <c r="M48" s="125">
        <f t="shared" si="1"/>
        <v>0</v>
      </c>
      <c r="N48" s="125">
        <f t="shared" si="2"/>
        <v>0</v>
      </c>
    </row>
    <row r="49" spans="1:14" ht="15" customHeight="1">
      <c r="A49" s="49" t="s">
        <v>63</v>
      </c>
      <c r="B49" s="50" t="s">
        <v>562</v>
      </c>
      <c r="C49" s="120">
        <f t="shared" ref="C49:K49" si="9">SUM(C39:C48)</f>
        <v>0</v>
      </c>
      <c r="D49" s="120">
        <f t="shared" si="9"/>
        <v>0</v>
      </c>
      <c r="E49" s="120">
        <f t="shared" si="9"/>
        <v>0</v>
      </c>
      <c r="F49" s="120">
        <f t="shared" si="9"/>
        <v>0</v>
      </c>
      <c r="G49" s="120">
        <f t="shared" si="9"/>
        <v>0</v>
      </c>
      <c r="H49" s="120">
        <f t="shared" si="9"/>
        <v>0</v>
      </c>
      <c r="I49" s="120">
        <f t="shared" si="9"/>
        <v>0</v>
      </c>
      <c r="J49" s="120">
        <f t="shared" si="9"/>
        <v>0</v>
      </c>
      <c r="K49" s="120">
        <f t="shared" si="9"/>
        <v>0</v>
      </c>
      <c r="L49" s="125">
        <f t="shared" si="0"/>
        <v>0</v>
      </c>
      <c r="M49" s="125">
        <f t="shared" si="1"/>
        <v>0</v>
      </c>
      <c r="N49" s="125">
        <f t="shared" si="2"/>
        <v>0</v>
      </c>
    </row>
    <row r="50" spans="1:14" ht="15" customHeight="1">
      <c r="A50" s="13" t="s">
        <v>40</v>
      </c>
      <c r="B50" s="6" t="s">
        <v>563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>
        <f t="shared" si="0"/>
        <v>0</v>
      </c>
      <c r="M50" s="125">
        <f t="shared" si="1"/>
        <v>0</v>
      </c>
      <c r="N50" s="125">
        <f t="shared" si="2"/>
        <v>0</v>
      </c>
    </row>
    <row r="51" spans="1:14" ht="15" customHeight="1">
      <c r="A51" s="13" t="s">
        <v>41</v>
      </c>
      <c r="B51" s="6" t="s">
        <v>564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>
        <f t="shared" si="0"/>
        <v>0</v>
      </c>
      <c r="M51" s="125">
        <f t="shared" si="1"/>
        <v>0</v>
      </c>
      <c r="N51" s="125">
        <f t="shared" si="2"/>
        <v>0</v>
      </c>
    </row>
    <row r="52" spans="1:14" ht="15" customHeight="1">
      <c r="A52" s="13" t="s">
        <v>565</v>
      </c>
      <c r="B52" s="6" t="s">
        <v>566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>
        <f t="shared" si="0"/>
        <v>0</v>
      </c>
      <c r="M52" s="125">
        <f t="shared" si="1"/>
        <v>0</v>
      </c>
      <c r="N52" s="125">
        <f t="shared" si="2"/>
        <v>0</v>
      </c>
    </row>
    <row r="53" spans="1:14" ht="15" customHeight="1">
      <c r="A53" s="13" t="s">
        <v>42</v>
      </c>
      <c r="B53" s="6" t="s">
        <v>567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>
        <f t="shared" si="0"/>
        <v>0</v>
      </c>
      <c r="M53" s="125">
        <f t="shared" si="1"/>
        <v>0</v>
      </c>
      <c r="N53" s="125">
        <f t="shared" si="2"/>
        <v>0</v>
      </c>
    </row>
    <row r="54" spans="1:14" ht="15" customHeight="1">
      <c r="A54" s="13" t="s">
        <v>568</v>
      </c>
      <c r="B54" s="6" t="s">
        <v>569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>
        <f t="shared" si="0"/>
        <v>0</v>
      </c>
      <c r="M54" s="125">
        <f t="shared" si="1"/>
        <v>0</v>
      </c>
      <c r="N54" s="125">
        <f t="shared" si="2"/>
        <v>0</v>
      </c>
    </row>
    <row r="55" spans="1:14" ht="15" customHeight="1">
      <c r="A55" s="39" t="s">
        <v>64</v>
      </c>
      <c r="B55" s="50" t="s">
        <v>570</v>
      </c>
      <c r="C55" s="120">
        <f>SUM(C50:C54)</f>
        <v>0</v>
      </c>
      <c r="D55" s="120">
        <f t="shared" ref="D55:K55" si="10">SUM(D50:D54)</f>
        <v>0</v>
      </c>
      <c r="E55" s="120">
        <f t="shared" si="10"/>
        <v>0</v>
      </c>
      <c r="F55" s="120">
        <f t="shared" si="10"/>
        <v>0</v>
      </c>
      <c r="G55" s="120">
        <f t="shared" si="10"/>
        <v>0</v>
      </c>
      <c r="H55" s="120">
        <f t="shared" si="10"/>
        <v>0</v>
      </c>
      <c r="I55" s="120">
        <f t="shared" si="10"/>
        <v>0</v>
      </c>
      <c r="J55" s="120">
        <f t="shared" si="10"/>
        <v>0</v>
      </c>
      <c r="K55" s="120">
        <f t="shared" si="10"/>
        <v>0</v>
      </c>
      <c r="L55" s="125">
        <f t="shared" si="0"/>
        <v>0</v>
      </c>
      <c r="M55" s="125">
        <f t="shared" si="1"/>
        <v>0</v>
      </c>
      <c r="N55" s="125">
        <f t="shared" si="2"/>
        <v>0</v>
      </c>
    </row>
    <row r="56" spans="1:14" ht="15" customHeight="1">
      <c r="A56" s="13" t="s">
        <v>571</v>
      </c>
      <c r="B56" s="6" t="s">
        <v>572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>
        <f t="shared" si="0"/>
        <v>0</v>
      </c>
      <c r="M56" s="125">
        <f t="shared" si="1"/>
        <v>0</v>
      </c>
      <c r="N56" s="125">
        <f t="shared" si="2"/>
        <v>0</v>
      </c>
    </row>
    <row r="57" spans="1:14" ht="15" customHeight="1">
      <c r="A57" s="5" t="s">
        <v>43</v>
      </c>
      <c r="B57" s="6" t="s">
        <v>573</v>
      </c>
      <c r="C57" s="125"/>
      <c r="D57" s="125"/>
      <c r="E57" s="125"/>
      <c r="F57" s="125"/>
      <c r="G57" s="125"/>
      <c r="H57" s="125"/>
      <c r="I57" s="125"/>
      <c r="J57" s="125"/>
      <c r="K57" s="125"/>
      <c r="L57" s="125">
        <f t="shared" si="0"/>
        <v>0</v>
      </c>
      <c r="M57" s="125">
        <f t="shared" si="1"/>
        <v>0</v>
      </c>
      <c r="N57" s="125">
        <f t="shared" si="2"/>
        <v>0</v>
      </c>
    </row>
    <row r="58" spans="1:14" ht="15" customHeight="1">
      <c r="A58" s="13" t="s">
        <v>44</v>
      </c>
      <c r="B58" s="6" t="s">
        <v>574</v>
      </c>
      <c r="C58" s="125"/>
      <c r="D58" s="125"/>
      <c r="E58" s="125"/>
      <c r="F58" s="125"/>
      <c r="G58" s="125"/>
      <c r="H58" s="125"/>
      <c r="I58" s="125"/>
      <c r="J58" s="125"/>
      <c r="K58" s="125"/>
      <c r="L58" s="125">
        <f t="shared" si="0"/>
        <v>0</v>
      </c>
      <c r="M58" s="125">
        <f t="shared" si="1"/>
        <v>0</v>
      </c>
      <c r="N58" s="125">
        <f t="shared" si="2"/>
        <v>0</v>
      </c>
    </row>
    <row r="59" spans="1:14" ht="15" customHeight="1">
      <c r="A59" s="39" t="s">
        <v>65</v>
      </c>
      <c r="B59" s="50" t="s">
        <v>575</v>
      </c>
      <c r="C59" s="120">
        <f>SUM(C57:C58)</f>
        <v>0</v>
      </c>
      <c r="D59" s="120">
        <f t="shared" ref="D59:K59" si="11">SUM(D57:D58)</f>
        <v>0</v>
      </c>
      <c r="E59" s="120">
        <f t="shared" si="11"/>
        <v>0</v>
      </c>
      <c r="F59" s="120">
        <f t="shared" si="11"/>
        <v>0</v>
      </c>
      <c r="G59" s="120">
        <f t="shared" si="11"/>
        <v>0</v>
      </c>
      <c r="H59" s="120">
        <f t="shared" si="11"/>
        <v>0</v>
      </c>
      <c r="I59" s="120">
        <f t="shared" si="11"/>
        <v>0</v>
      </c>
      <c r="J59" s="120">
        <f t="shared" si="11"/>
        <v>0</v>
      </c>
      <c r="K59" s="120">
        <f t="shared" si="11"/>
        <v>0</v>
      </c>
      <c r="L59" s="125">
        <f t="shared" si="0"/>
        <v>0</v>
      </c>
      <c r="M59" s="125">
        <f t="shared" si="1"/>
        <v>0</v>
      </c>
      <c r="N59" s="125">
        <f t="shared" si="2"/>
        <v>0</v>
      </c>
    </row>
    <row r="60" spans="1:14" ht="15" customHeight="1">
      <c r="A60" s="13" t="s">
        <v>576</v>
      </c>
      <c r="B60" s="6" t="s">
        <v>577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>
        <f t="shared" si="0"/>
        <v>0</v>
      </c>
      <c r="M60" s="125">
        <f t="shared" si="1"/>
        <v>0</v>
      </c>
      <c r="N60" s="125">
        <f t="shared" si="2"/>
        <v>0</v>
      </c>
    </row>
    <row r="61" spans="1:14" ht="15" customHeight="1">
      <c r="A61" s="5" t="s">
        <v>45</v>
      </c>
      <c r="B61" s="6" t="s">
        <v>578</v>
      </c>
      <c r="C61" s="125"/>
      <c r="D61" s="125"/>
      <c r="E61" s="125">
        <v>13</v>
      </c>
      <c r="F61" s="125"/>
      <c r="G61" s="125"/>
      <c r="H61" s="125"/>
      <c r="I61" s="125"/>
      <c r="J61" s="125"/>
      <c r="K61" s="125"/>
      <c r="L61" s="125">
        <f t="shared" si="0"/>
        <v>0</v>
      </c>
      <c r="M61" s="125">
        <f t="shared" si="1"/>
        <v>0</v>
      </c>
      <c r="N61" s="125">
        <f t="shared" si="2"/>
        <v>13</v>
      </c>
    </row>
    <row r="62" spans="1:14" ht="15" customHeight="1">
      <c r="A62" s="13" t="s">
        <v>46</v>
      </c>
      <c r="B62" s="6" t="s">
        <v>579</v>
      </c>
      <c r="C62" s="125"/>
      <c r="D62" s="125"/>
      <c r="E62" s="125">
        <f>88+12</f>
        <v>100</v>
      </c>
      <c r="F62" s="125"/>
      <c r="G62" s="125"/>
      <c r="H62" s="125"/>
      <c r="I62" s="125"/>
      <c r="J62" s="125"/>
      <c r="K62" s="125"/>
      <c r="L62" s="125">
        <f t="shared" si="0"/>
        <v>0</v>
      </c>
      <c r="M62" s="125">
        <f t="shared" si="1"/>
        <v>0</v>
      </c>
      <c r="N62" s="125">
        <f t="shared" si="2"/>
        <v>100</v>
      </c>
    </row>
    <row r="63" spans="1:14" ht="15" customHeight="1">
      <c r="A63" s="39" t="s">
        <v>67</v>
      </c>
      <c r="B63" s="50" t="s">
        <v>580</v>
      </c>
      <c r="C63" s="120">
        <f t="shared" ref="C63:K63" si="12">SUM(C60:C62)</f>
        <v>0</v>
      </c>
      <c r="D63" s="120">
        <f t="shared" si="12"/>
        <v>0</v>
      </c>
      <c r="E63" s="120">
        <f t="shared" si="12"/>
        <v>113</v>
      </c>
      <c r="F63" s="120">
        <f t="shared" si="12"/>
        <v>0</v>
      </c>
      <c r="G63" s="120">
        <f t="shared" si="12"/>
        <v>0</v>
      </c>
      <c r="H63" s="120">
        <f t="shared" si="12"/>
        <v>0</v>
      </c>
      <c r="I63" s="120">
        <f t="shared" si="12"/>
        <v>0</v>
      </c>
      <c r="J63" s="120">
        <f t="shared" si="12"/>
        <v>0</v>
      </c>
      <c r="K63" s="120">
        <f t="shared" si="12"/>
        <v>0</v>
      </c>
      <c r="L63" s="125">
        <f t="shared" si="0"/>
        <v>0</v>
      </c>
      <c r="M63" s="125">
        <f t="shared" si="1"/>
        <v>0</v>
      </c>
      <c r="N63" s="125">
        <f t="shared" si="2"/>
        <v>113</v>
      </c>
    </row>
    <row r="64" spans="1:14" ht="15.6">
      <c r="A64" s="47" t="s">
        <v>66</v>
      </c>
      <c r="B64" s="35" t="s">
        <v>581</v>
      </c>
      <c r="C64" s="120">
        <f t="shared" ref="C64:K64" si="13">C63+C59+C55+C49+C38+C24+C18</f>
        <v>0</v>
      </c>
      <c r="D64" s="120">
        <f t="shared" si="13"/>
        <v>0</v>
      </c>
      <c r="E64" s="120">
        <f t="shared" si="13"/>
        <v>113</v>
      </c>
      <c r="F64" s="120">
        <f t="shared" si="13"/>
        <v>0</v>
      </c>
      <c r="G64" s="120">
        <f t="shared" si="13"/>
        <v>0</v>
      </c>
      <c r="H64" s="120">
        <f t="shared" si="13"/>
        <v>0</v>
      </c>
      <c r="I64" s="120">
        <f t="shared" si="13"/>
        <v>0</v>
      </c>
      <c r="J64" s="120">
        <f t="shared" si="13"/>
        <v>0</v>
      </c>
      <c r="K64" s="120">
        <f t="shared" si="13"/>
        <v>0</v>
      </c>
      <c r="L64" s="125">
        <f t="shared" si="0"/>
        <v>0</v>
      </c>
      <c r="M64" s="125">
        <f t="shared" si="1"/>
        <v>0</v>
      </c>
      <c r="N64" s="125">
        <f t="shared" si="2"/>
        <v>113</v>
      </c>
    </row>
    <row r="65" spans="1:14" ht="15.6">
      <c r="A65" s="126" t="s">
        <v>196</v>
      </c>
      <c r="B65" s="61"/>
      <c r="C65" s="125">
        <f>C18+C38+C49+C59-'4.kiadások Óvoda'!C74</f>
        <v>-62191</v>
      </c>
      <c r="D65" s="125"/>
      <c r="E65" s="125"/>
      <c r="F65" s="125">
        <f>F18+F38+F49+F59-'4.kiadások Óvoda'!F74</f>
        <v>0</v>
      </c>
      <c r="G65" s="125"/>
      <c r="H65" s="125"/>
      <c r="I65" s="125">
        <f>I18+I38+I49+I59-'4.kiadások Óvoda'!I74</f>
        <v>0</v>
      </c>
      <c r="J65" s="125"/>
      <c r="K65" s="125"/>
      <c r="L65" s="125">
        <f t="shared" si="0"/>
        <v>-62191</v>
      </c>
      <c r="M65" s="125">
        <f t="shared" si="1"/>
        <v>0</v>
      </c>
      <c r="N65" s="125">
        <f t="shared" si="2"/>
        <v>0</v>
      </c>
    </row>
    <row r="66" spans="1:14" ht="15.6">
      <c r="A66" s="126" t="s">
        <v>197</v>
      </c>
      <c r="B66" s="61"/>
      <c r="C66" s="125">
        <f>C24+C55+C63-'4.kiadások Óvoda'!C97</f>
        <v>-41</v>
      </c>
      <c r="D66" s="125"/>
      <c r="E66" s="125"/>
      <c r="F66" s="125">
        <f>F24+F55+F63-'4.kiadások Óvoda'!F97</f>
        <v>0</v>
      </c>
      <c r="G66" s="125"/>
      <c r="H66" s="125"/>
      <c r="I66" s="125">
        <f>I24+I55+I63-'4.kiadások Óvoda'!I97</f>
        <v>0</v>
      </c>
      <c r="J66" s="125"/>
      <c r="K66" s="125"/>
      <c r="L66" s="125">
        <f t="shared" si="0"/>
        <v>-41</v>
      </c>
      <c r="M66" s="125">
        <f t="shared" si="1"/>
        <v>0</v>
      </c>
      <c r="N66" s="125">
        <f t="shared" si="2"/>
        <v>0</v>
      </c>
    </row>
    <row r="67" spans="1:14">
      <c r="A67" s="37" t="s">
        <v>48</v>
      </c>
      <c r="B67" s="5" t="s">
        <v>582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>
        <f t="shared" si="0"/>
        <v>0</v>
      </c>
      <c r="M67" s="125">
        <f t="shared" si="1"/>
        <v>0</v>
      </c>
      <c r="N67" s="125">
        <f t="shared" si="2"/>
        <v>0</v>
      </c>
    </row>
    <row r="68" spans="1:14">
      <c r="A68" s="13" t="s">
        <v>583</v>
      </c>
      <c r="B68" s="5" t="s">
        <v>584</v>
      </c>
      <c r="C68" s="125"/>
      <c r="D68" s="125"/>
      <c r="E68" s="125"/>
      <c r="F68" s="125"/>
      <c r="G68" s="125"/>
      <c r="H68" s="125"/>
      <c r="I68" s="125"/>
      <c r="J68" s="125"/>
      <c r="K68" s="125"/>
      <c r="L68" s="125">
        <f t="shared" si="0"/>
        <v>0</v>
      </c>
      <c r="M68" s="125">
        <f t="shared" si="1"/>
        <v>0</v>
      </c>
      <c r="N68" s="125">
        <f t="shared" si="2"/>
        <v>0</v>
      </c>
    </row>
    <row r="69" spans="1:14">
      <c r="A69" s="37" t="s">
        <v>49</v>
      </c>
      <c r="B69" s="5" t="s">
        <v>585</v>
      </c>
      <c r="C69" s="125"/>
      <c r="D69" s="125"/>
      <c r="E69" s="125"/>
      <c r="F69" s="125"/>
      <c r="G69" s="125"/>
      <c r="H69" s="125"/>
      <c r="I69" s="125"/>
      <c r="J69" s="125"/>
      <c r="K69" s="125"/>
      <c r="L69" s="125">
        <f t="shared" si="0"/>
        <v>0</v>
      </c>
      <c r="M69" s="125">
        <f t="shared" si="1"/>
        <v>0</v>
      </c>
      <c r="N69" s="125">
        <f t="shared" si="2"/>
        <v>0</v>
      </c>
    </row>
    <row r="70" spans="1:14">
      <c r="A70" s="15" t="s">
        <v>68</v>
      </c>
      <c r="B70" s="7" t="s">
        <v>586</v>
      </c>
      <c r="C70" s="120">
        <f>SUM(C67:C69)</f>
        <v>0</v>
      </c>
      <c r="D70" s="120">
        <f t="shared" ref="D70:K70" si="14">SUM(D67:D69)</f>
        <v>0</v>
      </c>
      <c r="E70" s="120">
        <f t="shared" si="14"/>
        <v>0</v>
      </c>
      <c r="F70" s="120">
        <f t="shared" si="14"/>
        <v>0</v>
      </c>
      <c r="G70" s="120">
        <f t="shared" si="14"/>
        <v>0</v>
      </c>
      <c r="H70" s="120">
        <f t="shared" si="14"/>
        <v>0</v>
      </c>
      <c r="I70" s="120">
        <f t="shared" si="14"/>
        <v>0</v>
      </c>
      <c r="J70" s="120">
        <f t="shared" si="14"/>
        <v>0</v>
      </c>
      <c r="K70" s="120">
        <f t="shared" si="14"/>
        <v>0</v>
      </c>
      <c r="L70" s="125">
        <f t="shared" si="0"/>
        <v>0</v>
      </c>
      <c r="M70" s="125">
        <f t="shared" si="1"/>
        <v>0</v>
      </c>
      <c r="N70" s="125">
        <f t="shared" si="2"/>
        <v>0</v>
      </c>
    </row>
    <row r="71" spans="1:14">
      <c r="A71" s="13" t="s">
        <v>50</v>
      </c>
      <c r="B71" s="5" t="s">
        <v>587</v>
      </c>
      <c r="C71" s="125"/>
      <c r="D71" s="125"/>
      <c r="E71" s="125"/>
      <c r="F71" s="125"/>
      <c r="G71" s="125"/>
      <c r="H71" s="125"/>
      <c r="I71" s="125"/>
      <c r="J71" s="125"/>
      <c r="K71" s="125"/>
      <c r="L71" s="125">
        <f t="shared" ref="L71:L94" si="15">C71+F71+I71</f>
        <v>0</v>
      </c>
      <c r="M71" s="125">
        <f t="shared" ref="M71:M94" si="16">D71+G71+J71</f>
        <v>0</v>
      </c>
      <c r="N71" s="125">
        <f t="shared" ref="N71:N94" si="17">E71+H71+K71</f>
        <v>0</v>
      </c>
    </row>
    <row r="72" spans="1:14">
      <c r="A72" s="37" t="s">
        <v>588</v>
      </c>
      <c r="B72" s="5" t="s">
        <v>589</v>
      </c>
      <c r="C72" s="125"/>
      <c r="D72" s="125"/>
      <c r="E72" s="125"/>
      <c r="F72" s="125"/>
      <c r="G72" s="125"/>
      <c r="H72" s="125"/>
      <c r="I72" s="125"/>
      <c r="J72" s="125"/>
      <c r="K72" s="125"/>
      <c r="L72" s="125">
        <f t="shared" si="15"/>
        <v>0</v>
      </c>
      <c r="M72" s="125">
        <f t="shared" si="16"/>
        <v>0</v>
      </c>
      <c r="N72" s="125">
        <f t="shared" si="17"/>
        <v>0</v>
      </c>
    </row>
    <row r="73" spans="1:14">
      <c r="A73" s="13" t="s">
        <v>51</v>
      </c>
      <c r="B73" s="5" t="s">
        <v>590</v>
      </c>
      <c r="C73" s="125"/>
      <c r="D73" s="125"/>
      <c r="E73" s="125"/>
      <c r="F73" s="125"/>
      <c r="G73" s="125"/>
      <c r="H73" s="125"/>
      <c r="I73" s="125"/>
      <c r="J73" s="125"/>
      <c r="K73" s="125"/>
      <c r="L73" s="125">
        <f t="shared" si="15"/>
        <v>0</v>
      </c>
      <c r="M73" s="125">
        <f t="shared" si="16"/>
        <v>0</v>
      </c>
      <c r="N73" s="125">
        <f t="shared" si="17"/>
        <v>0</v>
      </c>
    </row>
    <row r="74" spans="1:14">
      <c r="A74" s="37" t="s">
        <v>591</v>
      </c>
      <c r="B74" s="5" t="s">
        <v>592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>
        <f t="shared" si="15"/>
        <v>0</v>
      </c>
      <c r="M74" s="125">
        <f t="shared" si="16"/>
        <v>0</v>
      </c>
      <c r="N74" s="125">
        <f t="shared" si="17"/>
        <v>0</v>
      </c>
    </row>
    <row r="75" spans="1:14">
      <c r="A75" s="14" t="s">
        <v>69</v>
      </c>
      <c r="B75" s="7" t="s">
        <v>593</v>
      </c>
      <c r="C75" s="120">
        <f>SUM(C71:C74)</f>
        <v>0</v>
      </c>
      <c r="D75" s="120">
        <f t="shared" ref="D75:K75" si="18">SUM(D71:D74)</f>
        <v>0</v>
      </c>
      <c r="E75" s="120">
        <f t="shared" si="18"/>
        <v>0</v>
      </c>
      <c r="F75" s="120">
        <f t="shared" si="18"/>
        <v>0</v>
      </c>
      <c r="G75" s="120">
        <f t="shared" si="18"/>
        <v>0</v>
      </c>
      <c r="H75" s="120">
        <f t="shared" si="18"/>
        <v>0</v>
      </c>
      <c r="I75" s="120">
        <f t="shared" si="18"/>
        <v>0</v>
      </c>
      <c r="J75" s="120">
        <f t="shared" si="18"/>
        <v>0</v>
      </c>
      <c r="K75" s="120">
        <f t="shared" si="18"/>
        <v>0</v>
      </c>
      <c r="L75" s="125">
        <f t="shared" si="15"/>
        <v>0</v>
      </c>
      <c r="M75" s="125">
        <f t="shared" si="16"/>
        <v>0</v>
      </c>
      <c r="N75" s="125">
        <f t="shared" si="17"/>
        <v>0</v>
      </c>
    </row>
    <row r="76" spans="1:14">
      <c r="A76" s="5" t="s">
        <v>177</v>
      </c>
      <c r="B76" s="5" t="s">
        <v>594</v>
      </c>
      <c r="C76" s="125"/>
      <c r="D76" s="125"/>
      <c r="E76" s="125"/>
      <c r="F76" s="125"/>
      <c r="G76" s="125"/>
      <c r="H76" s="125"/>
      <c r="I76" s="125"/>
      <c r="J76" s="125"/>
      <c r="K76" s="125"/>
      <c r="L76" s="125">
        <f t="shared" si="15"/>
        <v>0</v>
      </c>
      <c r="M76" s="125">
        <f t="shared" si="16"/>
        <v>0</v>
      </c>
      <c r="N76" s="125">
        <f t="shared" si="17"/>
        <v>0</v>
      </c>
    </row>
    <row r="77" spans="1:14">
      <c r="A77" s="5" t="s">
        <v>195</v>
      </c>
      <c r="B77" s="5" t="s">
        <v>594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>
        <f t="shared" si="15"/>
        <v>0</v>
      </c>
      <c r="M77" s="125">
        <f t="shared" si="16"/>
        <v>0</v>
      </c>
      <c r="N77" s="125">
        <f t="shared" si="17"/>
        <v>0</v>
      </c>
    </row>
    <row r="78" spans="1:14">
      <c r="A78" s="5" t="s">
        <v>175</v>
      </c>
      <c r="B78" s="5" t="s">
        <v>595</v>
      </c>
      <c r="C78" s="125"/>
      <c r="D78" s="125"/>
      <c r="E78" s="125"/>
      <c r="F78" s="125"/>
      <c r="G78" s="125"/>
      <c r="H78" s="125"/>
      <c r="I78" s="125"/>
      <c r="J78" s="125"/>
      <c r="K78" s="125"/>
      <c r="L78" s="125">
        <f t="shared" si="15"/>
        <v>0</v>
      </c>
      <c r="M78" s="125">
        <f t="shared" si="16"/>
        <v>0</v>
      </c>
      <c r="N78" s="125">
        <f t="shared" si="17"/>
        <v>0</v>
      </c>
    </row>
    <row r="79" spans="1:14">
      <c r="A79" s="5" t="s">
        <v>176</v>
      </c>
      <c r="B79" s="5" t="s">
        <v>595</v>
      </c>
      <c r="C79" s="125"/>
      <c r="D79" s="125"/>
      <c r="E79" s="125"/>
      <c r="F79" s="125"/>
      <c r="G79" s="125"/>
      <c r="H79" s="125"/>
      <c r="I79" s="125"/>
      <c r="J79" s="125"/>
      <c r="K79" s="125"/>
      <c r="L79" s="125">
        <f t="shared" si="15"/>
        <v>0</v>
      </c>
      <c r="M79" s="125">
        <f t="shared" si="16"/>
        <v>0</v>
      </c>
      <c r="N79" s="125">
        <f t="shared" si="17"/>
        <v>0</v>
      </c>
    </row>
    <row r="80" spans="1:14">
      <c r="A80" s="7" t="s">
        <v>70</v>
      </c>
      <c r="B80" s="7" t="s">
        <v>596</v>
      </c>
      <c r="C80" s="120">
        <f>SUM(C76:C79)</f>
        <v>0</v>
      </c>
      <c r="D80" s="120">
        <f t="shared" ref="D80:K80" si="19">SUM(D76:D79)</f>
        <v>0</v>
      </c>
      <c r="E80" s="120">
        <f t="shared" si="19"/>
        <v>0</v>
      </c>
      <c r="F80" s="120">
        <f t="shared" si="19"/>
        <v>0</v>
      </c>
      <c r="G80" s="120">
        <f t="shared" si="19"/>
        <v>0</v>
      </c>
      <c r="H80" s="120">
        <f t="shared" si="19"/>
        <v>0</v>
      </c>
      <c r="I80" s="120">
        <f t="shared" si="19"/>
        <v>0</v>
      </c>
      <c r="J80" s="120">
        <f t="shared" si="19"/>
        <v>0</v>
      </c>
      <c r="K80" s="120">
        <f t="shared" si="19"/>
        <v>0</v>
      </c>
      <c r="L80" s="125">
        <f t="shared" si="15"/>
        <v>0</v>
      </c>
      <c r="M80" s="125">
        <f t="shared" si="16"/>
        <v>0</v>
      </c>
      <c r="N80" s="125">
        <f t="shared" si="17"/>
        <v>0</v>
      </c>
    </row>
    <row r="81" spans="1:14">
      <c r="A81" s="37" t="s">
        <v>597</v>
      </c>
      <c r="B81" s="5" t="s">
        <v>598</v>
      </c>
      <c r="C81" s="125"/>
      <c r="D81" s="125"/>
      <c r="E81" s="125"/>
      <c r="F81" s="125"/>
      <c r="G81" s="125"/>
      <c r="H81" s="125"/>
      <c r="I81" s="125"/>
      <c r="J81" s="125"/>
      <c r="K81" s="125"/>
      <c r="L81" s="125">
        <f t="shared" si="15"/>
        <v>0</v>
      </c>
      <c r="M81" s="125">
        <f t="shared" si="16"/>
        <v>0</v>
      </c>
      <c r="N81" s="125">
        <f t="shared" si="17"/>
        <v>0</v>
      </c>
    </row>
    <row r="82" spans="1:14">
      <c r="A82" s="37" t="s">
        <v>599</v>
      </c>
      <c r="B82" s="5" t="s">
        <v>600</v>
      </c>
      <c r="C82" s="125"/>
      <c r="D82" s="125"/>
      <c r="E82" s="125"/>
      <c r="F82" s="125"/>
      <c r="G82" s="125"/>
      <c r="H82" s="125"/>
      <c r="I82" s="125"/>
      <c r="J82" s="125"/>
      <c r="K82" s="125"/>
      <c r="L82" s="125">
        <f t="shared" si="15"/>
        <v>0</v>
      </c>
      <c r="M82" s="125">
        <f t="shared" si="16"/>
        <v>0</v>
      </c>
      <c r="N82" s="125">
        <f t="shared" si="17"/>
        <v>0</v>
      </c>
    </row>
    <row r="83" spans="1:14">
      <c r="A83" s="37" t="s">
        <v>601</v>
      </c>
      <c r="B83" s="5" t="s">
        <v>602</v>
      </c>
      <c r="C83" s="125">
        <f>55392+6840</f>
        <v>62232</v>
      </c>
      <c r="D83" s="125">
        <v>63368</v>
      </c>
      <c r="E83" s="125">
        <v>70227</v>
      </c>
      <c r="F83" s="125"/>
      <c r="G83" s="125"/>
      <c r="H83" s="125"/>
      <c r="I83" s="125"/>
      <c r="J83" s="125"/>
      <c r="K83" s="125"/>
      <c r="L83" s="125">
        <f t="shared" si="15"/>
        <v>62232</v>
      </c>
      <c r="M83" s="125">
        <f t="shared" si="16"/>
        <v>63368</v>
      </c>
      <c r="N83" s="125">
        <f t="shared" si="17"/>
        <v>70227</v>
      </c>
    </row>
    <row r="84" spans="1:14">
      <c r="A84" s="37" t="s">
        <v>603</v>
      </c>
      <c r="B84" s="5" t="s">
        <v>604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5">
        <f t="shared" si="15"/>
        <v>0</v>
      </c>
      <c r="M84" s="125">
        <f t="shared" si="16"/>
        <v>0</v>
      </c>
      <c r="N84" s="125">
        <f t="shared" si="17"/>
        <v>0</v>
      </c>
    </row>
    <row r="85" spans="1:14">
      <c r="A85" s="13" t="s">
        <v>52</v>
      </c>
      <c r="B85" s="5" t="s">
        <v>605</v>
      </c>
      <c r="C85" s="125"/>
      <c r="D85" s="125"/>
      <c r="E85" s="125"/>
      <c r="F85" s="125"/>
      <c r="G85" s="125"/>
      <c r="H85" s="125"/>
      <c r="I85" s="125"/>
      <c r="J85" s="125"/>
      <c r="K85" s="125"/>
      <c r="L85" s="125">
        <f t="shared" si="15"/>
        <v>0</v>
      </c>
      <c r="M85" s="125">
        <f t="shared" si="16"/>
        <v>0</v>
      </c>
      <c r="N85" s="125">
        <f t="shared" si="17"/>
        <v>0</v>
      </c>
    </row>
    <row r="86" spans="1:14">
      <c r="A86" s="15" t="s">
        <v>71</v>
      </c>
      <c r="B86" s="7" t="s">
        <v>606</v>
      </c>
      <c r="C86" s="120">
        <f>SUM(C81:C85)</f>
        <v>62232</v>
      </c>
      <c r="D86" s="120">
        <f t="shared" ref="D86:K86" si="20">SUM(D81:D85)</f>
        <v>63368</v>
      </c>
      <c r="E86" s="120">
        <f t="shared" si="20"/>
        <v>70227</v>
      </c>
      <c r="F86" s="120">
        <f t="shared" si="20"/>
        <v>0</v>
      </c>
      <c r="G86" s="120">
        <f t="shared" si="20"/>
        <v>0</v>
      </c>
      <c r="H86" s="120">
        <f t="shared" si="20"/>
        <v>0</v>
      </c>
      <c r="I86" s="120">
        <f t="shared" si="20"/>
        <v>0</v>
      </c>
      <c r="J86" s="120">
        <f t="shared" si="20"/>
        <v>0</v>
      </c>
      <c r="K86" s="120">
        <f t="shared" si="20"/>
        <v>0</v>
      </c>
      <c r="L86" s="125">
        <f t="shared" si="15"/>
        <v>62232</v>
      </c>
      <c r="M86" s="125">
        <f t="shared" si="16"/>
        <v>63368</v>
      </c>
      <c r="N86" s="125">
        <f t="shared" si="17"/>
        <v>70227</v>
      </c>
    </row>
    <row r="87" spans="1:14">
      <c r="A87" s="13" t="s">
        <v>607</v>
      </c>
      <c r="B87" s="5" t="s">
        <v>608</v>
      </c>
      <c r="C87" s="125"/>
      <c r="D87" s="125"/>
      <c r="E87" s="125"/>
      <c r="F87" s="125"/>
      <c r="G87" s="125"/>
      <c r="H87" s="125"/>
      <c r="I87" s="125"/>
      <c r="J87" s="125"/>
      <c r="K87" s="125"/>
      <c r="L87" s="125">
        <f t="shared" si="15"/>
        <v>0</v>
      </c>
      <c r="M87" s="125">
        <f t="shared" si="16"/>
        <v>0</v>
      </c>
      <c r="N87" s="125">
        <f t="shared" si="17"/>
        <v>0</v>
      </c>
    </row>
    <row r="88" spans="1:14">
      <c r="A88" s="13" t="s">
        <v>609</v>
      </c>
      <c r="B88" s="5" t="s">
        <v>610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>
        <f t="shared" si="15"/>
        <v>0</v>
      </c>
      <c r="M88" s="125">
        <f t="shared" si="16"/>
        <v>0</v>
      </c>
      <c r="N88" s="125">
        <f t="shared" si="17"/>
        <v>0</v>
      </c>
    </row>
    <row r="89" spans="1:14">
      <c r="A89" s="37" t="s">
        <v>611</v>
      </c>
      <c r="B89" s="5" t="s">
        <v>612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>
        <f t="shared" si="15"/>
        <v>0</v>
      </c>
      <c r="M89" s="125">
        <f t="shared" si="16"/>
        <v>0</v>
      </c>
      <c r="N89" s="125">
        <f t="shared" si="17"/>
        <v>0</v>
      </c>
    </row>
    <row r="90" spans="1:14">
      <c r="A90" s="37" t="s">
        <v>53</v>
      </c>
      <c r="B90" s="5" t="s">
        <v>613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>
        <f t="shared" si="15"/>
        <v>0</v>
      </c>
      <c r="M90" s="125">
        <f t="shared" si="16"/>
        <v>0</v>
      </c>
      <c r="N90" s="125">
        <f t="shared" si="17"/>
        <v>0</v>
      </c>
    </row>
    <row r="91" spans="1:14">
      <c r="A91" s="14" t="s">
        <v>72</v>
      </c>
      <c r="B91" s="7" t="s">
        <v>614</v>
      </c>
      <c r="C91" s="125">
        <f>SUM(C87:C90)</f>
        <v>0</v>
      </c>
      <c r="D91" s="125">
        <f t="shared" ref="D91:K91" si="21">SUM(D87:D90)</f>
        <v>0</v>
      </c>
      <c r="E91" s="125">
        <f t="shared" si="21"/>
        <v>0</v>
      </c>
      <c r="F91" s="125">
        <f t="shared" si="21"/>
        <v>0</v>
      </c>
      <c r="G91" s="125">
        <f t="shared" si="21"/>
        <v>0</v>
      </c>
      <c r="H91" s="125">
        <f t="shared" si="21"/>
        <v>0</v>
      </c>
      <c r="I91" s="125">
        <f t="shared" si="21"/>
        <v>0</v>
      </c>
      <c r="J91" s="125">
        <f t="shared" si="21"/>
        <v>0</v>
      </c>
      <c r="K91" s="125">
        <f t="shared" si="21"/>
        <v>0</v>
      </c>
      <c r="L91" s="125">
        <f t="shared" si="15"/>
        <v>0</v>
      </c>
      <c r="M91" s="125">
        <f t="shared" si="16"/>
        <v>0</v>
      </c>
      <c r="N91" s="125">
        <f t="shared" si="17"/>
        <v>0</v>
      </c>
    </row>
    <row r="92" spans="1:14">
      <c r="A92" s="15" t="s">
        <v>615</v>
      </c>
      <c r="B92" s="7" t="s">
        <v>616</v>
      </c>
      <c r="C92" s="125"/>
      <c r="D92" s="125"/>
      <c r="E92" s="125"/>
      <c r="F92" s="125"/>
      <c r="G92" s="125"/>
      <c r="H92" s="125"/>
      <c r="I92" s="125"/>
      <c r="J92" s="125"/>
      <c r="K92" s="125"/>
      <c r="L92" s="125">
        <f t="shared" si="15"/>
        <v>0</v>
      </c>
      <c r="M92" s="125">
        <f t="shared" si="16"/>
        <v>0</v>
      </c>
      <c r="N92" s="125">
        <f t="shared" si="17"/>
        <v>0</v>
      </c>
    </row>
    <row r="93" spans="1:14" ht="15.6">
      <c r="A93" s="40" t="s">
        <v>73</v>
      </c>
      <c r="B93" s="41" t="s">
        <v>617</v>
      </c>
      <c r="C93" s="120">
        <f>C92+C91+C86+C80+C75+C70</f>
        <v>62232</v>
      </c>
      <c r="D93" s="120">
        <f t="shared" ref="D93:K93" si="22">D92+D91+D86+D80+D75+D70</f>
        <v>63368</v>
      </c>
      <c r="E93" s="120">
        <f t="shared" si="22"/>
        <v>70227</v>
      </c>
      <c r="F93" s="120">
        <f t="shared" si="22"/>
        <v>0</v>
      </c>
      <c r="G93" s="120">
        <f t="shared" si="22"/>
        <v>0</v>
      </c>
      <c r="H93" s="120">
        <f t="shared" si="22"/>
        <v>0</v>
      </c>
      <c r="I93" s="120">
        <f t="shared" si="22"/>
        <v>0</v>
      </c>
      <c r="J93" s="120">
        <f t="shared" si="22"/>
        <v>0</v>
      </c>
      <c r="K93" s="120">
        <f t="shared" si="22"/>
        <v>0</v>
      </c>
      <c r="L93" s="125">
        <f t="shared" si="15"/>
        <v>62232</v>
      </c>
      <c r="M93" s="125">
        <f t="shared" si="16"/>
        <v>63368</v>
      </c>
      <c r="N93" s="125">
        <f t="shared" si="17"/>
        <v>70227</v>
      </c>
    </row>
    <row r="94" spans="1:14" ht="15.6">
      <c r="A94" s="127" t="s">
        <v>55</v>
      </c>
      <c r="B94" s="128"/>
      <c r="C94" s="120">
        <f t="shared" ref="C94:K94" si="23">C64+C93</f>
        <v>62232</v>
      </c>
      <c r="D94" s="120">
        <f t="shared" si="23"/>
        <v>63368</v>
      </c>
      <c r="E94" s="120">
        <f t="shared" si="23"/>
        <v>70340</v>
      </c>
      <c r="F94" s="120">
        <f t="shared" si="23"/>
        <v>0</v>
      </c>
      <c r="G94" s="120">
        <f t="shared" si="23"/>
        <v>0</v>
      </c>
      <c r="H94" s="120">
        <f t="shared" si="23"/>
        <v>0</v>
      </c>
      <c r="I94" s="120">
        <f t="shared" si="23"/>
        <v>0</v>
      </c>
      <c r="J94" s="120">
        <f t="shared" si="23"/>
        <v>0</v>
      </c>
      <c r="K94" s="120">
        <f t="shared" si="23"/>
        <v>0</v>
      </c>
      <c r="L94" s="125">
        <f t="shared" si="15"/>
        <v>62232</v>
      </c>
      <c r="M94" s="125">
        <f t="shared" si="16"/>
        <v>63368</v>
      </c>
      <c r="N94" s="125">
        <f t="shared" si="17"/>
        <v>70340</v>
      </c>
    </row>
  </sheetData>
  <mergeCells count="2">
    <mergeCell ref="A1:L1"/>
    <mergeCell ref="A2:L2"/>
  </mergeCells>
  <phoneticPr fontId="46" type="noConversion"/>
  <pageMargins left="0.24" right="0.23" top="0.57999999999999996" bottom="0.74803149606299213" header="0.31496062992125984" footer="0.31496062992125984"/>
  <pageSetup paperSize="9" scale="37" orientation="portrait" horizontalDpi="300" verticalDpi="300" r:id="rId1"/>
  <headerFooter alignWithMargins="0">
    <oddHeader>&amp;R9.sz. 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N94"/>
  <sheetViews>
    <sheetView zoomScale="70" workbookViewId="0">
      <pane xSplit="2" ySplit="5" topLeftCell="I75" activePane="bottomRight" state="frozen"/>
      <selection activeCell="C92" sqref="C92"/>
      <selection pane="topRight" activeCell="C92" sqref="C92"/>
      <selection pane="bottomLeft" activeCell="C92" sqref="C92"/>
      <selection pane="bottomRight" activeCell="M97" sqref="M97"/>
    </sheetView>
  </sheetViews>
  <sheetFormatPr defaultRowHeight="14.4"/>
  <cols>
    <col min="1" max="1" width="92.5546875" customWidth="1"/>
    <col min="3" max="5" width="16.44140625" style="122" customWidth="1"/>
    <col min="6" max="8" width="16" style="122" customWidth="1"/>
    <col min="9" max="11" width="16.6640625" style="122" customWidth="1"/>
    <col min="12" max="12" width="14.6640625" style="122" customWidth="1"/>
    <col min="13" max="13" width="16.33203125" customWidth="1"/>
    <col min="14" max="14" width="14.33203125" customWidth="1"/>
  </cols>
  <sheetData>
    <row r="1" spans="1:14" ht="27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3"/>
    </row>
    <row r="2" spans="1:14" ht="23.25" customHeight="1">
      <c r="A2" s="285" t="s">
        <v>101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</row>
    <row r="3" spans="1:14" ht="18">
      <c r="A3" s="121"/>
    </row>
    <row r="4" spans="1:14">
      <c r="A4" t="s">
        <v>694</v>
      </c>
    </row>
    <row r="5" spans="1:14" ht="66.599999999999994">
      <c r="A5" s="2" t="s">
        <v>319</v>
      </c>
      <c r="B5" s="3" t="s">
        <v>267</v>
      </c>
      <c r="C5" s="123" t="s">
        <v>1022</v>
      </c>
      <c r="D5" s="123" t="s">
        <v>1021</v>
      </c>
      <c r="E5" s="123" t="s">
        <v>1032</v>
      </c>
      <c r="F5" s="123" t="s">
        <v>1023</v>
      </c>
      <c r="G5" s="123" t="s">
        <v>1024</v>
      </c>
      <c r="H5" s="123" t="s">
        <v>1025</v>
      </c>
      <c r="I5" s="123" t="s">
        <v>1026</v>
      </c>
      <c r="J5" s="123" t="s">
        <v>1027</v>
      </c>
      <c r="K5" s="123" t="s">
        <v>1028</v>
      </c>
      <c r="L5" s="124" t="s">
        <v>1029</v>
      </c>
      <c r="M5" s="124" t="s">
        <v>1030</v>
      </c>
      <c r="N5" s="124" t="s">
        <v>1031</v>
      </c>
    </row>
    <row r="6" spans="1:14" ht="15" customHeight="1">
      <c r="A6" s="31" t="s">
        <v>497</v>
      </c>
      <c r="B6" s="6" t="s">
        <v>498</v>
      </c>
      <c r="C6" s="125"/>
      <c r="D6" s="125"/>
      <c r="E6" s="125"/>
      <c r="F6" s="125"/>
      <c r="G6" s="125"/>
      <c r="H6" s="125"/>
      <c r="I6" s="125"/>
      <c r="J6" s="125"/>
      <c r="K6" s="125"/>
      <c r="L6" s="125">
        <f>C6+F6+I6</f>
        <v>0</v>
      </c>
      <c r="M6" s="125">
        <f>D6+G6+J6</f>
        <v>0</v>
      </c>
      <c r="N6" s="125">
        <f>E6+H6+K6</f>
        <v>0</v>
      </c>
    </row>
    <row r="7" spans="1:14" ht="15" customHeight="1">
      <c r="A7" s="5" t="s">
        <v>499</v>
      </c>
      <c r="B7" s="6" t="s">
        <v>500</v>
      </c>
      <c r="C7" s="125"/>
      <c r="D7" s="125"/>
      <c r="E7" s="125"/>
      <c r="F7" s="125"/>
      <c r="G7" s="125"/>
      <c r="H7" s="125"/>
      <c r="I7" s="125"/>
      <c r="J7" s="125"/>
      <c r="K7" s="125"/>
      <c r="L7" s="125">
        <f t="shared" ref="L7:L70" si="0">C7+F7+I7</f>
        <v>0</v>
      </c>
      <c r="M7" s="125">
        <f t="shared" ref="M7:M70" si="1">D7+G7+J7</f>
        <v>0</v>
      </c>
      <c r="N7" s="125">
        <f t="shared" ref="N7:N70" si="2">E7+H7+K7</f>
        <v>0</v>
      </c>
    </row>
    <row r="8" spans="1:14" ht="15" customHeight="1">
      <c r="A8" s="5" t="s">
        <v>501</v>
      </c>
      <c r="B8" s="6" t="s">
        <v>502</v>
      </c>
      <c r="C8" s="125"/>
      <c r="D8" s="125"/>
      <c r="E8" s="125"/>
      <c r="F8" s="125"/>
      <c r="G8" s="125"/>
      <c r="H8" s="125"/>
      <c r="I8" s="125"/>
      <c r="J8" s="125"/>
      <c r="K8" s="125"/>
      <c r="L8" s="125">
        <f t="shared" si="0"/>
        <v>0</v>
      </c>
      <c r="M8" s="125">
        <f t="shared" si="1"/>
        <v>0</v>
      </c>
      <c r="N8" s="125">
        <f t="shared" si="2"/>
        <v>0</v>
      </c>
    </row>
    <row r="9" spans="1:14" ht="15" customHeight="1">
      <c r="A9" s="5" t="s">
        <v>503</v>
      </c>
      <c r="B9" s="6" t="s">
        <v>504</v>
      </c>
      <c r="C9" s="125"/>
      <c r="D9" s="125"/>
      <c r="E9" s="125"/>
      <c r="F9" s="125"/>
      <c r="G9" s="125"/>
      <c r="H9" s="125"/>
      <c r="I9" s="125"/>
      <c r="J9" s="125"/>
      <c r="K9" s="125"/>
      <c r="L9" s="125">
        <f t="shared" si="0"/>
        <v>0</v>
      </c>
      <c r="M9" s="125">
        <f t="shared" si="1"/>
        <v>0</v>
      </c>
      <c r="N9" s="125">
        <f t="shared" si="2"/>
        <v>0</v>
      </c>
    </row>
    <row r="10" spans="1:14" ht="15" customHeight="1">
      <c r="A10" s="5" t="s">
        <v>505</v>
      </c>
      <c r="B10" s="6" t="s">
        <v>506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>
        <f t="shared" si="0"/>
        <v>0</v>
      </c>
      <c r="M10" s="125">
        <f t="shared" si="1"/>
        <v>0</v>
      </c>
      <c r="N10" s="125">
        <f t="shared" si="2"/>
        <v>0</v>
      </c>
    </row>
    <row r="11" spans="1:14" ht="15" customHeight="1">
      <c r="A11" s="5" t="s">
        <v>507</v>
      </c>
      <c r="B11" s="6" t="s">
        <v>508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>
        <f t="shared" si="0"/>
        <v>0</v>
      </c>
      <c r="M11" s="125">
        <f t="shared" si="1"/>
        <v>0</v>
      </c>
      <c r="N11" s="125">
        <f t="shared" si="2"/>
        <v>0</v>
      </c>
    </row>
    <row r="12" spans="1:14" ht="15" customHeight="1">
      <c r="A12" s="7" t="s">
        <v>57</v>
      </c>
      <c r="B12" s="8" t="s">
        <v>509</v>
      </c>
      <c r="C12" s="120">
        <f>SUM(C6:C11)</f>
        <v>0</v>
      </c>
      <c r="D12" s="120">
        <f t="shared" ref="D12:K12" si="3">SUM(D6:D11)</f>
        <v>0</v>
      </c>
      <c r="E12" s="120">
        <f t="shared" si="3"/>
        <v>0</v>
      </c>
      <c r="F12" s="120">
        <f t="shared" si="3"/>
        <v>0</v>
      </c>
      <c r="G12" s="120">
        <f t="shared" si="3"/>
        <v>0</v>
      </c>
      <c r="H12" s="120">
        <f t="shared" si="3"/>
        <v>0</v>
      </c>
      <c r="I12" s="120">
        <f t="shared" si="3"/>
        <v>0</v>
      </c>
      <c r="J12" s="120">
        <f t="shared" si="3"/>
        <v>0</v>
      </c>
      <c r="K12" s="120">
        <f t="shared" si="3"/>
        <v>0</v>
      </c>
      <c r="L12" s="125">
        <f t="shared" si="0"/>
        <v>0</v>
      </c>
      <c r="M12" s="125">
        <f t="shared" si="1"/>
        <v>0</v>
      </c>
      <c r="N12" s="125">
        <f t="shared" si="2"/>
        <v>0</v>
      </c>
    </row>
    <row r="13" spans="1:14" ht="15" customHeight="1">
      <c r="A13" s="5" t="s">
        <v>510</v>
      </c>
      <c r="B13" s="6" t="s">
        <v>511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>
        <f t="shared" si="0"/>
        <v>0</v>
      </c>
      <c r="M13" s="125">
        <f t="shared" si="1"/>
        <v>0</v>
      </c>
      <c r="N13" s="125">
        <f t="shared" si="2"/>
        <v>0</v>
      </c>
    </row>
    <row r="14" spans="1:14" ht="15" customHeight="1">
      <c r="A14" s="5" t="s">
        <v>512</v>
      </c>
      <c r="B14" s="6" t="s">
        <v>513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>
        <f t="shared" si="0"/>
        <v>0</v>
      </c>
      <c r="M14" s="125">
        <f t="shared" si="1"/>
        <v>0</v>
      </c>
      <c r="N14" s="125">
        <f t="shared" si="2"/>
        <v>0</v>
      </c>
    </row>
    <row r="15" spans="1:14" ht="15" customHeight="1">
      <c r="A15" s="5" t="s">
        <v>18</v>
      </c>
      <c r="B15" s="6" t="s">
        <v>514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>
        <f t="shared" si="0"/>
        <v>0</v>
      </c>
      <c r="M15" s="125">
        <f t="shared" si="1"/>
        <v>0</v>
      </c>
      <c r="N15" s="125">
        <f t="shared" si="2"/>
        <v>0</v>
      </c>
    </row>
    <row r="16" spans="1:14" ht="15" customHeight="1">
      <c r="A16" s="5" t="s">
        <v>19</v>
      </c>
      <c r="B16" s="6" t="s">
        <v>515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>
        <f t="shared" si="0"/>
        <v>0</v>
      </c>
      <c r="M16" s="125">
        <f t="shared" si="1"/>
        <v>0</v>
      </c>
      <c r="N16" s="125">
        <f t="shared" si="2"/>
        <v>0</v>
      </c>
    </row>
    <row r="17" spans="1:14" ht="15" customHeight="1">
      <c r="A17" s="5" t="s">
        <v>20</v>
      </c>
      <c r="B17" s="6" t="s">
        <v>516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>
        <f t="shared" si="0"/>
        <v>0</v>
      </c>
      <c r="M17" s="125">
        <f t="shared" si="1"/>
        <v>0</v>
      </c>
      <c r="N17" s="125">
        <f t="shared" si="2"/>
        <v>0</v>
      </c>
    </row>
    <row r="18" spans="1:14" ht="15" customHeight="1">
      <c r="A18" s="39" t="s">
        <v>58</v>
      </c>
      <c r="B18" s="50" t="s">
        <v>517</v>
      </c>
      <c r="C18" s="120">
        <f>SUM(C13:C17)+C12</f>
        <v>0</v>
      </c>
      <c r="D18" s="120">
        <f t="shared" ref="D18:K18" si="4">SUM(D13:D17)+D12</f>
        <v>0</v>
      </c>
      <c r="E18" s="120">
        <f t="shared" si="4"/>
        <v>0</v>
      </c>
      <c r="F18" s="120">
        <f t="shared" si="4"/>
        <v>0</v>
      </c>
      <c r="G18" s="120">
        <f t="shared" si="4"/>
        <v>0</v>
      </c>
      <c r="H18" s="120">
        <f t="shared" si="4"/>
        <v>0</v>
      </c>
      <c r="I18" s="120">
        <f t="shared" si="4"/>
        <v>0</v>
      </c>
      <c r="J18" s="120">
        <f t="shared" si="4"/>
        <v>0</v>
      </c>
      <c r="K18" s="120">
        <f t="shared" si="4"/>
        <v>0</v>
      </c>
      <c r="L18" s="125">
        <f t="shared" si="0"/>
        <v>0</v>
      </c>
      <c r="M18" s="125">
        <f t="shared" si="1"/>
        <v>0</v>
      </c>
      <c r="N18" s="125">
        <f t="shared" si="2"/>
        <v>0</v>
      </c>
    </row>
    <row r="19" spans="1:14" ht="15" customHeight="1">
      <c r="A19" s="5" t="s">
        <v>518</v>
      </c>
      <c r="B19" s="6" t="s">
        <v>519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>
        <f t="shared" si="0"/>
        <v>0</v>
      </c>
      <c r="M19" s="125">
        <f t="shared" si="1"/>
        <v>0</v>
      </c>
      <c r="N19" s="125">
        <f t="shared" si="2"/>
        <v>0</v>
      </c>
    </row>
    <row r="20" spans="1:14" ht="15" customHeight="1">
      <c r="A20" s="5" t="s">
        <v>520</v>
      </c>
      <c r="B20" s="6" t="s">
        <v>521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>
        <f t="shared" si="0"/>
        <v>0</v>
      </c>
      <c r="M20" s="125">
        <f t="shared" si="1"/>
        <v>0</v>
      </c>
      <c r="N20" s="125">
        <f t="shared" si="2"/>
        <v>0</v>
      </c>
    </row>
    <row r="21" spans="1:14" ht="15" customHeight="1">
      <c r="A21" s="5" t="s">
        <v>21</v>
      </c>
      <c r="B21" s="6" t="s">
        <v>522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>
        <f t="shared" si="0"/>
        <v>0</v>
      </c>
      <c r="M21" s="125">
        <f t="shared" si="1"/>
        <v>0</v>
      </c>
      <c r="N21" s="125">
        <f t="shared" si="2"/>
        <v>0</v>
      </c>
    </row>
    <row r="22" spans="1:14" ht="15" customHeight="1">
      <c r="A22" s="5" t="s">
        <v>22</v>
      </c>
      <c r="B22" s="6" t="s">
        <v>523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>
        <f t="shared" si="0"/>
        <v>0</v>
      </c>
      <c r="M22" s="125">
        <f t="shared" si="1"/>
        <v>0</v>
      </c>
      <c r="N22" s="125">
        <f t="shared" si="2"/>
        <v>0</v>
      </c>
    </row>
    <row r="23" spans="1:14" ht="15" customHeight="1">
      <c r="A23" s="5" t="s">
        <v>23</v>
      </c>
      <c r="B23" s="6" t="s">
        <v>524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>
        <f t="shared" si="0"/>
        <v>0</v>
      </c>
      <c r="M23" s="125">
        <f t="shared" si="1"/>
        <v>0</v>
      </c>
      <c r="N23" s="125">
        <f t="shared" si="2"/>
        <v>0</v>
      </c>
    </row>
    <row r="24" spans="1:14" ht="15" customHeight="1">
      <c r="A24" s="39" t="s">
        <v>59</v>
      </c>
      <c r="B24" s="50" t="s">
        <v>525</v>
      </c>
      <c r="C24" s="120">
        <f>SUM(C19:C23)</f>
        <v>0</v>
      </c>
      <c r="D24" s="120">
        <f t="shared" ref="D24:K24" si="5">SUM(D19:D23)</f>
        <v>0</v>
      </c>
      <c r="E24" s="120">
        <f t="shared" si="5"/>
        <v>0</v>
      </c>
      <c r="F24" s="120">
        <f t="shared" si="5"/>
        <v>0</v>
      </c>
      <c r="G24" s="120">
        <f t="shared" si="5"/>
        <v>0</v>
      </c>
      <c r="H24" s="120">
        <f t="shared" si="5"/>
        <v>0</v>
      </c>
      <c r="I24" s="120">
        <f t="shared" si="5"/>
        <v>0</v>
      </c>
      <c r="J24" s="120">
        <f t="shared" si="5"/>
        <v>0</v>
      </c>
      <c r="K24" s="120">
        <f t="shared" si="5"/>
        <v>0</v>
      </c>
      <c r="L24" s="125">
        <f t="shared" si="0"/>
        <v>0</v>
      </c>
      <c r="M24" s="125">
        <f t="shared" si="1"/>
        <v>0</v>
      </c>
      <c r="N24" s="125">
        <f t="shared" si="2"/>
        <v>0</v>
      </c>
    </row>
    <row r="25" spans="1:14" ht="15" customHeight="1">
      <c r="A25" s="5" t="s">
        <v>24</v>
      </c>
      <c r="B25" s="6" t="s">
        <v>526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>
        <f t="shared" si="0"/>
        <v>0</v>
      </c>
      <c r="M25" s="125">
        <f t="shared" si="1"/>
        <v>0</v>
      </c>
      <c r="N25" s="125">
        <f t="shared" si="2"/>
        <v>0</v>
      </c>
    </row>
    <row r="26" spans="1:14" ht="15" customHeight="1">
      <c r="A26" s="5" t="s">
        <v>25</v>
      </c>
      <c r="B26" s="6" t="s">
        <v>527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>
        <f t="shared" si="0"/>
        <v>0</v>
      </c>
      <c r="M26" s="125">
        <f t="shared" si="1"/>
        <v>0</v>
      </c>
      <c r="N26" s="125">
        <f t="shared" si="2"/>
        <v>0</v>
      </c>
    </row>
    <row r="27" spans="1:14" ht="15" customHeight="1">
      <c r="A27" s="7" t="s">
        <v>60</v>
      </c>
      <c r="B27" s="8" t="s">
        <v>528</v>
      </c>
      <c r="C27" s="120">
        <f>SUM(C25:C26)</f>
        <v>0</v>
      </c>
      <c r="D27" s="120">
        <f t="shared" ref="D27:K27" si="6">SUM(D25:D26)</f>
        <v>0</v>
      </c>
      <c r="E27" s="120">
        <f t="shared" si="6"/>
        <v>0</v>
      </c>
      <c r="F27" s="120">
        <f t="shared" si="6"/>
        <v>0</v>
      </c>
      <c r="G27" s="120">
        <f t="shared" si="6"/>
        <v>0</v>
      </c>
      <c r="H27" s="120">
        <f t="shared" si="6"/>
        <v>0</v>
      </c>
      <c r="I27" s="120">
        <f t="shared" si="6"/>
        <v>0</v>
      </c>
      <c r="J27" s="120">
        <f t="shared" si="6"/>
        <v>0</v>
      </c>
      <c r="K27" s="120">
        <f t="shared" si="6"/>
        <v>0</v>
      </c>
      <c r="L27" s="125">
        <f t="shared" si="0"/>
        <v>0</v>
      </c>
      <c r="M27" s="125">
        <f t="shared" si="1"/>
        <v>0</v>
      </c>
      <c r="N27" s="125">
        <f t="shared" si="2"/>
        <v>0</v>
      </c>
    </row>
    <row r="28" spans="1:14" ht="15" customHeight="1">
      <c r="A28" s="5" t="s">
        <v>26</v>
      </c>
      <c r="B28" s="6" t="s">
        <v>529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>
        <f t="shared" si="0"/>
        <v>0</v>
      </c>
      <c r="M28" s="125">
        <f t="shared" si="1"/>
        <v>0</v>
      </c>
      <c r="N28" s="125">
        <f t="shared" si="2"/>
        <v>0</v>
      </c>
    </row>
    <row r="29" spans="1:14" ht="15" customHeight="1">
      <c r="A29" s="5" t="s">
        <v>27</v>
      </c>
      <c r="B29" s="6" t="s">
        <v>530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>
        <f t="shared" si="0"/>
        <v>0</v>
      </c>
      <c r="M29" s="125">
        <f t="shared" si="1"/>
        <v>0</v>
      </c>
      <c r="N29" s="125">
        <f t="shared" si="2"/>
        <v>0</v>
      </c>
    </row>
    <row r="30" spans="1:14" ht="15" customHeight="1">
      <c r="A30" s="5" t="s">
        <v>28</v>
      </c>
      <c r="B30" s="6" t="s">
        <v>531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>
        <f t="shared" si="0"/>
        <v>0</v>
      </c>
      <c r="M30" s="125">
        <f t="shared" si="1"/>
        <v>0</v>
      </c>
      <c r="N30" s="125">
        <f t="shared" si="2"/>
        <v>0</v>
      </c>
    </row>
    <row r="31" spans="1:14" ht="15" customHeight="1">
      <c r="A31" s="5" t="s">
        <v>29</v>
      </c>
      <c r="B31" s="6" t="s">
        <v>532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>
        <f t="shared" si="0"/>
        <v>0</v>
      </c>
      <c r="M31" s="125">
        <f t="shared" si="1"/>
        <v>0</v>
      </c>
      <c r="N31" s="125">
        <f t="shared" si="2"/>
        <v>0</v>
      </c>
    </row>
    <row r="32" spans="1:14" ht="15" customHeight="1">
      <c r="A32" s="5" t="s">
        <v>30</v>
      </c>
      <c r="B32" s="6" t="s">
        <v>535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>
        <f t="shared" si="0"/>
        <v>0</v>
      </c>
      <c r="M32" s="125">
        <f t="shared" si="1"/>
        <v>0</v>
      </c>
      <c r="N32" s="125">
        <f t="shared" si="2"/>
        <v>0</v>
      </c>
    </row>
    <row r="33" spans="1:14" ht="15" customHeight="1">
      <c r="A33" s="5" t="s">
        <v>536</v>
      </c>
      <c r="B33" s="6" t="s">
        <v>537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>
        <f t="shared" si="0"/>
        <v>0</v>
      </c>
      <c r="M33" s="125">
        <f t="shared" si="1"/>
        <v>0</v>
      </c>
      <c r="N33" s="125">
        <f t="shared" si="2"/>
        <v>0</v>
      </c>
    </row>
    <row r="34" spans="1:14" ht="15" customHeight="1">
      <c r="A34" s="5" t="s">
        <v>31</v>
      </c>
      <c r="B34" s="6" t="s">
        <v>538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>
        <f t="shared" si="0"/>
        <v>0</v>
      </c>
      <c r="M34" s="125">
        <f t="shared" si="1"/>
        <v>0</v>
      </c>
      <c r="N34" s="125">
        <f t="shared" si="2"/>
        <v>0</v>
      </c>
    </row>
    <row r="35" spans="1:14" ht="15" customHeight="1">
      <c r="A35" s="5" t="s">
        <v>32</v>
      </c>
      <c r="B35" s="6" t="s">
        <v>542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>
        <f t="shared" si="0"/>
        <v>0</v>
      </c>
      <c r="M35" s="125">
        <f t="shared" si="1"/>
        <v>0</v>
      </c>
      <c r="N35" s="125">
        <f t="shared" si="2"/>
        <v>0</v>
      </c>
    </row>
    <row r="36" spans="1:14" ht="15" customHeight="1">
      <c r="A36" s="7" t="s">
        <v>61</v>
      </c>
      <c r="B36" s="8" t="s">
        <v>545</v>
      </c>
      <c r="C36" s="120">
        <f>SUM(C28:C35)</f>
        <v>0</v>
      </c>
      <c r="D36" s="120">
        <f t="shared" ref="D36:K36" si="7">SUM(D28:D35)</f>
        <v>0</v>
      </c>
      <c r="E36" s="120">
        <f t="shared" si="7"/>
        <v>0</v>
      </c>
      <c r="F36" s="120">
        <f t="shared" si="7"/>
        <v>0</v>
      </c>
      <c r="G36" s="120">
        <f t="shared" si="7"/>
        <v>0</v>
      </c>
      <c r="H36" s="120">
        <f t="shared" si="7"/>
        <v>0</v>
      </c>
      <c r="I36" s="120">
        <f t="shared" si="7"/>
        <v>0</v>
      </c>
      <c r="J36" s="120">
        <f t="shared" si="7"/>
        <v>0</v>
      </c>
      <c r="K36" s="120">
        <f t="shared" si="7"/>
        <v>0</v>
      </c>
      <c r="L36" s="125">
        <f t="shared" si="0"/>
        <v>0</v>
      </c>
      <c r="M36" s="125">
        <f t="shared" si="1"/>
        <v>0</v>
      </c>
      <c r="N36" s="125">
        <f t="shared" si="2"/>
        <v>0</v>
      </c>
    </row>
    <row r="37" spans="1:14" ht="15" customHeight="1">
      <c r="A37" s="5" t="s">
        <v>33</v>
      </c>
      <c r="B37" s="6" t="s">
        <v>546</v>
      </c>
      <c r="C37" s="125">
        <v>50</v>
      </c>
      <c r="D37" s="125"/>
      <c r="E37" s="125"/>
      <c r="F37" s="125"/>
      <c r="G37" s="125"/>
      <c r="H37" s="125"/>
      <c r="I37" s="125"/>
      <c r="J37" s="125"/>
      <c r="K37" s="125"/>
      <c r="L37" s="125">
        <f t="shared" si="0"/>
        <v>50</v>
      </c>
      <c r="M37" s="125">
        <f t="shared" si="1"/>
        <v>0</v>
      </c>
      <c r="N37" s="125">
        <f t="shared" si="2"/>
        <v>0</v>
      </c>
    </row>
    <row r="38" spans="1:14" ht="15" customHeight="1">
      <c r="A38" s="39" t="s">
        <v>62</v>
      </c>
      <c r="B38" s="50" t="s">
        <v>547</v>
      </c>
      <c r="C38" s="120">
        <f>C37+C36+C27</f>
        <v>50</v>
      </c>
      <c r="D38" s="120">
        <v>50</v>
      </c>
      <c r="E38" s="120">
        <f>21-24+35+1</f>
        <v>33</v>
      </c>
      <c r="F38" s="120">
        <f t="shared" ref="F38:K38" si="8">F37+F36+F27</f>
        <v>0</v>
      </c>
      <c r="G38" s="120">
        <f t="shared" si="8"/>
        <v>0</v>
      </c>
      <c r="H38" s="120">
        <f t="shared" si="8"/>
        <v>0</v>
      </c>
      <c r="I38" s="120">
        <f t="shared" si="8"/>
        <v>0</v>
      </c>
      <c r="J38" s="120">
        <f t="shared" si="8"/>
        <v>0</v>
      </c>
      <c r="K38" s="120">
        <f t="shared" si="8"/>
        <v>0</v>
      </c>
      <c r="L38" s="125">
        <f t="shared" si="0"/>
        <v>50</v>
      </c>
      <c r="M38" s="125">
        <f t="shared" si="1"/>
        <v>50</v>
      </c>
      <c r="N38" s="125">
        <f t="shared" si="2"/>
        <v>33</v>
      </c>
    </row>
    <row r="39" spans="1:14" ht="15" customHeight="1">
      <c r="A39" s="13" t="s">
        <v>548</v>
      </c>
      <c r="B39" s="6" t="s">
        <v>549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>
        <f t="shared" si="0"/>
        <v>0</v>
      </c>
      <c r="M39" s="125">
        <f t="shared" si="1"/>
        <v>0</v>
      </c>
      <c r="N39" s="125">
        <f t="shared" si="2"/>
        <v>0</v>
      </c>
    </row>
    <row r="40" spans="1:14" ht="15" customHeight="1">
      <c r="A40" s="13" t="s">
        <v>34</v>
      </c>
      <c r="B40" s="6" t="s">
        <v>550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>
        <f t="shared" si="0"/>
        <v>0</v>
      </c>
      <c r="M40" s="125">
        <f t="shared" si="1"/>
        <v>0</v>
      </c>
      <c r="N40" s="125">
        <f t="shared" si="2"/>
        <v>0</v>
      </c>
    </row>
    <row r="41" spans="1:14" ht="15" customHeight="1">
      <c r="A41" s="13" t="s">
        <v>35</v>
      </c>
      <c r="B41" s="6" t="s">
        <v>551</v>
      </c>
      <c r="C41" s="125">
        <v>50</v>
      </c>
      <c r="D41" s="125">
        <v>50</v>
      </c>
      <c r="E41" s="125">
        <f>15+139</f>
        <v>154</v>
      </c>
      <c r="F41" s="125"/>
      <c r="G41" s="125"/>
      <c r="H41" s="125"/>
      <c r="I41" s="125"/>
      <c r="J41" s="125"/>
      <c r="K41" s="125"/>
      <c r="L41" s="125">
        <f t="shared" si="0"/>
        <v>50</v>
      </c>
      <c r="M41" s="125">
        <f t="shared" si="1"/>
        <v>50</v>
      </c>
      <c r="N41" s="125">
        <f t="shared" si="2"/>
        <v>154</v>
      </c>
    </row>
    <row r="42" spans="1:14" ht="15" customHeight="1">
      <c r="A42" s="13" t="s">
        <v>36</v>
      </c>
      <c r="B42" s="6" t="s">
        <v>552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>
        <f t="shared" si="0"/>
        <v>0</v>
      </c>
      <c r="M42" s="125">
        <f t="shared" si="1"/>
        <v>0</v>
      </c>
      <c r="N42" s="125">
        <f t="shared" si="2"/>
        <v>0</v>
      </c>
    </row>
    <row r="43" spans="1:14" ht="15" customHeight="1">
      <c r="A43" s="13" t="s">
        <v>553</v>
      </c>
      <c r="B43" s="6" t="s">
        <v>554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>
        <f t="shared" si="0"/>
        <v>0</v>
      </c>
      <c r="M43" s="125">
        <f t="shared" si="1"/>
        <v>0</v>
      </c>
      <c r="N43" s="125">
        <f t="shared" si="2"/>
        <v>0</v>
      </c>
    </row>
    <row r="44" spans="1:14" ht="15" customHeight="1">
      <c r="A44" s="13" t="s">
        <v>555</v>
      </c>
      <c r="B44" s="6" t="s">
        <v>556</v>
      </c>
      <c r="C44" s="125">
        <v>14</v>
      </c>
      <c r="D44" s="125">
        <v>14</v>
      </c>
      <c r="E44" s="125">
        <v>11</v>
      </c>
      <c r="F44" s="125"/>
      <c r="G44" s="125"/>
      <c r="H44" s="125"/>
      <c r="I44" s="125"/>
      <c r="J44" s="125"/>
      <c r="K44" s="125"/>
      <c r="L44" s="125">
        <f t="shared" si="0"/>
        <v>14</v>
      </c>
      <c r="M44" s="125">
        <f t="shared" si="1"/>
        <v>14</v>
      </c>
      <c r="N44" s="125">
        <f t="shared" si="2"/>
        <v>11</v>
      </c>
    </row>
    <row r="45" spans="1:14" ht="15" customHeight="1">
      <c r="A45" s="13" t="s">
        <v>557</v>
      </c>
      <c r="B45" s="6" t="s">
        <v>558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>
        <f t="shared" si="0"/>
        <v>0</v>
      </c>
      <c r="M45" s="125">
        <f t="shared" si="1"/>
        <v>0</v>
      </c>
      <c r="N45" s="125">
        <f t="shared" si="2"/>
        <v>0</v>
      </c>
    </row>
    <row r="46" spans="1:14" ht="15" customHeight="1">
      <c r="A46" s="13" t="s">
        <v>37</v>
      </c>
      <c r="B46" s="6" t="s">
        <v>559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>
        <f t="shared" si="0"/>
        <v>0</v>
      </c>
      <c r="M46" s="125">
        <f t="shared" si="1"/>
        <v>0</v>
      </c>
      <c r="N46" s="125">
        <f t="shared" si="2"/>
        <v>0</v>
      </c>
    </row>
    <row r="47" spans="1:14" ht="15" customHeight="1">
      <c r="A47" s="13" t="s">
        <v>38</v>
      </c>
      <c r="B47" s="6" t="s">
        <v>560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>
        <f t="shared" si="0"/>
        <v>0</v>
      </c>
      <c r="M47" s="125">
        <f t="shared" si="1"/>
        <v>0</v>
      </c>
      <c r="N47" s="125">
        <f t="shared" si="2"/>
        <v>0</v>
      </c>
    </row>
    <row r="48" spans="1:14" ht="15" customHeight="1">
      <c r="A48" s="13" t="s">
        <v>39</v>
      </c>
      <c r="B48" s="6" t="s">
        <v>561</v>
      </c>
      <c r="C48" s="125"/>
      <c r="D48" s="125"/>
      <c r="E48" s="125"/>
      <c r="F48" s="125"/>
      <c r="G48" s="125"/>
      <c r="H48" s="125"/>
      <c r="I48" s="125"/>
      <c r="J48" s="125"/>
      <c r="K48" s="125"/>
      <c r="L48" s="125">
        <f t="shared" si="0"/>
        <v>0</v>
      </c>
      <c r="M48" s="125">
        <f t="shared" si="1"/>
        <v>0</v>
      </c>
      <c r="N48" s="125">
        <f t="shared" si="2"/>
        <v>0</v>
      </c>
    </row>
    <row r="49" spans="1:14" ht="15" customHeight="1">
      <c r="A49" s="49" t="s">
        <v>63</v>
      </c>
      <c r="B49" s="50" t="s">
        <v>562</v>
      </c>
      <c r="C49" s="120">
        <f t="shared" ref="C49:K49" si="9">SUM(C39:C48)</f>
        <v>64</v>
      </c>
      <c r="D49" s="120">
        <f t="shared" si="9"/>
        <v>64</v>
      </c>
      <c r="E49" s="120">
        <f t="shared" si="9"/>
        <v>165</v>
      </c>
      <c r="F49" s="120">
        <f t="shared" si="9"/>
        <v>0</v>
      </c>
      <c r="G49" s="120">
        <f t="shared" si="9"/>
        <v>0</v>
      </c>
      <c r="H49" s="120">
        <f t="shared" si="9"/>
        <v>0</v>
      </c>
      <c r="I49" s="120">
        <f t="shared" si="9"/>
        <v>0</v>
      </c>
      <c r="J49" s="120">
        <f t="shared" si="9"/>
        <v>0</v>
      </c>
      <c r="K49" s="120">
        <f t="shared" si="9"/>
        <v>0</v>
      </c>
      <c r="L49" s="125">
        <f t="shared" si="0"/>
        <v>64</v>
      </c>
      <c r="M49" s="125">
        <f t="shared" si="1"/>
        <v>64</v>
      </c>
      <c r="N49" s="125">
        <f t="shared" si="2"/>
        <v>165</v>
      </c>
    </row>
    <row r="50" spans="1:14" ht="15" customHeight="1">
      <c r="A50" s="13" t="s">
        <v>40</v>
      </c>
      <c r="B50" s="6" t="s">
        <v>563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>
        <f t="shared" si="0"/>
        <v>0</v>
      </c>
      <c r="M50" s="125">
        <f t="shared" si="1"/>
        <v>0</v>
      </c>
      <c r="N50" s="125">
        <f t="shared" si="2"/>
        <v>0</v>
      </c>
    </row>
    <row r="51" spans="1:14" ht="15" customHeight="1">
      <c r="A51" s="13" t="s">
        <v>41</v>
      </c>
      <c r="B51" s="6" t="s">
        <v>564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>
        <f t="shared" si="0"/>
        <v>0</v>
      </c>
      <c r="M51" s="125">
        <f t="shared" si="1"/>
        <v>0</v>
      </c>
      <c r="N51" s="125">
        <f t="shared" si="2"/>
        <v>0</v>
      </c>
    </row>
    <row r="52" spans="1:14" ht="15" customHeight="1">
      <c r="A52" s="13" t="s">
        <v>565</v>
      </c>
      <c r="B52" s="6" t="s">
        <v>566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>
        <f t="shared" si="0"/>
        <v>0</v>
      </c>
      <c r="M52" s="125">
        <f t="shared" si="1"/>
        <v>0</v>
      </c>
      <c r="N52" s="125">
        <f t="shared" si="2"/>
        <v>0</v>
      </c>
    </row>
    <row r="53" spans="1:14" ht="15" customHeight="1">
      <c r="A53" s="13" t="s">
        <v>42</v>
      </c>
      <c r="B53" s="6" t="s">
        <v>567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>
        <f t="shared" si="0"/>
        <v>0</v>
      </c>
      <c r="M53" s="125">
        <f t="shared" si="1"/>
        <v>0</v>
      </c>
      <c r="N53" s="125">
        <f t="shared" si="2"/>
        <v>0</v>
      </c>
    </row>
    <row r="54" spans="1:14" ht="15" customHeight="1">
      <c r="A54" s="13" t="s">
        <v>568</v>
      </c>
      <c r="B54" s="6" t="s">
        <v>569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>
        <f t="shared" si="0"/>
        <v>0</v>
      </c>
      <c r="M54" s="125">
        <f t="shared" si="1"/>
        <v>0</v>
      </c>
      <c r="N54" s="125">
        <f t="shared" si="2"/>
        <v>0</v>
      </c>
    </row>
    <row r="55" spans="1:14" ht="15" customHeight="1">
      <c r="A55" s="39" t="s">
        <v>64</v>
      </c>
      <c r="B55" s="50" t="s">
        <v>570</v>
      </c>
      <c r="C55" s="120">
        <f>SUM(C50:C54)</f>
        <v>0</v>
      </c>
      <c r="D55" s="120">
        <f t="shared" ref="D55:K55" si="10">SUM(D50:D54)</f>
        <v>0</v>
      </c>
      <c r="E55" s="120">
        <f t="shared" si="10"/>
        <v>0</v>
      </c>
      <c r="F55" s="120">
        <f t="shared" si="10"/>
        <v>0</v>
      </c>
      <c r="G55" s="120">
        <f t="shared" si="10"/>
        <v>0</v>
      </c>
      <c r="H55" s="120">
        <f t="shared" si="10"/>
        <v>0</v>
      </c>
      <c r="I55" s="120">
        <f t="shared" si="10"/>
        <v>0</v>
      </c>
      <c r="J55" s="120">
        <f t="shared" si="10"/>
        <v>0</v>
      </c>
      <c r="K55" s="120">
        <f t="shared" si="10"/>
        <v>0</v>
      </c>
      <c r="L55" s="125">
        <f t="shared" si="0"/>
        <v>0</v>
      </c>
      <c r="M55" s="125">
        <f t="shared" si="1"/>
        <v>0</v>
      </c>
      <c r="N55" s="125">
        <f t="shared" si="2"/>
        <v>0</v>
      </c>
    </row>
    <row r="56" spans="1:14" ht="15" customHeight="1">
      <c r="A56" s="13" t="s">
        <v>571</v>
      </c>
      <c r="B56" s="6" t="s">
        <v>572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>
        <f t="shared" si="0"/>
        <v>0</v>
      </c>
      <c r="M56" s="125">
        <f t="shared" si="1"/>
        <v>0</v>
      </c>
      <c r="N56" s="125">
        <f t="shared" si="2"/>
        <v>0</v>
      </c>
    </row>
    <row r="57" spans="1:14" ht="15" customHeight="1">
      <c r="A57" s="5" t="s">
        <v>43</v>
      </c>
      <c r="B57" s="6" t="s">
        <v>573</v>
      </c>
      <c r="C57" s="125"/>
      <c r="D57" s="125"/>
      <c r="E57" s="125"/>
      <c r="F57" s="125"/>
      <c r="G57" s="125"/>
      <c r="H57" s="125"/>
      <c r="I57" s="125"/>
      <c r="J57" s="125"/>
      <c r="K57" s="125"/>
      <c r="L57" s="125">
        <f t="shared" si="0"/>
        <v>0</v>
      </c>
      <c r="M57" s="125">
        <f t="shared" si="1"/>
        <v>0</v>
      </c>
      <c r="N57" s="125">
        <f t="shared" si="2"/>
        <v>0</v>
      </c>
    </row>
    <row r="58" spans="1:14" ht="15" customHeight="1">
      <c r="A58" s="13" t="s">
        <v>44</v>
      </c>
      <c r="B58" s="6" t="s">
        <v>574</v>
      </c>
      <c r="C58" s="125"/>
      <c r="D58" s="125"/>
      <c r="E58" s="125"/>
      <c r="F58" s="125"/>
      <c r="G58" s="125"/>
      <c r="H58" s="125"/>
      <c r="I58" s="125"/>
      <c r="J58" s="125"/>
      <c r="K58" s="125"/>
      <c r="L58" s="125">
        <f t="shared" si="0"/>
        <v>0</v>
      </c>
      <c r="M58" s="125">
        <f t="shared" si="1"/>
        <v>0</v>
      </c>
      <c r="N58" s="125">
        <f t="shared" si="2"/>
        <v>0</v>
      </c>
    </row>
    <row r="59" spans="1:14" ht="15" customHeight="1">
      <c r="A59" s="39" t="s">
        <v>65</v>
      </c>
      <c r="B59" s="50" t="s">
        <v>575</v>
      </c>
      <c r="C59" s="120">
        <f>SUM(C57:C58)</f>
        <v>0</v>
      </c>
      <c r="D59" s="120">
        <f t="shared" ref="D59:K59" si="11">SUM(D57:D58)</f>
        <v>0</v>
      </c>
      <c r="E59" s="120">
        <f t="shared" si="11"/>
        <v>0</v>
      </c>
      <c r="F59" s="120">
        <f t="shared" si="11"/>
        <v>0</v>
      </c>
      <c r="G59" s="120">
        <f t="shared" si="11"/>
        <v>0</v>
      </c>
      <c r="H59" s="120">
        <f t="shared" si="11"/>
        <v>0</v>
      </c>
      <c r="I59" s="120">
        <f t="shared" si="11"/>
        <v>0</v>
      </c>
      <c r="J59" s="120">
        <f t="shared" si="11"/>
        <v>0</v>
      </c>
      <c r="K59" s="120">
        <f t="shared" si="11"/>
        <v>0</v>
      </c>
      <c r="L59" s="125">
        <f t="shared" si="0"/>
        <v>0</v>
      </c>
      <c r="M59" s="125">
        <f t="shared" si="1"/>
        <v>0</v>
      </c>
      <c r="N59" s="125">
        <f t="shared" si="2"/>
        <v>0</v>
      </c>
    </row>
    <row r="60" spans="1:14" ht="15" customHeight="1">
      <c r="A60" s="13" t="s">
        <v>576</v>
      </c>
      <c r="B60" s="6" t="s">
        <v>577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>
        <f t="shared" si="0"/>
        <v>0</v>
      </c>
      <c r="M60" s="125">
        <f t="shared" si="1"/>
        <v>0</v>
      </c>
      <c r="N60" s="125">
        <f t="shared" si="2"/>
        <v>0</v>
      </c>
    </row>
    <row r="61" spans="1:14" ht="15" customHeight="1">
      <c r="A61" s="5" t="s">
        <v>45</v>
      </c>
      <c r="B61" s="6" t="s">
        <v>578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>
        <f t="shared" si="0"/>
        <v>0</v>
      </c>
      <c r="M61" s="125">
        <f t="shared" si="1"/>
        <v>0</v>
      </c>
      <c r="N61" s="125">
        <f t="shared" si="2"/>
        <v>0</v>
      </c>
    </row>
    <row r="62" spans="1:14" ht="15" customHeight="1">
      <c r="A62" s="13" t="s">
        <v>46</v>
      </c>
      <c r="B62" s="6" t="s">
        <v>579</v>
      </c>
      <c r="C62" s="125"/>
      <c r="D62" s="125"/>
      <c r="E62" s="125">
        <v>13</v>
      </c>
      <c r="F62" s="125"/>
      <c r="G62" s="125"/>
      <c r="H62" s="125"/>
      <c r="I62" s="125"/>
      <c r="J62" s="125"/>
      <c r="K62" s="125"/>
      <c r="L62" s="125">
        <f t="shared" si="0"/>
        <v>0</v>
      </c>
      <c r="M62" s="125">
        <f t="shared" si="1"/>
        <v>0</v>
      </c>
      <c r="N62" s="125">
        <f t="shared" si="2"/>
        <v>13</v>
      </c>
    </row>
    <row r="63" spans="1:14" ht="15" customHeight="1">
      <c r="A63" s="39" t="s">
        <v>67</v>
      </c>
      <c r="B63" s="50" t="s">
        <v>580</v>
      </c>
      <c r="C63" s="120">
        <f t="shared" ref="C63:K63" si="12">SUM(C60:C62)</f>
        <v>0</v>
      </c>
      <c r="D63" s="120">
        <f t="shared" si="12"/>
        <v>0</v>
      </c>
      <c r="E63" s="120">
        <f t="shared" si="12"/>
        <v>13</v>
      </c>
      <c r="F63" s="120">
        <f t="shared" si="12"/>
        <v>0</v>
      </c>
      <c r="G63" s="120">
        <f t="shared" si="12"/>
        <v>0</v>
      </c>
      <c r="H63" s="120">
        <f t="shared" si="12"/>
        <v>0</v>
      </c>
      <c r="I63" s="120">
        <f t="shared" si="12"/>
        <v>0</v>
      </c>
      <c r="J63" s="120">
        <f t="shared" si="12"/>
        <v>0</v>
      </c>
      <c r="K63" s="120">
        <f t="shared" si="12"/>
        <v>0</v>
      </c>
      <c r="L63" s="125">
        <f t="shared" si="0"/>
        <v>0</v>
      </c>
      <c r="M63" s="125">
        <f t="shared" si="1"/>
        <v>0</v>
      </c>
      <c r="N63" s="125">
        <f t="shared" si="2"/>
        <v>13</v>
      </c>
    </row>
    <row r="64" spans="1:14" ht="15.6">
      <c r="A64" s="47" t="s">
        <v>66</v>
      </c>
      <c r="B64" s="35" t="s">
        <v>581</v>
      </c>
      <c r="C64" s="120">
        <f t="shared" ref="C64:K64" si="13">C63+C59+C55+C49+C38+C24+C18</f>
        <v>114</v>
      </c>
      <c r="D64" s="120">
        <f t="shared" si="13"/>
        <v>114</v>
      </c>
      <c r="E64" s="120">
        <f t="shared" si="13"/>
        <v>211</v>
      </c>
      <c r="F64" s="120">
        <f t="shared" si="13"/>
        <v>0</v>
      </c>
      <c r="G64" s="120">
        <f t="shared" si="13"/>
        <v>0</v>
      </c>
      <c r="H64" s="120">
        <f t="shared" si="13"/>
        <v>0</v>
      </c>
      <c r="I64" s="120">
        <f t="shared" si="13"/>
        <v>0</v>
      </c>
      <c r="J64" s="120">
        <f t="shared" si="13"/>
        <v>0</v>
      </c>
      <c r="K64" s="120">
        <f t="shared" si="13"/>
        <v>0</v>
      </c>
      <c r="L64" s="125">
        <f t="shared" si="0"/>
        <v>114</v>
      </c>
      <c r="M64" s="125">
        <f t="shared" si="1"/>
        <v>114</v>
      </c>
      <c r="N64" s="125">
        <f t="shared" si="2"/>
        <v>211</v>
      </c>
    </row>
    <row r="65" spans="1:14" ht="15.6">
      <c r="A65" s="126" t="s">
        <v>196</v>
      </c>
      <c r="B65" s="61"/>
      <c r="C65" s="125">
        <f>C18+C38+C49+C59-'5.kiadások PMH'!C74</f>
        <v>-50117</v>
      </c>
      <c r="D65" s="125"/>
      <c r="E65" s="125"/>
      <c r="F65" s="125">
        <f>F18+F38+F49+F59-'5.kiadások PMH'!F74</f>
        <v>0</v>
      </c>
      <c r="G65" s="125"/>
      <c r="H65" s="125"/>
      <c r="I65" s="125">
        <f>I18+I38+I49+I59-'5.kiadások PMH'!I74</f>
        <v>0</v>
      </c>
      <c r="J65" s="125"/>
      <c r="K65" s="125"/>
      <c r="L65" s="125">
        <f t="shared" si="0"/>
        <v>-50117</v>
      </c>
      <c r="M65" s="125">
        <f t="shared" si="1"/>
        <v>0</v>
      </c>
      <c r="N65" s="125">
        <f t="shared" si="2"/>
        <v>0</v>
      </c>
    </row>
    <row r="66" spans="1:14" ht="15.6">
      <c r="A66" s="126" t="s">
        <v>197</v>
      </c>
      <c r="B66" s="61"/>
      <c r="C66" s="125">
        <f>C24+C55+C63-'5.kiadások PMH'!C97</f>
        <v>-803</v>
      </c>
      <c r="D66" s="125"/>
      <c r="E66" s="125"/>
      <c r="F66" s="125">
        <f>F24+F55+F63-'5.kiadások PMH'!F97</f>
        <v>0</v>
      </c>
      <c r="G66" s="125"/>
      <c r="H66" s="125"/>
      <c r="I66" s="125">
        <f>I24+I55+I63-'5.kiadások PMH'!I97</f>
        <v>0</v>
      </c>
      <c r="J66" s="125"/>
      <c r="K66" s="125"/>
      <c r="L66" s="125">
        <f t="shared" si="0"/>
        <v>-803</v>
      </c>
      <c r="M66" s="125">
        <f t="shared" si="1"/>
        <v>0</v>
      </c>
      <c r="N66" s="125">
        <f t="shared" si="2"/>
        <v>0</v>
      </c>
    </row>
    <row r="67" spans="1:14">
      <c r="A67" s="37" t="s">
        <v>48</v>
      </c>
      <c r="B67" s="5" t="s">
        <v>582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>
        <f t="shared" si="0"/>
        <v>0</v>
      </c>
      <c r="M67" s="125">
        <f t="shared" si="1"/>
        <v>0</v>
      </c>
      <c r="N67" s="125">
        <f t="shared" si="2"/>
        <v>0</v>
      </c>
    </row>
    <row r="68" spans="1:14">
      <c r="A68" s="13" t="s">
        <v>583</v>
      </c>
      <c r="B68" s="5" t="s">
        <v>584</v>
      </c>
      <c r="C68" s="125"/>
      <c r="D68" s="125"/>
      <c r="E68" s="125"/>
      <c r="F68" s="125"/>
      <c r="G68" s="125"/>
      <c r="H68" s="125"/>
      <c r="I68" s="125"/>
      <c r="J68" s="125"/>
      <c r="K68" s="125"/>
      <c r="L68" s="125">
        <f t="shared" si="0"/>
        <v>0</v>
      </c>
      <c r="M68" s="125">
        <f t="shared" si="1"/>
        <v>0</v>
      </c>
      <c r="N68" s="125">
        <f t="shared" si="2"/>
        <v>0</v>
      </c>
    </row>
    <row r="69" spans="1:14">
      <c r="A69" s="37" t="s">
        <v>49</v>
      </c>
      <c r="B69" s="5" t="s">
        <v>585</v>
      </c>
      <c r="C69" s="125"/>
      <c r="D69" s="125"/>
      <c r="E69" s="125"/>
      <c r="F69" s="125"/>
      <c r="G69" s="125"/>
      <c r="H69" s="125"/>
      <c r="I69" s="125"/>
      <c r="J69" s="125"/>
      <c r="K69" s="125"/>
      <c r="L69" s="125">
        <f t="shared" si="0"/>
        <v>0</v>
      </c>
      <c r="M69" s="125">
        <f t="shared" si="1"/>
        <v>0</v>
      </c>
      <c r="N69" s="125">
        <f t="shared" si="2"/>
        <v>0</v>
      </c>
    </row>
    <row r="70" spans="1:14">
      <c r="A70" s="15" t="s">
        <v>68</v>
      </c>
      <c r="B70" s="7" t="s">
        <v>586</v>
      </c>
      <c r="C70" s="120">
        <f>SUM(C67:C69)</f>
        <v>0</v>
      </c>
      <c r="D70" s="120">
        <f t="shared" ref="D70:K70" si="14">SUM(D67:D69)</f>
        <v>0</v>
      </c>
      <c r="E70" s="120">
        <f t="shared" si="14"/>
        <v>0</v>
      </c>
      <c r="F70" s="120">
        <f t="shared" si="14"/>
        <v>0</v>
      </c>
      <c r="G70" s="120">
        <f t="shared" si="14"/>
        <v>0</v>
      </c>
      <c r="H70" s="120">
        <f t="shared" si="14"/>
        <v>0</v>
      </c>
      <c r="I70" s="120">
        <f t="shared" si="14"/>
        <v>0</v>
      </c>
      <c r="J70" s="120">
        <f t="shared" si="14"/>
        <v>0</v>
      </c>
      <c r="K70" s="120">
        <f t="shared" si="14"/>
        <v>0</v>
      </c>
      <c r="L70" s="125">
        <f t="shared" si="0"/>
        <v>0</v>
      </c>
      <c r="M70" s="125">
        <f t="shared" si="1"/>
        <v>0</v>
      </c>
      <c r="N70" s="125">
        <f t="shared" si="2"/>
        <v>0</v>
      </c>
    </row>
    <row r="71" spans="1:14">
      <c r="A71" s="13" t="s">
        <v>50</v>
      </c>
      <c r="B71" s="5" t="s">
        <v>587</v>
      </c>
      <c r="C71" s="125"/>
      <c r="D71" s="125"/>
      <c r="E71" s="125"/>
      <c r="F71" s="125"/>
      <c r="G71" s="125"/>
      <c r="H71" s="125"/>
      <c r="I71" s="125"/>
      <c r="J71" s="125"/>
      <c r="K71" s="125"/>
      <c r="L71" s="125">
        <f t="shared" ref="L71:L94" si="15">C71+F71+I71</f>
        <v>0</v>
      </c>
      <c r="M71" s="125">
        <f t="shared" ref="M71:M94" si="16">D71+G71+J71</f>
        <v>0</v>
      </c>
      <c r="N71" s="125">
        <f t="shared" ref="N71:N94" si="17">E71+H71+K71</f>
        <v>0</v>
      </c>
    </row>
    <row r="72" spans="1:14">
      <c r="A72" s="37" t="s">
        <v>588</v>
      </c>
      <c r="B72" s="5" t="s">
        <v>589</v>
      </c>
      <c r="C72" s="125"/>
      <c r="D72" s="125"/>
      <c r="E72" s="125"/>
      <c r="F72" s="125"/>
      <c r="G72" s="125"/>
      <c r="H72" s="125"/>
      <c r="I72" s="125"/>
      <c r="J72" s="125"/>
      <c r="K72" s="125"/>
      <c r="L72" s="125">
        <f t="shared" si="15"/>
        <v>0</v>
      </c>
      <c r="M72" s="125">
        <f t="shared" si="16"/>
        <v>0</v>
      </c>
      <c r="N72" s="125">
        <f t="shared" si="17"/>
        <v>0</v>
      </c>
    </row>
    <row r="73" spans="1:14">
      <c r="A73" s="13" t="s">
        <v>51</v>
      </c>
      <c r="B73" s="5" t="s">
        <v>590</v>
      </c>
      <c r="C73" s="125"/>
      <c r="D73" s="125"/>
      <c r="E73" s="125"/>
      <c r="F73" s="125"/>
      <c r="G73" s="125"/>
      <c r="H73" s="125"/>
      <c r="I73" s="125"/>
      <c r="J73" s="125"/>
      <c r="K73" s="125"/>
      <c r="L73" s="125">
        <f t="shared" si="15"/>
        <v>0</v>
      </c>
      <c r="M73" s="125">
        <f t="shared" si="16"/>
        <v>0</v>
      </c>
      <c r="N73" s="125">
        <f t="shared" si="17"/>
        <v>0</v>
      </c>
    </row>
    <row r="74" spans="1:14">
      <c r="A74" s="37" t="s">
        <v>591</v>
      </c>
      <c r="B74" s="5" t="s">
        <v>592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>
        <f t="shared" si="15"/>
        <v>0</v>
      </c>
      <c r="M74" s="125">
        <f t="shared" si="16"/>
        <v>0</v>
      </c>
      <c r="N74" s="125">
        <f t="shared" si="17"/>
        <v>0</v>
      </c>
    </row>
    <row r="75" spans="1:14">
      <c r="A75" s="14" t="s">
        <v>69</v>
      </c>
      <c r="B75" s="7" t="s">
        <v>593</v>
      </c>
      <c r="C75" s="120">
        <f>SUM(C71:C74)</f>
        <v>0</v>
      </c>
      <c r="D75" s="120">
        <f t="shared" ref="D75:K75" si="18">SUM(D71:D74)</f>
        <v>0</v>
      </c>
      <c r="E75" s="120">
        <f t="shared" si="18"/>
        <v>0</v>
      </c>
      <c r="F75" s="120">
        <f t="shared" si="18"/>
        <v>0</v>
      </c>
      <c r="G75" s="120">
        <f t="shared" si="18"/>
        <v>0</v>
      </c>
      <c r="H75" s="120">
        <f t="shared" si="18"/>
        <v>0</v>
      </c>
      <c r="I75" s="120">
        <f t="shared" si="18"/>
        <v>0</v>
      </c>
      <c r="J75" s="120">
        <f t="shared" si="18"/>
        <v>0</v>
      </c>
      <c r="K75" s="120">
        <f t="shared" si="18"/>
        <v>0</v>
      </c>
      <c r="L75" s="125">
        <f t="shared" si="15"/>
        <v>0</v>
      </c>
      <c r="M75" s="125">
        <f t="shared" si="16"/>
        <v>0</v>
      </c>
      <c r="N75" s="125">
        <f t="shared" si="17"/>
        <v>0</v>
      </c>
    </row>
    <row r="76" spans="1:14">
      <c r="A76" s="5" t="s">
        <v>177</v>
      </c>
      <c r="B76" s="5" t="s">
        <v>594</v>
      </c>
      <c r="C76" s="125"/>
      <c r="D76" s="125"/>
      <c r="E76" s="125"/>
      <c r="F76" s="125"/>
      <c r="G76" s="125"/>
      <c r="H76" s="125"/>
      <c r="I76" s="125"/>
      <c r="J76" s="125"/>
      <c r="K76" s="125"/>
      <c r="L76" s="125">
        <f t="shared" si="15"/>
        <v>0</v>
      </c>
      <c r="M76" s="125">
        <f t="shared" si="16"/>
        <v>0</v>
      </c>
      <c r="N76" s="125">
        <f t="shared" si="17"/>
        <v>0</v>
      </c>
    </row>
    <row r="77" spans="1:14">
      <c r="A77" s="5" t="s">
        <v>195</v>
      </c>
      <c r="B77" s="5" t="s">
        <v>594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>
        <f t="shared" si="15"/>
        <v>0</v>
      </c>
      <c r="M77" s="125">
        <f t="shared" si="16"/>
        <v>0</v>
      </c>
      <c r="N77" s="125">
        <f t="shared" si="17"/>
        <v>0</v>
      </c>
    </row>
    <row r="78" spans="1:14">
      <c r="A78" s="5" t="s">
        <v>175</v>
      </c>
      <c r="B78" s="5" t="s">
        <v>595</v>
      </c>
      <c r="C78" s="125"/>
      <c r="D78" s="125"/>
      <c r="E78" s="125"/>
      <c r="F78" s="125"/>
      <c r="G78" s="125"/>
      <c r="H78" s="125"/>
      <c r="I78" s="125"/>
      <c r="J78" s="125"/>
      <c r="K78" s="125"/>
      <c r="L78" s="125">
        <f t="shared" si="15"/>
        <v>0</v>
      </c>
      <c r="M78" s="125">
        <f t="shared" si="16"/>
        <v>0</v>
      </c>
      <c r="N78" s="125">
        <f t="shared" si="17"/>
        <v>0</v>
      </c>
    </row>
    <row r="79" spans="1:14">
      <c r="A79" s="5" t="s">
        <v>176</v>
      </c>
      <c r="B79" s="5" t="s">
        <v>595</v>
      </c>
      <c r="C79" s="125"/>
      <c r="D79" s="125"/>
      <c r="E79" s="125"/>
      <c r="F79" s="125"/>
      <c r="G79" s="125"/>
      <c r="H79" s="125"/>
      <c r="I79" s="125"/>
      <c r="J79" s="125"/>
      <c r="K79" s="125"/>
      <c r="L79" s="125">
        <f t="shared" si="15"/>
        <v>0</v>
      </c>
      <c r="M79" s="125">
        <f t="shared" si="16"/>
        <v>0</v>
      </c>
      <c r="N79" s="125">
        <f t="shared" si="17"/>
        <v>0</v>
      </c>
    </row>
    <row r="80" spans="1:14">
      <c r="A80" s="7" t="s">
        <v>70</v>
      </c>
      <c r="B80" s="7" t="s">
        <v>596</v>
      </c>
      <c r="C80" s="120">
        <f>SUM(C76:C79)</f>
        <v>0</v>
      </c>
      <c r="D80" s="120">
        <f t="shared" ref="D80:K80" si="19">SUM(D76:D79)</f>
        <v>0</v>
      </c>
      <c r="E80" s="120">
        <f t="shared" si="19"/>
        <v>0</v>
      </c>
      <c r="F80" s="120">
        <f t="shared" si="19"/>
        <v>0</v>
      </c>
      <c r="G80" s="120">
        <f t="shared" si="19"/>
        <v>0</v>
      </c>
      <c r="H80" s="120">
        <f t="shared" si="19"/>
        <v>0</v>
      </c>
      <c r="I80" s="120">
        <f t="shared" si="19"/>
        <v>0</v>
      </c>
      <c r="J80" s="120">
        <f t="shared" si="19"/>
        <v>0</v>
      </c>
      <c r="K80" s="120">
        <f t="shared" si="19"/>
        <v>0</v>
      </c>
      <c r="L80" s="125">
        <f t="shared" si="15"/>
        <v>0</v>
      </c>
      <c r="M80" s="125">
        <f t="shared" si="16"/>
        <v>0</v>
      </c>
      <c r="N80" s="125">
        <f t="shared" si="17"/>
        <v>0</v>
      </c>
    </row>
    <row r="81" spans="1:14">
      <c r="A81" s="37" t="s">
        <v>597</v>
      </c>
      <c r="B81" s="5" t="s">
        <v>598</v>
      </c>
      <c r="C81" s="125"/>
      <c r="D81" s="125"/>
      <c r="E81" s="125"/>
      <c r="F81" s="125"/>
      <c r="G81" s="125"/>
      <c r="H81" s="125"/>
      <c r="I81" s="125"/>
      <c r="J81" s="125"/>
      <c r="K81" s="125"/>
      <c r="L81" s="125">
        <f t="shared" si="15"/>
        <v>0</v>
      </c>
      <c r="M81" s="125">
        <f t="shared" si="16"/>
        <v>0</v>
      </c>
      <c r="N81" s="125">
        <f t="shared" si="17"/>
        <v>0</v>
      </c>
    </row>
    <row r="82" spans="1:14">
      <c r="A82" s="37" t="s">
        <v>599</v>
      </c>
      <c r="B82" s="5" t="s">
        <v>600</v>
      </c>
      <c r="C82" s="125"/>
      <c r="D82" s="125"/>
      <c r="E82" s="125"/>
      <c r="F82" s="125"/>
      <c r="G82" s="125"/>
      <c r="H82" s="125"/>
      <c r="I82" s="125"/>
      <c r="J82" s="125"/>
      <c r="K82" s="125"/>
      <c r="L82" s="125">
        <f t="shared" si="15"/>
        <v>0</v>
      </c>
      <c r="M82" s="125">
        <f t="shared" si="16"/>
        <v>0</v>
      </c>
      <c r="N82" s="125">
        <f t="shared" si="17"/>
        <v>0</v>
      </c>
    </row>
    <row r="83" spans="1:14">
      <c r="A83" s="37" t="s">
        <v>601</v>
      </c>
      <c r="B83" s="5" t="s">
        <v>602</v>
      </c>
      <c r="C83" s="125">
        <v>50920</v>
      </c>
      <c r="D83" s="125">
        <v>50920</v>
      </c>
      <c r="E83" s="125">
        <v>49740</v>
      </c>
      <c r="F83" s="125"/>
      <c r="G83" s="125"/>
      <c r="H83" s="125"/>
      <c r="I83" s="125"/>
      <c r="J83" s="125"/>
      <c r="K83" s="125"/>
      <c r="L83" s="125">
        <f t="shared" si="15"/>
        <v>50920</v>
      </c>
      <c r="M83" s="125">
        <f t="shared" si="16"/>
        <v>50920</v>
      </c>
      <c r="N83" s="125">
        <f t="shared" si="17"/>
        <v>49740</v>
      </c>
    </row>
    <row r="84" spans="1:14">
      <c r="A84" s="37" t="s">
        <v>603</v>
      </c>
      <c r="B84" s="5" t="s">
        <v>604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5">
        <f t="shared" si="15"/>
        <v>0</v>
      </c>
      <c r="M84" s="125">
        <f t="shared" si="16"/>
        <v>0</v>
      </c>
      <c r="N84" s="125">
        <f t="shared" si="17"/>
        <v>0</v>
      </c>
    </row>
    <row r="85" spans="1:14">
      <c r="A85" s="13" t="s">
        <v>52</v>
      </c>
      <c r="B85" s="5" t="s">
        <v>605</v>
      </c>
      <c r="C85" s="125"/>
      <c r="D85" s="125"/>
      <c r="E85" s="125"/>
      <c r="F85" s="125"/>
      <c r="G85" s="125"/>
      <c r="H85" s="125"/>
      <c r="I85" s="125"/>
      <c r="J85" s="125"/>
      <c r="K85" s="125"/>
      <c r="L85" s="125">
        <f t="shared" si="15"/>
        <v>0</v>
      </c>
      <c r="M85" s="125">
        <f t="shared" si="16"/>
        <v>0</v>
      </c>
      <c r="N85" s="125">
        <f t="shared" si="17"/>
        <v>0</v>
      </c>
    </row>
    <row r="86" spans="1:14">
      <c r="A86" s="15" t="s">
        <v>71</v>
      </c>
      <c r="B86" s="7" t="s">
        <v>606</v>
      </c>
      <c r="C86" s="120">
        <f>SUM(C81:C85)</f>
        <v>50920</v>
      </c>
      <c r="D86" s="120">
        <f t="shared" ref="D86:K86" si="20">SUM(D81:D85)</f>
        <v>50920</v>
      </c>
      <c r="E86" s="120">
        <f t="shared" si="20"/>
        <v>49740</v>
      </c>
      <c r="F86" s="120">
        <f t="shared" si="20"/>
        <v>0</v>
      </c>
      <c r="G86" s="120">
        <f t="shared" si="20"/>
        <v>0</v>
      </c>
      <c r="H86" s="120">
        <f t="shared" si="20"/>
        <v>0</v>
      </c>
      <c r="I86" s="120">
        <f t="shared" si="20"/>
        <v>0</v>
      </c>
      <c r="J86" s="120">
        <f t="shared" si="20"/>
        <v>0</v>
      </c>
      <c r="K86" s="120">
        <f t="shared" si="20"/>
        <v>0</v>
      </c>
      <c r="L86" s="125">
        <f t="shared" si="15"/>
        <v>50920</v>
      </c>
      <c r="M86" s="125">
        <f t="shared" si="16"/>
        <v>50920</v>
      </c>
      <c r="N86" s="125">
        <f t="shared" si="17"/>
        <v>49740</v>
      </c>
    </row>
    <row r="87" spans="1:14">
      <c r="A87" s="13" t="s">
        <v>607</v>
      </c>
      <c r="B87" s="5" t="s">
        <v>608</v>
      </c>
      <c r="C87" s="125"/>
      <c r="D87" s="125"/>
      <c r="E87" s="125"/>
      <c r="F87" s="125"/>
      <c r="G87" s="125"/>
      <c r="H87" s="125"/>
      <c r="I87" s="125"/>
      <c r="J87" s="125"/>
      <c r="K87" s="125"/>
      <c r="L87" s="125">
        <f t="shared" si="15"/>
        <v>0</v>
      </c>
      <c r="M87" s="125">
        <f t="shared" si="16"/>
        <v>0</v>
      </c>
      <c r="N87" s="125">
        <f t="shared" si="17"/>
        <v>0</v>
      </c>
    </row>
    <row r="88" spans="1:14">
      <c r="A88" s="13" t="s">
        <v>609</v>
      </c>
      <c r="B88" s="5" t="s">
        <v>610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>
        <f t="shared" si="15"/>
        <v>0</v>
      </c>
      <c r="M88" s="125">
        <f t="shared" si="16"/>
        <v>0</v>
      </c>
      <c r="N88" s="125">
        <f t="shared" si="17"/>
        <v>0</v>
      </c>
    </row>
    <row r="89" spans="1:14">
      <c r="A89" s="37" t="s">
        <v>611</v>
      </c>
      <c r="B89" s="5" t="s">
        <v>612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>
        <f t="shared" si="15"/>
        <v>0</v>
      </c>
      <c r="M89" s="125">
        <f t="shared" si="16"/>
        <v>0</v>
      </c>
      <c r="N89" s="125">
        <f t="shared" si="17"/>
        <v>0</v>
      </c>
    </row>
    <row r="90" spans="1:14">
      <c r="A90" s="37" t="s">
        <v>53</v>
      </c>
      <c r="B90" s="5" t="s">
        <v>613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>
        <f t="shared" si="15"/>
        <v>0</v>
      </c>
      <c r="M90" s="125">
        <f t="shared" si="16"/>
        <v>0</v>
      </c>
      <c r="N90" s="125">
        <f t="shared" si="17"/>
        <v>0</v>
      </c>
    </row>
    <row r="91" spans="1:14">
      <c r="A91" s="14" t="s">
        <v>72</v>
      </c>
      <c r="B91" s="7" t="s">
        <v>614</v>
      </c>
      <c r="C91" s="125">
        <f>SUM(C87:C90)</f>
        <v>0</v>
      </c>
      <c r="D91" s="125">
        <f t="shared" ref="D91:K91" si="21">SUM(D87:D90)</f>
        <v>0</v>
      </c>
      <c r="E91" s="125">
        <f t="shared" si="21"/>
        <v>0</v>
      </c>
      <c r="F91" s="125">
        <f t="shared" si="21"/>
        <v>0</v>
      </c>
      <c r="G91" s="125">
        <f t="shared" si="21"/>
        <v>0</v>
      </c>
      <c r="H91" s="125">
        <f t="shared" si="21"/>
        <v>0</v>
      </c>
      <c r="I91" s="125">
        <f t="shared" si="21"/>
        <v>0</v>
      </c>
      <c r="J91" s="125">
        <f t="shared" si="21"/>
        <v>0</v>
      </c>
      <c r="K91" s="125">
        <f t="shared" si="21"/>
        <v>0</v>
      </c>
      <c r="L91" s="125">
        <f t="shared" si="15"/>
        <v>0</v>
      </c>
      <c r="M91" s="125">
        <f t="shared" si="16"/>
        <v>0</v>
      </c>
      <c r="N91" s="125">
        <f t="shared" si="17"/>
        <v>0</v>
      </c>
    </row>
    <row r="92" spans="1:14">
      <c r="A92" s="15" t="s">
        <v>615</v>
      </c>
      <c r="B92" s="7" t="s">
        <v>616</v>
      </c>
      <c r="C92" s="125"/>
      <c r="D92" s="125"/>
      <c r="E92" s="125"/>
      <c r="F92" s="125"/>
      <c r="G92" s="125"/>
      <c r="H92" s="125"/>
      <c r="I92" s="125"/>
      <c r="J92" s="125"/>
      <c r="K92" s="125"/>
      <c r="L92" s="125">
        <f t="shared" si="15"/>
        <v>0</v>
      </c>
      <c r="M92" s="125">
        <f t="shared" si="16"/>
        <v>0</v>
      </c>
      <c r="N92" s="125">
        <f t="shared" si="17"/>
        <v>0</v>
      </c>
    </row>
    <row r="93" spans="1:14" ht="15.6">
      <c r="A93" s="40" t="s">
        <v>73</v>
      </c>
      <c r="B93" s="41" t="s">
        <v>617</v>
      </c>
      <c r="C93" s="120">
        <f>C92+C91+C86+C80+C75+C70</f>
        <v>50920</v>
      </c>
      <c r="D93" s="120">
        <f t="shared" ref="D93:K93" si="22">D92+D91+D86+D80+D75+D70</f>
        <v>50920</v>
      </c>
      <c r="E93" s="120">
        <f t="shared" si="22"/>
        <v>49740</v>
      </c>
      <c r="F93" s="120">
        <f t="shared" si="22"/>
        <v>0</v>
      </c>
      <c r="G93" s="120">
        <f t="shared" si="22"/>
        <v>0</v>
      </c>
      <c r="H93" s="120">
        <f t="shared" si="22"/>
        <v>0</v>
      </c>
      <c r="I93" s="120">
        <f t="shared" si="22"/>
        <v>0</v>
      </c>
      <c r="J93" s="120">
        <f t="shared" si="22"/>
        <v>0</v>
      </c>
      <c r="K93" s="120">
        <f t="shared" si="22"/>
        <v>0</v>
      </c>
      <c r="L93" s="125">
        <f t="shared" si="15"/>
        <v>50920</v>
      </c>
      <c r="M93" s="125">
        <f t="shared" si="16"/>
        <v>50920</v>
      </c>
      <c r="N93" s="125">
        <f t="shared" si="17"/>
        <v>49740</v>
      </c>
    </row>
    <row r="94" spans="1:14" ht="15.6">
      <c r="A94" s="127" t="s">
        <v>55</v>
      </c>
      <c r="B94" s="128"/>
      <c r="C94" s="120">
        <f t="shared" ref="C94:K94" si="23">C64+C93</f>
        <v>51034</v>
      </c>
      <c r="D94" s="120">
        <f t="shared" si="23"/>
        <v>51034</v>
      </c>
      <c r="E94" s="120">
        <f t="shared" si="23"/>
        <v>49951</v>
      </c>
      <c r="F94" s="120">
        <f t="shared" si="23"/>
        <v>0</v>
      </c>
      <c r="G94" s="120">
        <f t="shared" si="23"/>
        <v>0</v>
      </c>
      <c r="H94" s="120">
        <f t="shared" si="23"/>
        <v>0</v>
      </c>
      <c r="I94" s="120">
        <f t="shared" si="23"/>
        <v>0</v>
      </c>
      <c r="J94" s="120">
        <f t="shared" si="23"/>
        <v>0</v>
      </c>
      <c r="K94" s="120">
        <f t="shared" si="23"/>
        <v>0</v>
      </c>
      <c r="L94" s="125">
        <f t="shared" si="15"/>
        <v>51034</v>
      </c>
      <c r="M94" s="125">
        <f t="shared" si="16"/>
        <v>51034</v>
      </c>
      <c r="N94" s="125">
        <f t="shared" si="17"/>
        <v>49951</v>
      </c>
    </row>
  </sheetData>
  <mergeCells count="2">
    <mergeCell ref="A1:L1"/>
    <mergeCell ref="A2:L2"/>
  </mergeCells>
  <phoneticPr fontId="46" type="noConversion"/>
  <pageMargins left="0.24" right="0.21" top="0.74803149606299213" bottom="0.74803149606299213" header="0.31496062992125984" footer="0.31496062992125984"/>
  <pageSetup paperSize="9" scale="37" orientation="portrait" horizontalDpi="300" verticalDpi="300" r:id="rId1"/>
  <headerFooter alignWithMargins="0">
    <oddHeader>&amp;R10.sz.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O94"/>
  <sheetViews>
    <sheetView zoomScale="70" workbookViewId="0">
      <pane xSplit="2" ySplit="5" topLeftCell="J66" activePane="bottomRight" state="frozen"/>
      <selection activeCell="C92" sqref="C92"/>
      <selection pane="topRight" activeCell="C92" sqref="C92"/>
      <selection pane="bottomLeft" activeCell="C92" sqref="C92"/>
      <selection pane="bottomRight" activeCell="M100" sqref="M100"/>
    </sheetView>
  </sheetViews>
  <sheetFormatPr defaultRowHeight="14.4"/>
  <cols>
    <col min="1" max="1" width="92.5546875" customWidth="1"/>
    <col min="3" max="5" width="16.44140625" style="132" customWidth="1"/>
    <col min="6" max="8" width="16" style="122" customWidth="1"/>
    <col min="9" max="11" width="16.6640625" style="122" customWidth="1"/>
    <col min="12" max="12" width="14.6640625" style="122" customWidth="1"/>
    <col min="13" max="13" width="16.33203125" style="105" customWidth="1"/>
    <col min="14" max="14" width="14.33203125" style="105" customWidth="1"/>
    <col min="15" max="15" width="14.88671875" style="105" customWidth="1"/>
  </cols>
  <sheetData>
    <row r="1" spans="1:15" ht="27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3"/>
    </row>
    <row r="2" spans="1:15" ht="23.25" customHeight="1">
      <c r="A2" s="285" t="s">
        <v>101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</row>
    <row r="3" spans="1:15" ht="18">
      <c r="A3" s="121"/>
    </row>
    <row r="4" spans="1:15">
      <c r="A4" s="129" t="s">
        <v>211</v>
      </c>
    </row>
    <row r="5" spans="1:15" ht="66.599999999999994">
      <c r="A5" s="2" t="s">
        <v>319</v>
      </c>
      <c r="B5" s="3" t="s">
        <v>267</v>
      </c>
      <c r="C5" s="123" t="s">
        <v>1022</v>
      </c>
      <c r="D5" s="123" t="s">
        <v>1021</v>
      </c>
      <c r="E5" s="123" t="s">
        <v>1032</v>
      </c>
      <c r="F5" s="123" t="s">
        <v>1023</v>
      </c>
      <c r="G5" s="123" t="s">
        <v>1024</v>
      </c>
      <c r="H5" s="123" t="s">
        <v>1025</v>
      </c>
      <c r="I5" s="123" t="s">
        <v>1026</v>
      </c>
      <c r="J5" s="123" t="s">
        <v>1027</v>
      </c>
      <c r="K5" s="123" t="s">
        <v>1028</v>
      </c>
      <c r="L5" s="124" t="s">
        <v>1029</v>
      </c>
      <c r="M5" s="124" t="s">
        <v>1030</v>
      </c>
      <c r="N5" s="124" t="s">
        <v>1031</v>
      </c>
      <c r="O5" s="124" t="s">
        <v>1054</v>
      </c>
    </row>
    <row r="6" spans="1:15" ht="15" customHeight="1">
      <c r="A6" s="31" t="s">
        <v>497</v>
      </c>
      <c r="B6" s="6" t="s">
        <v>498</v>
      </c>
      <c r="C6" s="133">
        <f>'7.bevételek ÖK'!C6+'8.bevételek Faluház'!C6+'9.bevételek Óvoda'!C6+'10.bevételek PMH'!C6</f>
        <v>61614</v>
      </c>
      <c r="D6" s="133">
        <f>'7.bevételek ÖK'!D6+'8.bevételek Faluház'!D6+'9.bevételek Óvoda'!D6+'10.bevételek PMH'!D6</f>
        <v>63260</v>
      </c>
      <c r="E6" s="133">
        <f>'7.bevételek ÖK'!E6+'8.bevételek Faluház'!E6+'9.bevételek Óvoda'!E6+'10.bevételek PMH'!E6</f>
        <v>63260</v>
      </c>
      <c r="F6" s="133">
        <f>'7.bevételek ÖK'!F6+'8.bevételek Faluház'!F6+'9.bevételek Óvoda'!F6+'10.bevételek PMH'!F6</f>
        <v>0</v>
      </c>
      <c r="G6" s="133">
        <f>'7.bevételek ÖK'!G6+'8.bevételek Faluház'!G6+'9.bevételek Óvoda'!G6+'10.bevételek PMH'!G6</f>
        <v>0</v>
      </c>
      <c r="H6" s="133">
        <f>'7.bevételek ÖK'!H6+'8.bevételek Faluház'!H6+'9.bevételek Óvoda'!H6+'10.bevételek PMH'!H6</f>
        <v>0</v>
      </c>
      <c r="I6" s="133">
        <f>'7.bevételek ÖK'!I6+'8.bevételek Faluház'!I6+'9.bevételek Óvoda'!I6+'10.bevételek PMH'!I6</f>
        <v>0</v>
      </c>
      <c r="J6" s="133">
        <f>'7.bevételek ÖK'!J6+'8.bevételek Faluház'!J6+'9.bevételek Óvoda'!J6+'10.bevételek PMH'!J6</f>
        <v>0</v>
      </c>
      <c r="K6" s="133">
        <f>'7.bevételek ÖK'!K6+'8.bevételek Faluház'!K6+'9.bevételek Óvoda'!K6+'10.bevételek PMH'!K6</f>
        <v>0</v>
      </c>
      <c r="L6" s="133">
        <f>'7.bevételek ÖK'!L6+'8.bevételek Faluház'!L6+'9.bevételek Óvoda'!L6+'10.bevételek PMH'!L6</f>
        <v>61614</v>
      </c>
      <c r="M6" s="133">
        <f>'7.bevételek ÖK'!M6+'8.bevételek Faluház'!M6+'9.bevételek Óvoda'!M6+'10.bevételek PMH'!M6</f>
        <v>63260</v>
      </c>
      <c r="N6" s="133">
        <f>'7.bevételek ÖK'!N6+'8.bevételek Faluház'!N6+'9.bevételek Óvoda'!N6+'10.bevételek PMH'!N6</f>
        <v>63260</v>
      </c>
      <c r="O6" s="109"/>
    </row>
    <row r="7" spans="1:15" ht="15" customHeight="1">
      <c r="A7" s="5" t="s">
        <v>499</v>
      </c>
      <c r="B7" s="6" t="s">
        <v>500</v>
      </c>
      <c r="C7" s="133">
        <f>'7.bevételek ÖK'!C7+'8.bevételek Faluház'!C7+'9.bevételek Óvoda'!C7+'10.bevételek PMH'!C7</f>
        <v>47961</v>
      </c>
      <c r="D7" s="133">
        <f>'7.bevételek ÖK'!D7+'8.bevételek Faluház'!D7+'9.bevételek Óvoda'!D7+'10.bevételek PMH'!D7</f>
        <v>46559</v>
      </c>
      <c r="E7" s="133">
        <f>'7.bevételek ÖK'!E7+'8.bevételek Faluház'!E7+'9.bevételek Óvoda'!E7+'10.bevételek PMH'!E7</f>
        <v>46559</v>
      </c>
      <c r="F7" s="133">
        <f>'7.bevételek ÖK'!F7+'8.bevételek Faluház'!F7+'9.bevételek Óvoda'!F7+'10.bevételek PMH'!F7</f>
        <v>0</v>
      </c>
      <c r="G7" s="133">
        <f>'7.bevételek ÖK'!G7+'8.bevételek Faluház'!G7+'9.bevételek Óvoda'!G7+'10.bevételek PMH'!G7</f>
        <v>0</v>
      </c>
      <c r="H7" s="133">
        <f>'7.bevételek ÖK'!H7+'8.bevételek Faluház'!H7+'9.bevételek Óvoda'!H7+'10.bevételek PMH'!H7</f>
        <v>0</v>
      </c>
      <c r="I7" s="133">
        <f>'7.bevételek ÖK'!I7+'8.bevételek Faluház'!I7+'9.bevételek Óvoda'!I7+'10.bevételek PMH'!I7</f>
        <v>0</v>
      </c>
      <c r="J7" s="133">
        <f>'7.bevételek ÖK'!J7+'8.bevételek Faluház'!J7+'9.bevételek Óvoda'!J7+'10.bevételek PMH'!J7</f>
        <v>0</v>
      </c>
      <c r="K7" s="133">
        <f>'7.bevételek ÖK'!K7+'8.bevételek Faluház'!K7+'9.bevételek Óvoda'!K7+'10.bevételek PMH'!K7</f>
        <v>0</v>
      </c>
      <c r="L7" s="133">
        <f>'7.bevételek ÖK'!L7+'8.bevételek Faluház'!L7+'9.bevételek Óvoda'!L7+'10.bevételek PMH'!L7</f>
        <v>47961</v>
      </c>
      <c r="M7" s="133">
        <f>'7.bevételek ÖK'!M7+'8.bevételek Faluház'!M7+'9.bevételek Óvoda'!M7+'10.bevételek PMH'!M7</f>
        <v>46559</v>
      </c>
      <c r="N7" s="133">
        <f>'7.bevételek ÖK'!N7+'8.bevételek Faluház'!N7+'9.bevételek Óvoda'!N7+'10.bevételek PMH'!N7</f>
        <v>46559</v>
      </c>
      <c r="O7" s="109"/>
    </row>
    <row r="8" spans="1:15" ht="15" customHeight="1">
      <c r="A8" s="5" t="s">
        <v>501</v>
      </c>
      <c r="B8" s="6" t="s">
        <v>502</v>
      </c>
      <c r="C8" s="133">
        <f>'7.bevételek ÖK'!C8+'8.bevételek Faluház'!C8+'9.bevételek Óvoda'!C8+'10.bevételek PMH'!C8</f>
        <v>14826</v>
      </c>
      <c r="D8" s="133">
        <f>'7.bevételek ÖK'!D8+'8.bevételek Faluház'!D8+'9.bevételek Óvoda'!D8+'10.bevételek PMH'!D8</f>
        <v>26975</v>
      </c>
      <c r="E8" s="133">
        <f>'7.bevételek ÖK'!E8+'8.bevételek Faluház'!E8+'9.bevételek Óvoda'!E8+'10.bevételek PMH'!E8</f>
        <v>26975</v>
      </c>
      <c r="F8" s="133">
        <f>'7.bevételek ÖK'!F8+'8.bevételek Faluház'!F8+'9.bevételek Óvoda'!F8+'10.bevételek PMH'!F8</f>
        <v>0</v>
      </c>
      <c r="G8" s="133">
        <f>'7.bevételek ÖK'!G8+'8.bevételek Faluház'!G8+'9.bevételek Óvoda'!G8+'10.bevételek PMH'!G8</f>
        <v>0</v>
      </c>
      <c r="H8" s="133">
        <f>'7.bevételek ÖK'!H8+'8.bevételek Faluház'!H8+'9.bevételek Óvoda'!H8+'10.bevételek PMH'!H8</f>
        <v>0</v>
      </c>
      <c r="I8" s="133">
        <f>'7.bevételek ÖK'!I8+'8.bevételek Faluház'!I8+'9.bevételek Óvoda'!I8+'10.bevételek PMH'!I8</f>
        <v>0</v>
      </c>
      <c r="J8" s="133">
        <f>'7.bevételek ÖK'!J8+'8.bevételek Faluház'!J8+'9.bevételek Óvoda'!J8+'10.bevételek PMH'!J8</f>
        <v>0</v>
      </c>
      <c r="K8" s="133">
        <f>'7.bevételek ÖK'!K8+'8.bevételek Faluház'!K8+'9.bevételek Óvoda'!K8+'10.bevételek PMH'!K8</f>
        <v>0</v>
      </c>
      <c r="L8" s="133">
        <f>'7.bevételek ÖK'!L8+'8.bevételek Faluház'!L8+'9.bevételek Óvoda'!L8+'10.bevételek PMH'!L8</f>
        <v>14826</v>
      </c>
      <c r="M8" s="133">
        <f>'7.bevételek ÖK'!M8+'8.bevételek Faluház'!M8+'9.bevételek Óvoda'!M8+'10.bevételek PMH'!M8</f>
        <v>26975</v>
      </c>
      <c r="N8" s="133">
        <f>'7.bevételek ÖK'!N8+'8.bevételek Faluház'!N8+'9.bevételek Óvoda'!N8+'10.bevételek PMH'!N8</f>
        <v>26975</v>
      </c>
      <c r="O8" s="109"/>
    </row>
    <row r="9" spans="1:15" ht="15" customHeight="1">
      <c r="A9" s="5" t="s">
        <v>503</v>
      </c>
      <c r="B9" s="6" t="s">
        <v>504</v>
      </c>
      <c r="C9" s="133">
        <f>'7.bevételek ÖK'!C9+'8.bevételek Faluház'!C9+'9.bevételek Óvoda'!C9+'10.bevételek PMH'!C9</f>
        <v>2840</v>
      </c>
      <c r="D9" s="133">
        <f>'7.bevételek ÖK'!D9+'8.bevételek Faluház'!D9+'9.bevételek Óvoda'!D9+'10.bevételek PMH'!D9</f>
        <v>2840</v>
      </c>
      <c r="E9" s="133">
        <f>'7.bevételek ÖK'!E9+'8.bevételek Faluház'!E9+'9.bevételek Óvoda'!E9+'10.bevételek PMH'!E9</f>
        <v>2840</v>
      </c>
      <c r="F9" s="133">
        <f>'7.bevételek ÖK'!F9+'8.bevételek Faluház'!F9+'9.bevételek Óvoda'!F9+'10.bevételek PMH'!F9</f>
        <v>0</v>
      </c>
      <c r="G9" s="133">
        <f>'7.bevételek ÖK'!G9+'8.bevételek Faluház'!G9+'9.bevételek Óvoda'!G9+'10.bevételek PMH'!G9</f>
        <v>0</v>
      </c>
      <c r="H9" s="133">
        <f>'7.bevételek ÖK'!H9+'8.bevételek Faluház'!H9+'9.bevételek Óvoda'!H9+'10.bevételek PMH'!H9</f>
        <v>0</v>
      </c>
      <c r="I9" s="133">
        <f>'7.bevételek ÖK'!I9+'8.bevételek Faluház'!I9+'9.bevételek Óvoda'!I9+'10.bevételek PMH'!I9</f>
        <v>0</v>
      </c>
      <c r="J9" s="133">
        <f>'7.bevételek ÖK'!J9+'8.bevételek Faluház'!J9+'9.bevételek Óvoda'!J9+'10.bevételek PMH'!J9</f>
        <v>0</v>
      </c>
      <c r="K9" s="133">
        <f>'7.bevételek ÖK'!K9+'8.bevételek Faluház'!K9+'9.bevételek Óvoda'!K9+'10.bevételek PMH'!K9</f>
        <v>0</v>
      </c>
      <c r="L9" s="133">
        <f>'7.bevételek ÖK'!L9+'8.bevételek Faluház'!L9+'9.bevételek Óvoda'!L9+'10.bevételek PMH'!L9</f>
        <v>2840</v>
      </c>
      <c r="M9" s="133">
        <f>'7.bevételek ÖK'!M9+'8.bevételek Faluház'!M9+'9.bevételek Óvoda'!M9+'10.bevételek PMH'!M9</f>
        <v>2840</v>
      </c>
      <c r="N9" s="133">
        <f>'7.bevételek ÖK'!N9+'8.bevételek Faluház'!N9+'9.bevételek Óvoda'!N9+'10.bevételek PMH'!N9</f>
        <v>2840</v>
      </c>
      <c r="O9" s="109"/>
    </row>
    <row r="10" spans="1:15" ht="15" customHeight="1">
      <c r="A10" s="5" t="s">
        <v>505</v>
      </c>
      <c r="B10" s="6" t="s">
        <v>506</v>
      </c>
      <c r="C10" s="133">
        <f>'7.bevételek ÖK'!C10+'8.bevételek Faluház'!C10+'9.bevételek Óvoda'!C10+'10.bevételek PMH'!C10</f>
        <v>168</v>
      </c>
      <c r="D10" s="133">
        <f>'7.bevételek ÖK'!D10+'8.bevételek Faluház'!D10+'9.bevételek Óvoda'!D10+'10.bevételek PMH'!D10</f>
        <v>431</v>
      </c>
      <c r="E10" s="133">
        <f>'7.bevételek ÖK'!E10+'8.bevételek Faluház'!E10+'9.bevételek Óvoda'!E10+'10.bevételek PMH'!E10</f>
        <v>431</v>
      </c>
      <c r="F10" s="133">
        <f>'7.bevételek ÖK'!F10+'8.bevételek Faluház'!F10+'9.bevételek Óvoda'!F10+'10.bevételek PMH'!F10</f>
        <v>0</v>
      </c>
      <c r="G10" s="133">
        <f>'7.bevételek ÖK'!G10+'8.bevételek Faluház'!G10+'9.bevételek Óvoda'!G10+'10.bevételek PMH'!G10</f>
        <v>0</v>
      </c>
      <c r="H10" s="133">
        <f>'7.bevételek ÖK'!H10+'8.bevételek Faluház'!H10+'9.bevételek Óvoda'!H10+'10.bevételek PMH'!H10</f>
        <v>0</v>
      </c>
      <c r="I10" s="133">
        <f>'7.bevételek ÖK'!I10+'8.bevételek Faluház'!I10+'9.bevételek Óvoda'!I10+'10.bevételek PMH'!I10</f>
        <v>0</v>
      </c>
      <c r="J10" s="133">
        <f>'7.bevételek ÖK'!J10+'8.bevételek Faluház'!J10+'9.bevételek Óvoda'!J10+'10.bevételek PMH'!J10</f>
        <v>0</v>
      </c>
      <c r="K10" s="133">
        <f>'7.bevételek ÖK'!K10+'8.bevételek Faluház'!K10+'9.bevételek Óvoda'!K10+'10.bevételek PMH'!K10</f>
        <v>0</v>
      </c>
      <c r="L10" s="133">
        <f>'7.bevételek ÖK'!L10+'8.bevételek Faluház'!L10+'9.bevételek Óvoda'!L10+'10.bevételek PMH'!L10</f>
        <v>168</v>
      </c>
      <c r="M10" s="133">
        <f>'7.bevételek ÖK'!M10+'8.bevételek Faluház'!M10+'9.bevételek Óvoda'!M10+'10.bevételek PMH'!M10</f>
        <v>431</v>
      </c>
      <c r="N10" s="133">
        <f>'7.bevételek ÖK'!N10+'8.bevételek Faluház'!N10+'9.bevételek Óvoda'!N10+'10.bevételek PMH'!N10</f>
        <v>431</v>
      </c>
      <c r="O10" s="109"/>
    </row>
    <row r="11" spans="1:15" ht="15" customHeight="1">
      <c r="A11" s="5" t="s">
        <v>507</v>
      </c>
      <c r="B11" s="6" t="s">
        <v>508</v>
      </c>
      <c r="C11" s="133">
        <f>'7.bevételek ÖK'!C11+'8.bevételek Faluház'!C11+'9.bevételek Óvoda'!C11+'10.bevételek PMH'!C11</f>
        <v>0</v>
      </c>
      <c r="D11" s="133">
        <f>'7.bevételek ÖK'!D11+'8.bevételek Faluház'!D11+'9.bevételek Óvoda'!D11+'10.bevételek PMH'!D11</f>
        <v>2847</v>
      </c>
      <c r="E11" s="133">
        <f>'7.bevételek ÖK'!E11+'8.bevételek Faluház'!E11+'9.bevételek Óvoda'!E11+'10.bevételek PMH'!E11</f>
        <v>2847</v>
      </c>
      <c r="F11" s="133">
        <f>'7.bevételek ÖK'!F11+'8.bevételek Faluház'!F11+'9.bevételek Óvoda'!F11+'10.bevételek PMH'!F11</f>
        <v>0</v>
      </c>
      <c r="G11" s="133">
        <f>'7.bevételek ÖK'!G11+'8.bevételek Faluház'!G11+'9.bevételek Óvoda'!G11+'10.bevételek PMH'!G11</f>
        <v>0</v>
      </c>
      <c r="H11" s="133">
        <f>'7.bevételek ÖK'!H11+'8.bevételek Faluház'!H11+'9.bevételek Óvoda'!H11+'10.bevételek PMH'!H11</f>
        <v>0</v>
      </c>
      <c r="I11" s="133">
        <f>'7.bevételek ÖK'!I11+'8.bevételek Faluház'!I11+'9.bevételek Óvoda'!I11+'10.bevételek PMH'!I11</f>
        <v>0</v>
      </c>
      <c r="J11" s="133">
        <f>'7.bevételek ÖK'!J11+'8.bevételek Faluház'!J11+'9.bevételek Óvoda'!J11+'10.bevételek PMH'!J11</f>
        <v>0</v>
      </c>
      <c r="K11" s="133">
        <f>'7.bevételek ÖK'!K11+'8.bevételek Faluház'!K11+'9.bevételek Óvoda'!K11+'10.bevételek PMH'!K11</f>
        <v>0</v>
      </c>
      <c r="L11" s="133">
        <f>'7.bevételek ÖK'!L11+'8.bevételek Faluház'!L11+'9.bevételek Óvoda'!L11+'10.bevételek PMH'!L11</f>
        <v>0</v>
      </c>
      <c r="M11" s="133">
        <f>'7.bevételek ÖK'!M11+'8.bevételek Faluház'!M11+'9.bevételek Óvoda'!M11+'10.bevételek PMH'!M11</f>
        <v>2847</v>
      </c>
      <c r="N11" s="133">
        <f>'7.bevételek ÖK'!N11+'8.bevételek Faluház'!N11+'9.bevételek Óvoda'!N11+'10.bevételek PMH'!N11</f>
        <v>2847</v>
      </c>
      <c r="O11" s="109"/>
    </row>
    <row r="12" spans="1:15" ht="15" customHeight="1">
      <c r="A12" s="7" t="s">
        <v>57</v>
      </c>
      <c r="B12" s="8" t="s">
        <v>509</v>
      </c>
      <c r="C12" s="133">
        <f>'7.bevételek ÖK'!C12+'8.bevételek Faluház'!C12+'9.bevételek Óvoda'!C12+'10.bevételek PMH'!C12</f>
        <v>127409</v>
      </c>
      <c r="D12" s="133">
        <f>'7.bevételek ÖK'!D12+'8.bevételek Faluház'!D12+'9.bevételek Óvoda'!D12+'10.bevételek PMH'!D12</f>
        <v>142912</v>
      </c>
      <c r="E12" s="133">
        <f>'7.bevételek ÖK'!E12+'8.bevételek Faluház'!E12+'9.bevételek Óvoda'!E12+'10.bevételek PMH'!E12</f>
        <v>142912</v>
      </c>
      <c r="F12" s="133">
        <f>'7.bevételek ÖK'!F12+'8.bevételek Faluház'!F12+'9.bevételek Óvoda'!F12+'10.bevételek PMH'!F12</f>
        <v>0</v>
      </c>
      <c r="G12" s="133">
        <f>'7.bevételek ÖK'!G12+'8.bevételek Faluház'!G12+'9.bevételek Óvoda'!G12+'10.bevételek PMH'!G12</f>
        <v>0</v>
      </c>
      <c r="H12" s="133">
        <f>'7.bevételek ÖK'!H12+'8.bevételek Faluház'!H12+'9.bevételek Óvoda'!H12+'10.bevételek PMH'!H12</f>
        <v>0</v>
      </c>
      <c r="I12" s="133">
        <f>'7.bevételek ÖK'!I12+'8.bevételek Faluház'!I12+'9.bevételek Óvoda'!I12+'10.bevételek PMH'!I12</f>
        <v>0</v>
      </c>
      <c r="J12" s="133">
        <f>'7.bevételek ÖK'!J12+'8.bevételek Faluház'!J12+'9.bevételek Óvoda'!J12+'10.bevételek PMH'!J12</f>
        <v>0</v>
      </c>
      <c r="K12" s="133">
        <f>'7.bevételek ÖK'!K12+'8.bevételek Faluház'!K12+'9.bevételek Óvoda'!K12+'10.bevételek PMH'!K12</f>
        <v>0</v>
      </c>
      <c r="L12" s="133">
        <f>'7.bevételek ÖK'!L12+'8.bevételek Faluház'!L12+'9.bevételek Óvoda'!L12+'10.bevételek PMH'!L12</f>
        <v>127409</v>
      </c>
      <c r="M12" s="133">
        <f>'7.bevételek ÖK'!M12+'8.bevételek Faluház'!M12+'9.bevételek Óvoda'!M12+'10.bevételek PMH'!M12</f>
        <v>142912</v>
      </c>
      <c r="N12" s="133">
        <f>'7.bevételek ÖK'!N12+'8.bevételek Faluház'!N12+'9.bevételek Óvoda'!N12+'10.bevételek PMH'!N12</f>
        <v>142912</v>
      </c>
      <c r="O12" s="109"/>
    </row>
    <row r="13" spans="1:15" ht="15" customHeight="1">
      <c r="A13" s="5" t="s">
        <v>510</v>
      </c>
      <c r="B13" s="6" t="s">
        <v>511</v>
      </c>
      <c r="C13" s="133">
        <f>'7.bevételek ÖK'!C13+'8.bevételek Faluház'!C13+'9.bevételek Óvoda'!C13+'10.bevételek PMH'!C13</f>
        <v>0</v>
      </c>
      <c r="D13" s="133">
        <f>'7.bevételek ÖK'!D13+'8.bevételek Faluház'!D13+'9.bevételek Óvoda'!D13+'10.bevételek PMH'!D13</f>
        <v>0</v>
      </c>
      <c r="E13" s="133">
        <f>'7.bevételek ÖK'!E13+'8.bevételek Faluház'!E13+'9.bevételek Óvoda'!E13+'10.bevételek PMH'!E13</f>
        <v>0</v>
      </c>
      <c r="F13" s="133">
        <f>'7.bevételek ÖK'!F13+'8.bevételek Faluház'!F13+'9.bevételek Óvoda'!F13+'10.bevételek PMH'!F13</f>
        <v>0</v>
      </c>
      <c r="G13" s="133">
        <f>'7.bevételek ÖK'!G13+'8.bevételek Faluház'!G13+'9.bevételek Óvoda'!G13+'10.bevételek PMH'!G13</f>
        <v>0</v>
      </c>
      <c r="H13" s="133">
        <f>'7.bevételek ÖK'!H13+'8.bevételek Faluház'!H13+'9.bevételek Óvoda'!H13+'10.bevételek PMH'!H13</f>
        <v>0</v>
      </c>
      <c r="I13" s="133">
        <f>'7.bevételek ÖK'!I13+'8.bevételek Faluház'!I13+'9.bevételek Óvoda'!I13+'10.bevételek PMH'!I13</f>
        <v>0</v>
      </c>
      <c r="J13" s="133">
        <f>'7.bevételek ÖK'!J13+'8.bevételek Faluház'!J13+'9.bevételek Óvoda'!J13+'10.bevételek PMH'!J13</f>
        <v>0</v>
      </c>
      <c r="K13" s="133">
        <f>'7.bevételek ÖK'!K13+'8.bevételek Faluház'!K13+'9.bevételek Óvoda'!K13+'10.bevételek PMH'!K13</f>
        <v>0</v>
      </c>
      <c r="L13" s="133">
        <f>'7.bevételek ÖK'!L13+'8.bevételek Faluház'!L13+'9.bevételek Óvoda'!L13+'10.bevételek PMH'!L13</f>
        <v>0</v>
      </c>
      <c r="M13" s="133">
        <f>'7.bevételek ÖK'!M13+'8.bevételek Faluház'!M13+'9.bevételek Óvoda'!M13+'10.bevételek PMH'!M13</f>
        <v>0</v>
      </c>
      <c r="N13" s="133">
        <f>'7.bevételek ÖK'!N13+'8.bevételek Faluház'!N13+'9.bevételek Óvoda'!N13+'10.bevételek PMH'!N13</f>
        <v>0</v>
      </c>
      <c r="O13" s="109"/>
    </row>
    <row r="14" spans="1:15" ht="15" customHeight="1">
      <c r="A14" s="5" t="s">
        <v>512</v>
      </c>
      <c r="B14" s="6" t="s">
        <v>513</v>
      </c>
      <c r="C14" s="133">
        <f>'7.bevételek ÖK'!C14+'8.bevételek Faluház'!C14+'9.bevételek Óvoda'!C14+'10.bevételek PMH'!C14</f>
        <v>0</v>
      </c>
      <c r="D14" s="133">
        <f>'7.bevételek ÖK'!D14+'8.bevételek Faluház'!D14+'9.bevételek Óvoda'!D14+'10.bevételek PMH'!D14</f>
        <v>0</v>
      </c>
      <c r="E14" s="133">
        <f>'7.bevételek ÖK'!E14+'8.bevételek Faluház'!E14+'9.bevételek Óvoda'!E14+'10.bevételek PMH'!E14</f>
        <v>0</v>
      </c>
      <c r="F14" s="133">
        <f>'7.bevételek ÖK'!F14+'8.bevételek Faluház'!F14+'9.bevételek Óvoda'!F14+'10.bevételek PMH'!F14</f>
        <v>0</v>
      </c>
      <c r="G14" s="133">
        <f>'7.bevételek ÖK'!G14+'8.bevételek Faluház'!G14+'9.bevételek Óvoda'!G14+'10.bevételek PMH'!G14</f>
        <v>0</v>
      </c>
      <c r="H14" s="133">
        <f>'7.bevételek ÖK'!H14+'8.bevételek Faluház'!H14+'9.bevételek Óvoda'!H14+'10.bevételek PMH'!H14</f>
        <v>0</v>
      </c>
      <c r="I14" s="133">
        <f>'7.bevételek ÖK'!I14+'8.bevételek Faluház'!I14+'9.bevételek Óvoda'!I14+'10.bevételek PMH'!I14</f>
        <v>0</v>
      </c>
      <c r="J14" s="133">
        <f>'7.bevételek ÖK'!J14+'8.bevételek Faluház'!J14+'9.bevételek Óvoda'!J14+'10.bevételek PMH'!J14</f>
        <v>0</v>
      </c>
      <c r="K14" s="133">
        <f>'7.bevételek ÖK'!K14+'8.bevételek Faluház'!K14+'9.bevételek Óvoda'!K14+'10.bevételek PMH'!K14</f>
        <v>0</v>
      </c>
      <c r="L14" s="133">
        <f>'7.bevételek ÖK'!L14+'8.bevételek Faluház'!L14+'9.bevételek Óvoda'!L14+'10.bevételek PMH'!L14</f>
        <v>0</v>
      </c>
      <c r="M14" s="133">
        <f>'7.bevételek ÖK'!M14+'8.bevételek Faluház'!M14+'9.bevételek Óvoda'!M14+'10.bevételek PMH'!M14</f>
        <v>0</v>
      </c>
      <c r="N14" s="133">
        <f>'7.bevételek ÖK'!N14+'8.bevételek Faluház'!N14+'9.bevételek Óvoda'!N14+'10.bevételek PMH'!N14</f>
        <v>0</v>
      </c>
      <c r="O14" s="109"/>
    </row>
    <row r="15" spans="1:15" ht="15" customHeight="1">
      <c r="A15" s="5" t="s">
        <v>18</v>
      </c>
      <c r="B15" s="6" t="s">
        <v>514</v>
      </c>
      <c r="C15" s="133">
        <f>'7.bevételek ÖK'!C15+'8.bevételek Faluház'!C15+'9.bevételek Óvoda'!C15+'10.bevételek PMH'!C15</f>
        <v>0</v>
      </c>
      <c r="D15" s="133">
        <f>'7.bevételek ÖK'!D15+'8.bevételek Faluház'!D15+'9.bevételek Óvoda'!D15+'10.bevételek PMH'!D15</f>
        <v>0</v>
      </c>
      <c r="E15" s="133">
        <f>'7.bevételek ÖK'!E15+'8.bevételek Faluház'!E15+'9.bevételek Óvoda'!E15+'10.bevételek PMH'!E15</f>
        <v>0</v>
      </c>
      <c r="F15" s="133">
        <f>'7.bevételek ÖK'!F15+'8.bevételek Faluház'!F15+'9.bevételek Óvoda'!F15+'10.bevételek PMH'!F15</f>
        <v>0</v>
      </c>
      <c r="G15" s="133">
        <f>'7.bevételek ÖK'!G15+'8.bevételek Faluház'!G15+'9.bevételek Óvoda'!G15+'10.bevételek PMH'!G15</f>
        <v>0</v>
      </c>
      <c r="H15" s="133">
        <f>'7.bevételek ÖK'!H15+'8.bevételek Faluház'!H15+'9.bevételek Óvoda'!H15+'10.bevételek PMH'!H15</f>
        <v>0</v>
      </c>
      <c r="I15" s="133">
        <f>'7.bevételek ÖK'!I15+'8.bevételek Faluház'!I15+'9.bevételek Óvoda'!I15+'10.bevételek PMH'!I15</f>
        <v>0</v>
      </c>
      <c r="J15" s="133">
        <f>'7.bevételek ÖK'!J15+'8.bevételek Faluház'!J15+'9.bevételek Óvoda'!J15+'10.bevételek PMH'!J15</f>
        <v>0</v>
      </c>
      <c r="K15" s="133">
        <f>'7.bevételek ÖK'!K15+'8.bevételek Faluház'!K15+'9.bevételek Óvoda'!K15+'10.bevételek PMH'!K15</f>
        <v>0</v>
      </c>
      <c r="L15" s="133">
        <f>'7.bevételek ÖK'!L15+'8.bevételek Faluház'!L15+'9.bevételek Óvoda'!L15+'10.bevételek PMH'!L15</f>
        <v>0</v>
      </c>
      <c r="M15" s="133">
        <f>'7.bevételek ÖK'!M15+'8.bevételek Faluház'!M15+'9.bevételek Óvoda'!M15+'10.bevételek PMH'!M15</f>
        <v>0</v>
      </c>
      <c r="N15" s="133">
        <f>'7.bevételek ÖK'!N15+'8.bevételek Faluház'!N15+'9.bevételek Óvoda'!N15+'10.bevételek PMH'!N15</f>
        <v>0</v>
      </c>
      <c r="O15" s="109"/>
    </row>
    <row r="16" spans="1:15" ht="15" customHeight="1">
      <c r="A16" s="5" t="s">
        <v>19</v>
      </c>
      <c r="B16" s="6" t="s">
        <v>515</v>
      </c>
      <c r="C16" s="133">
        <f>'7.bevételek ÖK'!C16+'8.bevételek Faluház'!C16+'9.bevételek Óvoda'!C16+'10.bevételek PMH'!C16</f>
        <v>0</v>
      </c>
      <c r="D16" s="133">
        <f>'7.bevételek ÖK'!D16+'8.bevételek Faluház'!D16+'9.bevételek Óvoda'!D16+'10.bevételek PMH'!D16</f>
        <v>0</v>
      </c>
      <c r="E16" s="133">
        <f>'7.bevételek ÖK'!E16+'8.bevételek Faluház'!E16+'9.bevételek Óvoda'!E16+'10.bevételek PMH'!E16</f>
        <v>0</v>
      </c>
      <c r="F16" s="133">
        <f>'7.bevételek ÖK'!F16+'8.bevételek Faluház'!F16+'9.bevételek Óvoda'!F16+'10.bevételek PMH'!F16</f>
        <v>0</v>
      </c>
      <c r="G16" s="133">
        <f>'7.bevételek ÖK'!G16+'8.bevételek Faluház'!G16+'9.bevételek Óvoda'!G16+'10.bevételek PMH'!G16</f>
        <v>0</v>
      </c>
      <c r="H16" s="133">
        <f>'7.bevételek ÖK'!H16+'8.bevételek Faluház'!H16+'9.bevételek Óvoda'!H16+'10.bevételek PMH'!H16</f>
        <v>0</v>
      </c>
      <c r="I16" s="133">
        <f>'7.bevételek ÖK'!I16+'8.bevételek Faluház'!I16+'9.bevételek Óvoda'!I16+'10.bevételek PMH'!I16</f>
        <v>0</v>
      </c>
      <c r="J16" s="133">
        <f>'7.bevételek ÖK'!J16+'8.bevételek Faluház'!J16+'9.bevételek Óvoda'!J16+'10.bevételek PMH'!J16</f>
        <v>0</v>
      </c>
      <c r="K16" s="133">
        <f>'7.bevételek ÖK'!K16+'8.bevételek Faluház'!K16+'9.bevételek Óvoda'!K16+'10.bevételek PMH'!K16</f>
        <v>0</v>
      </c>
      <c r="L16" s="133">
        <f>'7.bevételek ÖK'!L16+'8.bevételek Faluház'!L16+'9.bevételek Óvoda'!L16+'10.bevételek PMH'!L16</f>
        <v>0</v>
      </c>
      <c r="M16" s="133">
        <f>'7.bevételek ÖK'!M16+'8.bevételek Faluház'!M16+'9.bevételek Óvoda'!M16+'10.bevételek PMH'!M16</f>
        <v>0</v>
      </c>
      <c r="N16" s="133">
        <f>'7.bevételek ÖK'!N16+'8.bevételek Faluház'!N16+'9.bevételek Óvoda'!N16+'10.bevételek PMH'!N16</f>
        <v>0</v>
      </c>
      <c r="O16" s="109"/>
    </row>
    <row r="17" spans="1:15" ht="15" customHeight="1">
      <c r="A17" s="5" t="s">
        <v>20</v>
      </c>
      <c r="B17" s="6" t="s">
        <v>516</v>
      </c>
      <c r="C17" s="133">
        <f>'7.bevételek ÖK'!C17+'8.bevételek Faluház'!C17+'9.bevételek Óvoda'!C17+'10.bevételek PMH'!C17</f>
        <v>49529</v>
      </c>
      <c r="D17" s="133">
        <f>'7.bevételek ÖK'!D17+'8.bevételek Faluház'!D17+'9.bevételek Óvoda'!D17+'10.bevételek PMH'!D17</f>
        <v>49529</v>
      </c>
      <c r="E17" s="133">
        <f>'7.bevételek ÖK'!E17+'8.bevételek Faluház'!E17+'9.bevételek Óvoda'!E17+'10.bevételek PMH'!E17</f>
        <v>7737</v>
      </c>
      <c r="F17" s="133">
        <f>'7.bevételek ÖK'!F17+'8.bevételek Faluház'!F17+'9.bevételek Óvoda'!F17+'10.bevételek PMH'!F17</f>
        <v>0</v>
      </c>
      <c r="G17" s="133">
        <f>'7.bevételek ÖK'!G17+'8.bevételek Faluház'!G17+'9.bevételek Óvoda'!G17+'10.bevételek PMH'!G17</f>
        <v>0</v>
      </c>
      <c r="H17" s="133">
        <f>'7.bevételek ÖK'!H17+'8.bevételek Faluház'!H17+'9.bevételek Óvoda'!H17+'10.bevételek PMH'!H17</f>
        <v>0</v>
      </c>
      <c r="I17" s="133">
        <f>'7.bevételek ÖK'!I17+'8.bevételek Faluház'!I17+'9.bevételek Óvoda'!I17+'10.bevételek PMH'!I17</f>
        <v>0</v>
      </c>
      <c r="J17" s="133">
        <f>'7.bevételek ÖK'!J17+'8.bevételek Faluház'!J17+'9.bevételek Óvoda'!J17+'10.bevételek PMH'!J17</f>
        <v>0</v>
      </c>
      <c r="K17" s="133">
        <f>'7.bevételek ÖK'!K17+'8.bevételek Faluház'!K17+'9.bevételek Óvoda'!K17+'10.bevételek PMH'!K17</f>
        <v>0</v>
      </c>
      <c r="L17" s="133">
        <f>'7.bevételek ÖK'!L17+'8.bevételek Faluház'!L17+'9.bevételek Óvoda'!L17+'10.bevételek PMH'!L17</f>
        <v>49529</v>
      </c>
      <c r="M17" s="133">
        <f>'7.bevételek ÖK'!M17+'8.bevételek Faluház'!M17+'9.bevételek Óvoda'!M17+'10.bevételek PMH'!M17</f>
        <v>49529</v>
      </c>
      <c r="N17" s="133">
        <f>'7.bevételek ÖK'!N17+'8.bevételek Faluház'!N17+'9.bevételek Óvoda'!N17+'10.bevételek PMH'!N17</f>
        <v>7737</v>
      </c>
      <c r="O17" s="109"/>
    </row>
    <row r="18" spans="1:15" ht="15" customHeight="1">
      <c r="A18" s="39" t="s">
        <v>58</v>
      </c>
      <c r="B18" s="50" t="s">
        <v>517</v>
      </c>
      <c r="C18" s="133">
        <f>'7.bevételek ÖK'!C18+'8.bevételek Faluház'!C18+'9.bevételek Óvoda'!C18+'10.bevételek PMH'!C18</f>
        <v>176938</v>
      </c>
      <c r="D18" s="133">
        <f>'7.bevételek ÖK'!D18+'8.bevételek Faluház'!D18+'9.bevételek Óvoda'!D18+'10.bevételek PMH'!D18</f>
        <v>192441</v>
      </c>
      <c r="E18" s="133">
        <f>'7.bevételek ÖK'!E18+'8.bevételek Faluház'!E18+'9.bevételek Óvoda'!E18+'10.bevételek PMH'!E18</f>
        <v>150649</v>
      </c>
      <c r="F18" s="133">
        <f>'7.bevételek ÖK'!F18+'8.bevételek Faluház'!F18+'9.bevételek Óvoda'!F18+'10.bevételek PMH'!F18</f>
        <v>0</v>
      </c>
      <c r="G18" s="133">
        <f>'7.bevételek ÖK'!G18+'8.bevételek Faluház'!G18+'9.bevételek Óvoda'!G18+'10.bevételek PMH'!G18</f>
        <v>0</v>
      </c>
      <c r="H18" s="133">
        <f>'7.bevételek ÖK'!H18+'8.bevételek Faluház'!H18+'9.bevételek Óvoda'!H18+'10.bevételek PMH'!H18</f>
        <v>0</v>
      </c>
      <c r="I18" s="133">
        <f>'7.bevételek ÖK'!I18+'8.bevételek Faluház'!I18+'9.bevételek Óvoda'!I18+'10.bevételek PMH'!I18</f>
        <v>0</v>
      </c>
      <c r="J18" s="133">
        <f>'7.bevételek ÖK'!J18+'8.bevételek Faluház'!J18+'9.bevételek Óvoda'!J18+'10.bevételek PMH'!J18</f>
        <v>0</v>
      </c>
      <c r="K18" s="133">
        <f>'7.bevételek ÖK'!K18+'8.bevételek Faluház'!K18+'9.bevételek Óvoda'!K18+'10.bevételek PMH'!K18</f>
        <v>0</v>
      </c>
      <c r="L18" s="133">
        <f>'7.bevételek ÖK'!L18+'8.bevételek Faluház'!L18+'9.bevételek Óvoda'!L18+'10.bevételek PMH'!L18</f>
        <v>176938</v>
      </c>
      <c r="M18" s="133">
        <f>'7.bevételek ÖK'!M18+'8.bevételek Faluház'!M18+'9.bevételek Óvoda'!M18+'10.bevételek PMH'!M18</f>
        <v>192441</v>
      </c>
      <c r="N18" s="133">
        <f>'7.bevételek ÖK'!N18+'8.bevételek Faluház'!N18+'9.bevételek Óvoda'!N18+'10.bevételek PMH'!N18</f>
        <v>150649</v>
      </c>
      <c r="O18" s="109"/>
    </row>
    <row r="19" spans="1:15" ht="15" customHeight="1">
      <c r="A19" s="5" t="s">
        <v>518</v>
      </c>
      <c r="B19" s="6" t="s">
        <v>519</v>
      </c>
      <c r="C19" s="133">
        <f>'7.bevételek ÖK'!C19+'8.bevételek Faluház'!C19+'9.bevételek Óvoda'!C19+'10.bevételek PMH'!C19</f>
        <v>0</v>
      </c>
      <c r="D19" s="133">
        <f>'7.bevételek ÖK'!D19+'8.bevételek Faluház'!D19+'9.bevételek Óvoda'!D19+'10.bevételek PMH'!D19</f>
        <v>12798</v>
      </c>
      <c r="E19" s="133">
        <f>'7.bevételek ÖK'!E19+'8.bevételek Faluház'!E19+'9.bevételek Óvoda'!E19+'10.bevételek PMH'!E19</f>
        <v>12798</v>
      </c>
      <c r="F19" s="133">
        <f>'7.bevételek ÖK'!F19+'8.bevételek Faluház'!F19+'9.bevételek Óvoda'!F19+'10.bevételek PMH'!F19</f>
        <v>0</v>
      </c>
      <c r="G19" s="133">
        <f>'7.bevételek ÖK'!G19+'8.bevételek Faluház'!G19+'9.bevételek Óvoda'!G19+'10.bevételek PMH'!G19</f>
        <v>0</v>
      </c>
      <c r="H19" s="133">
        <f>'7.bevételek ÖK'!H19+'8.bevételek Faluház'!H19+'9.bevételek Óvoda'!H19+'10.bevételek PMH'!H19</f>
        <v>0</v>
      </c>
      <c r="I19" s="133">
        <f>'7.bevételek ÖK'!I19+'8.bevételek Faluház'!I19+'9.bevételek Óvoda'!I19+'10.bevételek PMH'!I19</f>
        <v>0</v>
      </c>
      <c r="J19" s="133">
        <f>'7.bevételek ÖK'!J19+'8.bevételek Faluház'!J19+'9.bevételek Óvoda'!J19+'10.bevételek PMH'!J19</f>
        <v>0</v>
      </c>
      <c r="K19" s="133">
        <f>'7.bevételek ÖK'!K19+'8.bevételek Faluház'!K19+'9.bevételek Óvoda'!K19+'10.bevételek PMH'!K19</f>
        <v>0</v>
      </c>
      <c r="L19" s="133">
        <f>'7.bevételek ÖK'!L19+'8.bevételek Faluház'!L19+'9.bevételek Óvoda'!L19+'10.bevételek PMH'!L19</f>
        <v>0</v>
      </c>
      <c r="M19" s="133">
        <f>'7.bevételek ÖK'!M19+'8.bevételek Faluház'!M19+'9.bevételek Óvoda'!M19+'10.bevételek PMH'!M19</f>
        <v>12798</v>
      </c>
      <c r="N19" s="133">
        <f>'7.bevételek ÖK'!N19+'8.bevételek Faluház'!N19+'9.bevételek Óvoda'!N19+'10.bevételek PMH'!N19</f>
        <v>12798</v>
      </c>
      <c r="O19" s="109"/>
    </row>
    <row r="20" spans="1:15" ht="15" customHeight="1">
      <c r="A20" s="5" t="s">
        <v>520</v>
      </c>
      <c r="B20" s="6" t="s">
        <v>521</v>
      </c>
      <c r="C20" s="133">
        <f>'7.bevételek ÖK'!C20+'8.bevételek Faluház'!C20+'9.bevételek Óvoda'!C20+'10.bevételek PMH'!C20</f>
        <v>0</v>
      </c>
      <c r="D20" s="133">
        <f>'7.bevételek ÖK'!D20+'8.bevételek Faluház'!D20+'9.bevételek Óvoda'!D20+'10.bevételek PMH'!D20</f>
        <v>0</v>
      </c>
      <c r="E20" s="133">
        <f>'7.bevételek ÖK'!E20+'8.bevételek Faluház'!E20+'9.bevételek Óvoda'!E20+'10.bevételek PMH'!E20</f>
        <v>0</v>
      </c>
      <c r="F20" s="133">
        <f>'7.bevételek ÖK'!F20+'8.bevételek Faluház'!F20+'9.bevételek Óvoda'!F20+'10.bevételek PMH'!F20</f>
        <v>0</v>
      </c>
      <c r="G20" s="133">
        <f>'7.bevételek ÖK'!G20+'8.bevételek Faluház'!G20+'9.bevételek Óvoda'!G20+'10.bevételek PMH'!G20</f>
        <v>0</v>
      </c>
      <c r="H20" s="133">
        <f>'7.bevételek ÖK'!H20+'8.bevételek Faluház'!H20+'9.bevételek Óvoda'!H20+'10.bevételek PMH'!H20</f>
        <v>0</v>
      </c>
      <c r="I20" s="133">
        <f>'7.bevételek ÖK'!I20+'8.bevételek Faluház'!I20+'9.bevételek Óvoda'!I20+'10.bevételek PMH'!I20</f>
        <v>0</v>
      </c>
      <c r="J20" s="133">
        <f>'7.bevételek ÖK'!J20+'8.bevételek Faluház'!J20+'9.bevételek Óvoda'!J20+'10.bevételek PMH'!J20</f>
        <v>0</v>
      </c>
      <c r="K20" s="133">
        <f>'7.bevételek ÖK'!K20+'8.bevételek Faluház'!K20+'9.bevételek Óvoda'!K20+'10.bevételek PMH'!K20</f>
        <v>0</v>
      </c>
      <c r="L20" s="133">
        <f>'7.bevételek ÖK'!L20+'8.bevételek Faluház'!L20+'9.bevételek Óvoda'!L20+'10.bevételek PMH'!L20</f>
        <v>0</v>
      </c>
      <c r="M20" s="133">
        <f>'7.bevételek ÖK'!M20+'8.bevételek Faluház'!M20+'9.bevételek Óvoda'!M20+'10.bevételek PMH'!M20</f>
        <v>0</v>
      </c>
      <c r="N20" s="133">
        <f>'7.bevételek ÖK'!N20+'8.bevételek Faluház'!N20+'9.bevételek Óvoda'!N20+'10.bevételek PMH'!N20</f>
        <v>0</v>
      </c>
      <c r="O20" s="109"/>
    </row>
    <row r="21" spans="1:15" ht="15" customHeight="1">
      <c r="A21" s="5" t="s">
        <v>21</v>
      </c>
      <c r="B21" s="6" t="s">
        <v>522</v>
      </c>
      <c r="C21" s="133">
        <f>'7.bevételek ÖK'!C21+'8.bevételek Faluház'!C21+'9.bevételek Óvoda'!C21+'10.bevételek PMH'!C21</f>
        <v>0</v>
      </c>
      <c r="D21" s="133">
        <f>'7.bevételek ÖK'!D21+'8.bevételek Faluház'!D21+'9.bevételek Óvoda'!D21+'10.bevételek PMH'!D21</f>
        <v>0</v>
      </c>
      <c r="E21" s="133">
        <f>'7.bevételek ÖK'!E21+'8.bevételek Faluház'!E21+'9.bevételek Óvoda'!E21+'10.bevételek PMH'!E21</f>
        <v>0</v>
      </c>
      <c r="F21" s="133">
        <f>'7.bevételek ÖK'!F21+'8.bevételek Faluház'!F21+'9.bevételek Óvoda'!F21+'10.bevételek PMH'!F21</f>
        <v>0</v>
      </c>
      <c r="G21" s="133">
        <f>'7.bevételek ÖK'!G21+'8.bevételek Faluház'!G21+'9.bevételek Óvoda'!G21+'10.bevételek PMH'!G21</f>
        <v>0</v>
      </c>
      <c r="H21" s="133">
        <f>'7.bevételek ÖK'!H21+'8.bevételek Faluház'!H21+'9.bevételek Óvoda'!H21+'10.bevételek PMH'!H21</f>
        <v>0</v>
      </c>
      <c r="I21" s="133">
        <f>'7.bevételek ÖK'!I21+'8.bevételek Faluház'!I21+'9.bevételek Óvoda'!I21+'10.bevételek PMH'!I21</f>
        <v>0</v>
      </c>
      <c r="J21" s="133">
        <f>'7.bevételek ÖK'!J21+'8.bevételek Faluház'!J21+'9.bevételek Óvoda'!J21+'10.bevételek PMH'!J21</f>
        <v>0</v>
      </c>
      <c r="K21" s="133">
        <f>'7.bevételek ÖK'!K21+'8.bevételek Faluház'!K21+'9.bevételek Óvoda'!K21+'10.bevételek PMH'!K21</f>
        <v>0</v>
      </c>
      <c r="L21" s="133">
        <f>'7.bevételek ÖK'!L21+'8.bevételek Faluház'!L21+'9.bevételek Óvoda'!L21+'10.bevételek PMH'!L21</f>
        <v>0</v>
      </c>
      <c r="M21" s="133">
        <f>'7.bevételek ÖK'!M21+'8.bevételek Faluház'!M21+'9.bevételek Óvoda'!M21+'10.bevételek PMH'!M21</f>
        <v>0</v>
      </c>
      <c r="N21" s="133">
        <f>'7.bevételek ÖK'!N21+'8.bevételek Faluház'!N21+'9.bevételek Óvoda'!N21+'10.bevételek PMH'!N21</f>
        <v>0</v>
      </c>
      <c r="O21" s="109"/>
    </row>
    <row r="22" spans="1:15" ht="15" customHeight="1">
      <c r="A22" s="5" t="s">
        <v>22</v>
      </c>
      <c r="B22" s="6" t="s">
        <v>523</v>
      </c>
      <c r="C22" s="133">
        <f>'7.bevételek ÖK'!C22+'8.bevételek Faluház'!C22+'9.bevételek Óvoda'!C22+'10.bevételek PMH'!C22</f>
        <v>0</v>
      </c>
      <c r="D22" s="133">
        <f>'7.bevételek ÖK'!D22+'8.bevételek Faluház'!D22+'9.bevételek Óvoda'!D22+'10.bevételek PMH'!D22</f>
        <v>0</v>
      </c>
      <c r="E22" s="133">
        <f>'7.bevételek ÖK'!E22+'8.bevételek Faluház'!E22+'9.bevételek Óvoda'!E22+'10.bevételek PMH'!E22</f>
        <v>0</v>
      </c>
      <c r="F22" s="133">
        <f>'7.bevételek ÖK'!F22+'8.bevételek Faluház'!F22+'9.bevételek Óvoda'!F22+'10.bevételek PMH'!F22</f>
        <v>0</v>
      </c>
      <c r="G22" s="133">
        <f>'7.bevételek ÖK'!G22+'8.bevételek Faluház'!G22+'9.bevételek Óvoda'!G22+'10.bevételek PMH'!G22</f>
        <v>0</v>
      </c>
      <c r="H22" s="133">
        <f>'7.bevételek ÖK'!H22+'8.bevételek Faluház'!H22+'9.bevételek Óvoda'!H22+'10.bevételek PMH'!H22</f>
        <v>0</v>
      </c>
      <c r="I22" s="133">
        <f>'7.bevételek ÖK'!I22+'8.bevételek Faluház'!I22+'9.bevételek Óvoda'!I22+'10.bevételek PMH'!I22</f>
        <v>0</v>
      </c>
      <c r="J22" s="133">
        <f>'7.bevételek ÖK'!J22+'8.bevételek Faluház'!J22+'9.bevételek Óvoda'!J22+'10.bevételek PMH'!J22</f>
        <v>0</v>
      </c>
      <c r="K22" s="133">
        <f>'7.bevételek ÖK'!K22+'8.bevételek Faluház'!K22+'9.bevételek Óvoda'!K22+'10.bevételek PMH'!K22</f>
        <v>0</v>
      </c>
      <c r="L22" s="133">
        <f>'7.bevételek ÖK'!L22+'8.bevételek Faluház'!L22+'9.bevételek Óvoda'!L22+'10.bevételek PMH'!L22</f>
        <v>0</v>
      </c>
      <c r="M22" s="133">
        <f>'7.bevételek ÖK'!M22+'8.bevételek Faluház'!M22+'9.bevételek Óvoda'!M22+'10.bevételek PMH'!M22</f>
        <v>0</v>
      </c>
      <c r="N22" s="133">
        <f>'7.bevételek ÖK'!N22+'8.bevételek Faluház'!N22+'9.bevételek Óvoda'!N22+'10.bevételek PMH'!N22</f>
        <v>0</v>
      </c>
      <c r="O22" s="109"/>
    </row>
    <row r="23" spans="1:15" ht="15" customHeight="1">
      <c r="A23" s="5" t="s">
        <v>23</v>
      </c>
      <c r="B23" s="6" t="s">
        <v>524</v>
      </c>
      <c r="C23" s="133">
        <f>'7.bevételek ÖK'!C23+'8.bevételek Faluház'!C23+'9.bevételek Óvoda'!C23+'10.bevételek PMH'!C23</f>
        <v>0</v>
      </c>
      <c r="D23" s="133">
        <f>'7.bevételek ÖK'!D23+'8.bevételek Faluház'!D23+'9.bevételek Óvoda'!D23+'10.bevételek PMH'!D23</f>
        <v>0</v>
      </c>
      <c r="E23" s="133">
        <f>'7.bevételek ÖK'!E23+'8.bevételek Faluház'!E23+'9.bevételek Óvoda'!E23+'10.bevételek PMH'!E23</f>
        <v>0</v>
      </c>
      <c r="F23" s="133">
        <f>'7.bevételek ÖK'!F23+'8.bevételek Faluház'!F23+'9.bevételek Óvoda'!F23+'10.bevételek PMH'!F23</f>
        <v>0</v>
      </c>
      <c r="G23" s="133">
        <f>'7.bevételek ÖK'!G23+'8.bevételek Faluház'!G23+'9.bevételek Óvoda'!G23+'10.bevételek PMH'!G23</f>
        <v>0</v>
      </c>
      <c r="H23" s="133">
        <f>'7.bevételek ÖK'!H23+'8.bevételek Faluház'!H23+'9.bevételek Óvoda'!H23+'10.bevételek PMH'!H23</f>
        <v>0</v>
      </c>
      <c r="I23" s="133">
        <f>'7.bevételek ÖK'!I23+'8.bevételek Faluház'!I23+'9.bevételek Óvoda'!I23+'10.bevételek PMH'!I23</f>
        <v>0</v>
      </c>
      <c r="J23" s="133">
        <f>'7.bevételek ÖK'!J23+'8.bevételek Faluház'!J23+'9.bevételek Óvoda'!J23+'10.bevételek PMH'!J23</f>
        <v>0</v>
      </c>
      <c r="K23" s="133">
        <f>'7.bevételek ÖK'!K23+'8.bevételek Faluház'!K23+'9.bevételek Óvoda'!K23+'10.bevételek PMH'!K23</f>
        <v>0</v>
      </c>
      <c r="L23" s="133">
        <f>'7.bevételek ÖK'!L23+'8.bevételek Faluház'!L23+'9.bevételek Óvoda'!L23+'10.bevételek PMH'!L23</f>
        <v>0</v>
      </c>
      <c r="M23" s="133">
        <f>'7.bevételek ÖK'!M23+'8.bevételek Faluház'!M23+'9.bevételek Óvoda'!M23+'10.bevételek PMH'!M23</f>
        <v>0</v>
      </c>
      <c r="N23" s="133">
        <f>'7.bevételek ÖK'!N23+'8.bevételek Faluház'!N23+'9.bevételek Óvoda'!N23+'10.bevételek PMH'!N23</f>
        <v>0</v>
      </c>
      <c r="O23" s="109"/>
    </row>
    <row r="24" spans="1:15" ht="15" customHeight="1">
      <c r="A24" s="39" t="s">
        <v>59</v>
      </c>
      <c r="B24" s="50" t="s">
        <v>525</v>
      </c>
      <c r="C24" s="133">
        <f>'7.bevételek ÖK'!C24+'8.bevételek Faluház'!C24+'9.bevételek Óvoda'!C24+'10.bevételek PMH'!C24</f>
        <v>0</v>
      </c>
      <c r="D24" s="133">
        <f>'7.bevételek ÖK'!D24+'8.bevételek Faluház'!D24+'9.bevételek Óvoda'!D24+'10.bevételek PMH'!D24</f>
        <v>12798</v>
      </c>
      <c r="E24" s="133">
        <f>'7.bevételek ÖK'!E24+'8.bevételek Faluház'!E24+'9.bevételek Óvoda'!E24+'10.bevételek PMH'!E24</f>
        <v>12798</v>
      </c>
      <c r="F24" s="133">
        <f>'7.bevételek ÖK'!F24+'8.bevételek Faluház'!F24+'9.bevételek Óvoda'!F24+'10.bevételek PMH'!F24</f>
        <v>0</v>
      </c>
      <c r="G24" s="133">
        <f>'7.bevételek ÖK'!G24+'8.bevételek Faluház'!G24+'9.bevételek Óvoda'!G24+'10.bevételek PMH'!G24</f>
        <v>0</v>
      </c>
      <c r="H24" s="133">
        <f>'7.bevételek ÖK'!H24+'8.bevételek Faluház'!H24+'9.bevételek Óvoda'!H24+'10.bevételek PMH'!H24</f>
        <v>0</v>
      </c>
      <c r="I24" s="133">
        <f>'7.bevételek ÖK'!I24+'8.bevételek Faluház'!I24+'9.bevételek Óvoda'!I24+'10.bevételek PMH'!I24</f>
        <v>0</v>
      </c>
      <c r="J24" s="133">
        <f>'7.bevételek ÖK'!J24+'8.bevételek Faluház'!J24+'9.bevételek Óvoda'!J24+'10.bevételek PMH'!J24</f>
        <v>0</v>
      </c>
      <c r="K24" s="133">
        <f>'7.bevételek ÖK'!K24+'8.bevételek Faluház'!K24+'9.bevételek Óvoda'!K24+'10.bevételek PMH'!K24</f>
        <v>0</v>
      </c>
      <c r="L24" s="133">
        <f>'7.bevételek ÖK'!L24+'8.bevételek Faluház'!L24+'9.bevételek Óvoda'!L24+'10.bevételek PMH'!L24</f>
        <v>0</v>
      </c>
      <c r="M24" s="133">
        <f>'7.bevételek ÖK'!M24+'8.bevételek Faluház'!M24+'9.bevételek Óvoda'!M24+'10.bevételek PMH'!M24</f>
        <v>12798</v>
      </c>
      <c r="N24" s="133">
        <f>'7.bevételek ÖK'!N24+'8.bevételek Faluház'!N24+'9.bevételek Óvoda'!N24+'10.bevételek PMH'!N24</f>
        <v>12798</v>
      </c>
      <c r="O24" s="109"/>
    </row>
    <row r="25" spans="1:15" ht="15" customHeight="1">
      <c r="A25" s="5" t="s">
        <v>24</v>
      </c>
      <c r="B25" s="6" t="s">
        <v>526</v>
      </c>
      <c r="C25" s="133">
        <f>'7.bevételek ÖK'!C25+'8.bevételek Faluház'!C25+'9.bevételek Óvoda'!C25+'10.bevételek PMH'!C25</f>
        <v>50</v>
      </c>
      <c r="D25" s="133">
        <f>'7.bevételek ÖK'!D25+'8.bevételek Faluház'!D25+'9.bevételek Óvoda'!D25+'10.bevételek PMH'!D25</f>
        <v>50</v>
      </c>
      <c r="E25" s="133">
        <f>'7.bevételek ÖK'!E25+'8.bevételek Faluház'!E25+'9.bevételek Óvoda'!E25+'10.bevételek PMH'!E25</f>
        <v>0</v>
      </c>
      <c r="F25" s="133">
        <f>'7.bevételek ÖK'!F25+'8.bevételek Faluház'!F25+'9.bevételek Óvoda'!F25+'10.bevételek PMH'!F25</f>
        <v>0</v>
      </c>
      <c r="G25" s="133">
        <f>'7.bevételek ÖK'!G25+'8.bevételek Faluház'!G25+'9.bevételek Óvoda'!G25+'10.bevételek PMH'!G25</f>
        <v>0</v>
      </c>
      <c r="H25" s="133">
        <f>'7.bevételek ÖK'!H25+'8.bevételek Faluház'!H25+'9.bevételek Óvoda'!H25+'10.bevételek PMH'!H25</f>
        <v>0</v>
      </c>
      <c r="I25" s="133">
        <f>'7.bevételek ÖK'!I25+'8.bevételek Faluház'!I25+'9.bevételek Óvoda'!I25+'10.bevételek PMH'!I25</f>
        <v>0</v>
      </c>
      <c r="J25" s="133">
        <f>'7.bevételek ÖK'!J25+'8.bevételek Faluház'!J25+'9.bevételek Óvoda'!J25+'10.bevételek PMH'!J25</f>
        <v>0</v>
      </c>
      <c r="K25" s="133">
        <f>'7.bevételek ÖK'!K25+'8.bevételek Faluház'!K25+'9.bevételek Óvoda'!K25+'10.bevételek PMH'!K25</f>
        <v>0</v>
      </c>
      <c r="L25" s="133">
        <f>'7.bevételek ÖK'!L25+'8.bevételek Faluház'!L25+'9.bevételek Óvoda'!L25+'10.bevételek PMH'!L25</f>
        <v>50</v>
      </c>
      <c r="M25" s="133">
        <f>'7.bevételek ÖK'!M25+'8.bevételek Faluház'!M25+'9.bevételek Óvoda'!M25+'10.bevételek PMH'!M25</f>
        <v>50</v>
      </c>
      <c r="N25" s="133">
        <f>'7.bevételek ÖK'!N25+'8.bevételek Faluház'!N25+'9.bevételek Óvoda'!N25+'10.bevételek PMH'!N25</f>
        <v>0</v>
      </c>
      <c r="O25" s="109"/>
    </row>
    <row r="26" spans="1:15" ht="15" customHeight="1">
      <c r="A26" s="5" t="s">
        <v>25</v>
      </c>
      <c r="B26" s="6" t="s">
        <v>527</v>
      </c>
      <c r="C26" s="133">
        <f>'7.bevételek ÖK'!C26+'8.bevételek Faluház'!C26+'9.bevételek Óvoda'!C26+'10.bevételek PMH'!C26</f>
        <v>0</v>
      </c>
      <c r="D26" s="133">
        <f>'7.bevételek ÖK'!D26+'8.bevételek Faluház'!D26+'9.bevételek Óvoda'!D26+'10.bevételek PMH'!D26</f>
        <v>0</v>
      </c>
      <c r="E26" s="133">
        <f>'7.bevételek ÖK'!E26+'8.bevételek Faluház'!E26+'9.bevételek Óvoda'!E26+'10.bevételek PMH'!E26</f>
        <v>0</v>
      </c>
      <c r="F26" s="133">
        <f>'7.bevételek ÖK'!F26+'8.bevételek Faluház'!F26+'9.bevételek Óvoda'!F26+'10.bevételek PMH'!F26</f>
        <v>0</v>
      </c>
      <c r="G26" s="133">
        <f>'7.bevételek ÖK'!G26+'8.bevételek Faluház'!G26+'9.bevételek Óvoda'!G26+'10.bevételek PMH'!G26</f>
        <v>0</v>
      </c>
      <c r="H26" s="133">
        <f>'7.bevételek ÖK'!H26+'8.bevételek Faluház'!H26+'9.bevételek Óvoda'!H26+'10.bevételek PMH'!H26</f>
        <v>0</v>
      </c>
      <c r="I26" s="133">
        <f>'7.bevételek ÖK'!I26+'8.bevételek Faluház'!I26+'9.bevételek Óvoda'!I26+'10.bevételek PMH'!I26</f>
        <v>0</v>
      </c>
      <c r="J26" s="133">
        <f>'7.bevételek ÖK'!J26+'8.bevételek Faluház'!J26+'9.bevételek Óvoda'!J26+'10.bevételek PMH'!J26</f>
        <v>0</v>
      </c>
      <c r="K26" s="133">
        <f>'7.bevételek ÖK'!K26+'8.bevételek Faluház'!K26+'9.bevételek Óvoda'!K26+'10.bevételek PMH'!K26</f>
        <v>0</v>
      </c>
      <c r="L26" s="133">
        <f>'7.bevételek ÖK'!L26+'8.bevételek Faluház'!L26+'9.bevételek Óvoda'!L26+'10.bevételek PMH'!L26</f>
        <v>0</v>
      </c>
      <c r="M26" s="133">
        <f>'7.bevételek ÖK'!M26+'8.bevételek Faluház'!M26+'9.bevételek Óvoda'!M26+'10.bevételek PMH'!M26</f>
        <v>0</v>
      </c>
      <c r="N26" s="133">
        <f>'7.bevételek ÖK'!N26+'8.bevételek Faluház'!N26+'9.bevételek Óvoda'!N26+'10.bevételek PMH'!N26</f>
        <v>0</v>
      </c>
      <c r="O26" s="109"/>
    </row>
    <row r="27" spans="1:15" ht="15" customHeight="1">
      <c r="A27" s="7" t="s">
        <v>60</v>
      </c>
      <c r="B27" s="8" t="s">
        <v>528</v>
      </c>
      <c r="C27" s="133">
        <f>'7.bevételek ÖK'!C27+'8.bevételek Faluház'!C27+'9.bevételek Óvoda'!C27+'10.bevételek PMH'!C27</f>
        <v>50</v>
      </c>
      <c r="D27" s="133">
        <f>'7.bevételek ÖK'!D27+'8.bevételek Faluház'!D27+'9.bevételek Óvoda'!D27+'10.bevételek PMH'!D27</f>
        <v>50</v>
      </c>
      <c r="E27" s="133">
        <f>'7.bevételek ÖK'!E27+'8.bevételek Faluház'!E27+'9.bevételek Óvoda'!E27+'10.bevételek PMH'!E27</f>
        <v>0</v>
      </c>
      <c r="F27" s="133">
        <f>'7.bevételek ÖK'!F27+'8.bevételek Faluház'!F27+'9.bevételek Óvoda'!F27+'10.bevételek PMH'!F27</f>
        <v>0</v>
      </c>
      <c r="G27" s="133">
        <f>'7.bevételek ÖK'!G27+'8.bevételek Faluház'!G27+'9.bevételek Óvoda'!G27+'10.bevételek PMH'!G27</f>
        <v>0</v>
      </c>
      <c r="H27" s="133">
        <f>'7.bevételek ÖK'!H27+'8.bevételek Faluház'!H27+'9.bevételek Óvoda'!H27+'10.bevételek PMH'!H27</f>
        <v>0</v>
      </c>
      <c r="I27" s="133">
        <f>'7.bevételek ÖK'!I27+'8.bevételek Faluház'!I27+'9.bevételek Óvoda'!I27+'10.bevételek PMH'!I27</f>
        <v>0</v>
      </c>
      <c r="J27" s="133">
        <f>'7.bevételek ÖK'!J27+'8.bevételek Faluház'!J27+'9.bevételek Óvoda'!J27+'10.bevételek PMH'!J27</f>
        <v>0</v>
      </c>
      <c r="K27" s="133">
        <f>'7.bevételek ÖK'!K27+'8.bevételek Faluház'!K27+'9.bevételek Óvoda'!K27+'10.bevételek PMH'!K27</f>
        <v>0</v>
      </c>
      <c r="L27" s="133">
        <f>'7.bevételek ÖK'!L27+'8.bevételek Faluház'!L27+'9.bevételek Óvoda'!L27+'10.bevételek PMH'!L27</f>
        <v>50</v>
      </c>
      <c r="M27" s="133">
        <f>'7.bevételek ÖK'!M27+'8.bevételek Faluház'!M27+'9.bevételek Óvoda'!M27+'10.bevételek PMH'!M27</f>
        <v>50</v>
      </c>
      <c r="N27" s="133">
        <f>'7.bevételek ÖK'!N27+'8.bevételek Faluház'!N27+'9.bevételek Óvoda'!N27+'10.bevételek PMH'!N27</f>
        <v>0</v>
      </c>
      <c r="O27" s="109"/>
    </row>
    <row r="28" spans="1:15" ht="15" customHeight="1">
      <c r="A28" s="5" t="s">
        <v>26</v>
      </c>
      <c r="B28" s="6" t="s">
        <v>529</v>
      </c>
      <c r="C28" s="133">
        <f>'7.bevételek ÖK'!C28+'8.bevételek Faluház'!C28+'9.bevételek Óvoda'!C28+'10.bevételek PMH'!C28</f>
        <v>0</v>
      </c>
      <c r="D28" s="133">
        <f>'7.bevételek ÖK'!D28+'8.bevételek Faluház'!D28+'9.bevételek Óvoda'!D28+'10.bevételek PMH'!D28</f>
        <v>0</v>
      </c>
      <c r="E28" s="133">
        <f>'7.bevételek ÖK'!E28+'8.bevételek Faluház'!E28+'9.bevételek Óvoda'!E28+'10.bevételek PMH'!E28</f>
        <v>0</v>
      </c>
      <c r="F28" s="133">
        <f>'7.bevételek ÖK'!F28+'8.bevételek Faluház'!F28+'9.bevételek Óvoda'!F28+'10.bevételek PMH'!F28</f>
        <v>0</v>
      </c>
      <c r="G28" s="133">
        <f>'7.bevételek ÖK'!G28+'8.bevételek Faluház'!G28+'9.bevételek Óvoda'!G28+'10.bevételek PMH'!G28</f>
        <v>0</v>
      </c>
      <c r="H28" s="133">
        <f>'7.bevételek ÖK'!H28+'8.bevételek Faluház'!H28+'9.bevételek Óvoda'!H28+'10.bevételek PMH'!H28</f>
        <v>0</v>
      </c>
      <c r="I28" s="133">
        <f>'7.bevételek ÖK'!I28+'8.bevételek Faluház'!I28+'9.bevételek Óvoda'!I28+'10.bevételek PMH'!I28</f>
        <v>0</v>
      </c>
      <c r="J28" s="133">
        <f>'7.bevételek ÖK'!J28+'8.bevételek Faluház'!J28+'9.bevételek Óvoda'!J28+'10.bevételek PMH'!J28</f>
        <v>0</v>
      </c>
      <c r="K28" s="133">
        <f>'7.bevételek ÖK'!K28+'8.bevételek Faluház'!K28+'9.bevételek Óvoda'!K28+'10.bevételek PMH'!K28</f>
        <v>0</v>
      </c>
      <c r="L28" s="133">
        <f>'7.bevételek ÖK'!L28+'8.bevételek Faluház'!L28+'9.bevételek Óvoda'!L28+'10.bevételek PMH'!L28</f>
        <v>0</v>
      </c>
      <c r="M28" s="133">
        <f>'7.bevételek ÖK'!M28+'8.bevételek Faluház'!M28+'9.bevételek Óvoda'!M28+'10.bevételek PMH'!M28</f>
        <v>0</v>
      </c>
      <c r="N28" s="133">
        <f>'7.bevételek ÖK'!N28+'8.bevételek Faluház'!N28+'9.bevételek Óvoda'!N28+'10.bevételek PMH'!N28</f>
        <v>0</v>
      </c>
      <c r="O28" s="109"/>
    </row>
    <row r="29" spans="1:15" ht="15" customHeight="1">
      <c r="A29" s="5" t="s">
        <v>27</v>
      </c>
      <c r="B29" s="6" t="s">
        <v>530</v>
      </c>
      <c r="C29" s="133">
        <f>'7.bevételek ÖK'!C29+'8.bevételek Faluház'!C29+'9.bevételek Óvoda'!C29+'10.bevételek PMH'!C29</f>
        <v>0</v>
      </c>
      <c r="D29" s="133">
        <f>'7.bevételek ÖK'!D29+'8.bevételek Faluház'!D29+'9.bevételek Óvoda'!D29+'10.bevételek PMH'!D29</f>
        <v>0</v>
      </c>
      <c r="E29" s="133">
        <f>'7.bevételek ÖK'!E29+'8.bevételek Faluház'!E29+'9.bevételek Óvoda'!E29+'10.bevételek PMH'!E29</f>
        <v>0</v>
      </c>
      <c r="F29" s="133">
        <f>'7.bevételek ÖK'!F29+'8.bevételek Faluház'!F29+'9.bevételek Óvoda'!F29+'10.bevételek PMH'!F29</f>
        <v>0</v>
      </c>
      <c r="G29" s="133">
        <f>'7.bevételek ÖK'!G29+'8.bevételek Faluház'!G29+'9.bevételek Óvoda'!G29+'10.bevételek PMH'!G29</f>
        <v>0</v>
      </c>
      <c r="H29" s="133">
        <f>'7.bevételek ÖK'!H29+'8.bevételek Faluház'!H29+'9.bevételek Óvoda'!H29+'10.bevételek PMH'!H29</f>
        <v>0</v>
      </c>
      <c r="I29" s="133">
        <f>'7.bevételek ÖK'!I29+'8.bevételek Faluház'!I29+'9.bevételek Óvoda'!I29+'10.bevételek PMH'!I29</f>
        <v>0</v>
      </c>
      <c r="J29" s="133">
        <f>'7.bevételek ÖK'!J29+'8.bevételek Faluház'!J29+'9.bevételek Óvoda'!J29+'10.bevételek PMH'!J29</f>
        <v>0</v>
      </c>
      <c r="K29" s="133">
        <f>'7.bevételek ÖK'!K29+'8.bevételek Faluház'!K29+'9.bevételek Óvoda'!K29+'10.bevételek PMH'!K29</f>
        <v>0</v>
      </c>
      <c r="L29" s="133">
        <f>'7.bevételek ÖK'!L29+'8.bevételek Faluház'!L29+'9.bevételek Óvoda'!L29+'10.bevételek PMH'!L29</f>
        <v>0</v>
      </c>
      <c r="M29" s="133">
        <f>'7.bevételek ÖK'!M29+'8.bevételek Faluház'!M29+'9.bevételek Óvoda'!M29+'10.bevételek PMH'!M29</f>
        <v>0</v>
      </c>
      <c r="N29" s="133">
        <f>'7.bevételek ÖK'!N29+'8.bevételek Faluház'!N29+'9.bevételek Óvoda'!N29+'10.bevételek PMH'!N29</f>
        <v>0</v>
      </c>
      <c r="O29" s="109"/>
    </row>
    <row r="30" spans="1:15" ht="15" customHeight="1">
      <c r="A30" s="5" t="s">
        <v>28</v>
      </c>
      <c r="B30" s="6" t="s">
        <v>531</v>
      </c>
      <c r="C30" s="133">
        <f>'7.bevételek ÖK'!C30+'8.bevételek Faluház'!C30+'9.bevételek Óvoda'!C30+'10.bevételek PMH'!C30</f>
        <v>96308</v>
      </c>
      <c r="D30" s="133">
        <f>'7.bevételek ÖK'!D30+'8.bevételek Faluház'!D30+'9.bevételek Óvoda'!D30+'10.bevételek PMH'!D30</f>
        <v>96308</v>
      </c>
      <c r="E30" s="133">
        <f>'7.bevételek ÖK'!E30+'8.bevételek Faluház'!E30+'9.bevételek Óvoda'!E30+'10.bevételek PMH'!E30</f>
        <v>96239</v>
      </c>
      <c r="F30" s="133">
        <f>'7.bevételek ÖK'!F30+'8.bevételek Faluház'!F30+'9.bevételek Óvoda'!F30+'10.bevételek PMH'!F30</f>
        <v>0</v>
      </c>
      <c r="G30" s="133">
        <f>'7.bevételek ÖK'!G30+'8.bevételek Faluház'!G30+'9.bevételek Óvoda'!G30+'10.bevételek PMH'!G30</f>
        <v>0</v>
      </c>
      <c r="H30" s="133">
        <f>'7.bevételek ÖK'!H30+'8.bevételek Faluház'!H30+'9.bevételek Óvoda'!H30+'10.bevételek PMH'!H30</f>
        <v>0</v>
      </c>
      <c r="I30" s="133">
        <f>'7.bevételek ÖK'!I30+'8.bevételek Faluház'!I30+'9.bevételek Óvoda'!I30+'10.bevételek PMH'!I30</f>
        <v>0</v>
      </c>
      <c r="J30" s="133">
        <f>'7.bevételek ÖK'!J30+'8.bevételek Faluház'!J30+'9.bevételek Óvoda'!J30+'10.bevételek PMH'!J30</f>
        <v>0</v>
      </c>
      <c r="K30" s="133">
        <f>'7.bevételek ÖK'!K30+'8.bevételek Faluház'!K30+'9.bevételek Óvoda'!K30+'10.bevételek PMH'!K30</f>
        <v>0</v>
      </c>
      <c r="L30" s="133">
        <f>'7.bevételek ÖK'!L30+'8.bevételek Faluház'!L30+'9.bevételek Óvoda'!L30+'10.bevételek PMH'!L30</f>
        <v>96308</v>
      </c>
      <c r="M30" s="133">
        <f>'7.bevételek ÖK'!M30+'8.bevételek Faluház'!M30+'9.bevételek Óvoda'!M30+'10.bevételek PMH'!M30</f>
        <v>96308</v>
      </c>
      <c r="N30" s="133">
        <f>'7.bevételek ÖK'!N30+'8.bevételek Faluház'!N30+'9.bevételek Óvoda'!N30+'10.bevételek PMH'!N30</f>
        <v>96239</v>
      </c>
      <c r="O30" s="109"/>
    </row>
    <row r="31" spans="1:15" ht="15" customHeight="1">
      <c r="A31" s="5" t="s">
        <v>29</v>
      </c>
      <c r="B31" s="6" t="s">
        <v>532</v>
      </c>
      <c r="C31" s="133">
        <f>'7.bevételek ÖK'!C31+'8.bevételek Faluház'!C31+'9.bevételek Óvoda'!C31+'10.bevételek PMH'!C31</f>
        <v>35221</v>
      </c>
      <c r="D31" s="133">
        <f>'7.bevételek ÖK'!D31+'8.bevételek Faluház'!D31+'9.bevételek Óvoda'!D31+'10.bevételek PMH'!D31</f>
        <v>35221</v>
      </c>
      <c r="E31" s="133">
        <f>'7.bevételek ÖK'!E31+'8.bevételek Faluház'!E31+'9.bevételek Óvoda'!E31+'10.bevételek PMH'!E31</f>
        <v>38113</v>
      </c>
      <c r="F31" s="133">
        <f>'7.bevételek ÖK'!F31+'8.bevételek Faluház'!F31+'9.bevételek Óvoda'!F31+'10.bevételek PMH'!F31</f>
        <v>0</v>
      </c>
      <c r="G31" s="133">
        <f>'7.bevételek ÖK'!G31+'8.bevételek Faluház'!G31+'9.bevételek Óvoda'!G31+'10.bevételek PMH'!G31</f>
        <v>0</v>
      </c>
      <c r="H31" s="133">
        <f>'7.bevételek ÖK'!H31+'8.bevételek Faluház'!H31+'9.bevételek Óvoda'!H31+'10.bevételek PMH'!H31</f>
        <v>0</v>
      </c>
      <c r="I31" s="133">
        <f>'7.bevételek ÖK'!I31+'8.bevételek Faluház'!I31+'9.bevételek Óvoda'!I31+'10.bevételek PMH'!I31</f>
        <v>0</v>
      </c>
      <c r="J31" s="133">
        <f>'7.bevételek ÖK'!J31+'8.bevételek Faluház'!J31+'9.bevételek Óvoda'!J31+'10.bevételek PMH'!J31</f>
        <v>0</v>
      </c>
      <c r="K31" s="133">
        <f>'7.bevételek ÖK'!K31+'8.bevételek Faluház'!K31+'9.bevételek Óvoda'!K31+'10.bevételek PMH'!K31</f>
        <v>0</v>
      </c>
      <c r="L31" s="133">
        <f>'7.bevételek ÖK'!L31+'8.bevételek Faluház'!L31+'9.bevételek Óvoda'!L31+'10.bevételek PMH'!L31</f>
        <v>35221</v>
      </c>
      <c r="M31" s="133">
        <f>'7.bevételek ÖK'!M31+'8.bevételek Faluház'!M31+'9.bevételek Óvoda'!M31+'10.bevételek PMH'!M31</f>
        <v>35221</v>
      </c>
      <c r="N31" s="133">
        <f>'7.bevételek ÖK'!N31+'8.bevételek Faluház'!N31+'9.bevételek Óvoda'!N31+'10.bevételek PMH'!N31</f>
        <v>38113</v>
      </c>
      <c r="O31" s="109"/>
    </row>
    <row r="32" spans="1:15" ht="15" customHeight="1">
      <c r="A32" s="5" t="s">
        <v>30</v>
      </c>
      <c r="B32" s="6" t="s">
        <v>535</v>
      </c>
      <c r="C32" s="133">
        <f>'7.bevételek ÖK'!C32+'8.bevételek Faluház'!C32+'9.bevételek Óvoda'!C32+'10.bevételek PMH'!C32</f>
        <v>0</v>
      </c>
      <c r="D32" s="133">
        <f>'7.bevételek ÖK'!D32+'8.bevételek Faluház'!D32+'9.bevételek Óvoda'!D32+'10.bevételek PMH'!D32</f>
        <v>0</v>
      </c>
      <c r="E32" s="133">
        <f>'7.bevételek ÖK'!E32+'8.bevételek Faluház'!E32+'9.bevételek Óvoda'!E32+'10.bevételek PMH'!E32</f>
        <v>0</v>
      </c>
      <c r="F32" s="133">
        <f>'7.bevételek ÖK'!F32+'8.bevételek Faluház'!F32+'9.bevételek Óvoda'!F32+'10.bevételek PMH'!F32</f>
        <v>0</v>
      </c>
      <c r="G32" s="133">
        <f>'7.bevételek ÖK'!G32+'8.bevételek Faluház'!G32+'9.bevételek Óvoda'!G32+'10.bevételek PMH'!G32</f>
        <v>0</v>
      </c>
      <c r="H32" s="133">
        <f>'7.bevételek ÖK'!H32+'8.bevételek Faluház'!H32+'9.bevételek Óvoda'!H32+'10.bevételek PMH'!H32</f>
        <v>0</v>
      </c>
      <c r="I32" s="133">
        <f>'7.bevételek ÖK'!I32+'8.bevételek Faluház'!I32+'9.bevételek Óvoda'!I32+'10.bevételek PMH'!I32</f>
        <v>0</v>
      </c>
      <c r="J32" s="133">
        <f>'7.bevételek ÖK'!J32+'8.bevételek Faluház'!J32+'9.bevételek Óvoda'!J32+'10.bevételek PMH'!J32</f>
        <v>0</v>
      </c>
      <c r="K32" s="133">
        <f>'7.bevételek ÖK'!K32+'8.bevételek Faluház'!K32+'9.bevételek Óvoda'!K32+'10.bevételek PMH'!K32</f>
        <v>0</v>
      </c>
      <c r="L32" s="133">
        <f>'7.bevételek ÖK'!L32+'8.bevételek Faluház'!L32+'9.bevételek Óvoda'!L32+'10.bevételek PMH'!L32</f>
        <v>0</v>
      </c>
      <c r="M32" s="133">
        <f>'7.bevételek ÖK'!M32+'8.bevételek Faluház'!M32+'9.bevételek Óvoda'!M32+'10.bevételek PMH'!M32</f>
        <v>0</v>
      </c>
      <c r="N32" s="133">
        <f>'7.bevételek ÖK'!N32+'8.bevételek Faluház'!N32+'9.bevételek Óvoda'!N32+'10.bevételek PMH'!N32</f>
        <v>0</v>
      </c>
      <c r="O32" s="109"/>
    </row>
    <row r="33" spans="1:15" ht="15" customHeight="1">
      <c r="A33" s="5" t="s">
        <v>536</v>
      </c>
      <c r="B33" s="6" t="s">
        <v>537</v>
      </c>
      <c r="C33" s="133">
        <f>'7.bevételek ÖK'!C33+'8.bevételek Faluház'!C33+'9.bevételek Óvoda'!C33+'10.bevételek PMH'!C33</f>
        <v>0</v>
      </c>
      <c r="D33" s="133">
        <f>'7.bevételek ÖK'!D33+'8.bevételek Faluház'!D33+'9.bevételek Óvoda'!D33+'10.bevételek PMH'!D33</f>
        <v>0</v>
      </c>
      <c r="E33" s="133">
        <f>'7.bevételek ÖK'!E33+'8.bevételek Faluház'!E33+'9.bevételek Óvoda'!E33+'10.bevételek PMH'!E33</f>
        <v>0</v>
      </c>
      <c r="F33" s="133">
        <f>'7.bevételek ÖK'!F33+'8.bevételek Faluház'!F33+'9.bevételek Óvoda'!F33+'10.bevételek PMH'!F33</f>
        <v>0</v>
      </c>
      <c r="G33" s="133">
        <f>'7.bevételek ÖK'!G33+'8.bevételek Faluház'!G33+'9.bevételek Óvoda'!G33+'10.bevételek PMH'!G33</f>
        <v>0</v>
      </c>
      <c r="H33" s="133">
        <f>'7.bevételek ÖK'!H33+'8.bevételek Faluház'!H33+'9.bevételek Óvoda'!H33+'10.bevételek PMH'!H33</f>
        <v>0</v>
      </c>
      <c r="I33" s="133">
        <f>'7.bevételek ÖK'!I33+'8.bevételek Faluház'!I33+'9.bevételek Óvoda'!I33+'10.bevételek PMH'!I33</f>
        <v>0</v>
      </c>
      <c r="J33" s="133">
        <f>'7.bevételek ÖK'!J33+'8.bevételek Faluház'!J33+'9.bevételek Óvoda'!J33+'10.bevételek PMH'!J33</f>
        <v>0</v>
      </c>
      <c r="K33" s="133">
        <f>'7.bevételek ÖK'!K33+'8.bevételek Faluház'!K33+'9.bevételek Óvoda'!K33+'10.bevételek PMH'!K33</f>
        <v>0</v>
      </c>
      <c r="L33" s="133">
        <f>'7.bevételek ÖK'!L33+'8.bevételek Faluház'!L33+'9.bevételek Óvoda'!L33+'10.bevételek PMH'!L33</f>
        <v>0</v>
      </c>
      <c r="M33" s="133">
        <f>'7.bevételek ÖK'!M33+'8.bevételek Faluház'!M33+'9.bevételek Óvoda'!M33+'10.bevételek PMH'!M33</f>
        <v>0</v>
      </c>
      <c r="N33" s="133">
        <f>'7.bevételek ÖK'!N33+'8.bevételek Faluház'!N33+'9.bevételek Óvoda'!N33+'10.bevételek PMH'!N33</f>
        <v>0</v>
      </c>
      <c r="O33" s="109"/>
    </row>
    <row r="34" spans="1:15" ht="15" customHeight="1">
      <c r="A34" s="5" t="s">
        <v>31</v>
      </c>
      <c r="B34" s="6" t="s">
        <v>538</v>
      </c>
      <c r="C34" s="133">
        <f>'7.bevételek ÖK'!C34+'8.bevételek Faluház'!C34+'9.bevételek Óvoda'!C34+'10.bevételek PMH'!C34</f>
        <v>7286</v>
      </c>
      <c r="D34" s="133">
        <f>'7.bevételek ÖK'!D34+'8.bevételek Faluház'!D34+'9.bevételek Óvoda'!D34+'10.bevételek PMH'!D34</f>
        <v>7286</v>
      </c>
      <c r="E34" s="133">
        <f>'7.bevételek ÖK'!E34+'8.bevételek Faluház'!E34+'9.bevételek Óvoda'!E34+'10.bevételek PMH'!E34</f>
        <v>10532</v>
      </c>
      <c r="F34" s="133">
        <f>'7.bevételek ÖK'!F34+'8.bevételek Faluház'!F34+'9.bevételek Óvoda'!F34+'10.bevételek PMH'!F34</f>
        <v>0</v>
      </c>
      <c r="G34" s="133">
        <f>'7.bevételek ÖK'!G34+'8.bevételek Faluház'!G34+'9.bevételek Óvoda'!G34+'10.bevételek PMH'!G34</f>
        <v>0</v>
      </c>
      <c r="H34" s="133">
        <f>'7.bevételek ÖK'!H34+'8.bevételek Faluház'!H34+'9.bevételek Óvoda'!H34+'10.bevételek PMH'!H34</f>
        <v>0</v>
      </c>
      <c r="I34" s="133">
        <f>'7.bevételek ÖK'!I34+'8.bevételek Faluház'!I34+'9.bevételek Óvoda'!I34+'10.bevételek PMH'!I34</f>
        <v>0</v>
      </c>
      <c r="J34" s="133">
        <f>'7.bevételek ÖK'!J34+'8.bevételek Faluház'!J34+'9.bevételek Óvoda'!J34+'10.bevételek PMH'!J34</f>
        <v>0</v>
      </c>
      <c r="K34" s="133">
        <f>'7.bevételek ÖK'!K34+'8.bevételek Faluház'!K34+'9.bevételek Óvoda'!K34+'10.bevételek PMH'!K34</f>
        <v>0</v>
      </c>
      <c r="L34" s="133">
        <f>'7.bevételek ÖK'!L34+'8.bevételek Faluház'!L34+'9.bevételek Óvoda'!L34+'10.bevételek PMH'!L34</f>
        <v>7286</v>
      </c>
      <c r="M34" s="133">
        <f>'7.bevételek ÖK'!M34+'8.bevételek Faluház'!M34+'9.bevételek Óvoda'!M34+'10.bevételek PMH'!M34</f>
        <v>7286</v>
      </c>
      <c r="N34" s="133">
        <f>'7.bevételek ÖK'!N34+'8.bevételek Faluház'!N34+'9.bevételek Óvoda'!N34+'10.bevételek PMH'!N34</f>
        <v>10532</v>
      </c>
      <c r="O34" s="109"/>
    </row>
    <row r="35" spans="1:15" ht="15" customHeight="1">
      <c r="A35" s="5" t="s">
        <v>32</v>
      </c>
      <c r="B35" s="6" t="s">
        <v>542</v>
      </c>
      <c r="C35" s="133">
        <f>'7.bevételek ÖK'!C35+'8.bevételek Faluház'!C35+'9.bevételek Óvoda'!C35+'10.bevételek PMH'!C35</f>
        <v>4117</v>
      </c>
      <c r="D35" s="133">
        <f>'7.bevételek ÖK'!D35+'8.bevételek Faluház'!D35+'9.bevételek Óvoda'!D35+'10.bevételek PMH'!D35</f>
        <v>4117</v>
      </c>
      <c r="E35" s="133">
        <f>'7.bevételek ÖK'!E35+'8.bevételek Faluház'!E35+'9.bevételek Óvoda'!E35+'10.bevételek PMH'!E35</f>
        <v>1092</v>
      </c>
      <c r="F35" s="133">
        <f>'7.bevételek ÖK'!F35+'8.bevételek Faluház'!F35+'9.bevételek Óvoda'!F35+'10.bevételek PMH'!F35</f>
        <v>0</v>
      </c>
      <c r="G35" s="133">
        <f>'7.bevételek ÖK'!G35+'8.bevételek Faluház'!G35+'9.bevételek Óvoda'!G35+'10.bevételek PMH'!G35</f>
        <v>0</v>
      </c>
      <c r="H35" s="133">
        <f>'7.bevételek ÖK'!H35+'8.bevételek Faluház'!H35+'9.bevételek Óvoda'!H35+'10.bevételek PMH'!H35</f>
        <v>0</v>
      </c>
      <c r="I35" s="133">
        <f>'7.bevételek ÖK'!I35+'8.bevételek Faluház'!I35+'9.bevételek Óvoda'!I35+'10.bevételek PMH'!I35</f>
        <v>0</v>
      </c>
      <c r="J35" s="133">
        <f>'7.bevételek ÖK'!J35+'8.bevételek Faluház'!J35+'9.bevételek Óvoda'!J35+'10.bevételek PMH'!J35</f>
        <v>0</v>
      </c>
      <c r="K35" s="133">
        <f>'7.bevételek ÖK'!K35+'8.bevételek Faluház'!K35+'9.bevételek Óvoda'!K35+'10.bevételek PMH'!K35</f>
        <v>0</v>
      </c>
      <c r="L35" s="133">
        <f>'7.bevételek ÖK'!L35+'8.bevételek Faluház'!L35+'9.bevételek Óvoda'!L35+'10.bevételek PMH'!L35</f>
        <v>4117</v>
      </c>
      <c r="M35" s="133">
        <f>'7.bevételek ÖK'!M35+'8.bevételek Faluház'!M35+'9.bevételek Óvoda'!M35+'10.bevételek PMH'!M35</f>
        <v>4117</v>
      </c>
      <c r="N35" s="133">
        <f>'7.bevételek ÖK'!N35+'8.bevételek Faluház'!N35+'9.bevételek Óvoda'!N35+'10.bevételek PMH'!N35</f>
        <v>1092</v>
      </c>
      <c r="O35" s="109"/>
    </row>
    <row r="36" spans="1:15" ht="15" customHeight="1">
      <c r="A36" s="7" t="s">
        <v>61</v>
      </c>
      <c r="B36" s="8" t="s">
        <v>545</v>
      </c>
      <c r="C36" s="133">
        <f>'7.bevételek ÖK'!C36+'8.bevételek Faluház'!C36+'9.bevételek Óvoda'!C36+'10.bevételek PMH'!C36</f>
        <v>46624</v>
      </c>
      <c r="D36" s="133">
        <f>'7.bevételek ÖK'!D36+'8.bevételek Faluház'!D36+'9.bevételek Óvoda'!D36+'10.bevételek PMH'!D36</f>
        <v>46624</v>
      </c>
      <c r="E36" s="133">
        <f>'7.bevételek ÖK'!E36+'8.bevételek Faluház'!E36+'9.bevételek Óvoda'!E36+'10.bevételek PMH'!E36</f>
        <v>49737</v>
      </c>
      <c r="F36" s="133">
        <f>'7.bevételek ÖK'!F36+'8.bevételek Faluház'!F36+'9.bevételek Óvoda'!F36+'10.bevételek PMH'!F36</f>
        <v>0</v>
      </c>
      <c r="G36" s="133">
        <f>'7.bevételek ÖK'!G36+'8.bevételek Faluház'!G36+'9.bevételek Óvoda'!G36+'10.bevételek PMH'!G36</f>
        <v>0</v>
      </c>
      <c r="H36" s="133">
        <f>'7.bevételek ÖK'!H36+'8.bevételek Faluház'!H36+'9.bevételek Óvoda'!H36+'10.bevételek PMH'!H36</f>
        <v>0</v>
      </c>
      <c r="I36" s="133">
        <f>'7.bevételek ÖK'!I36+'8.bevételek Faluház'!I36+'9.bevételek Óvoda'!I36+'10.bevételek PMH'!I36</f>
        <v>0</v>
      </c>
      <c r="J36" s="133">
        <f>'7.bevételek ÖK'!J36+'8.bevételek Faluház'!J36+'9.bevételek Óvoda'!J36+'10.bevételek PMH'!J36</f>
        <v>0</v>
      </c>
      <c r="K36" s="133">
        <f>'7.bevételek ÖK'!K36+'8.bevételek Faluház'!K36+'9.bevételek Óvoda'!K36+'10.bevételek PMH'!K36</f>
        <v>0</v>
      </c>
      <c r="L36" s="133">
        <f>'7.bevételek ÖK'!L36+'8.bevételek Faluház'!L36+'9.bevételek Óvoda'!L36+'10.bevételek PMH'!L36</f>
        <v>46624</v>
      </c>
      <c r="M36" s="133">
        <f>'7.bevételek ÖK'!M36+'8.bevételek Faluház'!M36+'9.bevételek Óvoda'!M36+'10.bevételek PMH'!M36</f>
        <v>46624</v>
      </c>
      <c r="N36" s="133">
        <f>'7.bevételek ÖK'!N36+'8.bevételek Faluház'!N36+'9.bevételek Óvoda'!N36+'10.bevételek PMH'!N36</f>
        <v>49737</v>
      </c>
      <c r="O36" s="109"/>
    </row>
    <row r="37" spans="1:15" ht="15" customHeight="1">
      <c r="A37" s="5" t="s">
        <v>33</v>
      </c>
      <c r="B37" s="6" t="s">
        <v>546</v>
      </c>
      <c r="C37" s="133">
        <f>'7.bevételek ÖK'!C37+'8.bevételek Faluház'!C37+'9.bevételek Óvoda'!C37+'10.bevételek PMH'!C37</f>
        <v>3850</v>
      </c>
      <c r="D37" s="133">
        <f>'7.bevételek ÖK'!D37+'8.bevételek Faluház'!D37+'9.bevételek Óvoda'!D37+'10.bevételek PMH'!D37</f>
        <v>3800</v>
      </c>
      <c r="E37" s="133">
        <f>'7.bevételek ÖK'!E37+'8.bevételek Faluház'!E37+'9.bevételek Óvoda'!E37+'10.bevételek PMH'!E37</f>
        <v>6931</v>
      </c>
      <c r="F37" s="133">
        <f>'7.bevételek ÖK'!F37+'8.bevételek Faluház'!F37+'9.bevételek Óvoda'!F37+'10.bevételek PMH'!F37</f>
        <v>0</v>
      </c>
      <c r="G37" s="133">
        <f>'7.bevételek ÖK'!G37+'8.bevételek Faluház'!G37+'9.bevételek Óvoda'!G37+'10.bevételek PMH'!G37</f>
        <v>0</v>
      </c>
      <c r="H37" s="133">
        <f>'7.bevételek ÖK'!H37+'8.bevételek Faluház'!H37+'9.bevételek Óvoda'!H37+'10.bevételek PMH'!H37</f>
        <v>0</v>
      </c>
      <c r="I37" s="133">
        <f>'7.bevételek ÖK'!I37+'8.bevételek Faluház'!I37+'9.bevételek Óvoda'!I37+'10.bevételek PMH'!I37</f>
        <v>0</v>
      </c>
      <c r="J37" s="133">
        <f>'7.bevételek ÖK'!J37+'8.bevételek Faluház'!J37+'9.bevételek Óvoda'!J37+'10.bevételek PMH'!J37</f>
        <v>0</v>
      </c>
      <c r="K37" s="133">
        <f>'7.bevételek ÖK'!K37+'8.bevételek Faluház'!K37+'9.bevételek Óvoda'!K37+'10.bevételek PMH'!K37</f>
        <v>0</v>
      </c>
      <c r="L37" s="133">
        <f>'7.bevételek ÖK'!L37+'8.bevételek Faluház'!L37+'9.bevételek Óvoda'!L37+'10.bevételek PMH'!L37</f>
        <v>3850</v>
      </c>
      <c r="M37" s="133">
        <f>'7.bevételek ÖK'!M37+'8.bevételek Faluház'!M37+'9.bevételek Óvoda'!M37+'10.bevételek PMH'!M37</f>
        <v>3800</v>
      </c>
      <c r="N37" s="133">
        <f>'7.bevételek ÖK'!N37+'8.bevételek Faluház'!N37+'9.bevételek Óvoda'!N37+'10.bevételek PMH'!N37</f>
        <v>6931</v>
      </c>
      <c r="O37" s="109"/>
    </row>
    <row r="38" spans="1:15" ht="15" customHeight="1">
      <c r="A38" s="39" t="s">
        <v>62</v>
      </c>
      <c r="B38" s="50" t="s">
        <v>547</v>
      </c>
      <c r="C38" s="133">
        <f>'7.bevételek ÖK'!C38+'8.bevételek Faluház'!C38+'9.bevételek Óvoda'!C38+'10.bevételek PMH'!C38</f>
        <v>146832</v>
      </c>
      <c r="D38" s="133">
        <f>'7.bevételek ÖK'!D38+'8.bevételek Faluház'!D38+'9.bevételek Óvoda'!D38+'10.bevételek PMH'!D38</f>
        <v>146832</v>
      </c>
      <c r="E38" s="133">
        <f>'7.bevételek ÖK'!E38+'8.bevételek Faluház'!E38+'9.bevételek Óvoda'!E38+'10.bevételek PMH'!E38</f>
        <v>152940</v>
      </c>
      <c r="F38" s="133">
        <f>'7.bevételek ÖK'!F38+'8.bevételek Faluház'!F38+'9.bevételek Óvoda'!F38+'10.bevételek PMH'!F38</f>
        <v>0</v>
      </c>
      <c r="G38" s="133">
        <f>'7.bevételek ÖK'!G38+'8.bevételek Faluház'!G38+'9.bevételek Óvoda'!G38+'10.bevételek PMH'!G38</f>
        <v>0</v>
      </c>
      <c r="H38" s="133">
        <f>'7.bevételek ÖK'!H38+'8.bevételek Faluház'!H38+'9.bevételek Óvoda'!H38+'10.bevételek PMH'!H38</f>
        <v>0</v>
      </c>
      <c r="I38" s="133">
        <f>'7.bevételek ÖK'!I38+'8.bevételek Faluház'!I38+'9.bevételek Óvoda'!I38+'10.bevételek PMH'!I38</f>
        <v>0</v>
      </c>
      <c r="J38" s="133">
        <f>'7.bevételek ÖK'!J38+'8.bevételek Faluház'!J38+'9.bevételek Óvoda'!J38+'10.bevételek PMH'!J38</f>
        <v>0</v>
      </c>
      <c r="K38" s="133">
        <f>'7.bevételek ÖK'!K38+'8.bevételek Faluház'!K38+'9.bevételek Óvoda'!K38+'10.bevételek PMH'!K38</f>
        <v>0</v>
      </c>
      <c r="L38" s="133">
        <f>'7.bevételek ÖK'!L38+'8.bevételek Faluház'!L38+'9.bevételek Óvoda'!L38+'10.bevételek PMH'!L38</f>
        <v>146832</v>
      </c>
      <c r="M38" s="133">
        <f>'7.bevételek ÖK'!M38+'8.bevételek Faluház'!M38+'9.bevételek Óvoda'!M38+'10.bevételek PMH'!M38</f>
        <v>146832</v>
      </c>
      <c r="N38" s="133">
        <f>'7.bevételek ÖK'!N38+'8.bevételek Faluház'!N38+'9.bevételek Óvoda'!N38+'10.bevételek PMH'!N38</f>
        <v>152940</v>
      </c>
      <c r="O38" s="109"/>
    </row>
    <row r="39" spans="1:15" ht="15" customHeight="1">
      <c r="A39" s="13" t="s">
        <v>548</v>
      </c>
      <c r="B39" s="6" t="s">
        <v>549</v>
      </c>
      <c r="C39" s="133">
        <f>'7.bevételek ÖK'!C39+'8.bevételek Faluház'!C39+'9.bevételek Óvoda'!C39+'10.bevételek PMH'!C39</f>
        <v>100</v>
      </c>
      <c r="D39" s="133">
        <f>'7.bevételek ÖK'!D39+'8.bevételek Faluház'!D39+'9.bevételek Óvoda'!D39+'10.bevételek PMH'!D39</f>
        <v>100</v>
      </c>
      <c r="E39" s="133">
        <f>'7.bevételek ÖK'!E39+'8.bevételek Faluház'!E39+'9.bevételek Óvoda'!E39+'10.bevételek PMH'!E39</f>
        <v>10</v>
      </c>
      <c r="F39" s="133">
        <f>'7.bevételek ÖK'!F39+'8.bevételek Faluház'!F39+'9.bevételek Óvoda'!F39+'10.bevételek PMH'!F39</f>
        <v>0</v>
      </c>
      <c r="G39" s="133">
        <f>'7.bevételek ÖK'!G39+'8.bevételek Faluház'!G39+'9.bevételek Óvoda'!G39+'10.bevételek PMH'!G39</f>
        <v>0</v>
      </c>
      <c r="H39" s="133">
        <f>'7.bevételek ÖK'!H39+'8.bevételek Faluház'!H39+'9.bevételek Óvoda'!H39+'10.bevételek PMH'!H39</f>
        <v>0</v>
      </c>
      <c r="I39" s="133">
        <f>'7.bevételek ÖK'!I39+'8.bevételek Faluház'!I39+'9.bevételek Óvoda'!I39+'10.bevételek PMH'!I39</f>
        <v>0</v>
      </c>
      <c r="J39" s="133">
        <f>'7.bevételek ÖK'!J39+'8.bevételek Faluház'!J39+'9.bevételek Óvoda'!J39+'10.bevételek PMH'!J39</f>
        <v>0</v>
      </c>
      <c r="K39" s="133">
        <f>'7.bevételek ÖK'!K39+'8.bevételek Faluház'!K39+'9.bevételek Óvoda'!K39+'10.bevételek PMH'!K39</f>
        <v>0</v>
      </c>
      <c r="L39" s="133">
        <f>'7.bevételek ÖK'!L39+'8.bevételek Faluház'!L39+'9.bevételek Óvoda'!L39+'10.bevételek PMH'!L39</f>
        <v>100</v>
      </c>
      <c r="M39" s="133">
        <f>'7.bevételek ÖK'!M39+'8.bevételek Faluház'!M39+'9.bevételek Óvoda'!M39+'10.bevételek PMH'!M39</f>
        <v>100</v>
      </c>
      <c r="N39" s="133">
        <f>'7.bevételek ÖK'!N39+'8.bevételek Faluház'!N39+'9.bevételek Óvoda'!N39+'10.bevételek PMH'!N39</f>
        <v>10</v>
      </c>
      <c r="O39" s="109"/>
    </row>
    <row r="40" spans="1:15" ht="15" customHeight="1">
      <c r="A40" s="13" t="s">
        <v>34</v>
      </c>
      <c r="B40" s="6" t="s">
        <v>550</v>
      </c>
      <c r="C40" s="133">
        <f>'7.bevételek ÖK'!C40+'8.bevételek Faluház'!C40+'9.bevételek Óvoda'!C40+'10.bevételek PMH'!C40</f>
        <v>33023</v>
      </c>
      <c r="D40" s="133">
        <f>'7.bevételek ÖK'!D40+'8.bevételek Faluház'!D40+'9.bevételek Óvoda'!D40+'10.bevételek PMH'!D40</f>
        <v>24600</v>
      </c>
      <c r="E40" s="133">
        <f>'7.bevételek ÖK'!E40+'8.bevételek Faluház'!E40+'9.bevételek Óvoda'!E40+'10.bevételek PMH'!E40</f>
        <v>24628</v>
      </c>
      <c r="F40" s="133">
        <f>'7.bevételek ÖK'!F40+'8.bevételek Faluház'!F40+'9.bevételek Óvoda'!F40+'10.bevételek PMH'!F40</f>
        <v>2920</v>
      </c>
      <c r="G40" s="133">
        <f>'7.bevételek ÖK'!G40+'8.bevételek Faluház'!G40+'9.bevételek Óvoda'!G40+'10.bevételek PMH'!G40</f>
        <v>0</v>
      </c>
      <c r="H40" s="133">
        <f>'7.bevételek ÖK'!H40+'8.bevételek Faluház'!H40+'9.bevételek Óvoda'!H40+'10.bevételek PMH'!H40</f>
        <v>0</v>
      </c>
      <c r="I40" s="133">
        <f>'7.bevételek ÖK'!I40+'8.bevételek Faluház'!I40+'9.bevételek Óvoda'!I40+'10.bevételek PMH'!I40</f>
        <v>0</v>
      </c>
      <c r="J40" s="133">
        <f>'7.bevételek ÖK'!J40+'8.bevételek Faluház'!J40+'9.bevételek Óvoda'!J40+'10.bevételek PMH'!J40</f>
        <v>0</v>
      </c>
      <c r="K40" s="133">
        <f>'7.bevételek ÖK'!K40+'8.bevételek Faluház'!K40+'9.bevételek Óvoda'!K40+'10.bevételek PMH'!K40</f>
        <v>0</v>
      </c>
      <c r="L40" s="133">
        <f>'7.bevételek ÖK'!L40+'8.bevételek Faluház'!L40+'9.bevételek Óvoda'!L40+'10.bevételek PMH'!L40</f>
        <v>35943</v>
      </c>
      <c r="M40" s="133">
        <f>'7.bevételek ÖK'!M40+'8.bevételek Faluház'!M40+'9.bevételek Óvoda'!M40+'10.bevételek PMH'!M40</f>
        <v>24600</v>
      </c>
      <c r="N40" s="133">
        <f>'7.bevételek ÖK'!N40+'8.bevételek Faluház'!N40+'9.bevételek Óvoda'!N40+'10.bevételek PMH'!N40</f>
        <v>24628</v>
      </c>
      <c r="O40" s="109"/>
    </row>
    <row r="41" spans="1:15" ht="15" customHeight="1">
      <c r="A41" s="13" t="s">
        <v>35</v>
      </c>
      <c r="B41" s="6" t="s">
        <v>551</v>
      </c>
      <c r="C41" s="133">
        <f>'7.bevételek ÖK'!C41+'8.bevételek Faluház'!C41+'9.bevételek Óvoda'!C41+'10.bevételek PMH'!C41</f>
        <v>770</v>
      </c>
      <c r="D41" s="133">
        <f>'7.bevételek ÖK'!D41+'8.bevételek Faluház'!D41+'9.bevételek Óvoda'!D41+'10.bevételek PMH'!D41</f>
        <v>770</v>
      </c>
      <c r="E41" s="133">
        <f>'7.bevételek ÖK'!E41+'8.bevételek Faluház'!E41+'9.bevételek Óvoda'!E41+'10.bevételek PMH'!E41</f>
        <v>929</v>
      </c>
      <c r="F41" s="133">
        <f>'7.bevételek ÖK'!F41+'8.bevételek Faluház'!F41+'9.bevételek Óvoda'!F41+'10.bevételek PMH'!F41</f>
        <v>0</v>
      </c>
      <c r="G41" s="133">
        <f>'7.bevételek ÖK'!G41+'8.bevételek Faluház'!G41+'9.bevételek Óvoda'!G41+'10.bevételek PMH'!G41</f>
        <v>0</v>
      </c>
      <c r="H41" s="133">
        <f>'7.bevételek ÖK'!H41+'8.bevételek Faluház'!H41+'9.bevételek Óvoda'!H41+'10.bevételek PMH'!H41</f>
        <v>0</v>
      </c>
      <c r="I41" s="133">
        <f>'7.bevételek ÖK'!I41+'8.bevételek Faluház'!I41+'9.bevételek Óvoda'!I41+'10.bevételek PMH'!I41</f>
        <v>0</v>
      </c>
      <c r="J41" s="133">
        <f>'7.bevételek ÖK'!J41+'8.bevételek Faluház'!J41+'9.bevételek Óvoda'!J41+'10.bevételek PMH'!J41</f>
        <v>0</v>
      </c>
      <c r="K41" s="133">
        <f>'7.bevételek ÖK'!K41+'8.bevételek Faluház'!K41+'9.bevételek Óvoda'!K41+'10.bevételek PMH'!K41</f>
        <v>0</v>
      </c>
      <c r="L41" s="133">
        <f>'7.bevételek ÖK'!L41+'8.bevételek Faluház'!L41+'9.bevételek Óvoda'!L41+'10.bevételek PMH'!L41</f>
        <v>770</v>
      </c>
      <c r="M41" s="133">
        <f>'7.bevételek ÖK'!M41+'8.bevételek Faluház'!M41+'9.bevételek Óvoda'!M41+'10.bevételek PMH'!M41</f>
        <v>770</v>
      </c>
      <c r="N41" s="133">
        <f>'7.bevételek ÖK'!N41+'8.bevételek Faluház'!N41+'9.bevételek Óvoda'!N41+'10.bevételek PMH'!N41</f>
        <v>929</v>
      </c>
      <c r="O41" s="109"/>
    </row>
    <row r="42" spans="1:15" ht="15" customHeight="1">
      <c r="A42" s="13" t="s">
        <v>36</v>
      </c>
      <c r="B42" s="6" t="s">
        <v>552</v>
      </c>
      <c r="C42" s="133">
        <f>'7.bevételek ÖK'!C42+'8.bevételek Faluház'!C42+'9.bevételek Óvoda'!C42+'10.bevételek PMH'!C42</f>
        <v>1000</v>
      </c>
      <c r="D42" s="133">
        <f>'7.bevételek ÖK'!D42+'8.bevételek Faluház'!D42+'9.bevételek Óvoda'!D42+'10.bevételek PMH'!D42</f>
        <v>1000</v>
      </c>
      <c r="E42" s="133">
        <f>'7.bevételek ÖK'!E42+'8.bevételek Faluház'!E42+'9.bevételek Óvoda'!E42+'10.bevételek PMH'!E42</f>
        <v>0</v>
      </c>
      <c r="F42" s="133">
        <f>'7.bevételek ÖK'!F42+'8.bevételek Faluház'!F42+'9.bevételek Óvoda'!F42+'10.bevételek PMH'!F42</f>
        <v>0</v>
      </c>
      <c r="G42" s="133">
        <f>'7.bevételek ÖK'!G42+'8.bevételek Faluház'!G42+'9.bevételek Óvoda'!G42+'10.bevételek PMH'!G42</f>
        <v>0</v>
      </c>
      <c r="H42" s="133">
        <f>'7.bevételek ÖK'!H42+'8.bevételek Faluház'!H42+'9.bevételek Óvoda'!H42+'10.bevételek PMH'!H42</f>
        <v>0</v>
      </c>
      <c r="I42" s="133">
        <f>'7.bevételek ÖK'!I42+'8.bevételek Faluház'!I42+'9.bevételek Óvoda'!I42+'10.bevételek PMH'!I42</f>
        <v>0</v>
      </c>
      <c r="J42" s="133">
        <f>'7.bevételek ÖK'!J42+'8.bevételek Faluház'!J42+'9.bevételek Óvoda'!J42+'10.bevételek PMH'!J42</f>
        <v>0</v>
      </c>
      <c r="K42" s="133">
        <f>'7.bevételek ÖK'!K42+'8.bevételek Faluház'!K42+'9.bevételek Óvoda'!K42+'10.bevételek PMH'!K42</f>
        <v>0</v>
      </c>
      <c r="L42" s="133">
        <f>'7.bevételek ÖK'!L42+'8.bevételek Faluház'!L42+'9.bevételek Óvoda'!L42+'10.bevételek PMH'!L42</f>
        <v>1000</v>
      </c>
      <c r="M42" s="133">
        <f>'7.bevételek ÖK'!M42+'8.bevételek Faluház'!M42+'9.bevételek Óvoda'!M42+'10.bevételek PMH'!M42</f>
        <v>1000</v>
      </c>
      <c r="N42" s="133">
        <f>'7.bevételek ÖK'!N42+'8.bevételek Faluház'!N42+'9.bevételek Óvoda'!N42+'10.bevételek PMH'!N42</f>
        <v>0</v>
      </c>
      <c r="O42" s="109"/>
    </row>
    <row r="43" spans="1:15" ht="15" customHeight="1">
      <c r="A43" s="13" t="s">
        <v>553</v>
      </c>
      <c r="B43" s="6" t="s">
        <v>554</v>
      </c>
      <c r="C43" s="133">
        <f>'7.bevételek ÖK'!C43+'8.bevételek Faluház'!C43+'9.bevételek Óvoda'!C43+'10.bevételek PMH'!C43</f>
        <v>0</v>
      </c>
      <c r="D43" s="133">
        <f>'7.bevételek ÖK'!D43+'8.bevételek Faluház'!D43+'9.bevételek Óvoda'!D43+'10.bevételek PMH'!D43</f>
        <v>0</v>
      </c>
      <c r="E43" s="133">
        <f>'7.bevételek ÖK'!E43+'8.bevételek Faluház'!E43+'9.bevételek Óvoda'!E43+'10.bevételek PMH'!E43</f>
        <v>27</v>
      </c>
      <c r="F43" s="133">
        <f>'7.bevételek ÖK'!F43+'8.bevételek Faluház'!F43+'9.bevételek Óvoda'!F43+'10.bevételek PMH'!F43</f>
        <v>0</v>
      </c>
      <c r="G43" s="133">
        <f>'7.bevételek ÖK'!G43+'8.bevételek Faluház'!G43+'9.bevételek Óvoda'!G43+'10.bevételek PMH'!G43</f>
        <v>0</v>
      </c>
      <c r="H43" s="133">
        <f>'7.bevételek ÖK'!H43+'8.bevételek Faluház'!H43+'9.bevételek Óvoda'!H43+'10.bevételek PMH'!H43</f>
        <v>0</v>
      </c>
      <c r="I43" s="133">
        <f>'7.bevételek ÖK'!I43+'8.bevételek Faluház'!I43+'9.bevételek Óvoda'!I43+'10.bevételek PMH'!I43</f>
        <v>0</v>
      </c>
      <c r="J43" s="133">
        <f>'7.bevételek ÖK'!J43+'8.bevételek Faluház'!J43+'9.bevételek Óvoda'!J43+'10.bevételek PMH'!J43</f>
        <v>0</v>
      </c>
      <c r="K43" s="133">
        <f>'7.bevételek ÖK'!K43+'8.bevételek Faluház'!K43+'9.bevételek Óvoda'!K43+'10.bevételek PMH'!K43</f>
        <v>0</v>
      </c>
      <c r="L43" s="133">
        <f>'7.bevételek ÖK'!L43+'8.bevételek Faluház'!L43+'9.bevételek Óvoda'!L43+'10.bevételek PMH'!L43</f>
        <v>0</v>
      </c>
      <c r="M43" s="133">
        <f>'7.bevételek ÖK'!M43+'8.bevételek Faluház'!M43+'9.bevételek Óvoda'!M43+'10.bevételek PMH'!M43</f>
        <v>0</v>
      </c>
      <c r="N43" s="133">
        <f>'7.bevételek ÖK'!N43+'8.bevételek Faluház'!N43+'9.bevételek Óvoda'!N43+'10.bevételek PMH'!N43</f>
        <v>27</v>
      </c>
      <c r="O43" s="109"/>
    </row>
    <row r="44" spans="1:15" ht="15" customHeight="1">
      <c r="A44" s="13" t="s">
        <v>555</v>
      </c>
      <c r="B44" s="6" t="s">
        <v>556</v>
      </c>
      <c r="C44" s="133">
        <f>'7.bevételek ÖK'!C44+'8.bevételek Faluház'!C44+'9.bevételek Óvoda'!C44+'10.bevételek PMH'!C44</f>
        <v>7872</v>
      </c>
      <c r="D44" s="133">
        <f>'7.bevételek ÖK'!D44+'8.bevételek Faluház'!D44+'9.bevételek Óvoda'!D44+'10.bevételek PMH'!D44</f>
        <v>8661</v>
      </c>
      <c r="E44" s="133">
        <f>'7.bevételek ÖK'!E44+'8.bevételek Faluház'!E44+'9.bevételek Óvoda'!E44+'10.bevételek PMH'!E44</f>
        <v>7150</v>
      </c>
      <c r="F44" s="133">
        <f>'7.bevételek ÖK'!F44+'8.bevételek Faluház'!F44+'9.bevételek Óvoda'!F44+'10.bevételek PMH'!F44</f>
        <v>789</v>
      </c>
      <c r="G44" s="133">
        <f>'7.bevételek ÖK'!G44+'8.bevételek Faluház'!G44+'9.bevételek Óvoda'!G44+'10.bevételek PMH'!G44</f>
        <v>0</v>
      </c>
      <c r="H44" s="133">
        <f>'7.bevételek ÖK'!H44+'8.bevételek Faluház'!H44+'9.bevételek Óvoda'!H44+'10.bevételek PMH'!H44</f>
        <v>0</v>
      </c>
      <c r="I44" s="133">
        <f>'7.bevételek ÖK'!I44+'8.bevételek Faluház'!I44+'9.bevételek Óvoda'!I44+'10.bevételek PMH'!I44</f>
        <v>0</v>
      </c>
      <c r="J44" s="133">
        <f>'7.bevételek ÖK'!J44+'8.bevételek Faluház'!J44+'9.bevételek Óvoda'!J44+'10.bevételek PMH'!J44</f>
        <v>0</v>
      </c>
      <c r="K44" s="133">
        <f>'7.bevételek ÖK'!K44+'8.bevételek Faluház'!K44+'9.bevételek Óvoda'!K44+'10.bevételek PMH'!K44</f>
        <v>0</v>
      </c>
      <c r="L44" s="133">
        <f>'7.bevételek ÖK'!L44+'8.bevételek Faluház'!L44+'9.bevételek Óvoda'!L44+'10.bevételek PMH'!L44</f>
        <v>8661</v>
      </c>
      <c r="M44" s="133">
        <f>'7.bevételek ÖK'!M44+'8.bevételek Faluház'!M44+'9.bevételek Óvoda'!M44+'10.bevételek PMH'!M44</f>
        <v>8661</v>
      </c>
      <c r="N44" s="133">
        <f>'7.bevételek ÖK'!N44+'8.bevételek Faluház'!N44+'9.bevételek Óvoda'!N44+'10.bevételek PMH'!N44</f>
        <v>7150</v>
      </c>
      <c r="O44" s="109"/>
    </row>
    <row r="45" spans="1:15" ht="15" customHeight="1">
      <c r="A45" s="13" t="s">
        <v>557</v>
      </c>
      <c r="B45" s="6" t="s">
        <v>558</v>
      </c>
      <c r="C45" s="133">
        <f>'7.bevételek ÖK'!C45+'8.bevételek Faluház'!C45+'9.bevételek Óvoda'!C45+'10.bevételek PMH'!C45</f>
        <v>0</v>
      </c>
      <c r="D45" s="133">
        <f>'7.bevételek ÖK'!D45+'8.bevételek Faluház'!D45+'9.bevételek Óvoda'!D45+'10.bevételek PMH'!D45</f>
        <v>0</v>
      </c>
      <c r="E45" s="133">
        <f>'7.bevételek ÖK'!E45+'8.bevételek Faluház'!E45+'9.bevételek Óvoda'!E45+'10.bevételek PMH'!E45</f>
        <v>0</v>
      </c>
      <c r="F45" s="133">
        <f>'7.bevételek ÖK'!F45+'8.bevételek Faluház'!F45+'9.bevételek Óvoda'!F45+'10.bevételek PMH'!F45</f>
        <v>0</v>
      </c>
      <c r="G45" s="133">
        <f>'7.bevételek ÖK'!G45+'8.bevételek Faluház'!G45+'9.bevételek Óvoda'!G45+'10.bevételek PMH'!G45</f>
        <v>0</v>
      </c>
      <c r="H45" s="133">
        <f>'7.bevételek ÖK'!H45+'8.bevételek Faluház'!H45+'9.bevételek Óvoda'!H45+'10.bevételek PMH'!H45</f>
        <v>0</v>
      </c>
      <c r="I45" s="133">
        <f>'7.bevételek ÖK'!I45+'8.bevételek Faluház'!I45+'9.bevételek Óvoda'!I45+'10.bevételek PMH'!I45</f>
        <v>0</v>
      </c>
      <c r="J45" s="133">
        <f>'7.bevételek ÖK'!J45+'8.bevételek Faluház'!J45+'9.bevételek Óvoda'!J45+'10.bevételek PMH'!J45</f>
        <v>0</v>
      </c>
      <c r="K45" s="133">
        <f>'7.bevételek ÖK'!K45+'8.bevételek Faluház'!K45+'9.bevételek Óvoda'!K45+'10.bevételek PMH'!K45</f>
        <v>0</v>
      </c>
      <c r="L45" s="133">
        <f>'7.bevételek ÖK'!L45+'8.bevételek Faluház'!L45+'9.bevételek Óvoda'!L45+'10.bevételek PMH'!L45</f>
        <v>0</v>
      </c>
      <c r="M45" s="133">
        <f>'7.bevételek ÖK'!M45+'8.bevételek Faluház'!M45+'9.bevételek Óvoda'!M45+'10.bevételek PMH'!M45</f>
        <v>0</v>
      </c>
      <c r="N45" s="133">
        <f>'7.bevételek ÖK'!N45+'8.bevételek Faluház'!N45+'9.bevételek Óvoda'!N45+'10.bevételek PMH'!N45</f>
        <v>0</v>
      </c>
      <c r="O45" s="109"/>
    </row>
    <row r="46" spans="1:15" ht="15" customHeight="1">
      <c r="A46" s="13" t="s">
        <v>37</v>
      </c>
      <c r="B46" s="6" t="s">
        <v>559</v>
      </c>
      <c r="C46" s="133">
        <f>'7.bevételek ÖK'!C46+'8.bevételek Faluház'!C46+'9.bevételek Óvoda'!C46+'10.bevételek PMH'!C46</f>
        <v>7680</v>
      </c>
      <c r="D46" s="133">
        <f>'7.bevételek ÖK'!D46+'8.bevételek Faluház'!D46+'9.bevételek Óvoda'!D46+'10.bevételek PMH'!D46</f>
        <v>7680</v>
      </c>
      <c r="E46" s="133">
        <f>'7.bevételek ÖK'!E46+'8.bevételek Faluház'!E46+'9.bevételek Óvoda'!E46+'10.bevételek PMH'!E46</f>
        <v>0</v>
      </c>
      <c r="F46" s="133">
        <f>'7.bevételek ÖK'!F46+'8.bevételek Faluház'!F46+'9.bevételek Óvoda'!F46+'10.bevételek PMH'!F46</f>
        <v>0</v>
      </c>
      <c r="G46" s="133">
        <f>'7.bevételek ÖK'!G46+'8.bevételek Faluház'!G46+'9.bevételek Óvoda'!G46+'10.bevételek PMH'!G46</f>
        <v>0</v>
      </c>
      <c r="H46" s="133">
        <f>'7.bevételek ÖK'!H46+'8.bevételek Faluház'!H46+'9.bevételek Óvoda'!H46+'10.bevételek PMH'!H46</f>
        <v>0</v>
      </c>
      <c r="I46" s="133">
        <f>'7.bevételek ÖK'!I46+'8.bevételek Faluház'!I46+'9.bevételek Óvoda'!I46+'10.bevételek PMH'!I46</f>
        <v>0</v>
      </c>
      <c r="J46" s="133">
        <f>'7.bevételek ÖK'!J46+'8.bevételek Faluház'!J46+'9.bevételek Óvoda'!J46+'10.bevételek PMH'!J46</f>
        <v>0</v>
      </c>
      <c r="K46" s="133">
        <f>'7.bevételek ÖK'!K46+'8.bevételek Faluház'!K46+'9.bevételek Óvoda'!K46+'10.bevételek PMH'!K46</f>
        <v>0</v>
      </c>
      <c r="L46" s="133">
        <f>'7.bevételek ÖK'!L46+'8.bevételek Faluház'!L46+'9.bevételek Óvoda'!L46+'10.bevételek PMH'!L46</f>
        <v>7680</v>
      </c>
      <c r="M46" s="133">
        <f>'7.bevételek ÖK'!M46+'8.bevételek Faluház'!M46+'9.bevételek Óvoda'!M46+'10.bevételek PMH'!M46</f>
        <v>7680</v>
      </c>
      <c r="N46" s="133">
        <f>'7.bevételek ÖK'!N46+'8.bevételek Faluház'!N46+'9.bevételek Óvoda'!N46+'10.bevételek PMH'!N46</f>
        <v>0</v>
      </c>
      <c r="O46" s="109"/>
    </row>
    <row r="47" spans="1:15" ht="15" customHeight="1">
      <c r="A47" s="13" t="s">
        <v>38</v>
      </c>
      <c r="B47" s="6" t="s">
        <v>560</v>
      </c>
      <c r="C47" s="133">
        <f>'7.bevételek ÖK'!C47+'8.bevételek Faluház'!C47+'9.bevételek Óvoda'!C47+'10.bevételek PMH'!C47</f>
        <v>0</v>
      </c>
      <c r="D47" s="133">
        <f>'7.bevételek ÖK'!D47+'8.bevételek Faluház'!D47+'9.bevételek Óvoda'!D47+'10.bevételek PMH'!D47</f>
        <v>0</v>
      </c>
      <c r="E47" s="133">
        <f>'7.bevételek ÖK'!E47+'8.bevételek Faluház'!E47+'9.bevételek Óvoda'!E47+'10.bevételek PMH'!E47</f>
        <v>10</v>
      </c>
      <c r="F47" s="133">
        <f>'7.bevételek ÖK'!F47+'8.bevételek Faluház'!F47+'9.bevételek Óvoda'!F47+'10.bevételek PMH'!F47</f>
        <v>0</v>
      </c>
      <c r="G47" s="133">
        <f>'7.bevételek ÖK'!G47+'8.bevételek Faluház'!G47+'9.bevételek Óvoda'!G47+'10.bevételek PMH'!G47</f>
        <v>0</v>
      </c>
      <c r="H47" s="133">
        <f>'7.bevételek ÖK'!H47+'8.bevételek Faluház'!H47+'9.bevételek Óvoda'!H47+'10.bevételek PMH'!H47</f>
        <v>0</v>
      </c>
      <c r="I47" s="133">
        <f>'7.bevételek ÖK'!I47+'8.bevételek Faluház'!I47+'9.bevételek Óvoda'!I47+'10.bevételek PMH'!I47</f>
        <v>0</v>
      </c>
      <c r="J47" s="133">
        <f>'7.bevételek ÖK'!J47+'8.bevételek Faluház'!J47+'9.bevételek Óvoda'!J47+'10.bevételek PMH'!J47</f>
        <v>0</v>
      </c>
      <c r="K47" s="133">
        <f>'7.bevételek ÖK'!K47+'8.bevételek Faluház'!K47+'9.bevételek Óvoda'!K47+'10.bevételek PMH'!K47</f>
        <v>0</v>
      </c>
      <c r="L47" s="133">
        <f>'7.bevételek ÖK'!L47+'8.bevételek Faluház'!L47+'9.bevételek Óvoda'!L47+'10.bevételek PMH'!L47</f>
        <v>0</v>
      </c>
      <c r="M47" s="133">
        <f>'7.bevételek ÖK'!M47+'8.bevételek Faluház'!M47+'9.bevételek Óvoda'!M47+'10.bevételek PMH'!M47</f>
        <v>0</v>
      </c>
      <c r="N47" s="133">
        <f>'7.bevételek ÖK'!N47+'8.bevételek Faluház'!N47+'9.bevételek Óvoda'!N47+'10.bevételek PMH'!N47</f>
        <v>10</v>
      </c>
      <c r="O47" s="109"/>
    </row>
    <row r="48" spans="1:15" ht="15" customHeight="1">
      <c r="A48" s="13" t="s">
        <v>39</v>
      </c>
      <c r="B48" s="6" t="s">
        <v>561</v>
      </c>
      <c r="C48" s="133">
        <f>'7.bevételek ÖK'!C48+'8.bevételek Faluház'!C48+'9.bevételek Óvoda'!C48+'10.bevételek PMH'!C48</f>
        <v>600</v>
      </c>
      <c r="D48" s="133">
        <f>'7.bevételek ÖK'!D48+'8.bevételek Faluház'!D48+'9.bevételek Óvoda'!D48+'10.bevételek PMH'!D48</f>
        <v>600</v>
      </c>
      <c r="E48" s="133">
        <f>'7.bevételek ÖK'!E48+'8.bevételek Faluház'!E48+'9.bevételek Óvoda'!E48+'10.bevételek PMH'!E48</f>
        <v>15</v>
      </c>
      <c r="F48" s="133">
        <f>'7.bevételek ÖK'!F48+'8.bevételek Faluház'!F48+'9.bevételek Óvoda'!F48+'10.bevételek PMH'!F48</f>
        <v>0</v>
      </c>
      <c r="G48" s="133">
        <f>'7.bevételek ÖK'!G48+'8.bevételek Faluház'!G48+'9.bevételek Óvoda'!G48+'10.bevételek PMH'!G48</f>
        <v>0</v>
      </c>
      <c r="H48" s="133">
        <f>'7.bevételek ÖK'!H48+'8.bevételek Faluház'!H48+'9.bevételek Óvoda'!H48+'10.bevételek PMH'!H48</f>
        <v>0</v>
      </c>
      <c r="I48" s="133">
        <f>'7.bevételek ÖK'!I48+'8.bevételek Faluház'!I48+'9.bevételek Óvoda'!I48+'10.bevételek PMH'!I48</f>
        <v>0</v>
      </c>
      <c r="J48" s="133">
        <f>'7.bevételek ÖK'!J48+'8.bevételek Faluház'!J48+'9.bevételek Óvoda'!J48+'10.bevételek PMH'!J48</f>
        <v>0</v>
      </c>
      <c r="K48" s="133">
        <f>'7.bevételek ÖK'!K48+'8.bevételek Faluház'!K48+'9.bevételek Óvoda'!K48+'10.bevételek PMH'!K48</f>
        <v>0</v>
      </c>
      <c r="L48" s="133">
        <f>'7.bevételek ÖK'!L48+'8.bevételek Faluház'!L48+'9.bevételek Óvoda'!L48+'10.bevételek PMH'!L48</f>
        <v>600</v>
      </c>
      <c r="M48" s="133">
        <f>'7.bevételek ÖK'!M48+'8.bevételek Faluház'!M48+'9.bevételek Óvoda'!M48+'10.bevételek PMH'!M48</f>
        <v>600</v>
      </c>
      <c r="N48" s="133">
        <f>'7.bevételek ÖK'!N48+'8.bevételek Faluház'!N48+'9.bevételek Óvoda'!N48+'10.bevételek PMH'!N48</f>
        <v>15</v>
      </c>
      <c r="O48" s="109"/>
    </row>
    <row r="49" spans="1:15" ht="15" customHeight="1">
      <c r="A49" s="49" t="s">
        <v>63</v>
      </c>
      <c r="B49" s="50" t="s">
        <v>562</v>
      </c>
      <c r="C49" s="133">
        <f>'7.bevételek ÖK'!C49+'8.bevételek Faluház'!C49+'9.bevételek Óvoda'!C49+'10.bevételek PMH'!C49</f>
        <v>51045</v>
      </c>
      <c r="D49" s="133">
        <f>'7.bevételek ÖK'!D49+'8.bevételek Faluház'!D49+'9.bevételek Óvoda'!D49+'10.bevételek PMH'!D49</f>
        <v>43411</v>
      </c>
      <c r="E49" s="133">
        <f>'7.bevételek ÖK'!E49+'8.bevételek Faluház'!E49+'9.bevételek Óvoda'!E49+'10.bevételek PMH'!E49</f>
        <v>32769</v>
      </c>
      <c r="F49" s="133">
        <f>'7.bevételek ÖK'!F49+'8.bevételek Faluház'!F49+'9.bevételek Óvoda'!F49+'10.bevételek PMH'!F49</f>
        <v>3709</v>
      </c>
      <c r="G49" s="133">
        <f>'7.bevételek ÖK'!G49+'8.bevételek Faluház'!G49+'9.bevételek Óvoda'!G49+'10.bevételek PMH'!G49</f>
        <v>0</v>
      </c>
      <c r="H49" s="133">
        <f>'7.bevételek ÖK'!H49+'8.bevételek Faluház'!H49+'9.bevételek Óvoda'!H49+'10.bevételek PMH'!H49</f>
        <v>0</v>
      </c>
      <c r="I49" s="133">
        <f>'7.bevételek ÖK'!I49+'8.bevételek Faluház'!I49+'9.bevételek Óvoda'!I49+'10.bevételek PMH'!I49</f>
        <v>0</v>
      </c>
      <c r="J49" s="133">
        <f>'7.bevételek ÖK'!J49+'8.bevételek Faluház'!J49+'9.bevételek Óvoda'!J49+'10.bevételek PMH'!J49</f>
        <v>0</v>
      </c>
      <c r="K49" s="133">
        <f>'7.bevételek ÖK'!K49+'8.bevételek Faluház'!K49+'9.bevételek Óvoda'!K49+'10.bevételek PMH'!K49</f>
        <v>0</v>
      </c>
      <c r="L49" s="133">
        <f>'7.bevételek ÖK'!L49+'8.bevételek Faluház'!L49+'9.bevételek Óvoda'!L49+'10.bevételek PMH'!L49</f>
        <v>54754</v>
      </c>
      <c r="M49" s="133">
        <f>'7.bevételek ÖK'!M49+'8.bevételek Faluház'!M49+'9.bevételek Óvoda'!M49+'10.bevételek PMH'!M49</f>
        <v>43411</v>
      </c>
      <c r="N49" s="133">
        <f>'7.bevételek ÖK'!N49+'8.bevételek Faluház'!N49+'9.bevételek Óvoda'!N49+'10.bevételek PMH'!N49</f>
        <v>32769</v>
      </c>
      <c r="O49" s="109"/>
    </row>
    <row r="50" spans="1:15" ht="15" customHeight="1">
      <c r="A50" s="13" t="s">
        <v>40</v>
      </c>
      <c r="B50" s="6" t="s">
        <v>563</v>
      </c>
      <c r="C50" s="133">
        <f>'7.bevételek ÖK'!C50+'8.bevételek Faluház'!C50+'9.bevételek Óvoda'!C50+'10.bevételek PMH'!C50</f>
        <v>0</v>
      </c>
      <c r="D50" s="133">
        <f>'7.bevételek ÖK'!D50+'8.bevételek Faluház'!D50+'9.bevételek Óvoda'!D50+'10.bevételek PMH'!D50</f>
        <v>0</v>
      </c>
      <c r="E50" s="133">
        <f>'7.bevételek ÖK'!E50+'8.bevételek Faluház'!E50+'9.bevételek Óvoda'!E50+'10.bevételek PMH'!E50</f>
        <v>0</v>
      </c>
      <c r="F50" s="133">
        <f>'7.bevételek ÖK'!F50+'8.bevételek Faluház'!F50+'9.bevételek Óvoda'!F50+'10.bevételek PMH'!F50</f>
        <v>0</v>
      </c>
      <c r="G50" s="133">
        <f>'7.bevételek ÖK'!G50+'8.bevételek Faluház'!G50+'9.bevételek Óvoda'!G50+'10.bevételek PMH'!G50</f>
        <v>0</v>
      </c>
      <c r="H50" s="133">
        <f>'7.bevételek ÖK'!H50+'8.bevételek Faluház'!H50+'9.bevételek Óvoda'!H50+'10.bevételek PMH'!H50</f>
        <v>0</v>
      </c>
      <c r="I50" s="133">
        <f>'7.bevételek ÖK'!I50+'8.bevételek Faluház'!I50+'9.bevételek Óvoda'!I50+'10.bevételek PMH'!I50</f>
        <v>0</v>
      </c>
      <c r="J50" s="133">
        <f>'7.bevételek ÖK'!J50+'8.bevételek Faluház'!J50+'9.bevételek Óvoda'!J50+'10.bevételek PMH'!J50</f>
        <v>0</v>
      </c>
      <c r="K50" s="133">
        <f>'7.bevételek ÖK'!K50+'8.bevételek Faluház'!K50+'9.bevételek Óvoda'!K50+'10.bevételek PMH'!K50</f>
        <v>0</v>
      </c>
      <c r="L50" s="133">
        <f>'7.bevételek ÖK'!L50+'8.bevételek Faluház'!L50+'9.bevételek Óvoda'!L50+'10.bevételek PMH'!L50</f>
        <v>0</v>
      </c>
      <c r="M50" s="133">
        <f>'7.bevételek ÖK'!M50+'8.bevételek Faluház'!M50+'9.bevételek Óvoda'!M50+'10.bevételek PMH'!M50</f>
        <v>0</v>
      </c>
      <c r="N50" s="133">
        <f>'7.bevételek ÖK'!N50+'8.bevételek Faluház'!N50+'9.bevételek Óvoda'!N50+'10.bevételek PMH'!N50</f>
        <v>0</v>
      </c>
      <c r="O50" s="109"/>
    </row>
    <row r="51" spans="1:15" ht="15" customHeight="1">
      <c r="A51" s="13" t="s">
        <v>41</v>
      </c>
      <c r="B51" s="6" t="s">
        <v>564</v>
      </c>
      <c r="C51" s="133">
        <f>'7.bevételek ÖK'!C51+'8.bevételek Faluház'!C51+'9.bevételek Óvoda'!C51+'10.bevételek PMH'!C51</f>
        <v>0</v>
      </c>
      <c r="D51" s="133">
        <f>'7.bevételek ÖK'!D51+'8.bevételek Faluház'!D51+'9.bevételek Óvoda'!D51+'10.bevételek PMH'!D51</f>
        <v>0</v>
      </c>
      <c r="E51" s="133">
        <f>'7.bevételek ÖK'!E51+'8.bevételek Faluház'!E51+'9.bevételek Óvoda'!E51+'10.bevételek PMH'!E51</f>
        <v>0</v>
      </c>
      <c r="F51" s="133">
        <f>'7.bevételek ÖK'!F51+'8.bevételek Faluház'!F51+'9.bevételek Óvoda'!F51+'10.bevételek PMH'!F51</f>
        <v>0</v>
      </c>
      <c r="G51" s="133">
        <f>'7.bevételek ÖK'!G51+'8.bevételek Faluház'!G51+'9.bevételek Óvoda'!G51+'10.bevételek PMH'!G51</f>
        <v>0</v>
      </c>
      <c r="H51" s="133">
        <f>'7.bevételek ÖK'!H51+'8.bevételek Faluház'!H51+'9.bevételek Óvoda'!H51+'10.bevételek PMH'!H51</f>
        <v>0</v>
      </c>
      <c r="I51" s="133">
        <f>'7.bevételek ÖK'!I51+'8.bevételek Faluház'!I51+'9.bevételek Óvoda'!I51+'10.bevételek PMH'!I51</f>
        <v>0</v>
      </c>
      <c r="J51" s="133">
        <f>'7.bevételek ÖK'!J51+'8.bevételek Faluház'!J51+'9.bevételek Óvoda'!J51+'10.bevételek PMH'!J51</f>
        <v>0</v>
      </c>
      <c r="K51" s="133">
        <f>'7.bevételek ÖK'!K51+'8.bevételek Faluház'!K51+'9.bevételek Óvoda'!K51+'10.bevételek PMH'!K51</f>
        <v>0</v>
      </c>
      <c r="L51" s="133">
        <f>'7.bevételek ÖK'!L51+'8.bevételek Faluház'!L51+'9.bevételek Óvoda'!L51+'10.bevételek PMH'!L51</f>
        <v>0</v>
      </c>
      <c r="M51" s="133">
        <f>'7.bevételek ÖK'!M51+'8.bevételek Faluház'!M51+'9.bevételek Óvoda'!M51+'10.bevételek PMH'!M51</f>
        <v>0</v>
      </c>
      <c r="N51" s="133">
        <f>'7.bevételek ÖK'!N51+'8.bevételek Faluház'!N51+'9.bevételek Óvoda'!N51+'10.bevételek PMH'!N51</f>
        <v>0</v>
      </c>
      <c r="O51" s="109"/>
    </row>
    <row r="52" spans="1:15" ht="15" customHeight="1">
      <c r="A52" s="13" t="s">
        <v>565</v>
      </c>
      <c r="B52" s="6" t="s">
        <v>566</v>
      </c>
      <c r="C52" s="133">
        <f>'7.bevételek ÖK'!C52+'8.bevételek Faluház'!C52+'9.bevételek Óvoda'!C52+'10.bevételek PMH'!C52</f>
        <v>0</v>
      </c>
      <c r="D52" s="133">
        <f>'7.bevételek ÖK'!D52+'8.bevételek Faluház'!D52+'9.bevételek Óvoda'!D52+'10.bevételek PMH'!D52</f>
        <v>0</v>
      </c>
      <c r="E52" s="133">
        <f>'7.bevételek ÖK'!E52+'8.bevételek Faluház'!E52+'9.bevételek Óvoda'!E52+'10.bevételek PMH'!E52</f>
        <v>0</v>
      </c>
      <c r="F52" s="133">
        <f>'7.bevételek ÖK'!F52+'8.bevételek Faluház'!F52+'9.bevételek Óvoda'!F52+'10.bevételek PMH'!F52</f>
        <v>0</v>
      </c>
      <c r="G52" s="133">
        <f>'7.bevételek ÖK'!G52+'8.bevételek Faluház'!G52+'9.bevételek Óvoda'!G52+'10.bevételek PMH'!G52</f>
        <v>0</v>
      </c>
      <c r="H52" s="133">
        <f>'7.bevételek ÖK'!H52+'8.bevételek Faluház'!H52+'9.bevételek Óvoda'!H52+'10.bevételek PMH'!H52</f>
        <v>0</v>
      </c>
      <c r="I52" s="133">
        <f>'7.bevételek ÖK'!I52+'8.bevételek Faluház'!I52+'9.bevételek Óvoda'!I52+'10.bevételek PMH'!I52</f>
        <v>0</v>
      </c>
      <c r="J52" s="133">
        <f>'7.bevételek ÖK'!J52+'8.bevételek Faluház'!J52+'9.bevételek Óvoda'!J52+'10.bevételek PMH'!J52</f>
        <v>0</v>
      </c>
      <c r="K52" s="133">
        <f>'7.bevételek ÖK'!K52+'8.bevételek Faluház'!K52+'9.bevételek Óvoda'!K52+'10.bevételek PMH'!K52</f>
        <v>0</v>
      </c>
      <c r="L52" s="133">
        <f>'7.bevételek ÖK'!L52+'8.bevételek Faluház'!L52+'9.bevételek Óvoda'!L52+'10.bevételek PMH'!L52</f>
        <v>0</v>
      </c>
      <c r="M52" s="133">
        <f>'7.bevételek ÖK'!M52+'8.bevételek Faluház'!M52+'9.bevételek Óvoda'!M52+'10.bevételek PMH'!M52</f>
        <v>0</v>
      </c>
      <c r="N52" s="133">
        <f>'7.bevételek ÖK'!N52+'8.bevételek Faluház'!N52+'9.bevételek Óvoda'!N52+'10.bevételek PMH'!N52</f>
        <v>0</v>
      </c>
      <c r="O52" s="109"/>
    </row>
    <row r="53" spans="1:15" ht="15" customHeight="1">
      <c r="A53" s="13" t="s">
        <v>42</v>
      </c>
      <c r="B53" s="6" t="s">
        <v>567</v>
      </c>
      <c r="C53" s="133">
        <f>'7.bevételek ÖK'!C53+'8.bevételek Faluház'!C53+'9.bevételek Óvoda'!C53+'10.bevételek PMH'!C53</f>
        <v>0</v>
      </c>
      <c r="D53" s="133">
        <f>'7.bevételek ÖK'!D53+'8.bevételek Faluház'!D53+'9.bevételek Óvoda'!D53+'10.bevételek PMH'!D53</f>
        <v>0</v>
      </c>
      <c r="E53" s="133">
        <f>'7.bevételek ÖK'!E53+'8.bevételek Faluház'!E53+'9.bevételek Óvoda'!E53+'10.bevételek PMH'!E53</f>
        <v>0</v>
      </c>
      <c r="F53" s="133">
        <f>'7.bevételek ÖK'!F53+'8.bevételek Faluház'!F53+'9.bevételek Óvoda'!F53+'10.bevételek PMH'!F53</f>
        <v>0</v>
      </c>
      <c r="G53" s="133">
        <f>'7.bevételek ÖK'!G53+'8.bevételek Faluház'!G53+'9.bevételek Óvoda'!G53+'10.bevételek PMH'!G53</f>
        <v>0</v>
      </c>
      <c r="H53" s="133">
        <f>'7.bevételek ÖK'!H53+'8.bevételek Faluház'!H53+'9.bevételek Óvoda'!H53+'10.bevételek PMH'!H53</f>
        <v>0</v>
      </c>
      <c r="I53" s="133">
        <f>'7.bevételek ÖK'!I53+'8.bevételek Faluház'!I53+'9.bevételek Óvoda'!I53+'10.bevételek PMH'!I53</f>
        <v>0</v>
      </c>
      <c r="J53" s="133">
        <f>'7.bevételek ÖK'!J53+'8.bevételek Faluház'!J53+'9.bevételek Óvoda'!J53+'10.bevételek PMH'!J53</f>
        <v>0</v>
      </c>
      <c r="K53" s="133">
        <f>'7.bevételek ÖK'!K53+'8.bevételek Faluház'!K53+'9.bevételek Óvoda'!K53+'10.bevételek PMH'!K53</f>
        <v>0</v>
      </c>
      <c r="L53" s="133">
        <f>'7.bevételek ÖK'!L53+'8.bevételek Faluház'!L53+'9.bevételek Óvoda'!L53+'10.bevételek PMH'!L53</f>
        <v>0</v>
      </c>
      <c r="M53" s="133">
        <f>'7.bevételek ÖK'!M53+'8.bevételek Faluház'!M53+'9.bevételek Óvoda'!M53+'10.bevételek PMH'!M53</f>
        <v>0</v>
      </c>
      <c r="N53" s="133">
        <f>'7.bevételek ÖK'!N53+'8.bevételek Faluház'!N53+'9.bevételek Óvoda'!N53+'10.bevételek PMH'!N53</f>
        <v>0</v>
      </c>
      <c r="O53" s="109"/>
    </row>
    <row r="54" spans="1:15" ht="15" customHeight="1">
      <c r="A54" s="13" t="s">
        <v>568</v>
      </c>
      <c r="B54" s="6" t="s">
        <v>569</v>
      </c>
      <c r="C54" s="133">
        <f>'7.bevételek ÖK'!C54+'8.bevételek Faluház'!C54+'9.bevételek Óvoda'!C54+'10.bevételek PMH'!C54</f>
        <v>0</v>
      </c>
      <c r="D54" s="133">
        <f>'7.bevételek ÖK'!D54+'8.bevételek Faluház'!D54+'9.bevételek Óvoda'!D54+'10.bevételek PMH'!D54</f>
        <v>0</v>
      </c>
      <c r="E54" s="133">
        <f>'7.bevételek ÖK'!E54+'8.bevételek Faluház'!E54+'9.bevételek Óvoda'!E54+'10.bevételek PMH'!E54</f>
        <v>0</v>
      </c>
      <c r="F54" s="133">
        <f>'7.bevételek ÖK'!F54+'8.bevételek Faluház'!F54+'9.bevételek Óvoda'!F54+'10.bevételek PMH'!F54</f>
        <v>0</v>
      </c>
      <c r="G54" s="133">
        <f>'7.bevételek ÖK'!G54+'8.bevételek Faluház'!G54+'9.bevételek Óvoda'!G54+'10.bevételek PMH'!G54</f>
        <v>0</v>
      </c>
      <c r="H54" s="133">
        <f>'7.bevételek ÖK'!H54+'8.bevételek Faluház'!H54+'9.bevételek Óvoda'!H54+'10.bevételek PMH'!H54</f>
        <v>0</v>
      </c>
      <c r="I54" s="133">
        <f>'7.bevételek ÖK'!I54+'8.bevételek Faluház'!I54+'9.bevételek Óvoda'!I54+'10.bevételek PMH'!I54</f>
        <v>0</v>
      </c>
      <c r="J54" s="133">
        <f>'7.bevételek ÖK'!J54+'8.bevételek Faluház'!J54+'9.bevételek Óvoda'!J54+'10.bevételek PMH'!J54</f>
        <v>0</v>
      </c>
      <c r="K54" s="133">
        <f>'7.bevételek ÖK'!K54+'8.bevételek Faluház'!K54+'9.bevételek Óvoda'!K54+'10.bevételek PMH'!K54</f>
        <v>0</v>
      </c>
      <c r="L54" s="133">
        <f>'7.bevételek ÖK'!L54+'8.bevételek Faluház'!L54+'9.bevételek Óvoda'!L54+'10.bevételek PMH'!L54</f>
        <v>0</v>
      </c>
      <c r="M54" s="133">
        <f>'7.bevételek ÖK'!M54+'8.bevételek Faluház'!M54+'9.bevételek Óvoda'!M54+'10.bevételek PMH'!M54</f>
        <v>0</v>
      </c>
      <c r="N54" s="133">
        <f>'7.bevételek ÖK'!N54+'8.bevételek Faluház'!N54+'9.bevételek Óvoda'!N54+'10.bevételek PMH'!N54</f>
        <v>0</v>
      </c>
      <c r="O54" s="109"/>
    </row>
    <row r="55" spans="1:15" ht="15" customHeight="1">
      <c r="A55" s="39" t="s">
        <v>64</v>
      </c>
      <c r="B55" s="50" t="s">
        <v>570</v>
      </c>
      <c r="C55" s="133">
        <f>'7.bevételek ÖK'!C55+'8.bevételek Faluház'!C55+'9.bevételek Óvoda'!C55+'10.bevételek PMH'!C55</f>
        <v>0</v>
      </c>
      <c r="D55" s="133">
        <f>'7.bevételek ÖK'!D55+'8.bevételek Faluház'!D55+'9.bevételek Óvoda'!D55+'10.bevételek PMH'!D55</f>
        <v>0</v>
      </c>
      <c r="E55" s="133">
        <f>'7.bevételek ÖK'!E55+'8.bevételek Faluház'!E55+'9.bevételek Óvoda'!E55+'10.bevételek PMH'!E55</f>
        <v>0</v>
      </c>
      <c r="F55" s="133">
        <f>'7.bevételek ÖK'!F55+'8.bevételek Faluház'!F55+'9.bevételek Óvoda'!F55+'10.bevételek PMH'!F55</f>
        <v>0</v>
      </c>
      <c r="G55" s="133">
        <f>'7.bevételek ÖK'!G55+'8.bevételek Faluház'!G55+'9.bevételek Óvoda'!G55+'10.bevételek PMH'!G55</f>
        <v>0</v>
      </c>
      <c r="H55" s="133">
        <f>'7.bevételek ÖK'!H55+'8.bevételek Faluház'!H55+'9.bevételek Óvoda'!H55+'10.bevételek PMH'!H55</f>
        <v>0</v>
      </c>
      <c r="I55" s="133">
        <f>'7.bevételek ÖK'!I55+'8.bevételek Faluház'!I55+'9.bevételek Óvoda'!I55+'10.bevételek PMH'!I55</f>
        <v>0</v>
      </c>
      <c r="J55" s="133">
        <f>'7.bevételek ÖK'!J55+'8.bevételek Faluház'!J55+'9.bevételek Óvoda'!J55+'10.bevételek PMH'!J55</f>
        <v>0</v>
      </c>
      <c r="K55" s="133">
        <f>'7.bevételek ÖK'!K55+'8.bevételek Faluház'!K55+'9.bevételek Óvoda'!K55+'10.bevételek PMH'!K55</f>
        <v>0</v>
      </c>
      <c r="L55" s="133">
        <f>'7.bevételek ÖK'!L55+'8.bevételek Faluház'!L55+'9.bevételek Óvoda'!L55+'10.bevételek PMH'!L55</f>
        <v>0</v>
      </c>
      <c r="M55" s="133">
        <f>'7.bevételek ÖK'!M55+'8.bevételek Faluház'!M55+'9.bevételek Óvoda'!M55+'10.bevételek PMH'!M55</f>
        <v>0</v>
      </c>
      <c r="N55" s="133">
        <f>'7.bevételek ÖK'!N55+'8.bevételek Faluház'!N55+'9.bevételek Óvoda'!N55+'10.bevételek PMH'!N55</f>
        <v>0</v>
      </c>
      <c r="O55" s="109"/>
    </row>
    <row r="56" spans="1:15" ht="15" customHeight="1">
      <c r="A56" s="13" t="s">
        <v>571</v>
      </c>
      <c r="B56" s="6" t="s">
        <v>572</v>
      </c>
      <c r="C56" s="133">
        <f>'7.bevételek ÖK'!C56+'8.bevételek Faluház'!C56+'9.bevételek Óvoda'!C56+'10.bevételek PMH'!C56</f>
        <v>0</v>
      </c>
      <c r="D56" s="133">
        <f>'7.bevételek ÖK'!D56+'8.bevételek Faluház'!D56+'9.bevételek Óvoda'!D56+'10.bevételek PMH'!D56</f>
        <v>0</v>
      </c>
      <c r="E56" s="133">
        <f>'7.bevételek ÖK'!E56+'8.bevételek Faluház'!E56+'9.bevételek Óvoda'!E56+'10.bevételek PMH'!E56</f>
        <v>0</v>
      </c>
      <c r="F56" s="133">
        <f>'7.bevételek ÖK'!F56+'8.bevételek Faluház'!F56+'9.bevételek Óvoda'!F56+'10.bevételek PMH'!F56</f>
        <v>0</v>
      </c>
      <c r="G56" s="133">
        <f>'7.bevételek ÖK'!G56+'8.bevételek Faluház'!G56+'9.bevételek Óvoda'!G56+'10.bevételek PMH'!G56</f>
        <v>0</v>
      </c>
      <c r="H56" s="133">
        <f>'7.bevételek ÖK'!H56+'8.bevételek Faluház'!H56+'9.bevételek Óvoda'!H56+'10.bevételek PMH'!H56</f>
        <v>0</v>
      </c>
      <c r="I56" s="133">
        <f>'7.bevételek ÖK'!I56+'8.bevételek Faluház'!I56+'9.bevételek Óvoda'!I56+'10.bevételek PMH'!I56</f>
        <v>0</v>
      </c>
      <c r="J56" s="133">
        <f>'7.bevételek ÖK'!J56+'8.bevételek Faluház'!J56+'9.bevételek Óvoda'!J56+'10.bevételek PMH'!J56</f>
        <v>0</v>
      </c>
      <c r="K56" s="133">
        <f>'7.bevételek ÖK'!K56+'8.bevételek Faluház'!K56+'9.bevételek Óvoda'!K56+'10.bevételek PMH'!K56</f>
        <v>0</v>
      </c>
      <c r="L56" s="133">
        <f>'7.bevételek ÖK'!L56+'8.bevételek Faluház'!L56+'9.bevételek Óvoda'!L56+'10.bevételek PMH'!L56</f>
        <v>0</v>
      </c>
      <c r="M56" s="133">
        <f>'7.bevételek ÖK'!M56+'8.bevételek Faluház'!M56+'9.bevételek Óvoda'!M56+'10.bevételek PMH'!M56</f>
        <v>0</v>
      </c>
      <c r="N56" s="133">
        <f>'7.bevételek ÖK'!N56+'8.bevételek Faluház'!N56+'9.bevételek Óvoda'!N56+'10.bevételek PMH'!N56</f>
        <v>0</v>
      </c>
      <c r="O56" s="109"/>
    </row>
    <row r="57" spans="1:15" ht="15" customHeight="1">
      <c r="A57" s="5" t="s">
        <v>43</v>
      </c>
      <c r="B57" s="6" t="s">
        <v>573</v>
      </c>
      <c r="C57" s="133">
        <f>'7.bevételek ÖK'!C57+'8.bevételek Faluház'!C57+'9.bevételek Óvoda'!C57+'10.bevételek PMH'!C57</f>
        <v>0</v>
      </c>
      <c r="D57" s="133">
        <f>'7.bevételek ÖK'!D57+'8.bevételek Faluház'!D57+'9.bevételek Óvoda'!D57+'10.bevételek PMH'!D57</f>
        <v>0</v>
      </c>
      <c r="E57" s="133">
        <f>'7.bevételek ÖK'!E57+'8.bevételek Faluház'!E57+'9.bevételek Óvoda'!E57+'10.bevételek PMH'!E57</f>
        <v>10</v>
      </c>
      <c r="F57" s="133">
        <f>'7.bevételek ÖK'!F57+'8.bevételek Faluház'!F57+'9.bevételek Óvoda'!F57+'10.bevételek PMH'!F57</f>
        <v>0</v>
      </c>
      <c r="G57" s="133">
        <f>'7.bevételek ÖK'!G57+'8.bevételek Faluház'!G57+'9.bevételek Óvoda'!G57+'10.bevételek PMH'!G57</f>
        <v>0</v>
      </c>
      <c r="H57" s="133">
        <f>'7.bevételek ÖK'!H57+'8.bevételek Faluház'!H57+'9.bevételek Óvoda'!H57+'10.bevételek PMH'!H57</f>
        <v>0</v>
      </c>
      <c r="I57" s="133">
        <f>'7.bevételek ÖK'!I57+'8.bevételek Faluház'!I57+'9.bevételek Óvoda'!I57+'10.bevételek PMH'!I57</f>
        <v>0</v>
      </c>
      <c r="J57" s="133">
        <f>'7.bevételek ÖK'!J57+'8.bevételek Faluház'!J57+'9.bevételek Óvoda'!J57+'10.bevételek PMH'!J57</f>
        <v>0</v>
      </c>
      <c r="K57" s="133">
        <f>'7.bevételek ÖK'!K57+'8.bevételek Faluház'!K57+'9.bevételek Óvoda'!K57+'10.bevételek PMH'!K57</f>
        <v>0</v>
      </c>
      <c r="L57" s="133">
        <f>'7.bevételek ÖK'!L57+'8.bevételek Faluház'!L57+'9.bevételek Óvoda'!L57+'10.bevételek PMH'!L57</f>
        <v>0</v>
      </c>
      <c r="M57" s="133">
        <f>'7.bevételek ÖK'!M57+'8.bevételek Faluház'!M57+'9.bevételek Óvoda'!M57+'10.bevételek PMH'!M57</f>
        <v>0</v>
      </c>
      <c r="N57" s="133">
        <f>'7.bevételek ÖK'!N57+'8.bevételek Faluház'!N57+'9.bevételek Óvoda'!N57+'10.bevételek PMH'!N57</f>
        <v>10</v>
      </c>
      <c r="O57" s="109"/>
    </row>
    <row r="58" spans="1:15" ht="15" customHeight="1">
      <c r="A58" s="13" t="s">
        <v>44</v>
      </c>
      <c r="B58" s="6" t="s">
        <v>574</v>
      </c>
      <c r="C58" s="133">
        <f>'7.bevételek ÖK'!C58+'8.bevételek Faluház'!C58+'9.bevételek Óvoda'!C58+'10.bevételek PMH'!C58</f>
        <v>0</v>
      </c>
      <c r="D58" s="133">
        <f>'7.bevételek ÖK'!D58+'8.bevételek Faluház'!D58+'9.bevételek Óvoda'!D58+'10.bevételek PMH'!D58</f>
        <v>0</v>
      </c>
      <c r="E58" s="133">
        <f>'7.bevételek ÖK'!E58+'8.bevételek Faluház'!E58+'9.bevételek Óvoda'!E58+'10.bevételek PMH'!E58</f>
        <v>144</v>
      </c>
      <c r="F58" s="133">
        <f>'7.bevételek ÖK'!F58+'8.bevételek Faluház'!F58+'9.bevételek Óvoda'!F58+'10.bevételek PMH'!F58</f>
        <v>0</v>
      </c>
      <c r="G58" s="133">
        <f>'7.bevételek ÖK'!G58+'8.bevételek Faluház'!G58+'9.bevételek Óvoda'!G58+'10.bevételek PMH'!G58</f>
        <v>0</v>
      </c>
      <c r="H58" s="133">
        <f>'7.bevételek ÖK'!H58+'8.bevételek Faluház'!H58+'9.bevételek Óvoda'!H58+'10.bevételek PMH'!H58</f>
        <v>0</v>
      </c>
      <c r="I58" s="133">
        <f>'7.bevételek ÖK'!I58+'8.bevételek Faluház'!I58+'9.bevételek Óvoda'!I58+'10.bevételek PMH'!I58</f>
        <v>0</v>
      </c>
      <c r="J58" s="133">
        <f>'7.bevételek ÖK'!J58+'8.bevételek Faluház'!J58+'9.bevételek Óvoda'!J58+'10.bevételek PMH'!J58</f>
        <v>0</v>
      </c>
      <c r="K58" s="133">
        <f>'7.bevételek ÖK'!K58+'8.bevételek Faluház'!K58+'9.bevételek Óvoda'!K58+'10.bevételek PMH'!K58</f>
        <v>0</v>
      </c>
      <c r="L58" s="133">
        <f>'7.bevételek ÖK'!L58+'8.bevételek Faluház'!L58+'9.bevételek Óvoda'!L58+'10.bevételek PMH'!L58</f>
        <v>0</v>
      </c>
      <c r="M58" s="133">
        <f>'7.bevételek ÖK'!M58+'8.bevételek Faluház'!M58+'9.bevételek Óvoda'!M58+'10.bevételek PMH'!M58</f>
        <v>0</v>
      </c>
      <c r="N58" s="133">
        <f>'7.bevételek ÖK'!N58+'8.bevételek Faluház'!N58+'9.bevételek Óvoda'!N58+'10.bevételek PMH'!N58</f>
        <v>144</v>
      </c>
      <c r="O58" s="109"/>
    </row>
    <row r="59" spans="1:15" ht="15" customHeight="1">
      <c r="A59" s="39" t="s">
        <v>65</v>
      </c>
      <c r="B59" s="50" t="s">
        <v>575</v>
      </c>
      <c r="C59" s="133">
        <f>'7.bevételek ÖK'!C59+'8.bevételek Faluház'!C59+'9.bevételek Óvoda'!C59+'10.bevételek PMH'!C59</f>
        <v>0</v>
      </c>
      <c r="D59" s="133">
        <f>'7.bevételek ÖK'!D59+'8.bevételek Faluház'!D59+'9.bevételek Óvoda'!D59+'10.bevételek PMH'!D59</f>
        <v>0</v>
      </c>
      <c r="E59" s="133">
        <f>'7.bevételek ÖK'!E59+'8.bevételek Faluház'!E59+'9.bevételek Óvoda'!E59+'10.bevételek PMH'!E59</f>
        <v>154</v>
      </c>
      <c r="F59" s="133">
        <f>'7.bevételek ÖK'!F59+'8.bevételek Faluház'!F59+'9.bevételek Óvoda'!F59+'10.bevételek PMH'!F59</f>
        <v>0</v>
      </c>
      <c r="G59" s="133">
        <f>'7.bevételek ÖK'!G59+'8.bevételek Faluház'!G59+'9.bevételek Óvoda'!G59+'10.bevételek PMH'!G59</f>
        <v>0</v>
      </c>
      <c r="H59" s="133">
        <f>'7.bevételek ÖK'!H59+'8.bevételek Faluház'!H59+'9.bevételek Óvoda'!H59+'10.bevételek PMH'!H59</f>
        <v>0</v>
      </c>
      <c r="I59" s="133">
        <f>'7.bevételek ÖK'!I59+'8.bevételek Faluház'!I59+'9.bevételek Óvoda'!I59+'10.bevételek PMH'!I59</f>
        <v>0</v>
      </c>
      <c r="J59" s="133">
        <f>'7.bevételek ÖK'!J59+'8.bevételek Faluház'!J59+'9.bevételek Óvoda'!J59+'10.bevételek PMH'!J59</f>
        <v>0</v>
      </c>
      <c r="K59" s="133">
        <f>'7.bevételek ÖK'!K59+'8.bevételek Faluház'!K59+'9.bevételek Óvoda'!K59+'10.bevételek PMH'!K59</f>
        <v>0</v>
      </c>
      <c r="L59" s="133">
        <f>'7.bevételek ÖK'!L59+'8.bevételek Faluház'!L59+'9.bevételek Óvoda'!L59+'10.bevételek PMH'!L59</f>
        <v>0</v>
      </c>
      <c r="M59" s="133">
        <f>'7.bevételek ÖK'!M59+'8.bevételek Faluház'!M59+'9.bevételek Óvoda'!M59+'10.bevételek PMH'!M59</f>
        <v>0</v>
      </c>
      <c r="N59" s="133">
        <f>'7.bevételek ÖK'!N59+'8.bevételek Faluház'!N59+'9.bevételek Óvoda'!N59+'10.bevételek PMH'!N59</f>
        <v>154</v>
      </c>
      <c r="O59" s="109"/>
    </row>
    <row r="60" spans="1:15" ht="15" customHeight="1">
      <c r="A60" s="13" t="s">
        <v>576</v>
      </c>
      <c r="B60" s="6" t="s">
        <v>577</v>
      </c>
      <c r="C60" s="133">
        <f>'7.bevételek ÖK'!C60+'8.bevételek Faluház'!C60+'9.bevételek Óvoda'!C60+'10.bevételek PMH'!C60</f>
        <v>0</v>
      </c>
      <c r="D60" s="133">
        <f>'7.bevételek ÖK'!D60+'8.bevételek Faluház'!D60+'9.bevételek Óvoda'!D60+'10.bevételek PMH'!D60</f>
        <v>0</v>
      </c>
      <c r="E60" s="133">
        <f>'7.bevételek ÖK'!E60+'8.bevételek Faluház'!E60+'9.bevételek Óvoda'!E60+'10.bevételek PMH'!E60</f>
        <v>0</v>
      </c>
      <c r="F60" s="133">
        <f>'7.bevételek ÖK'!F60+'8.bevételek Faluház'!F60+'9.bevételek Óvoda'!F60+'10.bevételek PMH'!F60</f>
        <v>0</v>
      </c>
      <c r="G60" s="133">
        <f>'7.bevételek ÖK'!G60+'8.bevételek Faluház'!G60+'9.bevételek Óvoda'!G60+'10.bevételek PMH'!G60</f>
        <v>0</v>
      </c>
      <c r="H60" s="133">
        <f>'7.bevételek ÖK'!H60+'8.bevételek Faluház'!H60+'9.bevételek Óvoda'!H60+'10.bevételek PMH'!H60</f>
        <v>0</v>
      </c>
      <c r="I60" s="133">
        <f>'7.bevételek ÖK'!I60+'8.bevételek Faluház'!I60+'9.bevételek Óvoda'!I60+'10.bevételek PMH'!I60</f>
        <v>0</v>
      </c>
      <c r="J60" s="133">
        <f>'7.bevételek ÖK'!J60+'8.bevételek Faluház'!J60+'9.bevételek Óvoda'!J60+'10.bevételek PMH'!J60</f>
        <v>0</v>
      </c>
      <c r="K60" s="133">
        <f>'7.bevételek ÖK'!K60+'8.bevételek Faluház'!K60+'9.bevételek Óvoda'!K60+'10.bevételek PMH'!K60</f>
        <v>0</v>
      </c>
      <c r="L60" s="133">
        <f>'7.bevételek ÖK'!L60+'8.bevételek Faluház'!L60+'9.bevételek Óvoda'!L60+'10.bevételek PMH'!L60</f>
        <v>0</v>
      </c>
      <c r="M60" s="133">
        <f>'7.bevételek ÖK'!M60+'8.bevételek Faluház'!M60+'9.bevételek Óvoda'!M60+'10.bevételek PMH'!M60</f>
        <v>0</v>
      </c>
      <c r="N60" s="133">
        <f>'7.bevételek ÖK'!N60+'8.bevételek Faluház'!N60+'9.bevételek Óvoda'!N60+'10.bevételek PMH'!N60</f>
        <v>0</v>
      </c>
      <c r="O60" s="109"/>
    </row>
    <row r="61" spans="1:15" ht="15" customHeight="1">
      <c r="A61" s="5" t="s">
        <v>45</v>
      </c>
      <c r="B61" s="6" t="s">
        <v>578</v>
      </c>
      <c r="C61" s="133">
        <f>'7.bevételek ÖK'!C61+'8.bevételek Faluház'!C61+'9.bevételek Óvoda'!C61+'10.bevételek PMH'!C61</f>
        <v>0</v>
      </c>
      <c r="D61" s="133">
        <f>'7.bevételek ÖK'!D61+'8.bevételek Faluház'!D61+'9.bevételek Óvoda'!D61+'10.bevételek PMH'!D61</f>
        <v>0</v>
      </c>
      <c r="E61" s="133">
        <f>'7.bevételek ÖK'!E61+'8.bevételek Faluház'!E61+'9.bevételek Óvoda'!E61+'10.bevételek PMH'!E61</f>
        <v>221</v>
      </c>
      <c r="F61" s="133">
        <f>'7.bevételek ÖK'!F61+'8.bevételek Faluház'!F61+'9.bevételek Óvoda'!F61+'10.bevételek PMH'!F61</f>
        <v>0</v>
      </c>
      <c r="G61" s="133">
        <f>'7.bevételek ÖK'!G61+'8.bevételek Faluház'!G61+'9.bevételek Óvoda'!G61+'10.bevételek PMH'!G61</f>
        <v>0</v>
      </c>
      <c r="H61" s="133">
        <f>'7.bevételek ÖK'!H61+'8.bevételek Faluház'!H61+'9.bevételek Óvoda'!H61+'10.bevételek PMH'!H61</f>
        <v>0</v>
      </c>
      <c r="I61" s="133">
        <f>'7.bevételek ÖK'!I61+'8.bevételek Faluház'!I61+'9.bevételek Óvoda'!I61+'10.bevételek PMH'!I61</f>
        <v>0</v>
      </c>
      <c r="J61" s="133">
        <f>'7.bevételek ÖK'!J61+'8.bevételek Faluház'!J61+'9.bevételek Óvoda'!J61+'10.bevételek PMH'!J61</f>
        <v>0</v>
      </c>
      <c r="K61" s="133">
        <f>'7.bevételek ÖK'!K61+'8.bevételek Faluház'!K61+'9.bevételek Óvoda'!K61+'10.bevételek PMH'!K61</f>
        <v>0</v>
      </c>
      <c r="L61" s="133">
        <f>'7.bevételek ÖK'!L61+'8.bevételek Faluház'!L61+'9.bevételek Óvoda'!L61+'10.bevételek PMH'!L61</f>
        <v>0</v>
      </c>
      <c r="M61" s="133">
        <f>'7.bevételek ÖK'!M61+'8.bevételek Faluház'!M61+'9.bevételek Óvoda'!M61+'10.bevételek PMH'!M61</f>
        <v>0</v>
      </c>
      <c r="N61" s="133">
        <f>'7.bevételek ÖK'!N61+'8.bevételek Faluház'!N61+'9.bevételek Óvoda'!N61+'10.bevételek PMH'!N61</f>
        <v>221</v>
      </c>
      <c r="O61" s="109"/>
    </row>
    <row r="62" spans="1:15" ht="15" customHeight="1">
      <c r="A62" s="13" t="s">
        <v>46</v>
      </c>
      <c r="B62" s="6" t="s">
        <v>579</v>
      </c>
      <c r="C62" s="133">
        <f>'7.bevételek ÖK'!C62+'8.bevételek Faluház'!C62+'9.bevételek Óvoda'!C62+'10.bevételek PMH'!C62</f>
        <v>275943</v>
      </c>
      <c r="D62" s="133">
        <f>'7.bevételek ÖK'!D62+'8.bevételek Faluház'!D62+'9.bevételek Óvoda'!D62+'10.bevételek PMH'!D62</f>
        <v>424803</v>
      </c>
      <c r="E62" s="133">
        <f>'7.bevételek ÖK'!E62+'8.bevételek Faluház'!E62+'9.bevételek Óvoda'!E62+'10.bevételek PMH'!E62</f>
        <v>124545</v>
      </c>
      <c r="F62" s="133">
        <f>'7.bevételek ÖK'!F62+'8.bevételek Faluház'!F62+'9.bevételek Óvoda'!F62+'10.bevételek PMH'!F62</f>
        <v>148860</v>
      </c>
      <c r="G62" s="133">
        <f>'7.bevételek ÖK'!G62+'8.bevételek Faluház'!G62+'9.bevételek Óvoda'!G62+'10.bevételek PMH'!G62</f>
        <v>0</v>
      </c>
      <c r="H62" s="133">
        <f>'7.bevételek ÖK'!H62+'8.bevételek Faluház'!H62+'9.bevételek Óvoda'!H62+'10.bevételek PMH'!H62</f>
        <v>0</v>
      </c>
      <c r="I62" s="133">
        <f>'7.bevételek ÖK'!I62+'8.bevételek Faluház'!I62+'9.bevételek Óvoda'!I62+'10.bevételek PMH'!I62</f>
        <v>0</v>
      </c>
      <c r="J62" s="133">
        <f>'7.bevételek ÖK'!J62+'8.bevételek Faluház'!J62+'9.bevételek Óvoda'!J62+'10.bevételek PMH'!J62</f>
        <v>0</v>
      </c>
      <c r="K62" s="133">
        <f>'7.bevételek ÖK'!K62+'8.bevételek Faluház'!K62+'9.bevételek Óvoda'!K62+'10.bevételek PMH'!K62</f>
        <v>0</v>
      </c>
      <c r="L62" s="133">
        <f>'7.bevételek ÖK'!L62+'8.bevételek Faluház'!L62+'9.bevételek Óvoda'!L62+'10.bevételek PMH'!L62</f>
        <v>424803</v>
      </c>
      <c r="M62" s="133">
        <f>'7.bevételek ÖK'!M62+'8.bevételek Faluház'!M62+'9.bevételek Óvoda'!M62+'10.bevételek PMH'!M62</f>
        <v>424803</v>
      </c>
      <c r="N62" s="133">
        <f>'7.bevételek ÖK'!N62+'8.bevételek Faluház'!N62+'9.bevételek Óvoda'!N62+'10.bevételek PMH'!N62</f>
        <v>124545</v>
      </c>
      <c r="O62" s="109"/>
    </row>
    <row r="63" spans="1:15" ht="15" customHeight="1">
      <c r="A63" s="39" t="s">
        <v>67</v>
      </c>
      <c r="B63" s="50" t="s">
        <v>580</v>
      </c>
      <c r="C63" s="133">
        <f>'7.bevételek ÖK'!C63+'8.bevételek Faluház'!C63+'9.bevételek Óvoda'!C63+'10.bevételek PMH'!C63</f>
        <v>275943</v>
      </c>
      <c r="D63" s="133">
        <f>'7.bevételek ÖK'!D63+'8.bevételek Faluház'!D63+'9.bevételek Óvoda'!D63+'10.bevételek PMH'!D63</f>
        <v>424803</v>
      </c>
      <c r="E63" s="133">
        <f>'7.bevételek ÖK'!E63+'8.bevételek Faluház'!E63+'9.bevételek Óvoda'!E63+'10.bevételek PMH'!E63</f>
        <v>124766</v>
      </c>
      <c r="F63" s="133">
        <f>'7.bevételek ÖK'!F63+'8.bevételek Faluház'!F63+'9.bevételek Óvoda'!F63+'10.bevételek PMH'!F63</f>
        <v>148860</v>
      </c>
      <c r="G63" s="133">
        <f>'7.bevételek ÖK'!G63+'8.bevételek Faluház'!G63+'9.bevételek Óvoda'!G63+'10.bevételek PMH'!G63</f>
        <v>0</v>
      </c>
      <c r="H63" s="133">
        <f>'7.bevételek ÖK'!H63+'8.bevételek Faluház'!H63+'9.bevételek Óvoda'!H63+'10.bevételek PMH'!H63</f>
        <v>0</v>
      </c>
      <c r="I63" s="133">
        <f>'7.bevételek ÖK'!I63+'8.bevételek Faluház'!I63+'9.bevételek Óvoda'!I63+'10.bevételek PMH'!I63</f>
        <v>0</v>
      </c>
      <c r="J63" s="133">
        <f>'7.bevételek ÖK'!J63+'8.bevételek Faluház'!J63+'9.bevételek Óvoda'!J63+'10.bevételek PMH'!J63</f>
        <v>0</v>
      </c>
      <c r="K63" s="133">
        <f>'7.bevételek ÖK'!K63+'8.bevételek Faluház'!K63+'9.bevételek Óvoda'!K63+'10.bevételek PMH'!K63</f>
        <v>0</v>
      </c>
      <c r="L63" s="133">
        <f>'7.bevételek ÖK'!L63+'8.bevételek Faluház'!L63+'9.bevételek Óvoda'!L63+'10.bevételek PMH'!L63</f>
        <v>424803</v>
      </c>
      <c r="M63" s="133">
        <f>'7.bevételek ÖK'!M63+'8.bevételek Faluház'!M63+'9.bevételek Óvoda'!M63+'10.bevételek PMH'!M63</f>
        <v>424803</v>
      </c>
      <c r="N63" s="133">
        <f>'7.bevételek ÖK'!N63+'8.bevételek Faluház'!N63+'9.bevételek Óvoda'!N63+'10.bevételek PMH'!N63</f>
        <v>124766</v>
      </c>
      <c r="O63" s="109"/>
    </row>
    <row r="64" spans="1:15" ht="15.6">
      <c r="A64" s="47" t="s">
        <v>66</v>
      </c>
      <c r="B64" s="35" t="s">
        <v>581</v>
      </c>
      <c r="C64" s="133">
        <f>'7.bevételek ÖK'!C64+'8.bevételek Faluház'!C64+'9.bevételek Óvoda'!C64+'10.bevételek PMH'!C64</f>
        <v>650758</v>
      </c>
      <c r="D64" s="133">
        <f>'7.bevételek ÖK'!D64+'8.bevételek Faluház'!D64+'9.bevételek Óvoda'!D64+'10.bevételek PMH'!D64</f>
        <v>820285</v>
      </c>
      <c r="E64" s="133">
        <f>'7.bevételek ÖK'!E64+'8.bevételek Faluház'!E64+'9.bevételek Óvoda'!E64+'10.bevételek PMH'!E64</f>
        <v>474076</v>
      </c>
      <c r="F64" s="133">
        <f>'7.bevételek ÖK'!F64+'8.bevételek Faluház'!F64+'9.bevételek Óvoda'!F64+'10.bevételek PMH'!F64</f>
        <v>152569</v>
      </c>
      <c r="G64" s="133">
        <f>'7.bevételek ÖK'!G64+'8.bevételek Faluház'!G64+'9.bevételek Óvoda'!G64+'10.bevételek PMH'!G64</f>
        <v>0</v>
      </c>
      <c r="H64" s="133">
        <f>'7.bevételek ÖK'!H64+'8.bevételek Faluház'!H64+'9.bevételek Óvoda'!H64+'10.bevételek PMH'!H64</f>
        <v>0</v>
      </c>
      <c r="I64" s="133">
        <f>'7.bevételek ÖK'!I64+'8.bevételek Faluház'!I64+'9.bevételek Óvoda'!I64+'10.bevételek PMH'!I64</f>
        <v>0</v>
      </c>
      <c r="J64" s="133">
        <f>'7.bevételek ÖK'!J64+'8.bevételek Faluház'!J64+'9.bevételek Óvoda'!J64+'10.bevételek PMH'!J64</f>
        <v>0</v>
      </c>
      <c r="K64" s="133">
        <f>'7.bevételek ÖK'!K64+'8.bevételek Faluház'!K64+'9.bevételek Óvoda'!K64+'10.bevételek PMH'!K64</f>
        <v>0</v>
      </c>
      <c r="L64" s="133">
        <f>'7.bevételek ÖK'!L64+'8.bevételek Faluház'!L64+'9.bevételek Óvoda'!L64+'10.bevételek PMH'!L64</f>
        <v>803327</v>
      </c>
      <c r="M64" s="133">
        <f>'7.bevételek ÖK'!M64+'8.bevételek Faluház'!M64+'9.bevételek Óvoda'!M64+'10.bevételek PMH'!M64</f>
        <v>820285</v>
      </c>
      <c r="N64" s="133">
        <f>'7.bevételek ÖK'!N64+'8.bevételek Faluház'!N64+'9.bevételek Óvoda'!N64+'10.bevételek PMH'!N64</f>
        <v>474076</v>
      </c>
      <c r="O64" s="109"/>
    </row>
    <row r="65" spans="1:15" ht="15.6">
      <c r="A65" s="126" t="s">
        <v>196</v>
      </c>
      <c r="B65" s="61"/>
      <c r="C65" s="133">
        <f>'7.bevételek ÖK'!C65+'8.bevételek Faluház'!C65+'9.bevételek Óvoda'!C65+'10.bevételek PMH'!C65</f>
        <v>-15875</v>
      </c>
      <c r="D65" s="133">
        <f>'7.bevételek ÖK'!D65+'8.bevételek Faluház'!D65+'9.bevételek Óvoda'!D65+'10.bevételek PMH'!D65</f>
        <v>0</v>
      </c>
      <c r="E65" s="133">
        <f>'7.bevételek ÖK'!E65+'8.bevételek Faluház'!E65+'9.bevételek Óvoda'!E65+'10.bevételek PMH'!E65</f>
        <v>0</v>
      </c>
      <c r="F65" s="133">
        <f>'7.bevételek ÖK'!F65+'8.bevételek Faluház'!F65+'9.bevételek Óvoda'!F65+'10.bevételek PMH'!F65</f>
        <v>-1954</v>
      </c>
      <c r="G65" s="133">
        <f>'7.bevételek ÖK'!G65+'8.bevételek Faluház'!G65+'9.bevételek Óvoda'!G65+'10.bevételek PMH'!G65</f>
        <v>0</v>
      </c>
      <c r="H65" s="133">
        <f>'7.bevételek ÖK'!H65+'8.bevételek Faluház'!H65+'9.bevételek Óvoda'!H65+'10.bevételek PMH'!H65</f>
        <v>0</v>
      </c>
      <c r="I65" s="133">
        <f>'7.bevételek ÖK'!I65+'8.bevételek Faluház'!I65+'9.bevételek Óvoda'!I65+'10.bevételek PMH'!I65</f>
        <v>0</v>
      </c>
      <c r="J65" s="133">
        <f>'7.bevételek ÖK'!J65+'8.bevételek Faluház'!J65+'9.bevételek Óvoda'!J65+'10.bevételek PMH'!J65</f>
        <v>0</v>
      </c>
      <c r="K65" s="133">
        <f>'7.bevételek ÖK'!K65+'8.bevételek Faluház'!K65+'9.bevételek Óvoda'!K65+'10.bevételek PMH'!K65</f>
        <v>0</v>
      </c>
      <c r="L65" s="133">
        <f>'7.bevételek ÖK'!L65+'8.bevételek Faluház'!L65+'9.bevételek Óvoda'!L65+'10.bevételek PMH'!L65</f>
        <v>-17829</v>
      </c>
      <c r="M65" s="133">
        <f>'7.bevételek ÖK'!M65+'8.bevételek Faluház'!M65+'9.bevételek Óvoda'!M65+'10.bevételek PMH'!M65</f>
        <v>0</v>
      </c>
      <c r="N65" s="133">
        <f>'7.bevételek ÖK'!N65+'8.bevételek Faluház'!N65+'9.bevételek Óvoda'!N65+'10.bevételek PMH'!N65</f>
        <v>0</v>
      </c>
      <c r="O65" s="109"/>
    </row>
    <row r="66" spans="1:15" ht="15.6">
      <c r="A66" s="126" t="s">
        <v>197</v>
      </c>
      <c r="B66" s="61"/>
      <c r="C66" s="133">
        <f>'7.bevételek ÖK'!C66+'8.bevételek Faluház'!C66+'9.bevételek Óvoda'!C66+'10.bevételek PMH'!C66</f>
        <v>163320</v>
      </c>
      <c r="D66" s="133">
        <f>'7.bevételek ÖK'!D66+'8.bevételek Faluház'!D66+'9.bevételek Óvoda'!D66+'10.bevételek PMH'!D66</f>
        <v>0</v>
      </c>
      <c r="E66" s="133">
        <f>'7.bevételek ÖK'!E66+'8.bevételek Faluház'!E66+'9.bevételek Óvoda'!E66+'10.bevételek PMH'!E66</f>
        <v>0</v>
      </c>
      <c r="F66" s="133">
        <f>'7.bevételek ÖK'!F66+'8.bevételek Faluház'!F66+'9.bevételek Óvoda'!F66+'10.bevételek PMH'!F66</f>
        <v>-247491</v>
      </c>
      <c r="G66" s="133">
        <f>'7.bevételek ÖK'!G66+'8.bevételek Faluház'!G66+'9.bevételek Óvoda'!G66+'10.bevételek PMH'!G66</f>
        <v>0</v>
      </c>
      <c r="H66" s="133">
        <f>'7.bevételek ÖK'!H66+'8.bevételek Faluház'!H66+'9.bevételek Óvoda'!H66+'10.bevételek PMH'!H66</f>
        <v>0</v>
      </c>
      <c r="I66" s="133">
        <f>'7.bevételek ÖK'!I66+'8.bevételek Faluház'!I66+'9.bevételek Óvoda'!I66+'10.bevételek PMH'!I66</f>
        <v>0</v>
      </c>
      <c r="J66" s="133">
        <f>'7.bevételek ÖK'!J66+'8.bevételek Faluház'!J66+'9.bevételek Óvoda'!J66+'10.bevételek PMH'!J66</f>
        <v>0</v>
      </c>
      <c r="K66" s="133">
        <f>'7.bevételek ÖK'!K66+'8.bevételek Faluház'!K66+'9.bevételek Óvoda'!K66+'10.bevételek PMH'!K66</f>
        <v>0</v>
      </c>
      <c r="L66" s="133">
        <f>'7.bevételek ÖK'!L66+'8.bevételek Faluház'!L66+'9.bevételek Óvoda'!L66+'10.bevételek PMH'!L66</f>
        <v>-84171</v>
      </c>
      <c r="M66" s="133">
        <f>'7.bevételek ÖK'!M66+'8.bevételek Faluház'!M66+'9.bevételek Óvoda'!M66+'10.bevételek PMH'!M66</f>
        <v>0</v>
      </c>
      <c r="N66" s="133">
        <f>'7.bevételek ÖK'!N66+'8.bevételek Faluház'!N66+'9.bevételek Óvoda'!N66+'10.bevételek PMH'!N66</f>
        <v>0</v>
      </c>
      <c r="O66" s="109"/>
    </row>
    <row r="67" spans="1:15">
      <c r="A67" s="37" t="s">
        <v>48</v>
      </c>
      <c r="B67" s="5" t="s">
        <v>582</v>
      </c>
      <c r="C67" s="133">
        <f>'7.bevételek ÖK'!C67+'8.bevételek Faluház'!C67+'9.bevételek Óvoda'!C67+'10.bevételek PMH'!C67</f>
        <v>0</v>
      </c>
      <c r="D67" s="133">
        <f>'7.bevételek ÖK'!D67+'8.bevételek Faluház'!D67+'9.bevételek Óvoda'!D67+'10.bevételek PMH'!D67</f>
        <v>0</v>
      </c>
      <c r="E67" s="133">
        <f>'7.bevételek ÖK'!E67+'8.bevételek Faluház'!E67+'9.bevételek Óvoda'!E67+'10.bevételek PMH'!E67</f>
        <v>0</v>
      </c>
      <c r="F67" s="133">
        <f>'7.bevételek ÖK'!F67+'8.bevételek Faluház'!F67+'9.bevételek Óvoda'!F67+'10.bevételek PMH'!F67</f>
        <v>0</v>
      </c>
      <c r="G67" s="133">
        <f>'7.bevételek ÖK'!G67+'8.bevételek Faluház'!G67+'9.bevételek Óvoda'!G67+'10.bevételek PMH'!G67</f>
        <v>0</v>
      </c>
      <c r="H67" s="133">
        <f>'7.bevételek ÖK'!H67+'8.bevételek Faluház'!H67+'9.bevételek Óvoda'!H67+'10.bevételek PMH'!H67</f>
        <v>0</v>
      </c>
      <c r="I67" s="133">
        <f>'7.bevételek ÖK'!I67+'8.bevételek Faluház'!I67+'9.bevételek Óvoda'!I67+'10.bevételek PMH'!I67</f>
        <v>0</v>
      </c>
      <c r="J67" s="133">
        <f>'7.bevételek ÖK'!J67+'8.bevételek Faluház'!J67+'9.bevételek Óvoda'!J67+'10.bevételek PMH'!J67</f>
        <v>0</v>
      </c>
      <c r="K67" s="133">
        <f>'7.bevételek ÖK'!K67+'8.bevételek Faluház'!K67+'9.bevételek Óvoda'!K67+'10.bevételek PMH'!K67</f>
        <v>0</v>
      </c>
      <c r="L67" s="133">
        <f>'7.bevételek ÖK'!L67+'8.bevételek Faluház'!L67+'9.bevételek Óvoda'!L67+'10.bevételek PMH'!L67</f>
        <v>0</v>
      </c>
      <c r="M67" s="133">
        <f>'7.bevételek ÖK'!M67+'8.bevételek Faluház'!M67+'9.bevételek Óvoda'!M67+'10.bevételek PMH'!M67</f>
        <v>0</v>
      </c>
      <c r="N67" s="133">
        <f>'7.bevételek ÖK'!N67+'8.bevételek Faluház'!N67+'9.bevételek Óvoda'!N67+'10.bevételek PMH'!N67</f>
        <v>0</v>
      </c>
      <c r="O67" s="109"/>
    </row>
    <row r="68" spans="1:15">
      <c r="A68" s="13" t="s">
        <v>583</v>
      </c>
      <c r="B68" s="5" t="s">
        <v>584</v>
      </c>
      <c r="C68" s="133">
        <f>'7.bevételek ÖK'!C68+'8.bevételek Faluház'!C68+'9.bevételek Óvoda'!C68+'10.bevételek PMH'!C68</f>
        <v>0</v>
      </c>
      <c r="D68" s="133">
        <f>'7.bevételek ÖK'!D68+'8.bevételek Faluház'!D68+'9.bevételek Óvoda'!D68+'10.bevételek PMH'!D68</f>
        <v>0</v>
      </c>
      <c r="E68" s="133">
        <f>'7.bevételek ÖK'!E68+'8.bevételek Faluház'!E68+'9.bevételek Óvoda'!E68+'10.bevételek PMH'!E68</f>
        <v>0</v>
      </c>
      <c r="F68" s="133">
        <f>'7.bevételek ÖK'!F68+'8.bevételek Faluház'!F68+'9.bevételek Óvoda'!F68+'10.bevételek PMH'!F68</f>
        <v>0</v>
      </c>
      <c r="G68" s="133">
        <f>'7.bevételek ÖK'!G68+'8.bevételek Faluház'!G68+'9.bevételek Óvoda'!G68+'10.bevételek PMH'!G68</f>
        <v>0</v>
      </c>
      <c r="H68" s="133">
        <f>'7.bevételek ÖK'!H68+'8.bevételek Faluház'!H68+'9.bevételek Óvoda'!H68+'10.bevételek PMH'!H68</f>
        <v>0</v>
      </c>
      <c r="I68" s="133">
        <f>'7.bevételek ÖK'!I68+'8.bevételek Faluház'!I68+'9.bevételek Óvoda'!I68+'10.bevételek PMH'!I68</f>
        <v>0</v>
      </c>
      <c r="J68" s="133">
        <f>'7.bevételek ÖK'!J68+'8.bevételek Faluház'!J68+'9.bevételek Óvoda'!J68+'10.bevételek PMH'!J68</f>
        <v>0</v>
      </c>
      <c r="K68" s="133">
        <f>'7.bevételek ÖK'!K68+'8.bevételek Faluház'!K68+'9.bevételek Óvoda'!K68+'10.bevételek PMH'!K68</f>
        <v>0</v>
      </c>
      <c r="L68" s="133">
        <f>'7.bevételek ÖK'!L68+'8.bevételek Faluház'!L68+'9.bevételek Óvoda'!L68+'10.bevételek PMH'!L68</f>
        <v>0</v>
      </c>
      <c r="M68" s="133">
        <f>'7.bevételek ÖK'!M68+'8.bevételek Faluház'!M68+'9.bevételek Óvoda'!M68+'10.bevételek PMH'!M68</f>
        <v>0</v>
      </c>
      <c r="N68" s="133">
        <f>'7.bevételek ÖK'!N68+'8.bevételek Faluház'!N68+'9.bevételek Óvoda'!N68+'10.bevételek PMH'!N68</f>
        <v>0</v>
      </c>
      <c r="O68" s="109"/>
    </row>
    <row r="69" spans="1:15">
      <c r="A69" s="37" t="s">
        <v>49</v>
      </c>
      <c r="B69" s="5" t="s">
        <v>585</v>
      </c>
      <c r="C69" s="133">
        <f>'7.bevételek ÖK'!C69+'8.bevételek Faluház'!C69+'9.bevételek Óvoda'!C69+'10.bevételek PMH'!C69</f>
        <v>0</v>
      </c>
      <c r="D69" s="133">
        <f>'7.bevételek ÖK'!D69+'8.bevételek Faluház'!D69+'9.bevételek Óvoda'!D69+'10.bevételek PMH'!D69</f>
        <v>0</v>
      </c>
      <c r="E69" s="133">
        <f>'7.bevételek ÖK'!E69+'8.bevételek Faluház'!E69+'9.bevételek Óvoda'!E69+'10.bevételek PMH'!E69</f>
        <v>0</v>
      </c>
      <c r="F69" s="133">
        <f>'7.bevételek ÖK'!F69+'8.bevételek Faluház'!F69+'9.bevételek Óvoda'!F69+'10.bevételek PMH'!F69</f>
        <v>0</v>
      </c>
      <c r="G69" s="133">
        <f>'7.bevételek ÖK'!G69+'8.bevételek Faluház'!G69+'9.bevételek Óvoda'!G69+'10.bevételek PMH'!G69</f>
        <v>0</v>
      </c>
      <c r="H69" s="133">
        <f>'7.bevételek ÖK'!H69+'8.bevételek Faluház'!H69+'9.bevételek Óvoda'!H69+'10.bevételek PMH'!H69</f>
        <v>0</v>
      </c>
      <c r="I69" s="133">
        <f>'7.bevételek ÖK'!I69+'8.bevételek Faluház'!I69+'9.bevételek Óvoda'!I69+'10.bevételek PMH'!I69</f>
        <v>0</v>
      </c>
      <c r="J69" s="133">
        <f>'7.bevételek ÖK'!J69+'8.bevételek Faluház'!J69+'9.bevételek Óvoda'!J69+'10.bevételek PMH'!J69</f>
        <v>0</v>
      </c>
      <c r="K69" s="133">
        <f>'7.bevételek ÖK'!K69+'8.bevételek Faluház'!K69+'9.bevételek Óvoda'!K69+'10.bevételek PMH'!K69</f>
        <v>0</v>
      </c>
      <c r="L69" s="133">
        <f>'7.bevételek ÖK'!L69+'8.bevételek Faluház'!L69+'9.bevételek Óvoda'!L69+'10.bevételek PMH'!L69</f>
        <v>0</v>
      </c>
      <c r="M69" s="133">
        <f>'7.bevételek ÖK'!M69+'8.bevételek Faluház'!M69+'9.bevételek Óvoda'!M69+'10.bevételek PMH'!M69</f>
        <v>0</v>
      </c>
      <c r="N69" s="133">
        <f>'7.bevételek ÖK'!N69+'8.bevételek Faluház'!N69+'9.bevételek Óvoda'!N69+'10.bevételek PMH'!N69</f>
        <v>0</v>
      </c>
      <c r="O69" s="109"/>
    </row>
    <row r="70" spans="1:15">
      <c r="A70" s="15" t="s">
        <v>68</v>
      </c>
      <c r="B70" s="7" t="s">
        <v>586</v>
      </c>
      <c r="C70" s="133">
        <f>'7.bevételek ÖK'!C70+'8.bevételek Faluház'!C70+'9.bevételek Óvoda'!C70+'10.bevételek PMH'!C70</f>
        <v>0</v>
      </c>
      <c r="D70" s="133">
        <f>'7.bevételek ÖK'!D70+'8.bevételek Faluház'!D70+'9.bevételek Óvoda'!D70+'10.bevételek PMH'!D70</f>
        <v>0</v>
      </c>
      <c r="E70" s="133">
        <f>'7.bevételek ÖK'!E70+'8.bevételek Faluház'!E70+'9.bevételek Óvoda'!E70+'10.bevételek PMH'!E70</f>
        <v>0</v>
      </c>
      <c r="F70" s="133">
        <f>'7.bevételek ÖK'!F70+'8.bevételek Faluház'!F70+'9.bevételek Óvoda'!F70+'10.bevételek PMH'!F70</f>
        <v>0</v>
      </c>
      <c r="G70" s="133">
        <f>'7.bevételek ÖK'!G70+'8.bevételek Faluház'!G70+'9.bevételek Óvoda'!G70+'10.bevételek PMH'!G70</f>
        <v>0</v>
      </c>
      <c r="H70" s="133">
        <f>'7.bevételek ÖK'!H70+'8.bevételek Faluház'!H70+'9.bevételek Óvoda'!H70+'10.bevételek PMH'!H70</f>
        <v>0</v>
      </c>
      <c r="I70" s="133">
        <f>'7.bevételek ÖK'!I70+'8.bevételek Faluház'!I70+'9.bevételek Óvoda'!I70+'10.bevételek PMH'!I70</f>
        <v>0</v>
      </c>
      <c r="J70" s="133">
        <f>'7.bevételek ÖK'!J70+'8.bevételek Faluház'!J70+'9.bevételek Óvoda'!J70+'10.bevételek PMH'!J70</f>
        <v>0</v>
      </c>
      <c r="K70" s="133">
        <f>'7.bevételek ÖK'!K70+'8.bevételek Faluház'!K70+'9.bevételek Óvoda'!K70+'10.bevételek PMH'!K70</f>
        <v>0</v>
      </c>
      <c r="L70" s="133">
        <f>'7.bevételek ÖK'!L70+'8.bevételek Faluház'!L70+'9.bevételek Óvoda'!L70+'10.bevételek PMH'!L70</f>
        <v>0</v>
      </c>
      <c r="M70" s="133">
        <f>'7.bevételek ÖK'!M70+'8.bevételek Faluház'!M70+'9.bevételek Óvoda'!M70+'10.bevételek PMH'!M70</f>
        <v>0</v>
      </c>
      <c r="N70" s="133">
        <f>'7.bevételek ÖK'!N70+'8.bevételek Faluház'!N70+'9.bevételek Óvoda'!N70+'10.bevételek PMH'!N70</f>
        <v>0</v>
      </c>
      <c r="O70" s="109"/>
    </row>
    <row r="71" spans="1:15">
      <c r="A71" s="13" t="s">
        <v>50</v>
      </c>
      <c r="B71" s="5" t="s">
        <v>587</v>
      </c>
      <c r="C71" s="133">
        <f>'7.bevételek ÖK'!C71+'8.bevételek Faluház'!C71+'9.bevételek Óvoda'!C71+'10.bevételek PMH'!C71</f>
        <v>0</v>
      </c>
      <c r="D71" s="133">
        <f>'7.bevételek ÖK'!D71+'8.bevételek Faluház'!D71+'9.bevételek Óvoda'!D71+'10.bevételek PMH'!D71</f>
        <v>0</v>
      </c>
      <c r="E71" s="133">
        <f>'7.bevételek ÖK'!E71+'8.bevételek Faluház'!E71+'9.bevételek Óvoda'!E71+'10.bevételek PMH'!E71</f>
        <v>0</v>
      </c>
      <c r="F71" s="133">
        <f>'7.bevételek ÖK'!F71+'8.bevételek Faluház'!F71+'9.bevételek Óvoda'!F71+'10.bevételek PMH'!F71</f>
        <v>0</v>
      </c>
      <c r="G71" s="133">
        <f>'7.bevételek ÖK'!G71+'8.bevételek Faluház'!G71+'9.bevételek Óvoda'!G71+'10.bevételek PMH'!G71</f>
        <v>0</v>
      </c>
      <c r="H71" s="133">
        <f>'7.bevételek ÖK'!H71+'8.bevételek Faluház'!H71+'9.bevételek Óvoda'!H71+'10.bevételek PMH'!H71</f>
        <v>0</v>
      </c>
      <c r="I71" s="133">
        <f>'7.bevételek ÖK'!I71+'8.bevételek Faluház'!I71+'9.bevételek Óvoda'!I71+'10.bevételek PMH'!I71</f>
        <v>0</v>
      </c>
      <c r="J71" s="133">
        <f>'7.bevételek ÖK'!J71+'8.bevételek Faluház'!J71+'9.bevételek Óvoda'!J71+'10.bevételek PMH'!J71</f>
        <v>0</v>
      </c>
      <c r="K71" s="133">
        <f>'7.bevételek ÖK'!K71+'8.bevételek Faluház'!K71+'9.bevételek Óvoda'!K71+'10.bevételek PMH'!K71</f>
        <v>0</v>
      </c>
      <c r="L71" s="133">
        <f>'7.bevételek ÖK'!L71+'8.bevételek Faluház'!L71+'9.bevételek Óvoda'!L71+'10.bevételek PMH'!L71</f>
        <v>0</v>
      </c>
      <c r="M71" s="133">
        <f>'7.bevételek ÖK'!M71+'8.bevételek Faluház'!M71+'9.bevételek Óvoda'!M71+'10.bevételek PMH'!M71</f>
        <v>0</v>
      </c>
      <c r="N71" s="133">
        <f>'7.bevételek ÖK'!N71+'8.bevételek Faluház'!N71+'9.bevételek Óvoda'!N71+'10.bevételek PMH'!N71</f>
        <v>0</v>
      </c>
      <c r="O71" s="109"/>
    </row>
    <row r="72" spans="1:15">
      <c r="A72" s="37" t="s">
        <v>588</v>
      </c>
      <c r="B72" s="5" t="s">
        <v>589</v>
      </c>
      <c r="C72" s="133">
        <f>'7.bevételek ÖK'!C72+'8.bevételek Faluház'!C72+'9.bevételek Óvoda'!C72+'10.bevételek PMH'!C72</f>
        <v>0</v>
      </c>
      <c r="D72" s="133">
        <f>'7.bevételek ÖK'!D72+'8.bevételek Faluház'!D72+'9.bevételek Óvoda'!D72+'10.bevételek PMH'!D72</f>
        <v>0</v>
      </c>
      <c r="E72" s="133">
        <f>'7.bevételek ÖK'!E72+'8.bevételek Faluház'!E72+'9.bevételek Óvoda'!E72+'10.bevételek PMH'!E72</f>
        <v>0</v>
      </c>
      <c r="F72" s="133">
        <f>'7.bevételek ÖK'!F72+'8.bevételek Faluház'!F72+'9.bevételek Óvoda'!F72+'10.bevételek PMH'!F72</f>
        <v>0</v>
      </c>
      <c r="G72" s="133">
        <f>'7.bevételek ÖK'!G72+'8.bevételek Faluház'!G72+'9.bevételek Óvoda'!G72+'10.bevételek PMH'!G72</f>
        <v>0</v>
      </c>
      <c r="H72" s="133">
        <f>'7.bevételek ÖK'!H72+'8.bevételek Faluház'!H72+'9.bevételek Óvoda'!H72+'10.bevételek PMH'!H72</f>
        <v>0</v>
      </c>
      <c r="I72" s="133">
        <f>'7.bevételek ÖK'!I72+'8.bevételek Faluház'!I72+'9.bevételek Óvoda'!I72+'10.bevételek PMH'!I72</f>
        <v>0</v>
      </c>
      <c r="J72" s="133">
        <f>'7.bevételek ÖK'!J72+'8.bevételek Faluház'!J72+'9.bevételek Óvoda'!J72+'10.bevételek PMH'!J72</f>
        <v>0</v>
      </c>
      <c r="K72" s="133">
        <f>'7.bevételek ÖK'!K72+'8.bevételek Faluház'!K72+'9.bevételek Óvoda'!K72+'10.bevételek PMH'!K72</f>
        <v>0</v>
      </c>
      <c r="L72" s="133">
        <f>'7.bevételek ÖK'!L72+'8.bevételek Faluház'!L72+'9.bevételek Óvoda'!L72+'10.bevételek PMH'!L72</f>
        <v>0</v>
      </c>
      <c r="M72" s="133">
        <f>'7.bevételek ÖK'!M72+'8.bevételek Faluház'!M72+'9.bevételek Óvoda'!M72+'10.bevételek PMH'!M72</f>
        <v>0</v>
      </c>
      <c r="N72" s="133">
        <f>'7.bevételek ÖK'!N72+'8.bevételek Faluház'!N72+'9.bevételek Óvoda'!N72+'10.bevételek PMH'!N72</f>
        <v>0</v>
      </c>
      <c r="O72" s="109"/>
    </row>
    <row r="73" spans="1:15">
      <c r="A73" s="13" t="s">
        <v>51</v>
      </c>
      <c r="B73" s="5" t="s">
        <v>590</v>
      </c>
      <c r="C73" s="133">
        <f>'7.bevételek ÖK'!C73+'8.bevételek Faluház'!C73+'9.bevételek Óvoda'!C73+'10.bevételek PMH'!C73</f>
        <v>0</v>
      </c>
      <c r="D73" s="133">
        <f>'7.bevételek ÖK'!D73+'8.bevételek Faluház'!D73+'9.bevételek Óvoda'!D73+'10.bevételek PMH'!D73</f>
        <v>0</v>
      </c>
      <c r="E73" s="133">
        <f>'7.bevételek ÖK'!E73+'8.bevételek Faluház'!E73+'9.bevételek Óvoda'!E73+'10.bevételek PMH'!E73</f>
        <v>0</v>
      </c>
      <c r="F73" s="133">
        <f>'7.bevételek ÖK'!F73+'8.bevételek Faluház'!F73+'9.bevételek Óvoda'!F73+'10.bevételek PMH'!F73</f>
        <v>0</v>
      </c>
      <c r="G73" s="133">
        <f>'7.bevételek ÖK'!G73+'8.bevételek Faluház'!G73+'9.bevételek Óvoda'!G73+'10.bevételek PMH'!G73</f>
        <v>0</v>
      </c>
      <c r="H73" s="133">
        <f>'7.bevételek ÖK'!H73+'8.bevételek Faluház'!H73+'9.bevételek Óvoda'!H73+'10.bevételek PMH'!H73</f>
        <v>0</v>
      </c>
      <c r="I73" s="133">
        <f>'7.bevételek ÖK'!I73+'8.bevételek Faluház'!I73+'9.bevételek Óvoda'!I73+'10.bevételek PMH'!I73</f>
        <v>0</v>
      </c>
      <c r="J73" s="133">
        <f>'7.bevételek ÖK'!J73+'8.bevételek Faluház'!J73+'9.bevételek Óvoda'!J73+'10.bevételek PMH'!J73</f>
        <v>0</v>
      </c>
      <c r="K73" s="133">
        <f>'7.bevételek ÖK'!K73+'8.bevételek Faluház'!K73+'9.bevételek Óvoda'!K73+'10.bevételek PMH'!K73</f>
        <v>0</v>
      </c>
      <c r="L73" s="133">
        <f>'7.bevételek ÖK'!L73+'8.bevételek Faluház'!L73+'9.bevételek Óvoda'!L73+'10.bevételek PMH'!L73</f>
        <v>0</v>
      </c>
      <c r="M73" s="133">
        <f>'7.bevételek ÖK'!M73+'8.bevételek Faluház'!M73+'9.bevételek Óvoda'!M73+'10.bevételek PMH'!M73</f>
        <v>0</v>
      </c>
      <c r="N73" s="133">
        <f>'7.bevételek ÖK'!N73+'8.bevételek Faluház'!N73+'9.bevételek Óvoda'!N73+'10.bevételek PMH'!N73</f>
        <v>0</v>
      </c>
      <c r="O73" s="109"/>
    </row>
    <row r="74" spans="1:15">
      <c r="A74" s="37" t="s">
        <v>591</v>
      </c>
      <c r="B74" s="5" t="s">
        <v>592</v>
      </c>
      <c r="C74" s="133">
        <f>'7.bevételek ÖK'!C74+'8.bevételek Faluház'!C74+'9.bevételek Óvoda'!C74+'10.bevételek PMH'!C74</f>
        <v>0</v>
      </c>
      <c r="D74" s="133">
        <f>'7.bevételek ÖK'!D74+'8.bevételek Faluház'!D74+'9.bevételek Óvoda'!D74+'10.bevételek PMH'!D74</f>
        <v>0</v>
      </c>
      <c r="E74" s="133">
        <f>'7.bevételek ÖK'!E74+'8.bevételek Faluház'!E74+'9.bevételek Óvoda'!E74+'10.bevételek PMH'!E74</f>
        <v>0</v>
      </c>
      <c r="F74" s="133">
        <f>'7.bevételek ÖK'!F74+'8.bevételek Faluház'!F74+'9.bevételek Óvoda'!F74+'10.bevételek PMH'!F74</f>
        <v>0</v>
      </c>
      <c r="G74" s="133">
        <f>'7.bevételek ÖK'!G74+'8.bevételek Faluház'!G74+'9.bevételek Óvoda'!G74+'10.bevételek PMH'!G74</f>
        <v>0</v>
      </c>
      <c r="H74" s="133">
        <f>'7.bevételek ÖK'!H74+'8.bevételek Faluház'!H74+'9.bevételek Óvoda'!H74+'10.bevételek PMH'!H74</f>
        <v>0</v>
      </c>
      <c r="I74" s="133">
        <f>'7.bevételek ÖK'!I74+'8.bevételek Faluház'!I74+'9.bevételek Óvoda'!I74+'10.bevételek PMH'!I74</f>
        <v>0</v>
      </c>
      <c r="J74" s="133">
        <f>'7.bevételek ÖK'!J74+'8.bevételek Faluház'!J74+'9.bevételek Óvoda'!J74+'10.bevételek PMH'!J74</f>
        <v>0</v>
      </c>
      <c r="K74" s="133">
        <f>'7.bevételek ÖK'!K74+'8.bevételek Faluház'!K74+'9.bevételek Óvoda'!K74+'10.bevételek PMH'!K74</f>
        <v>0</v>
      </c>
      <c r="L74" s="133">
        <f>'7.bevételek ÖK'!L74+'8.bevételek Faluház'!L74+'9.bevételek Óvoda'!L74+'10.bevételek PMH'!L74</f>
        <v>0</v>
      </c>
      <c r="M74" s="133">
        <f>'7.bevételek ÖK'!M74+'8.bevételek Faluház'!M74+'9.bevételek Óvoda'!M74+'10.bevételek PMH'!M74</f>
        <v>0</v>
      </c>
      <c r="N74" s="133">
        <f>'7.bevételek ÖK'!N74+'8.bevételek Faluház'!N74+'9.bevételek Óvoda'!N74+'10.bevételek PMH'!N74</f>
        <v>0</v>
      </c>
      <c r="O74" s="109"/>
    </row>
    <row r="75" spans="1:15">
      <c r="A75" s="14" t="s">
        <v>69</v>
      </c>
      <c r="B75" s="7" t="s">
        <v>593</v>
      </c>
      <c r="C75" s="133">
        <f>'7.bevételek ÖK'!C75+'8.bevételek Faluház'!C75+'9.bevételek Óvoda'!C75+'10.bevételek PMH'!C75</f>
        <v>0</v>
      </c>
      <c r="D75" s="133">
        <f>'7.bevételek ÖK'!D75+'8.bevételek Faluház'!D75+'9.bevételek Óvoda'!D75+'10.bevételek PMH'!D75</f>
        <v>0</v>
      </c>
      <c r="E75" s="133">
        <f>'7.bevételek ÖK'!E75+'8.bevételek Faluház'!E75+'9.bevételek Óvoda'!E75+'10.bevételek PMH'!E75</f>
        <v>0</v>
      </c>
      <c r="F75" s="133">
        <f>'7.bevételek ÖK'!F75+'8.bevételek Faluház'!F75+'9.bevételek Óvoda'!F75+'10.bevételek PMH'!F75</f>
        <v>0</v>
      </c>
      <c r="G75" s="133">
        <f>'7.bevételek ÖK'!G75+'8.bevételek Faluház'!G75+'9.bevételek Óvoda'!G75+'10.bevételek PMH'!G75</f>
        <v>0</v>
      </c>
      <c r="H75" s="133">
        <f>'7.bevételek ÖK'!H75+'8.bevételek Faluház'!H75+'9.bevételek Óvoda'!H75+'10.bevételek PMH'!H75</f>
        <v>0</v>
      </c>
      <c r="I75" s="133">
        <f>'7.bevételek ÖK'!I75+'8.bevételek Faluház'!I75+'9.bevételek Óvoda'!I75+'10.bevételek PMH'!I75</f>
        <v>0</v>
      </c>
      <c r="J75" s="133">
        <f>'7.bevételek ÖK'!J75+'8.bevételek Faluház'!J75+'9.bevételek Óvoda'!J75+'10.bevételek PMH'!J75</f>
        <v>0</v>
      </c>
      <c r="K75" s="133">
        <f>'7.bevételek ÖK'!K75+'8.bevételek Faluház'!K75+'9.bevételek Óvoda'!K75+'10.bevételek PMH'!K75</f>
        <v>0</v>
      </c>
      <c r="L75" s="133">
        <f>'7.bevételek ÖK'!L75+'8.bevételek Faluház'!L75+'9.bevételek Óvoda'!L75+'10.bevételek PMH'!L75</f>
        <v>0</v>
      </c>
      <c r="M75" s="133">
        <f>'7.bevételek ÖK'!M75+'8.bevételek Faluház'!M75+'9.bevételek Óvoda'!M75+'10.bevételek PMH'!M75</f>
        <v>0</v>
      </c>
      <c r="N75" s="133">
        <f>'7.bevételek ÖK'!N75+'8.bevételek Faluház'!N75+'9.bevételek Óvoda'!N75+'10.bevételek PMH'!N75</f>
        <v>0</v>
      </c>
      <c r="O75" s="109"/>
    </row>
    <row r="76" spans="1:15">
      <c r="A76" s="5" t="s">
        <v>177</v>
      </c>
      <c r="B76" s="5" t="s">
        <v>594</v>
      </c>
      <c r="C76" s="133">
        <f>'7.bevételek ÖK'!C76+'8.bevételek Faluház'!C76+'9.bevételek Óvoda'!C76+'10.bevételek PMH'!C76</f>
        <v>24786</v>
      </c>
      <c r="D76" s="133">
        <f>'7.bevételek ÖK'!D76+'8.bevételek Faluház'!D76+'9.bevételek Óvoda'!D76+'10.bevételek PMH'!D76</f>
        <v>24786</v>
      </c>
      <c r="E76" s="133">
        <f>'7.bevételek ÖK'!E76+'8.bevételek Faluház'!E76+'9.bevételek Óvoda'!E76+'10.bevételek PMH'!E76</f>
        <v>0</v>
      </c>
      <c r="F76" s="133">
        <f>'7.bevételek ÖK'!F76+'8.bevételek Faluház'!F76+'9.bevételek Óvoda'!F76+'10.bevételek PMH'!F76</f>
        <v>0</v>
      </c>
      <c r="G76" s="133">
        <f>'7.bevételek ÖK'!G76+'8.bevételek Faluház'!G76+'9.bevételek Óvoda'!G76+'10.bevételek PMH'!G76</f>
        <v>0</v>
      </c>
      <c r="H76" s="133">
        <f>'7.bevételek ÖK'!H76+'8.bevételek Faluház'!H76+'9.bevételek Óvoda'!H76+'10.bevételek PMH'!H76</f>
        <v>0</v>
      </c>
      <c r="I76" s="133">
        <f>'7.bevételek ÖK'!I76+'8.bevételek Faluház'!I76+'9.bevételek Óvoda'!I76+'10.bevételek PMH'!I76</f>
        <v>0</v>
      </c>
      <c r="J76" s="133">
        <f>'7.bevételek ÖK'!J76+'8.bevételek Faluház'!J76+'9.bevételek Óvoda'!J76+'10.bevételek PMH'!J76</f>
        <v>0</v>
      </c>
      <c r="K76" s="133">
        <f>'7.bevételek ÖK'!K76+'8.bevételek Faluház'!K76+'9.bevételek Óvoda'!K76+'10.bevételek PMH'!K76</f>
        <v>0</v>
      </c>
      <c r="L76" s="133">
        <f>'7.bevételek ÖK'!L76+'8.bevételek Faluház'!L76+'9.bevételek Óvoda'!L76+'10.bevételek PMH'!L76</f>
        <v>24786</v>
      </c>
      <c r="M76" s="133">
        <f>'7.bevételek ÖK'!M76+'8.bevételek Faluház'!M76+'9.bevételek Óvoda'!M76+'10.bevételek PMH'!M76</f>
        <v>24786</v>
      </c>
      <c r="N76" s="133">
        <f>'7.bevételek ÖK'!N76+'8.bevételek Faluház'!N76+'9.bevételek Óvoda'!N76+'10.bevételek PMH'!N76</f>
        <v>0</v>
      </c>
      <c r="O76" s="109"/>
    </row>
    <row r="77" spans="1:15">
      <c r="A77" s="5" t="s">
        <v>195</v>
      </c>
      <c r="B77" s="5" t="s">
        <v>594</v>
      </c>
      <c r="C77" s="133">
        <f>'7.bevételek ÖK'!C77+'8.bevételek Faluház'!C77+'9.bevételek Óvoda'!C77+'10.bevételek PMH'!C77</f>
        <v>77214</v>
      </c>
      <c r="D77" s="133">
        <f>'7.bevételek ÖK'!D77+'8.bevételek Faluház'!D77+'9.bevételek Óvoda'!D77+'10.bevételek PMH'!D77</f>
        <v>77214</v>
      </c>
      <c r="E77" s="133">
        <f>'7.bevételek ÖK'!E77+'8.bevételek Faluház'!E77+'9.bevételek Óvoda'!E77+'10.bevételek PMH'!E77</f>
        <v>0</v>
      </c>
      <c r="F77" s="133">
        <f>'7.bevételek ÖK'!F77+'8.bevételek Faluház'!F77+'9.bevételek Óvoda'!F77+'10.bevételek PMH'!F77</f>
        <v>0</v>
      </c>
      <c r="G77" s="133">
        <f>'7.bevételek ÖK'!G77+'8.bevételek Faluház'!G77+'9.bevételek Óvoda'!G77+'10.bevételek PMH'!G77</f>
        <v>0</v>
      </c>
      <c r="H77" s="133">
        <f>'7.bevételek ÖK'!H77+'8.bevételek Faluház'!H77+'9.bevételek Óvoda'!H77+'10.bevételek PMH'!H77</f>
        <v>0</v>
      </c>
      <c r="I77" s="133">
        <f>'7.bevételek ÖK'!I77+'8.bevételek Faluház'!I77+'9.bevételek Óvoda'!I77+'10.bevételek PMH'!I77</f>
        <v>0</v>
      </c>
      <c r="J77" s="133">
        <f>'7.bevételek ÖK'!J77+'8.bevételek Faluház'!J77+'9.bevételek Óvoda'!J77+'10.bevételek PMH'!J77</f>
        <v>0</v>
      </c>
      <c r="K77" s="133">
        <f>'7.bevételek ÖK'!K77+'8.bevételek Faluház'!K77+'9.bevételek Óvoda'!K77+'10.bevételek PMH'!K77</f>
        <v>0</v>
      </c>
      <c r="L77" s="133">
        <f>'7.bevételek ÖK'!L77+'8.bevételek Faluház'!L77+'9.bevételek Óvoda'!L77+'10.bevételek PMH'!L77</f>
        <v>77214</v>
      </c>
      <c r="M77" s="133">
        <f>'7.bevételek ÖK'!M77+'8.bevételek Faluház'!M77+'9.bevételek Óvoda'!M77+'10.bevételek PMH'!M77</f>
        <v>77214</v>
      </c>
      <c r="N77" s="133">
        <f>'7.bevételek ÖK'!N77+'8.bevételek Faluház'!N77+'9.bevételek Óvoda'!N77+'10.bevételek PMH'!N77</f>
        <v>0</v>
      </c>
      <c r="O77" s="109"/>
    </row>
    <row r="78" spans="1:15">
      <c r="A78" s="5" t="s">
        <v>175</v>
      </c>
      <c r="B78" s="5" t="s">
        <v>595</v>
      </c>
      <c r="C78" s="133">
        <f>'7.bevételek ÖK'!C78+'8.bevételek Faluház'!C78+'9.bevételek Óvoda'!C78+'10.bevételek PMH'!C78</f>
        <v>0</v>
      </c>
      <c r="D78" s="133">
        <f>'7.bevételek ÖK'!D78+'8.bevételek Faluház'!D78+'9.bevételek Óvoda'!D78+'10.bevételek PMH'!D78</f>
        <v>0</v>
      </c>
      <c r="E78" s="133">
        <f>'7.bevételek ÖK'!E78+'8.bevételek Faluház'!E78+'9.bevételek Óvoda'!E78+'10.bevételek PMH'!E78</f>
        <v>0</v>
      </c>
      <c r="F78" s="133">
        <f>'7.bevételek ÖK'!F78+'8.bevételek Faluház'!F78+'9.bevételek Óvoda'!F78+'10.bevételek PMH'!F78</f>
        <v>0</v>
      </c>
      <c r="G78" s="133">
        <f>'7.bevételek ÖK'!G78+'8.bevételek Faluház'!G78+'9.bevételek Óvoda'!G78+'10.bevételek PMH'!G78</f>
        <v>0</v>
      </c>
      <c r="H78" s="133">
        <f>'7.bevételek ÖK'!H78+'8.bevételek Faluház'!H78+'9.bevételek Óvoda'!H78+'10.bevételek PMH'!H78</f>
        <v>0</v>
      </c>
      <c r="I78" s="133">
        <f>'7.bevételek ÖK'!I78+'8.bevételek Faluház'!I78+'9.bevételek Óvoda'!I78+'10.bevételek PMH'!I78</f>
        <v>0</v>
      </c>
      <c r="J78" s="133">
        <f>'7.bevételek ÖK'!J78+'8.bevételek Faluház'!J78+'9.bevételek Óvoda'!J78+'10.bevételek PMH'!J78</f>
        <v>0</v>
      </c>
      <c r="K78" s="133">
        <f>'7.bevételek ÖK'!K78+'8.bevételek Faluház'!K78+'9.bevételek Óvoda'!K78+'10.bevételek PMH'!K78</f>
        <v>0</v>
      </c>
      <c r="L78" s="133">
        <f>'7.bevételek ÖK'!L78+'8.bevételek Faluház'!L78+'9.bevételek Óvoda'!L78+'10.bevételek PMH'!L78</f>
        <v>0</v>
      </c>
      <c r="M78" s="133">
        <f>'7.bevételek ÖK'!M78+'8.bevételek Faluház'!M78+'9.bevételek Óvoda'!M78+'10.bevételek PMH'!M78</f>
        <v>0</v>
      </c>
      <c r="N78" s="133">
        <f>'7.bevételek ÖK'!N78+'8.bevételek Faluház'!N78+'9.bevételek Óvoda'!N78+'10.bevételek PMH'!N78</f>
        <v>0</v>
      </c>
      <c r="O78" s="109"/>
    </row>
    <row r="79" spans="1:15">
      <c r="A79" s="5" t="s">
        <v>176</v>
      </c>
      <c r="B79" s="5" t="s">
        <v>595</v>
      </c>
      <c r="C79" s="133">
        <f>'7.bevételek ÖK'!C79+'8.bevételek Faluház'!C79+'9.bevételek Óvoda'!C79+'10.bevételek PMH'!C79</f>
        <v>0</v>
      </c>
      <c r="D79" s="133">
        <f>'7.bevételek ÖK'!D79+'8.bevételek Faluház'!D79+'9.bevételek Óvoda'!D79+'10.bevételek PMH'!D79</f>
        <v>0</v>
      </c>
      <c r="E79" s="133">
        <f>'7.bevételek ÖK'!E79+'8.bevételek Faluház'!E79+'9.bevételek Óvoda'!E79+'10.bevételek PMH'!E79</f>
        <v>0</v>
      </c>
      <c r="F79" s="133">
        <f>'7.bevételek ÖK'!F79+'8.bevételek Faluház'!F79+'9.bevételek Óvoda'!F79+'10.bevételek PMH'!F79</f>
        <v>0</v>
      </c>
      <c r="G79" s="133">
        <f>'7.bevételek ÖK'!G79+'8.bevételek Faluház'!G79+'9.bevételek Óvoda'!G79+'10.bevételek PMH'!G79</f>
        <v>0</v>
      </c>
      <c r="H79" s="133">
        <f>'7.bevételek ÖK'!H79+'8.bevételek Faluház'!H79+'9.bevételek Óvoda'!H79+'10.bevételek PMH'!H79</f>
        <v>0</v>
      </c>
      <c r="I79" s="133">
        <f>'7.bevételek ÖK'!I79+'8.bevételek Faluház'!I79+'9.bevételek Óvoda'!I79+'10.bevételek PMH'!I79</f>
        <v>0</v>
      </c>
      <c r="J79" s="133">
        <f>'7.bevételek ÖK'!J79+'8.bevételek Faluház'!J79+'9.bevételek Óvoda'!J79+'10.bevételek PMH'!J79</f>
        <v>0</v>
      </c>
      <c r="K79" s="133">
        <f>'7.bevételek ÖK'!K79+'8.bevételek Faluház'!K79+'9.bevételek Óvoda'!K79+'10.bevételek PMH'!K79</f>
        <v>0</v>
      </c>
      <c r="L79" s="133">
        <f>'7.bevételek ÖK'!L79+'8.bevételek Faluház'!L79+'9.bevételek Óvoda'!L79+'10.bevételek PMH'!L79</f>
        <v>0</v>
      </c>
      <c r="M79" s="133">
        <f>'7.bevételek ÖK'!M79+'8.bevételek Faluház'!M79+'9.bevételek Óvoda'!M79+'10.bevételek PMH'!M79</f>
        <v>0</v>
      </c>
      <c r="N79" s="133">
        <f>'7.bevételek ÖK'!N79+'8.bevételek Faluház'!N79+'9.bevételek Óvoda'!N79+'10.bevételek PMH'!N79</f>
        <v>0</v>
      </c>
      <c r="O79" s="109"/>
    </row>
    <row r="80" spans="1:15">
      <c r="A80" s="7" t="s">
        <v>70</v>
      </c>
      <c r="B80" s="7" t="s">
        <v>596</v>
      </c>
      <c r="C80" s="133">
        <f>'7.bevételek ÖK'!C80+'8.bevételek Faluház'!C80+'9.bevételek Óvoda'!C80+'10.bevételek PMH'!C80</f>
        <v>102000</v>
      </c>
      <c r="D80" s="133">
        <f>'7.bevételek ÖK'!D80+'8.bevételek Faluház'!D80+'9.bevételek Óvoda'!D80+'10.bevételek PMH'!D80</f>
        <v>102000</v>
      </c>
      <c r="E80" s="133">
        <f>'7.bevételek ÖK'!E80+'8.bevételek Faluház'!E80+'9.bevételek Óvoda'!E80+'10.bevételek PMH'!E80</f>
        <v>0</v>
      </c>
      <c r="F80" s="133">
        <f>'7.bevételek ÖK'!F80+'8.bevételek Faluház'!F80+'9.bevételek Óvoda'!F80+'10.bevételek PMH'!F80</f>
        <v>0</v>
      </c>
      <c r="G80" s="133">
        <f>'7.bevételek ÖK'!G80+'8.bevételek Faluház'!G80+'9.bevételek Óvoda'!G80+'10.bevételek PMH'!G80</f>
        <v>0</v>
      </c>
      <c r="H80" s="133">
        <f>'7.bevételek ÖK'!H80+'8.bevételek Faluház'!H80+'9.bevételek Óvoda'!H80+'10.bevételek PMH'!H80</f>
        <v>0</v>
      </c>
      <c r="I80" s="133">
        <f>'7.bevételek ÖK'!I80+'8.bevételek Faluház'!I80+'9.bevételek Óvoda'!I80+'10.bevételek PMH'!I80</f>
        <v>0</v>
      </c>
      <c r="J80" s="133">
        <f>'7.bevételek ÖK'!J80+'8.bevételek Faluház'!J80+'9.bevételek Óvoda'!J80+'10.bevételek PMH'!J80</f>
        <v>0</v>
      </c>
      <c r="K80" s="133">
        <f>'7.bevételek ÖK'!K80+'8.bevételek Faluház'!K80+'9.bevételek Óvoda'!K80+'10.bevételek PMH'!K80</f>
        <v>0</v>
      </c>
      <c r="L80" s="133">
        <f>'7.bevételek ÖK'!L80+'8.bevételek Faluház'!L80+'9.bevételek Óvoda'!L80+'10.bevételek PMH'!L80</f>
        <v>102000</v>
      </c>
      <c r="M80" s="133">
        <f>'7.bevételek ÖK'!M80+'8.bevételek Faluház'!M80+'9.bevételek Óvoda'!M80+'10.bevételek PMH'!M80</f>
        <v>102000</v>
      </c>
      <c r="N80" s="133">
        <f>'7.bevételek ÖK'!N80+'8.bevételek Faluház'!N80+'9.bevételek Óvoda'!N80+'10.bevételek PMH'!N80</f>
        <v>0</v>
      </c>
      <c r="O80" s="109"/>
    </row>
    <row r="81" spans="1:15">
      <c r="A81" s="37" t="s">
        <v>597</v>
      </c>
      <c r="B81" s="5" t="s">
        <v>598</v>
      </c>
      <c r="C81" s="133">
        <f>'7.bevételek ÖK'!C81+'8.bevételek Faluház'!C81+'9.bevételek Óvoda'!C81+'10.bevételek PMH'!C81</f>
        <v>0</v>
      </c>
      <c r="D81" s="133">
        <f>'7.bevételek ÖK'!D81+'8.bevételek Faluház'!D81+'9.bevételek Óvoda'!D81+'10.bevételek PMH'!D81</f>
        <v>0</v>
      </c>
      <c r="E81" s="133">
        <f>'7.bevételek ÖK'!E81+'8.bevételek Faluház'!E81+'9.bevételek Óvoda'!E81+'10.bevételek PMH'!E81</f>
        <v>4877</v>
      </c>
      <c r="F81" s="133">
        <f>'7.bevételek ÖK'!F81+'8.bevételek Faluház'!F81+'9.bevételek Óvoda'!F81+'10.bevételek PMH'!F81</f>
        <v>0</v>
      </c>
      <c r="G81" s="133">
        <f>'7.bevételek ÖK'!G81+'8.bevételek Faluház'!G81+'9.bevételek Óvoda'!G81+'10.bevételek PMH'!G81</f>
        <v>0</v>
      </c>
      <c r="H81" s="133">
        <f>'7.bevételek ÖK'!H81+'8.bevételek Faluház'!H81+'9.bevételek Óvoda'!H81+'10.bevételek PMH'!H81</f>
        <v>0</v>
      </c>
      <c r="I81" s="133">
        <f>'7.bevételek ÖK'!I81+'8.bevételek Faluház'!I81+'9.bevételek Óvoda'!I81+'10.bevételek PMH'!I81</f>
        <v>0</v>
      </c>
      <c r="J81" s="133">
        <f>'7.bevételek ÖK'!J81+'8.bevételek Faluház'!J81+'9.bevételek Óvoda'!J81+'10.bevételek PMH'!J81</f>
        <v>0</v>
      </c>
      <c r="K81" s="133">
        <f>'7.bevételek ÖK'!K81+'8.bevételek Faluház'!K81+'9.bevételek Óvoda'!K81+'10.bevételek PMH'!K81</f>
        <v>0</v>
      </c>
      <c r="L81" s="133">
        <f>'7.bevételek ÖK'!L81+'8.bevételek Faluház'!L81+'9.bevételek Óvoda'!L81+'10.bevételek PMH'!L81</f>
        <v>0</v>
      </c>
      <c r="M81" s="133">
        <f>'7.bevételek ÖK'!M81+'8.bevételek Faluház'!M81+'9.bevételek Óvoda'!M81+'10.bevételek PMH'!M81</f>
        <v>0</v>
      </c>
      <c r="N81" s="133">
        <f>'7.bevételek ÖK'!N81+'8.bevételek Faluház'!N81+'9.bevételek Óvoda'!N81+'10.bevételek PMH'!N81</f>
        <v>4877</v>
      </c>
      <c r="O81" s="109"/>
    </row>
    <row r="82" spans="1:15">
      <c r="A82" s="37" t="s">
        <v>599</v>
      </c>
      <c r="B82" s="5" t="s">
        <v>600</v>
      </c>
      <c r="C82" s="133">
        <f>'7.bevételek ÖK'!C82+'8.bevételek Faluház'!C82+'9.bevételek Óvoda'!C82+'10.bevételek PMH'!C82</f>
        <v>0</v>
      </c>
      <c r="D82" s="133">
        <f>'7.bevételek ÖK'!D82+'8.bevételek Faluház'!D82+'9.bevételek Óvoda'!D82+'10.bevételek PMH'!D82</f>
        <v>0</v>
      </c>
      <c r="E82" s="133">
        <f>'7.bevételek ÖK'!E82+'8.bevételek Faluház'!E82+'9.bevételek Óvoda'!E82+'10.bevételek PMH'!E82</f>
        <v>0</v>
      </c>
      <c r="F82" s="133">
        <f>'7.bevételek ÖK'!F82+'8.bevételek Faluház'!F82+'9.bevételek Óvoda'!F82+'10.bevételek PMH'!F82</f>
        <v>0</v>
      </c>
      <c r="G82" s="133">
        <f>'7.bevételek ÖK'!G82+'8.bevételek Faluház'!G82+'9.bevételek Óvoda'!G82+'10.bevételek PMH'!G82</f>
        <v>0</v>
      </c>
      <c r="H82" s="133">
        <f>'7.bevételek ÖK'!H82+'8.bevételek Faluház'!H82+'9.bevételek Óvoda'!H82+'10.bevételek PMH'!H82</f>
        <v>0</v>
      </c>
      <c r="I82" s="133">
        <f>'7.bevételek ÖK'!I82+'8.bevételek Faluház'!I82+'9.bevételek Óvoda'!I82+'10.bevételek PMH'!I82</f>
        <v>0</v>
      </c>
      <c r="J82" s="133">
        <f>'7.bevételek ÖK'!J82+'8.bevételek Faluház'!J82+'9.bevételek Óvoda'!J82+'10.bevételek PMH'!J82</f>
        <v>0</v>
      </c>
      <c r="K82" s="133">
        <f>'7.bevételek ÖK'!K82+'8.bevételek Faluház'!K82+'9.bevételek Óvoda'!K82+'10.bevételek PMH'!K82</f>
        <v>0</v>
      </c>
      <c r="L82" s="133">
        <f>'7.bevételek ÖK'!L82+'8.bevételek Faluház'!L82+'9.bevételek Óvoda'!L82+'10.bevételek PMH'!L82</f>
        <v>0</v>
      </c>
      <c r="M82" s="133">
        <f>'7.bevételek ÖK'!M82+'8.bevételek Faluház'!M82+'9.bevételek Óvoda'!M82+'10.bevételek PMH'!M82</f>
        <v>0</v>
      </c>
      <c r="N82" s="133">
        <f>'7.bevételek ÖK'!N82+'8.bevételek Faluház'!N82+'9.bevételek Óvoda'!N82+'10.bevételek PMH'!N82</f>
        <v>0</v>
      </c>
      <c r="O82" s="109"/>
    </row>
    <row r="83" spans="1:15">
      <c r="A83" s="37" t="s">
        <v>601</v>
      </c>
      <c r="B83" s="5" t="s">
        <v>602</v>
      </c>
      <c r="C83" s="133">
        <f>'7.bevételek ÖK'!C83+'8.bevételek Faluház'!C83+'9.bevételek Óvoda'!C83+'10.bevételek PMH'!C83</f>
        <v>144334</v>
      </c>
      <c r="D83" s="133">
        <f>'7.bevételek ÖK'!D83+'8.bevételek Faluház'!D83+'9.bevételek Óvoda'!D83+'10.bevételek PMH'!D83</f>
        <v>145470</v>
      </c>
      <c r="E83" s="133">
        <f>'7.bevételek ÖK'!E83+'8.bevételek Faluház'!E83+'9.bevételek Óvoda'!E83+'10.bevételek PMH'!E83</f>
        <v>145469</v>
      </c>
      <c r="F83" s="133">
        <f>'7.bevételek ÖK'!F83+'8.bevételek Faluház'!F83+'9.bevételek Óvoda'!F83+'10.bevételek PMH'!F83</f>
        <v>0</v>
      </c>
      <c r="G83" s="133">
        <f>'7.bevételek ÖK'!G83+'8.bevételek Faluház'!G83+'9.bevételek Óvoda'!G83+'10.bevételek PMH'!G83</f>
        <v>0</v>
      </c>
      <c r="H83" s="133">
        <f>'7.bevételek ÖK'!H83+'8.bevételek Faluház'!H83+'9.bevételek Óvoda'!H83+'10.bevételek PMH'!H83</f>
        <v>0</v>
      </c>
      <c r="I83" s="133">
        <f>'7.bevételek ÖK'!I83+'8.bevételek Faluház'!I83+'9.bevételek Óvoda'!I83+'10.bevételek PMH'!I83</f>
        <v>0</v>
      </c>
      <c r="J83" s="133">
        <f>'7.bevételek ÖK'!J83+'8.bevételek Faluház'!J83+'9.bevételek Óvoda'!J83+'10.bevételek PMH'!J83</f>
        <v>0</v>
      </c>
      <c r="K83" s="133">
        <f>'7.bevételek ÖK'!K83+'8.bevételek Faluház'!K83+'9.bevételek Óvoda'!K83+'10.bevételek PMH'!K83</f>
        <v>0</v>
      </c>
      <c r="L83" s="133">
        <f>'7.bevételek ÖK'!L83+'8.bevételek Faluház'!L83+'9.bevételek Óvoda'!L83+'10.bevételek PMH'!L83</f>
        <v>144334</v>
      </c>
      <c r="M83" s="133">
        <f>'7.bevételek ÖK'!M83+'8.bevételek Faluház'!M83+'9.bevételek Óvoda'!M83+'10.bevételek PMH'!M83</f>
        <v>145470</v>
      </c>
      <c r="N83" s="133">
        <f>'7.bevételek ÖK'!N83+'8.bevételek Faluház'!N83+'9.bevételek Óvoda'!N83+'10.bevételek PMH'!N83</f>
        <v>145469</v>
      </c>
      <c r="O83" s="109">
        <v>145470</v>
      </c>
    </row>
    <row r="84" spans="1:15">
      <c r="A84" s="37" t="s">
        <v>603</v>
      </c>
      <c r="B84" s="5" t="s">
        <v>604</v>
      </c>
      <c r="C84" s="133">
        <f>'7.bevételek ÖK'!C84+'8.bevételek Faluház'!C84+'9.bevételek Óvoda'!C84+'10.bevételek PMH'!C84</f>
        <v>0</v>
      </c>
      <c r="D84" s="133">
        <f>'7.bevételek ÖK'!D84+'8.bevételek Faluház'!D84+'9.bevételek Óvoda'!D84+'10.bevételek PMH'!D84</f>
        <v>0</v>
      </c>
      <c r="E84" s="133">
        <f>'7.bevételek ÖK'!E84+'8.bevételek Faluház'!E84+'9.bevételek Óvoda'!E84+'10.bevételek PMH'!E84</f>
        <v>0</v>
      </c>
      <c r="F84" s="133">
        <f>'7.bevételek ÖK'!F84+'8.bevételek Faluház'!F84+'9.bevételek Óvoda'!F84+'10.bevételek PMH'!F84</f>
        <v>0</v>
      </c>
      <c r="G84" s="133">
        <f>'7.bevételek ÖK'!G84+'8.bevételek Faluház'!G84+'9.bevételek Óvoda'!G84+'10.bevételek PMH'!G84</f>
        <v>0</v>
      </c>
      <c r="H84" s="133">
        <f>'7.bevételek ÖK'!H84+'8.bevételek Faluház'!H84+'9.bevételek Óvoda'!H84+'10.bevételek PMH'!H84</f>
        <v>0</v>
      </c>
      <c r="I84" s="133">
        <f>'7.bevételek ÖK'!I84+'8.bevételek Faluház'!I84+'9.bevételek Óvoda'!I84+'10.bevételek PMH'!I84</f>
        <v>0</v>
      </c>
      <c r="J84" s="133">
        <f>'7.bevételek ÖK'!J84+'8.bevételek Faluház'!J84+'9.bevételek Óvoda'!J84+'10.bevételek PMH'!J84</f>
        <v>0</v>
      </c>
      <c r="K84" s="133">
        <f>'7.bevételek ÖK'!K84+'8.bevételek Faluház'!K84+'9.bevételek Óvoda'!K84+'10.bevételek PMH'!K84</f>
        <v>0</v>
      </c>
      <c r="L84" s="133">
        <f>'7.bevételek ÖK'!L84+'8.bevételek Faluház'!L84+'9.bevételek Óvoda'!L84+'10.bevételek PMH'!L84</f>
        <v>0</v>
      </c>
      <c r="M84" s="133">
        <f>'7.bevételek ÖK'!M84+'8.bevételek Faluház'!M84+'9.bevételek Óvoda'!M84+'10.bevételek PMH'!M84</f>
        <v>0</v>
      </c>
      <c r="N84" s="133">
        <f>'7.bevételek ÖK'!N84+'8.bevételek Faluház'!N84+'9.bevételek Óvoda'!N84+'10.bevételek PMH'!N84</f>
        <v>0</v>
      </c>
      <c r="O84" s="109"/>
    </row>
    <row r="85" spans="1:15">
      <c r="A85" s="13" t="s">
        <v>52</v>
      </c>
      <c r="B85" s="5" t="s">
        <v>605</v>
      </c>
      <c r="C85" s="133">
        <f>'7.bevételek ÖK'!C85+'8.bevételek Faluház'!C85+'9.bevételek Óvoda'!C85+'10.bevételek PMH'!C85</f>
        <v>0</v>
      </c>
      <c r="D85" s="133">
        <f>'7.bevételek ÖK'!D85+'8.bevételek Faluház'!D85+'9.bevételek Óvoda'!D85+'10.bevételek PMH'!D85</f>
        <v>0</v>
      </c>
      <c r="E85" s="133">
        <f>'7.bevételek ÖK'!E85+'8.bevételek Faluház'!E85+'9.bevételek Óvoda'!E85+'10.bevételek PMH'!E85</f>
        <v>0</v>
      </c>
      <c r="F85" s="133">
        <f>'7.bevételek ÖK'!F85+'8.bevételek Faluház'!F85+'9.bevételek Óvoda'!F85+'10.bevételek PMH'!F85</f>
        <v>0</v>
      </c>
      <c r="G85" s="133">
        <f>'7.bevételek ÖK'!G85+'8.bevételek Faluház'!G85+'9.bevételek Óvoda'!G85+'10.bevételek PMH'!G85</f>
        <v>0</v>
      </c>
      <c r="H85" s="133">
        <f>'7.bevételek ÖK'!H85+'8.bevételek Faluház'!H85+'9.bevételek Óvoda'!H85+'10.bevételek PMH'!H85</f>
        <v>0</v>
      </c>
      <c r="I85" s="133">
        <f>'7.bevételek ÖK'!I85+'8.bevételek Faluház'!I85+'9.bevételek Óvoda'!I85+'10.bevételek PMH'!I85</f>
        <v>0</v>
      </c>
      <c r="J85" s="133">
        <f>'7.bevételek ÖK'!J85+'8.bevételek Faluház'!J85+'9.bevételek Óvoda'!J85+'10.bevételek PMH'!J85</f>
        <v>0</v>
      </c>
      <c r="K85" s="133">
        <f>'7.bevételek ÖK'!K85+'8.bevételek Faluház'!K85+'9.bevételek Óvoda'!K85+'10.bevételek PMH'!K85</f>
        <v>0</v>
      </c>
      <c r="L85" s="133">
        <f>'7.bevételek ÖK'!L85+'8.bevételek Faluház'!L85+'9.bevételek Óvoda'!L85+'10.bevételek PMH'!L85</f>
        <v>0</v>
      </c>
      <c r="M85" s="133">
        <f>'7.bevételek ÖK'!M85+'8.bevételek Faluház'!M85+'9.bevételek Óvoda'!M85+'10.bevételek PMH'!M85</f>
        <v>0</v>
      </c>
      <c r="N85" s="133">
        <f>'7.bevételek ÖK'!N85+'8.bevételek Faluház'!N85+'9.bevételek Óvoda'!N85+'10.bevételek PMH'!N85</f>
        <v>0</v>
      </c>
      <c r="O85" s="109"/>
    </row>
    <row r="86" spans="1:15">
      <c r="A86" s="15" t="s">
        <v>71</v>
      </c>
      <c r="B86" s="7" t="s">
        <v>606</v>
      </c>
      <c r="C86" s="133">
        <f>'7.bevételek ÖK'!C86+'8.bevételek Faluház'!C86+'9.bevételek Óvoda'!C86+'10.bevételek PMH'!C86</f>
        <v>144334</v>
      </c>
      <c r="D86" s="133">
        <f>'7.bevételek ÖK'!D86+'8.bevételek Faluház'!D86+'9.bevételek Óvoda'!D86+'10.bevételek PMH'!D86</f>
        <v>145470</v>
      </c>
      <c r="E86" s="133">
        <f>'7.bevételek ÖK'!E86+'8.bevételek Faluház'!E86+'9.bevételek Óvoda'!E86+'10.bevételek PMH'!E86</f>
        <v>150346</v>
      </c>
      <c r="F86" s="133">
        <f>'7.bevételek ÖK'!F86+'8.bevételek Faluház'!F86+'9.bevételek Óvoda'!F86+'10.bevételek PMH'!F86</f>
        <v>0</v>
      </c>
      <c r="G86" s="133">
        <f>'7.bevételek ÖK'!G86+'8.bevételek Faluház'!G86+'9.bevételek Óvoda'!G86+'10.bevételek PMH'!G86</f>
        <v>0</v>
      </c>
      <c r="H86" s="133">
        <f>'7.bevételek ÖK'!H86+'8.bevételek Faluház'!H86+'9.bevételek Óvoda'!H86+'10.bevételek PMH'!H86</f>
        <v>0</v>
      </c>
      <c r="I86" s="133">
        <f>'7.bevételek ÖK'!I86+'8.bevételek Faluház'!I86+'9.bevételek Óvoda'!I86+'10.bevételek PMH'!I86</f>
        <v>0</v>
      </c>
      <c r="J86" s="133">
        <f>'7.bevételek ÖK'!J86+'8.bevételek Faluház'!J86+'9.bevételek Óvoda'!J86+'10.bevételek PMH'!J86</f>
        <v>0</v>
      </c>
      <c r="K86" s="133">
        <f>'7.bevételek ÖK'!K86+'8.bevételek Faluház'!K86+'9.bevételek Óvoda'!K86+'10.bevételek PMH'!K86</f>
        <v>0</v>
      </c>
      <c r="L86" s="133">
        <f>'7.bevételek ÖK'!L86+'8.bevételek Faluház'!L86+'9.bevételek Óvoda'!L86+'10.bevételek PMH'!L86</f>
        <v>144334</v>
      </c>
      <c r="M86" s="133">
        <f>'7.bevételek ÖK'!M86+'8.bevételek Faluház'!M86+'9.bevételek Óvoda'!M86+'10.bevételek PMH'!M86</f>
        <v>145470</v>
      </c>
      <c r="N86" s="133">
        <f>'7.bevételek ÖK'!N86+'8.bevételek Faluház'!N86+'9.bevételek Óvoda'!N86+'10.bevételek PMH'!N86</f>
        <v>150346</v>
      </c>
      <c r="O86" s="109">
        <v>145470</v>
      </c>
    </row>
    <row r="87" spans="1:15">
      <c r="A87" s="13" t="s">
        <v>607</v>
      </c>
      <c r="B87" s="5" t="s">
        <v>608</v>
      </c>
      <c r="C87" s="133">
        <f>'7.bevételek ÖK'!C87+'8.bevételek Faluház'!C87+'9.bevételek Óvoda'!C87+'10.bevételek PMH'!C87</f>
        <v>0</v>
      </c>
      <c r="D87" s="133">
        <f>'7.bevételek ÖK'!D87+'8.bevételek Faluház'!D87+'9.bevételek Óvoda'!D87+'10.bevételek PMH'!D87</f>
        <v>0</v>
      </c>
      <c r="E87" s="133">
        <f>'7.bevételek ÖK'!E87+'8.bevételek Faluház'!E87+'9.bevételek Óvoda'!E87+'10.bevételek PMH'!E87</f>
        <v>0</v>
      </c>
      <c r="F87" s="133">
        <f>'7.bevételek ÖK'!F87+'8.bevételek Faluház'!F87+'9.bevételek Óvoda'!F87+'10.bevételek PMH'!F87</f>
        <v>0</v>
      </c>
      <c r="G87" s="133">
        <f>'7.bevételek ÖK'!G87+'8.bevételek Faluház'!G87+'9.bevételek Óvoda'!G87+'10.bevételek PMH'!G87</f>
        <v>0</v>
      </c>
      <c r="H87" s="133">
        <f>'7.bevételek ÖK'!H87+'8.bevételek Faluház'!H87+'9.bevételek Óvoda'!H87+'10.bevételek PMH'!H87</f>
        <v>0</v>
      </c>
      <c r="I87" s="133">
        <f>'7.bevételek ÖK'!I87+'8.bevételek Faluház'!I87+'9.bevételek Óvoda'!I87+'10.bevételek PMH'!I87</f>
        <v>0</v>
      </c>
      <c r="J87" s="133">
        <f>'7.bevételek ÖK'!J87+'8.bevételek Faluház'!J87+'9.bevételek Óvoda'!J87+'10.bevételek PMH'!J87</f>
        <v>0</v>
      </c>
      <c r="K87" s="133">
        <f>'7.bevételek ÖK'!K87+'8.bevételek Faluház'!K87+'9.bevételek Óvoda'!K87+'10.bevételek PMH'!K87</f>
        <v>0</v>
      </c>
      <c r="L87" s="133">
        <f>'7.bevételek ÖK'!L87+'8.bevételek Faluház'!L87+'9.bevételek Óvoda'!L87+'10.bevételek PMH'!L87</f>
        <v>0</v>
      </c>
      <c r="M87" s="133">
        <f>'7.bevételek ÖK'!M87+'8.bevételek Faluház'!M87+'9.bevételek Óvoda'!M87+'10.bevételek PMH'!M87</f>
        <v>0</v>
      </c>
      <c r="N87" s="133">
        <f>'7.bevételek ÖK'!N87+'8.bevételek Faluház'!N87+'9.bevételek Óvoda'!N87+'10.bevételek PMH'!N87</f>
        <v>0</v>
      </c>
      <c r="O87" s="109"/>
    </row>
    <row r="88" spans="1:15">
      <c r="A88" s="13" t="s">
        <v>609</v>
      </c>
      <c r="B88" s="5" t="s">
        <v>610</v>
      </c>
      <c r="C88" s="133">
        <f>'7.bevételek ÖK'!C88+'8.bevételek Faluház'!C88+'9.bevételek Óvoda'!C88+'10.bevételek PMH'!C88</f>
        <v>0</v>
      </c>
      <c r="D88" s="133">
        <f>'7.bevételek ÖK'!D88+'8.bevételek Faluház'!D88+'9.bevételek Óvoda'!D88+'10.bevételek PMH'!D88</f>
        <v>0</v>
      </c>
      <c r="E88" s="133">
        <f>'7.bevételek ÖK'!E88+'8.bevételek Faluház'!E88+'9.bevételek Óvoda'!E88+'10.bevételek PMH'!E88</f>
        <v>0</v>
      </c>
      <c r="F88" s="133">
        <f>'7.bevételek ÖK'!F88+'8.bevételek Faluház'!F88+'9.bevételek Óvoda'!F88+'10.bevételek PMH'!F88</f>
        <v>0</v>
      </c>
      <c r="G88" s="133">
        <f>'7.bevételek ÖK'!G88+'8.bevételek Faluház'!G88+'9.bevételek Óvoda'!G88+'10.bevételek PMH'!G88</f>
        <v>0</v>
      </c>
      <c r="H88" s="133">
        <f>'7.bevételek ÖK'!H88+'8.bevételek Faluház'!H88+'9.bevételek Óvoda'!H88+'10.bevételek PMH'!H88</f>
        <v>0</v>
      </c>
      <c r="I88" s="133">
        <f>'7.bevételek ÖK'!I88+'8.bevételek Faluház'!I88+'9.bevételek Óvoda'!I88+'10.bevételek PMH'!I88</f>
        <v>0</v>
      </c>
      <c r="J88" s="133">
        <f>'7.bevételek ÖK'!J88+'8.bevételek Faluház'!J88+'9.bevételek Óvoda'!J88+'10.bevételek PMH'!J88</f>
        <v>0</v>
      </c>
      <c r="K88" s="133">
        <f>'7.bevételek ÖK'!K88+'8.bevételek Faluház'!K88+'9.bevételek Óvoda'!K88+'10.bevételek PMH'!K88</f>
        <v>0</v>
      </c>
      <c r="L88" s="133">
        <f>'7.bevételek ÖK'!L88+'8.bevételek Faluház'!L88+'9.bevételek Óvoda'!L88+'10.bevételek PMH'!L88</f>
        <v>0</v>
      </c>
      <c r="M88" s="133">
        <f>'7.bevételek ÖK'!M88+'8.bevételek Faluház'!M88+'9.bevételek Óvoda'!M88+'10.bevételek PMH'!M88</f>
        <v>0</v>
      </c>
      <c r="N88" s="133">
        <f>'7.bevételek ÖK'!N88+'8.bevételek Faluház'!N88+'9.bevételek Óvoda'!N88+'10.bevételek PMH'!N88</f>
        <v>0</v>
      </c>
      <c r="O88" s="109"/>
    </row>
    <row r="89" spans="1:15">
      <c r="A89" s="37" t="s">
        <v>611</v>
      </c>
      <c r="B89" s="5" t="s">
        <v>612</v>
      </c>
      <c r="C89" s="133">
        <f>'7.bevételek ÖK'!C89+'8.bevételek Faluház'!C89+'9.bevételek Óvoda'!C89+'10.bevételek PMH'!C89</f>
        <v>0</v>
      </c>
      <c r="D89" s="133">
        <f>'7.bevételek ÖK'!D89+'8.bevételek Faluház'!D89+'9.bevételek Óvoda'!D89+'10.bevételek PMH'!D89</f>
        <v>0</v>
      </c>
      <c r="E89" s="133">
        <f>'7.bevételek ÖK'!E89+'8.bevételek Faluház'!E89+'9.bevételek Óvoda'!E89+'10.bevételek PMH'!E89</f>
        <v>0</v>
      </c>
      <c r="F89" s="133">
        <f>'7.bevételek ÖK'!F89+'8.bevételek Faluház'!F89+'9.bevételek Óvoda'!F89+'10.bevételek PMH'!F89</f>
        <v>0</v>
      </c>
      <c r="G89" s="133">
        <f>'7.bevételek ÖK'!G89+'8.bevételek Faluház'!G89+'9.bevételek Óvoda'!G89+'10.bevételek PMH'!G89</f>
        <v>0</v>
      </c>
      <c r="H89" s="133">
        <f>'7.bevételek ÖK'!H89+'8.bevételek Faluház'!H89+'9.bevételek Óvoda'!H89+'10.bevételek PMH'!H89</f>
        <v>0</v>
      </c>
      <c r="I89" s="133">
        <f>'7.bevételek ÖK'!I89+'8.bevételek Faluház'!I89+'9.bevételek Óvoda'!I89+'10.bevételek PMH'!I89</f>
        <v>0</v>
      </c>
      <c r="J89" s="133">
        <f>'7.bevételek ÖK'!J89+'8.bevételek Faluház'!J89+'9.bevételek Óvoda'!J89+'10.bevételek PMH'!J89</f>
        <v>0</v>
      </c>
      <c r="K89" s="133">
        <f>'7.bevételek ÖK'!K89+'8.bevételek Faluház'!K89+'9.bevételek Óvoda'!K89+'10.bevételek PMH'!K89</f>
        <v>0</v>
      </c>
      <c r="L89" s="133">
        <f>'7.bevételek ÖK'!L89+'8.bevételek Faluház'!L89+'9.bevételek Óvoda'!L89+'10.bevételek PMH'!L89</f>
        <v>0</v>
      </c>
      <c r="M89" s="133">
        <f>'7.bevételek ÖK'!M89+'8.bevételek Faluház'!M89+'9.bevételek Óvoda'!M89+'10.bevételek PMH'!M89</f>
        <v>0</v>
      </c>
      <c r="N89" s="133">
        <f>'7.bevételek ÖK'!N89+'8.bevételek Faluház'!N89+'9.bevételek Óvoda'!N89+'10.bevételek PMH'!N89</f>
        <v>0</v>
      </c>
      <c r="O89" s="109"/>
    </row>
    <row r="90" spans="1:15">
      <c r="A90" s="37" t="s">
        <v>53</v>
      </c>
      <c r="B90" s="5" t="s">
        <v>613</v>
      </c>
      <c r="C90" s="133">
        <f>'7.bevételek ÖK'!C90+'8.bevételek Faluház'!C90+'9.bevételek Óvoda'!C90+'10.bevételek PMH'!C90</f>
        <v>0</v>
      </c>
      <c r="D90" s="133">
        <f>'7.bevételek ÖK'!D90+'8.bevételek Faluház'!D90+'9.bevételek Óvoda'!D90+'10.bevételek PMH'!D90</f>
        <v>0</v>
      </c>
      <c r="E90" s="133">
        <f>'7.bevételek ÖK'!E90+'8.bevételek Faluház'!E90+'9.bevételek Óvoda'!E90+'10.bevételek PMH'!E90</f>
        <v>0</v>
      </c>
      <c r="F90" s="133">
        <f>'7.bevételek ÖK'!F90+'8.bevételek Faluház'!F90+'9.bevételek Óvoda'!F90+'10.bevételek PMH'!F90</f>
        <v>0</v>
      </c>
      <c r="G90" s="133">
        <f>'7.bevételek ÖK'!G90+'8.bevételek Faluház'!G90+'9.bevételek Óvoda'!G90+'10.bevételek PMH'!G90</f>
        <v>0</v>
      </c>
      <c r="H90" s="133">
        <f>'7.bevételek ÖK'!H90+'8.bevételek Faluház'!H90+'9.bevételek Óvoda'!H90+'10.bevételek PMH'!H90</f>
        <v>0</v>
      </c>
      <c r="I90" s="133">
        <f>'7.bevételek ÖK'!I90+'8.bevételek Faluház'!I90+'9.bevételek Óvoda'!I90+'10.bevételek PMH'!I90</f>
        <v>0</v>
      </c>
      <c r="J90" s="133">
        <f>'7.bevételek ÖK'!J90+'8.bevételek Faluház'!J90+'9.bevételek Óvoda'!J90+'10.bevételek PMH'!J90</f>
        <v>0</v>
      </c>
      <c r="K90" s="133">
        <f>'7.bevételek ÖK'!K90+'8.bevételek Faluház'!K90+'9.bevételek Óvoda'!K90+'10.bevételek PMH'!K90</f>
        <v>0</v>
      </c>
      <c r="L90" s="133">
        <f>'7.bevételek ÖK'!L90+'8.bevételek Faluház'!L90+'9.bevételek Óvoda'!L90+'10.bevételek PMH'!L90</f>
        <v>0</v>
      </c>
      <c r="M90" s="133">
        <f>'7.bevételek ÖK'!M90+'8.bevételek Faluház'!M90+'9.bevételek Óvoda'!M90+'10.bevételek PMH'!M90</f>
        <v>0</v>
      </c>
      <c r="N90" s="133">
        <f>'7.bevételek ÖK'!N90+'8.bevételek Faluház'!N90+'9.bevételek Óvoda'!N90+'10.bevételek PMH'!N90</f>
        <v>0</v>
      </c>
      <c r="O90" s="109"/>
    </row>
    <row r="91" spans="1:15">
      <c r="A91" s="14" t="s">
        <v>72</v>
      </c>
      <c r="B91" s="7" t="s">
        <v>614</v>
      </c>
      <c r="C91" s="133">
        <f>'7.bevételek ÖK'!C91+'8.bevételek Faluház'!C91+'9.bevételek Óvoda'!C91+'10.bevételek PMH'!C91</f>
        <v>0</v>
      </c>
      <c r="D91" s="133">
        <f>'7.bevételek ÖK'!D91+'8.bevételek Faluház'!D91+'9.bevételek Óvoda'!D91+'10.bevételek PMH'!D91</f>
        <v>0</v>
      </c>
      <c r="E91" s="133">
        <f>'7.bevételek ÖK'!E91+'8.bevételek Faluház'!E91+'9.bevételek Óvoda'!E91+'10.bevételek PMH'!E91</f>
        <v>0</v>
      </c>
      <c r="F91" s="133">
        <f>'7.bevételek ÖK'!F91+'8.bevételek Faluház'!F91+'9.bevételek Óvoda'!F91+'10.bevételek PMH'!F91</f>
        <v>0</v>
      </c>
      <c r="G91" s="133">
        <f>'7.bevételek ÖK'!G91+'8.bevételek Faluház'!G91+'9.bevételek Óvoda'!G91+'10.bevételek PMH'!G91</f>
        <v>0</v>
      </c>
      <c r="H91" s="133">
        <f>'7.bevételek ÖK'!H91+'8.bevételek Faluház'!H91+'9.bevételek Óvoda'!H91+'10.bevételek PMH'!H91</f>
        <v>0</v>
      </c>
      <c r="I91" s="133">
        <f>'7.bevételek ÖK'!I91+'8.bevételek Faluház'!I91+'9.bevételek Óvoda'!I91+'10.bevételek PMH'!I91</f>
        <v>0</v>
      </c>
      <c r="J91" s="133">
        <f>'7.bevételek ÖK'!J91+'8.bevételek Faluház'!J91+'9.bevételek Óvoda'!J91+'10.bevételek PMH'!J91</f>
        <v>0</v>
      </c>
      <c r="K91" s="133">
        <f>'7.bevételek ÖK'!K91+'8.bevételek Faluház'!K91+'9.bevételek Óvoda'!K91+'10.bevételek PMH'!K91</f>
        <v>0</v>
      </c>
      <c r="L91" s="133">
        <f>'7.bevételek ÖK'!L91+'8.bevételek Faluház'!L91+'9.bevételek Óvoda'!L91+'10.bevételek PMH'!L91</f>
        <v>0</v>
      </c>
      <c r="M91" s="133">
        <f>'7.bevételek ÖK'!M91+'8.bevételek Faluház'!M91+'9.bevételek Óvoda'!M91+'10.bevételek PMH'!M91</f>
        <v>0</v>
      </c>
      <c r="N91" s="133">
        <f>'7.bevételek ÖK'!N91+'8.bevételek Faluház'!N91+'9.bevételek Óvoda'!N91+'10.bevételek PMH'!N91</f>
        <v>0</v>
      </c>
      <c r="O91" s="109"/>
    </row>
    <row r="92" spans="1:15">
      <c r="A92" s="15" t="s">
        <v>615</v>
      </c>
      <c r="B92" s="7" t="s">
        <v>616</v>
      </c>
      <c r="C92" s="133">
        <f>'7.bevételek ÖK'!C92+'8.bevételek Faluház'!C92+'9.bevételek Óvoda'!C92+'10.bevételek PMH'!C92</f>
        <v>0</v>
      </c>
      <c r="D92" s="133">
        <f>'7.bevételek ÖK'!D92+'8.bevételek Faluház'!D92+'9.bevételek Óvoda'!D92+'10.bevételek PMH'!D92</f>
        <v>0</v>
      </c>
      <c r="E92" s="133">
        <f>'7.bevételek ÖK'!E92+'8.bevételek Faluház'!E92+'9.bevételek Óvoda'!E92+'10.bevételek PMH'!E92</f>
        <v>0</v>
      </c>
      <c r="F92" s="133">
        <f>'7.bevételek ÖK'!F92+'8.bevételek Faluház'!F92+'9.bevételek Óvoda'!F92+'10.bevételek PMH'!F92</f>
        <v>0</v>
      </c>
      <c r="G92" s="133">
        <f>'7.bevételek ÖK'!G92+'8.bevételek Faluház'!G92+'9.bevételek Óvoda'!G92+'10.bevételek PMH'!G92</f>
        <v>0</v>
      </c>
      <c r="H92" s="133">
        <f>'7.bevételek ÖK'!H92+'8.bevételek Faluház'!H92+'9.bevételek Óvoda'!H92+'10.bevételek PMH'!H92</f>
        <v>0</v>
      </c>
      <c r="I92" s="133">
        <f>'7.bevételek ÖK'!I92+'8.bevételek Faluház'!I92+'9.bevételek Óvoda'!I92+'10.bevételek PMH'!I92</f>
        <v>0</v>
      </c>
      <c r="J92" s="133">
        <f>'7.bevételek ÖK'!J92+'8.bevételek Faluház'!J92+'9.bevételek Óvoda'!J92+'10.bevételek PMH'!J92</f>
        <v>0</v>
      </c>
      <c r="K92" s="133">
        <f>'7.bevételek ÖK'!K92+'8.bevételek Faluház'!K92+'9.bevételek Óvoda'!K92+'10.bevételek PMH'!K92</f>
        <v>0</v>
      </c>
      <c r="L92" s="133">
        <f>'7.bevételek ÖK'!L92+'8.bevételek Faluház'!L92+'9.bevételek Óvoda'!L92+'10.bevételek PMH'!L92</f>
        <v>0</v>
      </c>
      <c r="M92" s="133">
        <f>'7.bevételek ÖK'!M92+'8.bevételek Faluház'!M92+'9.bevételek Óvoda'!M92+'10.bevételek PMH'!M92</f>
        <v>0</v>
      </c>
      <c r="N92" s="133">
        <f>'7.bevételek ÖK'!N92+'8.bevételek Faluház'!N92+'9.bevételek Óvoda'!N92+'10.bevételek PMH'!N92</f>
        <v>0</v>
      </c>
      <c r="O92" s="109"/>
    </row>
    <row r="93" spans="1:15" ht="15.6">
      <c r="A93" s="40" t="s">
        <v>73</v>
      </c>
      <c r="B93" s="41" t="s">
        <v>617</v>
      </c>
      <c r="C93" s="133">
        <f>'7.bevételek ÖK'!C93+'8.bevételek Faluház'!C93+'9.bevételek Óvoda'!C93+'10.bevételek PMH'!C93</f>
        <v>246334</v>
      </c>
      <c r="D93" s="133">
        <f>'7.bevételek ÖK'!D93+'8.bevételek Faluház'!D93+'9.bevételek Óvoda'!D93+'10.bevételek PMH'!D93</f>
        <v>247470</v>
      </c>
      <c r="E93" s="133">
        <f>'7.bevételek ÖK'!E93+'8.bevételek Faluház'!E93+'9.bevételek Óvoda'!E93+'10.bevételek PMH'!E93</f>
        <v>150346</v>
      </c>
      <c r="F93" s="133">
        <f>'7.bevételek ÖK'!F93+'8.bevételek Faluház'!F93+'9.bevételek Óvoda'!F93+'10.bevételek PMH'!F93</f>
        <v>0</v>
      </c>
      <c r="G93" s="133">
        <f>'7.bevételek ÖK'!G93+'8.bevételek Faluház'!G93+'9.bevételek Óvoda'!G93+'10.bevételek PMH'!G93</f>
        <v>0</v>
      </c>
      <c r="H93" s="133">
        <f>'7.bevételek ÖK'!H93+'8.bevételek Faluház'!H93+'9.bevételek Óvoda'!H93+'10.bevételek PMH'!H93</f>
        <v>0</v>
      </c>
      <c r="I93" s="133">
        <f>'7.bevételek ÖK'!I93+'8.bevételek Faluház'!I93+'9.bevételek Óvoda'!I93+'10.bevételek PMH'!I93</f>
        <v>0</v>
      </c>
      <c r="J93" s="133">
        <f>'7.bevételek ÖK'!J93+'8.bevételek Faluház'!J93+'9.bevételek Óvoda'!J93+'10.bevételek PMH'!J93</f>
        <v>0</v>
      </c>
      <c r="K93" s="133">
        <f>'7.bevételek ÖK'!K93+'8.bevételek Faluház'!K93+'9.bevételek Óvoda'!K93+'10.bevételek PMH'!K93</f>
        <v>0</v>
      </c>
      <c r="L93" s="133">
        <f>'7.bevételek ÖK'!L93+'8.bevételek Faluház'!L93+'9.bevételek Óvoda'!L93+'10.bevételek PMH'!L93</f>
        <v>246334</v>
      </c>
      <c r="M93" s="133">
        <f>'7.bevételek ÖK'!M93+'8.bevételek Faluház'!M93+'9.bevételek Óvoda'!M93+'10.bevételek PMH'!M93</f>
        <v>247470</v>
      </c>
      <c r="N93" s="133">
        <f>'7.bevételek ÖK'!N93+'8.bevételek Faluház'!N93+'9.bevételek Óvoda'!N93+'10.bevételek PMH'!N93</f>
        <v>150346</v>
      </c>
      <c r="O93" s="109"/>
    </row>
    <row r="94" spans="1:15" ht="15.6">
      <c r="A94" s="127" t="s">
        <v>55</v>
      </c>
      <c r="B94" s="128"/>
      <c r="C94" s="133">
        <f>'7.bevételek ÖK'!C94+'8.bevételek Faluház'!C94+'9.bevételek Óvoda'!C94+'10.bevételek PMH'!C94</f>
        <v>897092</v>
      </c>
      <c r="D94" s="133">
        <f>'7.bevételek ÖK'!D94+'8.bevételek Faluház'!D94+'9.bevételek Óvoda'!D94+'10.bevételek PMH'!D94</f>
        <v>1067755</v>
      </c>
      <c r="E94" s="133">
        <f>'7.bevételek ÖK'!E94+'8.bevételek Faluház'!E94+'9.bevételek Óvoda'!E94+'10.bevételek PMH'!E94</f>
        <v>624422</v>
      </c>
      <c r="F94" s="133">
        <f>'7.bevételek ÖK'!F94+'8.bevételek Faluház'!F94+'9.bevételek Óvoda'!F94+'10.bevételek PMH'!F94</f>
        <v>152569</v>
      </c>
      <c r="G94" s="133">
        <f>'7.bevételek ÖK'!G94+'8.bevételek Faluház'!G94+'9.bevételek Óvoda'!G94+'10.bevételek PMH'!G94</f>
        <v>0</v>
      </c>
      <c r="H94" s="133">
        <f>'7.bevételek ÖK'!H94+'8.bevételek Faluház'!H94+'9.bevételek Óvoda'!H94+'10.bevételek PMH'!H94</f>
        <v>0</v>
      </c>
      <c r="I94" s="133">
        <f>'7.bevételek ÖK'!I94+'8.bevételek Faluház'!I94+'9.bevételek Óvoda'!I94+'10.bevételek PMH'!I94</f>
        <v>0</v>
      </c>
      <c r="J94" s="133">
        <f>'7.bevételek ÖK'!J94+'8.bevételek Faluház'!J94+'9.bevételek Óvoda'!J94+'10.bevételek PMH'!J94</f>
        <v>0</v>
      </c>
      <c r="K94" s="133">
        <f>'7.bevételek ÖK'!K94+'8.bevételek Faluház'!K94+'9.bevételek Óvoda'!K94+'10.bevételek PMH'!K94</f>
        <v>0</v>
      </c>
      <c r="L94" s="133">
        <f>'7.bevételek ÖK'!L94+'8.bevételek Faluház'!L94+'9.bevételek Óvoda'!L94+'10.bevételek PMH'!L94</f>
        <v>1049661</v>
      </c>
      <c r="M94" s="133">
        <f>'7.bevételek ÖK'!M94+'8.bevételek Faluház'!M94+'9.bevételek Óvoda'!M94+'10.bevételek PMH'!M94</f>
        <v>1067755</v>
      </c>
      <c r="N94" s="133">
        <f>'7.bevételek ÖK'!N94+'8.bevételek Faluház'!N94+'9.bevételek Óvoda'!N94+'10.bevételek PMH'!N94</f>
        <v>624422</v>
      </c>
      <c r="O94" s="109">
        <v>145470</v>
      </c>
    </row>
  </sheetData>
  <mergeCells count="2">
    <mergeCell ref="A1:L1"/>
    <mergeCell ref="A2:L2"/>
  </mergeCells>
  <phoneticPr fontId="46" type="noConversion"/>
  <pageMargins left="0.13" right="0.17" top="0.3" bottom="0.24" header="0.17" footer="0.17"/>
  <pageSetup paperSize="9" scale="32" orientation="portrait" horizontalDpi="300" verticalDpi="300" r:id="rId1"/>
  <headerFooter alignWithMargins="0">
    <oddHeader>&amp;R11.sz.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U34"/>
  <sheetViews>
    <sheetView topLeftCell="A16" workbookViewId="0">
      <selection activeCell="B35" sqref="B35"/>
    </sheetView>
  </sheetViews>
  <sheetFormatPr defaultRowHeight="14.4"/>
  <cols>
    <col min="1" max="1" width="86.33203125" customWidth="1"/>
    <col min="2" max="2" width="20" customWidth="1"/>
    <col min="3" max="3" width="15.88671875" customWidth="1"/>
    <col min="4" max="4" width="15.5546875" bestFit="1" customWidth="1"/>
    <col min="5" max="5" width="14.33203125" customWidth="1"/>
    <col min="6" max="6" width="17.88671875" bestFit="1" customWidth="1"/>
  </cols>
  <sheetData>
    <row r="1" spans="1:21" ht="25.5" customHeight="1">
      <c r="A1" s="281" t="s">
        <v>1020</v>
      </c>
      <c r="B1" s="286"/>
      <c r="C1" s="286"/>
      <c r="D1" s="286"/>
      <c r="E1" s="286"/>
      <c r="F1" s="286"/>
    </row>
    <row r="2" spans="1:21" ht="23.25" customHeight="1">
      <c r="A2" s="285" t="s">
        <v>129</v>
      </c>
      <c r="B2" s="290"/>
      <c r="C2" s="290"/>
      <c r="D2" s="290"/>
      <c r="E2" s="290"/>
      <c r="F2" s="290"/>
    </row>
    <row r="3" spans="1:21">
      <c r="A3" s="1"/>
    </row>
    <row r="4" spans="1:21">
      <c r="A4" s="1"/>
    </row>
    <row r="5" spans="1:21" ht="51" customHeight="1">
      <c r="A5" s="56" t="s">
        <v>128</v>
      </c>
      <c r="B5" s="135" t="s">
        <v>691</v>
      </c>
      <c r="C5" s="135" t="s">
        <v>694</v>
      </c>
      <c r="D5" s="135" t="s">
        <v>692</v>
      </c>
      <c r="E5" s="135" t="s">
        <v>693</v>
      </c>
      <c r="F5" s="276" t="s">
        <v>210</v>
      </c>
    </row>
    <row r="6" spans="1:21" ht="15" customHeight="1">
      <c r="A6" s="57" t="s">
        <v>103</v>
      </c>
      <c r="B6" s="58"/>
      <c r="C6" s="58">
        <v>1</v>
      </c>
      <c r="D6" s="58"/>
      <c r="E6" s="58"/>
      <c r="F6" s="27">
        <v>1</v>
      </c>
    </row>
    <row r="7" spans="1:21" ht="15" customHeight="1">
      <c r="A7" s="57" t="s">
        <v>104</v>
      </c>
      <c r="B7" s="58"/>
      <c r="C7" s="58">
        <v>3</v>
      </c>
      <c r="D7" s="58"/>
      <c r="E7" s="58"/>
      <c r="F7" s="27">
        <v>3</v>
      </c>
    </row>
    <row r="8" spans="1:21" ht="15" customHeight="1">
      <c r="A8" s="57" t="s">
        <v>105</v>
      </c>
      <c r="B8" s="58"/>
      <c r="C8" s="58">
        <v>3</v>
      </c>
      <c r="D8" s="58"/>
      <c r="E8" s="58"/>
      <c r="F8" s="27">
        <v>3</v>
      </c>
    </row>
    <row r="9" spans="1:21" ht="15" customHeight="1">
      <c r="A9" s="57" t="s">
        <v>106</v>
      </c>
      <c r="B9" s="58"/>
      <c r="C9" s="58">
        <v>1</v>
      </c>
      <c r="D9" s="58"/>
      <c r="E9" s="58"/>
      <c r="F9" s="272">
        <v>1</v>
      </c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</row>
    <row r="10" spans="1:21" ht="15" customHeight="1">
      <c r="A10" s="56" t="s">
        <v>123</v>
      </c>
      <c r="B10" s="58"/>
      <c r="C10" s="58">
        <v>8</v>
      </c>
      <c r="D10" s="58"/>
      <c r="E10" s="58"/>
      <c r="F10" s="272">
        <v>8</v>
      </c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</row>
    <row r="11" spans="1:21" ht="15" customHeight="1">
      <c r="A11" s="57" t="s">
        <v>107</v>
      </c>
      <c r="B11" s="58"/>
      <c r="C11" s="58"/>
      <c r="D11" s="58"/>
      <c r="E11" s="58"/>
      <c r="F11" s="272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</row>
    <row r="12" spans="1:21" ht="15" customHeight="1">
      <c r="A12" s="57" t="s">
        <v>108</v>
      </c>
      <c r="B12" s="58"/>
      <c r="C12" s="58"/>
      <c r="D12" s="58"/>
      <c r="E12" s="58"/>
      <c r="F12" s="272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</row>
    <row r="13" spans="1:21" ht="15" customHeight="1">
      <c r="A13" s="57" t="s">
        <v>109</v>
      </c>
      <c r="B13" s="58"/>
      <c r="C13" s="58"/>
      <c r="D13" s="58"/>
      <c r="E13" s="58"/>
      <c r="F13" s="272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</row>
    <row r="14" spans="1:21" ht="15" customHeight="1">
      <c r="A14" s="57" t="s">
        <v>110</v>
      </c>
      <c r="B14" s="58">
        <v>6</v>
      </c>
      <c r="C14" s="58"/>
      <c r="D14" s="58">
        <v>1</v>
      </c>
      <c r="E14" s="58">
        <v>2</v>
      </c>
      <c r="F14" s="272">
        <f>SUM(B14:E14)</f>
        <v>9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</row>
    <row r="15" spans="1:21" ht="15" customHeight="1">
      <c r="A15" s="57" t="s">
        <v>111</v>
      </c>
      <c r="B15" s="58">
        <v>8</v>
      </c>
      <c r="C15" s="58"/>
      <c r="D15" s="58">
        <v>3</v>
      </c>
      <c r="E15" s="58">
        <v>6</v>
      </c>
      <c r="F15" s="272">
        <f>SUM(B15:E15)</f>
        <v>17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</row>
    <row r="16" spans="1:21" ht="15" customHeight="1">
      <c r="A16" s="57" t="s">
        <v>112</v>
      </c>
      <c r="B16" s="58">
        <v>1</v>
      </c>
      <c r="C16" s="58"/>
      <c r="D16" s="58">
        <v>1</v>
      </c>
      <c r="E16" s="58">
        <v>11</v>
      </c>
      <c r="F16" s="272">
        <f>SUM(B16:E16)</f>
        <v>13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</row>
    <row r="17" spans="1:21" ht="15" customHeight="1">
      <c r="A17" s="57" t="s">
        <v>113</v>
      </c>
      <c r="B17" s="58"/>
      <c r="C17" s="58"/>
      <c r="D17" s="58"/>
      <c r="E17" s="58"/>
      <c r="F17" s="272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</row>
    <row r="18" spans="1:21" ht="15" customHeight="1">
      <c r="A18" s="56" t="s">
        <v>124</v>
      </c>
      <c r="B18" s="58">
        <v>15</v>
      </c>
      <c r="C18" s="58"/>
      <c r="D18" s="58">
        <v>5</v>
      </c>
      <c r="E18" s="58">
        <v>19</v>
      </c>
      <c r="F18" s="272">
        <v>39</v>
      </c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</row>
    <row r="19" spans="1:21" ht="15" customHeight="1">
      <c r="A19" s="57" t="s">
        <v>626</v>
      </c>
      <c r="B19" s="58">
        <v>12</v>
      </c>
      <c r="C19" s="58">
        <v>1</v>
      </c>
      <c r="D19" s="58"/>
      <c r="E19" s="58"/>
      <c r="F19" s="272">
        <f>SUM(B19:E19)</f>
        <v>13</v>
      </c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</row>
    <row r="20" spans="1:21" ht="15" customHeight="1">
      <c r="A20" s="57" t="s">
        <v>114</v>
      </c>
      <c r="B20" s="58"/>
      <c r="C20" s="58"/>
      <c r="D20" s="58"/>
      <c r="E20" s="58"/>
      <c r="F20" s="272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</row>
    <row r="21" spans="1:21" ht="15" customHeight="1">
      <c r="A21" s="57" t="s">
        <v>115</v>
      </c>
      <c r="B21" s="58">
        <v>10</v>
      </c>
      <c r="C21" s="58"/>
      <c r="D21" s="58"/>
      <c r="E21" s="58"/>
      <c r="F21" s="272">
        <v>10</v>
      </c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</row>
    <row r="22" spans="1:21" ht="15" customHeight="1">
      <c r="A22" s="56" t="s">
        <v>125</v>
      </c>
      <c r="B22" s="58">
        <v>22</v>
      </c>
      <c r="C22" s="58">
        <v>1</v>
      </c>
      <c r="D22" s="58"/>
      <c r="E22" s="58"/>
      <c r="F22" s="272">
        <v>23</v>
      </c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</row>
    <row r="23" spans="1:21" ht="15" customHeight="1">
      <c r="A23" s="57" t="s">
        <v>116</v>
      </c>
      <c r="B23" s="58">
        <v>1</v>
      </c>
      <c r="C23" s="58"/>
      <c r="D23" s="58"/>
      <c r="E23" s="58"/>
      <c r="F23" s="272">
        <v>1</v>
      </c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</row>
    <row r="24" spans="1:21" ht="15" customHeight="1">
      <c r="A24" s="57" t="s">
        <v>117</v>
      </c>
      <c r="B24" s="58"/>
      <c r="C24" s="58"/>
      <c r="D24" s="58"/>
      <c r="E24" s="58"/>
      <c r="F24" s="272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</row>
    <row r="25" spans="1:21" ht="15" customHeight="1">
      <c r="A25" s="57" t="s">
        <v>118</v>
      </c>
      <c r="B25" s="58"/>
      <c r="C25" s="58"/>
      <c r="D25" s="58"/>
      <c r="E25" s="58"/>
      <c r="F25" s="272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</row>
    <row r="26" spans="1:21" ht="15" customHeight="1">
      <c r="A26" s="56" t="s">
        <v>126</v>
      </c>
      <c r="B26" s="58">
        <v>1</v>
      </c>
      <c r="C26" s="58"/>
      <c r="D26" s="58"/>
      <c r="E26" s="58"/>
      <c r="F26" s="272">
        <v>1</v>
      </c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</row>
    <row r="27" spans="1:21" ht="37.5" customHeight="1">
      <c r="A27" s="56" t="s">
        <v>127</v>
      </c>
      <c r="B27" s="136">
        <v>38</v>
      </c>
      <c r="C27" s="137">
        <v>9</v>
      </c>
      <c r="D27" s="137">
        <v>5</v>
      </c>
      <c r="E27" s="137">
        <v>19</v>
      </c>
      <c r="F27" s="274">
        <f>SUM(B27:E27)</f>
        <v>71</v>
      </c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</row>
    <row r="28" spans="1:21" ht="15" customHeight="1">
      <c r="A28" s="57" t="s">
        <v>119</v>
      </c>
      <c r="B28" s="58"/>
      <c r="C28" s="58"/>
      <c r="D28" s="58"/>
      <c r="E28" s="58"/>
      <c r="F28" s="272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</row>
    <row r="29" spans="1:21" ht="15" customHeight="1">
      <c r="A29" s="57" t="s">
        <v>120</v>
      </c>
      <c r="B29" s="58"/>
      <c r="C29" s="58"/>
      <c r="D29" s="58"/>
      <c r="E29" s="58"/>
      <c r="F29" s="272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</row>
    <row r="30" spans="1:21" ht="15" customHeight="1">
      <c r="A30" s="57" t="s">
        <v>121</v>
      </c>
      <c r="B30" s="58"/>
      <c r="C30" s="58"/>
      <c r="D30" s="58"/>
      <c r="E30" s="58"/>
      <c r="F30" s="272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</row>
    <row r="31" spans="1:21" ht="15" customHeight="1">
      <c r="A31" s="57" t="s">
        <v>122</v>
      </c>
      <c r="B31" s="58"/>
      <c r="C31" s="58"/>
      <c r="D31" s="58"/>
      <c r="E31" s="58"/>
      <c r="F31" s="272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</row>
    <row r="32" spans="1:21" ht="36" customHeight="1">
      <c r="A32" s="56" t="s">
        <v>627</v>
      </c>
      <c r="B32" s="58"/>
      <c r="C32" s="58"/>
      <c r="D32" s="58"/>
      <c r="E32" s="58"/>
      <c r="F32" s="27"/>
    </row>
    <row r="33" spans="1:5">
      <c r="A33" s="287"/>
      <c r="B33" s="288"/>
      <c r="C33" s="288"/>
      <c r="D33" s="288"/>
      <c r="E33" s="288"/>
    </row>
    <row r="34" spans="1:5">
      <c r="A34" s="289"/>
      <c r="B34" s="288"/>
      <c r="C34" s="288"/>
      <c r="D34" s="288"/>
      <c r="E34" s="288"/>
    </row>
  </sheetData>
  <mergeCells count="4">
    <mergeCell ref="A33:E33"/>
    <mergeCell ref="A34:E34"/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  <headerFooter alignWithMargins="0">
    <oddHeader>&amp;R12.sz.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Q123"/>
  <sheetViews>
    <sheetView zoomScale="70" workbookViewId="0">
      <pane xSplit="2" ySplit="4" topLeftCell="C85" activePane="bottomRight" state="frozen"/>
      <selection pane="topRight" activeCell="C1" sqref="C1"/>
      <selection pane="bottomLeft" activeCell="A5" sqref="A5"/>
      <selection pane="bottomRight" activeCell="E129" sqref="E129"/>
    </sheetView>
  </sheetViews>
  <sheetFormatPr defaultColWidth="9.109375" defaultRowHeight="13.8"/>
  <cols>
    <col min="1" max="1" width="64.6640625" style="129" customWidth="1"/>
    <col min="2" max="2" width="9.44140625" style="129" customWidth="1"/>
    <col min="3" max="4" width="22.44140625" style="155" customWidth="1"/>
    <col min="5" max="5" width="22.44140625" style="232" customWidth="1"/>
    <col min="6" max="8" width="18.88671875" style="155" customWidth="1"/>
    <col min="9" max="10" width="18.6640625" style="155" customWidth="1"/>
    <col min="11" max="11" width="18.6640625" style="232" customWidth="1"/>
    <col min="12" max="14" width="18.33203125" style="155" customWidth="1"/>
    <col min="15" max="15" width="18.6640625" style="155" customWidth="1"/>
    <col min="16" max="16" width="17.88671875" style="129" customWidth="1"/>
    <col min="17" max="17" width="16.88671875" style="129" customWidth="1"/>
    <col min="18" max="16384" width="9.109375" style="129"/>
  </cols>
  <sheetData>
    <row r="1" spans="1:17" ht="21.75" customHeight="1">
      <c r="A1" s="281" t="s">
        <v>1020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7" ht="26.25" customHeight="1">
      <c r="A2" s="284" t="s">
        <v>245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4" spans="1:17" ht="66">
      <c r="A4" s="143" t="s">
        <v>319</v>
      </c>
      <c r="B4" s="144" t="s">
        <v>320</v>
      </c>
      <c r="C4" s="140" t="s">
        <v>758</v>
      </c>
      <c r="D4" s="140" t="s">
        <v>759</v>
      </c>
      <c r="E4" s="140" t="s">
        <v>760</v>
      </c>
      <c r="F4" s="140" t="s">
        <v>761</v>
      </c>
      <c r="G4" s="140" t="s">
        <v>762</v>
      </c>
      <c r="H4" s="140" t="s">
        <v>763</v>
      </c>
      <c r="I4" s="140" t="s">
        <v>764</v>
      </c>
      <c r="J4" s="140" t="s">
        <v>765</v>
      </c>
      <c r="K4" s="140" t="s">
        <v>766</v>
      </c>
      <c r="L4" s="233" t="s">
        <v>767</v>
      </c>
      <c r="M4" s="233" t="s">
        <v>768</v>
      </c>
      <c r="N4" s="233" t="s">
        <v>769</v>
      </c>
      <c r="O4" s="234" t="s">
        <v>770</v>
      </c>
      <c r="P4" s="234" t="s">
        <v>771</v>
      </c>
      <c r="Q4" s="201" t="s">
        <v>772</v>
      </c>
    </row>
    <row r="5" spans="1:17">
      <c r="A5" s="156" t="s">
        <v>695</v>
      </c>
      <c r="B5" s="146" t="s">
        <v>423</v>
      </c>
      <c r="C5" s="130">
        <v>32</v>
      </c>
      <c r="D5" s="228">
        <v>32</v>
      </c>
      <c r="E5" s="152">
        <v>32</v>
      </c>
      <c r="F5" s="130">
        <v>32</v>
      </c>
      <c r="G5" s="130">
        <v>32</v>
      </c>
      <c r="H5" s="130">
        <v>32</v>
      </c>
      <c r="I5" s="130">
        <v>32</v>
      </c>
      <c r="J5" s="130">
        <v>32</v>
      </c>
      <c r="K5" s="152">
        <v>32</v>
      </c>
      <c r="L5" s="130">
        <v>32</v>
      </c>
      <c r="M5" s="130">
        <v>32</v>
      </c>
      <c r="N5" s="130">
        <v>32</v>
      </c>
      <c r="O5" s="130">
        <f>C5+F5+I5+L5</f>
        <v>128</v>
      </c>
      <c r="P5" s="130">
        <f>D5+G5+J5+M5</f>
        <v>128</v>
      </c>
      <c r="Q5" s="130">
        <f>E5+H5+K5+N5</f>
        <v>128</v>
      </c>
    </row>
    <row r="6" spans="1:17">
      <c r="A6" s="146" t="s">
        <v>704</v>
      </c>
      <c r="B6" s="146" t="s">
        <v>423</v>
      </c>
      <c r="C6" s="130"/>
      <c r="D6" s="130"/>
      <c r="E6" s="152"/>
      <c r="F6" s="130">
        <v>600</v>
      </c>
      <c r="G6" s="130">
        <v>600</v>
      </c>
      <c r="H6" s="130">
        <f>33+214+26</f>
        <v>273</v>
      </c>
      <c r="I6" s="130"/>
      <c r="J6" s="130">
        <v>7</v>
      </c>
      <c r="K6" s="152">
        <v>7</v>
      </c>
      <c r="L6" s="130"/>
      <c r="M6" s="130"/>
      <c r="N6" s="130"/>
      <c r="O6" s="130">
        <f>C6+F6+I6+L6</f>
        <v>600</v>
      </c>
      <c r="P6" s="130">
        <f t="shared" ref="P6:P105" si="0">D6+G6+J6+M6</f>
        <v>607</v>
      </c>
      <c r="Q6" s="130">
        <f t="shared" ref="Q6:Q105" si="1">E6+H6+K6+N6</f>
        <v>280</v>
      </c>
    </row>
    <row r="7" spans="1:17">
      <c r="A7" s="146" t="s">
        <v>705</v>
      </c>
      <c r="B7" s="146" t="s">
        <v>423</v>
      </c>
      <c r="C7" s="130">
        <v>60</v>
      </c>
      <c r="D7" s="130">
        <v>60</v>
      </c>
      <c r="E7" s="152"/>
      <c r="F7" s="130"/>
      <c r="G7" s="130"/>
      <c r="H7" s="130"/>
      <c r="I7" s="130"/>
      <c r="J7" s="130"/>
      <c r="K7" s="152"/>
      <c r="L7" s="130"/>
      <c r="M7" s="130"/>
      <c r="N7" s="130"/>
      <c r="O7" s="130">
        <f>C7+F7+I7+L7</f>
        <v>60</v>
      </c>
      <c r="P7" s="130">
        <f t="shared" si="0"/>
        <v>60</v>
      </c>
      <c r="Q7" s="130">
        <f t="shared" si="1"/>
        <v>0</v>
      </c>
    </row>
    <row r="8" spans="1:17">
      <c r="A8" s="146" t="s">
        <v>706</v>
      </c>
      <c r="B8" s="146" t="s">
        <v>423</v>
      </c>
      <c r="C8" s="130">
        <v>209</v>
      </c>
      <c r="D8" s="130">
        <v>209</v>
      </c>
      <c r="E8" s="152">
        <v>209</v>
      </c>
      <c r="F8" s="130"/>
      <c r="G8" s="130"/>
      <c r="H8" s="130"/>
      <c r="I8" s="130"/>
      <c r="J8" s="130"/>
      <c r="K8" s="152"/>
      <c r="L8" s="130"/>
      <c r="M8" s="130"/>
      <c r="N8" s="130"/>
      <c r="O8" s="130">
        <f>C8+F8+I8+L8</f>
        <v>209</v>
      </c>
      <c r="P8" s="130">
        <f t="shared" si="0"/>
        <v>209</v>
      </c>
      <c r="Q8" s="130">
        <f t="shared" si="1"/>
        <v>209</v>
      </c>
    </row>
    <row r="9" spans="1:17" s="147" customFormat="1">
      <c r="A9" s="15" t="s">
        <v>422</v>
      </c>
      <c r="B9" s="139" t="s">
        <v>423</v>
      </c>
      <c r="C9" s="119">
        <f>SUM(C5:C8)</f>
        <v>301</v>
      </c>
      <c r="D9" s="119">
        <f>SUM(D5:D8)</f>
        <v>301</v>
      </c>
      <c r="E9" s="119">
        <f>SUM(E5:E8)</f>
        <v>241</v>
      </c>
      <c r="F9" s="119">
        <f t="shared" ref="F9:O9" si="2">SUM(F5:F8)</f>
        <v>632</v>
      </c>
      <c r="G9" s="119">
        <f t="shared" si="2"/>
        <v>632</v>
      </c>
      <c r="H9" s="119">
        <f t="shared" si="2"/>
        <v>305</v>
      </c>
      <c r="I9" s="119">
        <f t="shared" si="2"/>
        <v>32</v>
      </c>
      <c r="J9" s="119">
        <f t="shared" si="2"/>
        <v>39</v>
      </c>
      <c r="K9" s="231">
        <f t="shared" si="2"/>
        <v>39</v>
      </c>
      <c r="L9" s="119">
        <f t="shared" si="2"/>
        <v>32</v>
      </c>
      <c r="M9" s="119">
        <f t="shared" si="2"/>
        <v>32</v>
      </c>
      <c r="N9" s="119">
        <f t="shared" si="2"/>
        <v>32</v>
      </c>
      <c r="O9" s="119">
        <f t="shared" si="2"/>
        <v>997</v>
      </c>
      <c r="P9" s="130">
        <f t="shared" si="0"/>
        <v>1004</v>
      </c>
      <c r="Q9" s="130">
        <f t="shared" si="1"/>
        <v>617</v>
      </c>
    </row>
    <row r="10" spans="1:17" s="147" customFormat="1">
      <c r="A10" s="15"/>
      <c r="B10" s="139"/>
      <c r="C10" s="119"/>
      <c r="D10" s="119"/>
      <c r="E10" s="231"/>
      <c r="F10" s="119"/>
      <c r="G10" s="119"/>
      <c r="H10" s="119"/>
      <c r="I10" s="119"/>
      <c r="J10" s="119"/>
      <c r="K10" s="231"/>
      <c r="L10" s="119"/>
      <c r="M10" s="119"/>
      <c r="N10" s="119"/>
      <c r="O10" s="119"/>
      <c r="P10" s="130">
        <f t="shared" si="0"/>
        <v>0</v>
      </c>
      <c r="Q10" s="130">
        <f t="shared" si="1"/>
        <v>0</v>
      </c>
    </row>
    <row r="11" spans="1:17">
      <c r="A11" s="13" t="s">
        <v>727</v>
      </c>
      <c r="B11" s="148" t="s">
        <v>424</v>
      </c>
      <c r="C11" s="130">
        <v>60000</v>
      </c>
      <c r="D11" s="130">
        <v>60000</v>
      </c>
      <c r="E11" s="152">
        <f>50+19500+140+38+254+69+7952+248</f>
        <v>28251</v>
      </c>
      <c r="F11" s="130"/>
      <c r="G11" s="130"/>
      <c r="H11" s="130"/>
      <c r="I11" s="130"/>
      <c r="J11" s="130"/>
      <c r="K11" s="152"/>
      <c r="L11" s="130"/>
      <c r="M11" s="130"/>
      <c r="N11" s="130"/>
      <c r="O11" s="130">
        <f>C11+F11+I11+L11</f>
        <v>60000</v>
      </c>
      <c r="P11" s="130">
        <f t="shared" si="0"/>
        <v>60000</v>
      </c>
      <c r="Q11" s="130">
        <f t="shared" si="1"/>
        <v>28251</v>
      </c>
    </row>
    <row r="12" spans="1:17">
      <c r="A12" s="146" t="s">
        <v>722</v>
      </c>
      <c r="B12" s="148" t="s">
        <v>424</v>
      </c>
      <c r="C12" s="130">
        <v>180011</v>
      </c>
      <c r="D12" s="130">
        <v>180011</v>
      </c>
      <c r="E12" s="152">
        <f>350+100+904+6711+55+6711+6711+233</f>
        <v>21775</v>
      </c>
      <c r="F12" s="130"/>
      <c r="G12" s="130"/>
      <c r="H12" s="130"/>
      <c r="I12" s="130"/>
      <c r="J12" s="130"/>
      <c r="K12" s="152"/>
      <c r="L12" s="130"/>
      <c r="M12" s="130"/>
      <c r="N12" s="130"/>
      <c r="O12" s="130">
        <f>C12+F12+I12+L12</f>
        <v>180011</v>
      </c>
      <c r="P12" s="130">
        <f t="shared" si="0"/>
        <v>180011</v>
      </c>
      <c r="Q12" s="130">
        <f t="shared" si="1"/>
        <v>21775</v>
      </c>
    </row>
    <row r="13" spans="1:17">
      <c r="A13" s="157" t="s">
        <v>723</v>
      </c>
      <c r="B13" s="148" t="s">
        <v>424</v>
      </c>
      <c r="C13" s="130">
        <v>124340</v>
      </c>
      <c r="D13" s="130">
        <v>124340</v>
      </c>
      <c r="E13" s="152">
        <f>283+76+106+152+234+63</f>
        <v>914</v>
      </c>
      <c r="F13" s="130"/>
      <c r="G13" s="130"/>
      <c r="H13" s="130"/>
      <c r="I13" s="130"/>
      <c r="J13" s="130"/>
      <c r="K13" s="152"/>
      <c r="L13" s="130"/>
      <c r="M13" s="130"/>
      <c r="N13" s="130"/>
      <c r="O13" s="130">
        <f>C13+F13+I13+L13</f>
        <v>124340</v>
      </c>
      <c r="P13" s="130">
        <f t="shared" si="0"/>
        <v>124340</v>
      </c>
      <c r="Q13" s="130">
        <f t="shared" si="1"/>
        <v>914</v>
      </c>
    </row>
    <row r="14" spans="1:17">
      <c r="A14" s="146" t="s">
        <v>724</v>
      </c>
      <c r="B14" s="148" t="s">
        <v>424</v>
      </c>
      <c r="C14" s="130">
        <v>92000</v>
      </c>
      <c r="D14" s="130">
        <f>80362+4457</f>
        <v>84819</v>
      </c>
      <c r="E14" s="152"/>
      <c r="F14" s="130"/>
      <c r="G14" s="130"/>
      <c r="H14" s="130"/>
      <c r="I14" s="130"/>
      <c r="J14" s="130"/>
      <c r="K14" s="152"/>
      <c r="L14" s="130"/>
      <c r="M14" s="130"/>
      <c r="N14" s="130"/>
      <c r="O14" s="130">
        <f>C14+F14+I14+L14</f>
        <v>92000</v>
      </c>
      <c r="P14" s="130">
        <f t="shared" si="0"/>
        <v>84819</v>
      </c>
      <c r="Q14" s="130">
        <f t="shared" si="1"/>
        <v>0</v>
      </c>
    </row>
    <row r="15" spans="1:17">
      <c r="A15" s="146" t="s">
        <v>180</v>
      </c>
      <c r="B15" s="148" t="s">
        <v>424</v>
      </c>
      <c r="C15" s="130"/>
      <c r="D15" s="130">
        <v>270</v>
      </c>
      <c r="E15" s="152">
        <v>270</v>
      </c>
      <c r="F15" s="130"/>
      <c r="G15" s="130"/>
      <c r="H15" s="130"/>
      <c r="I15" s="130"/>
      <c r="J15" s="130"/>
      <c r="K15" s="152"/>
      <c r="L15" s="130"/>
      <c r="M15" s="130"/>
      <c r="N15" s="130"/>
      <c r="O15" s="130"/>
      <c r="P15" s="130"/>
      <c r="Q15" s="130"/>
    </row>
    <row r="16" spans="1:17">
      <c r="A16" s="146" t="s">
        <v>181</v>
      </c>
      <c r="B16" s="148" t="s">
        <v>424</v>
      </c>
      <c r="C16" s="130"/>
      <c r="D16" s="130">
        <v>315</v>
      </c>
      <c r="E16" s="152">
        <v>315</v>
      </c>
      <c r="F16" s="130"/>
      <c r="G16" s="130"/>
      <c r="H16" s="130"/>
      <c r="I16" s="130"/>
      <c r="J16" s="130"/>
      <c r="K16" s="152"/>
      <c r="L16" s="130"/>
      <c r="M16" s="130"/>
      <c r="N16" s="130"/>
      <c r="O16" s="130"/>
      <c r="P16" s="130"/>
      <c r="Q16" s="130"/>
    </row>
    <row r="17" spans="1:17">
      <c r="A17" s="146" t="s">
        <v>183</v>
      </c>
      <c r="B17" s="148" t="s">
        <v>184</v>
      </c>
      <c r="C17" s="130"/>
      <c r="D17" s="130">
        <v>700</v>
      </c>
      <c r="E17" s="152">
        <v>700</v>
      </c>
      <c r="F17" s="130"/>
      <c r="G17" s="130"/>
      <c r="H17" s="130"/>
      <c r="I17" s="130"/>
      <c r="J17" s="130"/>
      <c r="K17" s="152"/>
      <c r="L17" s="130"/>
      <c r="M17" s="130"/>
      <c r="N17" s="130"/>
      <c r="O17" s="130"/>
      <c r="P17" s="130"/>
      <c r="Q17" s="130"/>
    </row>
    <row r="18" spans="1:17">
      <c r="A18" s="146" t="s">
        <v>186</v>
      </c>
      <c r="B18" s="148" t="s">
        <v>424</v>
      </c>
      <c r="C18" s="130"/>
      <c r="D18" s="130">
        <v>1134</v>
      </c>
      <c r="E18" s="152">
        <f>893+241</f>
        <v>1134</v>
      </c>
      <c r="F18" s="130"/>
      <c r="G18" s="130"/>
      <c r="H18" s="130"/>
      <c r="I18" s="130"/>
      <c r="J18" s="130"/>
      <c r="K18" s="152"/>
      <c r="L18" s="130"/>
      <c r="M18" s="130"/>
      <c r="N18" s="130"/>
      <c r="O18" s="130"/>
      <c r="P18" s="130"/>
      <c r="Q18" s="130"/>
    </row>
    <row r="19" spans="1:17">
      <c r="A19" s="146" t="s">
        <v>187</v>
      </c>
      <c r="B19" s="148" t="s">
        <v>424</v>
      </c>
      <c r="C19" s="130"/>
      <c r="D19" s="130">
        <v>700</v>
      </c>
      <c r="E19" s="152">
        <f>551+149</f>
        <v>700</v>
      </c>
      <c r="F19" s="130"/>
      <c r="G19" s="130"/>
      <c r="H19" s="130"/>
      <c r="I19" s="130"/>
      <c r="J19" s="130"/>
      <c r="K19" s="152"/>
      <c r="L19" s="130"/>
      <c r="M19" s="130"/>
      <c r="N19" s="130"/>
      <c r="O19" s="130"/>
      <c r="P19" s="130"/>
      <c r="Q19" s="130"/>
    </row>
    <row r="20" spans="1:17">
      <c r="A20" s="146" t="s">
        <v>188</v>
      </c>
      <c r="B20" s="148" t="s">
        <v>424</v>
      </c>
      <c r="C20" s="130"/>
      <c r="D20" s="130">
        <v>150</v>
      </c>
      <c r="E20" s="152">
        <v>150</v>
      </c>
      <c r="F20" s="130"/>
      <c r="G20" s="130"/>
      <c r="H20" s="130"/>
      <c r="I20" s="130"/>
      <c r="J20" s="130"/>
      <c r="K20" s="152"/>
      <c r="L20" s="130"/>
      <c r="M20" s="130"/>
      <c r="N20" s="130"/>
      <c r="O20" s="130"/>
      <c r="P20" s="130"/>
      <c r="Q20" s="130"/>
    </row>
    <row r="21" spans="1:17">
      <c r="A21" s="146" t="s">
        <v>189</v>
      </c>
      <c r="B21" s="148" t="s">
        <v>424</v>
      </c>
      <c r="C21" s="130"/>
      <c r="D21" s="130">
        <v>1346</v>
      </c>
      <c r="E21" s="152">
        <f>1181+48+13+79+21+4</f>
        <v>1346</v>
      </c>
      <c r="F21" s="130"/>
      <c r="G21" s="130"/>
      <c r="H21" s="130"/>
      <c r="I21" s="130"/>
      <c r="J21" s="130"/>
      <c r="K21" s="152"/>
      <c r="L21" s="130"/>
      <c r="M21" s="130"/>
      <c r="N21" s="130"/>
      <c r="O21" s="130"/>
      <c r="P21" s="130"/>
      <c r="Q21" s="130"/>
    </row>
    <row r="22" spans="1:17">
      <c r="A22" s="146" t="s">
        <v>190</v>
      </c>
      <c r="B22" s="148" t="s">
        <v>424</v>
      </c>
      <c r="C22" s="130"/>
      <c r="D22" s="130">
        <v>681</v>
      </c>
      <c r="E22" s="152">
        <f>430+116+7+15+4+2+84+23</f>
        <v>681</v>
      </c>
      <c r="F22" s="130"/>
      <c r="G22" s="130"/>
      <c r="H22" s="130"/>
      <c r="I22" s="130"/>
      <c r="J22" s="130"/>
      <c r="K22" s="152"/>
      <c r="L22" s="130"/>
      <c r="M22" s="130"/>
      <c r="N22" s="130"/>
      <c r="O22" s="130"/>
      <c r="P22" s="130"/>
      <c r="Q22" s="130"/>
    </row>
    <row r="23" spans="1:17">
      <c r="A23" s="146" t="s">
        <v>191</v>
      </c>
      <c r="B23" s="148" t="s">
        <v>424</v>
      </c>
      <c r="C23" s="130"/>
      <c r="D23" s="130">
        <v>435</v>
      </c>
      <c r="E23" s="152">
        <f>217+59+125+34</f>
        <v>435</v>
      </c>
      <c r="F23" s="130"/>
      <c r="G23" s="130"/>
      <c r="H23" s="130"/>
      <c r="I23" s="130"/>
      <c r="J23" s="130"/>
      <c r="K23" s="152"/>
      <c r="L23" s="130"/>
      <c r="M23" s="130"/>
      <c r="N23" s="130"/>
      <c r="O23" s="130"/>
      <c r="P23" s="130"/>
      <c r="Q23" s="130"/>
    </row>
    <row r="24" spans="1:17">
      <c r="A24" s="146" t="s">
        <v>192</v>
      </c>
      <c r="B24" s="148" t="s">
        <v>424</v>
      </c>
      <c r="C24" s="130"/>
      <c r="D24" s="130">
        <v>5640</v>
      </c>
      <c r="E24" s="152">
        <f>3375+360+1500+405</f>
        <v>5640</v>
      </c>
      <c r="F24" s="130"/>
      <c r="G24" s="130"/>
      <c r="H24" s="130"/>
      <c r="I24" s="130"/>
      <c r="J24" s="130"/>
      <c r="K24" s="152"/>
      <c r="L24" s="130"/>
      <c r="M24" s="130"/>
      <c r="N24" s="130"/>
      <c r="O24" s="130"/>
      <c r="P24" s="130"/>
      <c r="Q24" s="130"/>
    </row>
    <row r="25" spans="1:17">
      <c r="A25" s="146" t="s">
        <v>746</v>
      </c>
      <c r="B25" s="148" t="s">
        <v>424</v>
      </c>
      <c r="C25" s="130"/>
      <c r="D25" s="130"/>
      <c r="E25" s="152"/>
      <c r="F25" s="130"/>
      <c r="G25" s="130"/>
      <c r="H25" s="130"/>
      <c r="I25" s="130"/>
      <c r="J25" s="130">
        <v>138</v>
      </c>
      <c r="K25" s="152">
        <v>138</v>
      </c>
      <c r="L25" s="130"/>
      <c r="M25" s="130"/>
      <c r="N25" s="130"/>
      <c r="O25" s="130"/>
      <c r="P25" s="130"/>
      <c r="Q25" s="130"/>
    </row>
    <row r="26" spans="1:17">
      <c r="A26" s="146" t="s">
        <v>739</v>
      </c>
      <c r="B26" s="148" t="s">
        <v>424</v>
      </c>
      <c r="C26" s="130"/>
      <c r="D26" s="130"/>
      <c r="E26" s="152"/>
      <c r="F26" s="130"/>
      <c r="G26" s="130"/>
      <c r="H26" s="130"/>
      <c r="I26" s="130"/>
      <c r="J26" s="130"/>
      <c r="K26" s="152"/>
      <c r="L26" s="130"/>
      <c r="M26" s="130">
        <v>250</v>
      </c>
      <c r="N26" s="130">
        <v>250</v>
      </c>
      <c r="O26" s="130"/>
      <c r="P26" s="130"/>
      <c r="Q26" s="130"/>
    </row>
    <row r="27" spans="1:17" s="147" customFormat="1">
      <c r="A27" s="15" t="s">
        <v>1071</v>
      </c>
      <c r="B27" s="139" t="s">
        <v>424</v>
      </c>
      <c r="C27" s="119">
        <f>SUM(C11:C14)</f>
        <v>456351</v>
      </c>
      <c r="D27" s="119">
        <f>SUM(D11:D24)</f>
        <v>460541</v>
      </c>
      <c r="E27" s="119">
        <f>SUM(E11:E24)</f>
        <v>62311</v>
      </c>
      <c r="F27" s="119">
        <f>SUM(F11:F14)</f>
        <v>0</v>
      </c>
      <c r="G27" s="119"/>
      <c r="H27" s="119"/>
      <c r="I27" s="119">
        <f>SUM(I11:I14)</f>
        <v>0</v>
      </c>
      <c r="J27" s="119"/>
      <c r="K27" s="231"/>
      <c r="L27" s="119">
        <f>SUM(L11:L26)</f>
        <v>0</v>
      </c>
      <c r="M27" s="119">
        <f>SUM(M11:M26)</f>
        <v>250</v>
      </c>
      <c r="N27" s="119">
        <f>SUM(N11:N26)</f>
        <v>250</v>
      </c>
      <c r="O27" s="119">
        <f>SUM(O11:O14)</f>
        <v>456351</v>
      </c>
      <c r="P27" s="130">
        <f t="shared" si="0"/>
        <v>460791</v>
      </c>
      <c r="Q27" s="130">
        <f t="shared" si="1"/>
        <v>62561</v>
      </c>
    </row>
    <row r="28" spans="1:17">
      <c r="A28" s="13"/>
      <c r="B28" s="148"/>
      <c r="C28" s="130"/>
      <c r="D28" s="130"/>
      <c r="E28" s="152"/>
      <c r="F28" s="130"/>
      <c r="G28" s="130"/>
      <c r="H28" s="130"/>
      <c r="I28" s="130"/>
      <c r="J28" s="130"/>
      <c r="K28" s="152"/>
      <c r="L28" s="130"/>
      <c r="M28" s="130"/>
      <c r="N28" s="130"/>
      <c r="O28" s="130"/>
      <c r="P28" s="130">
        <f t="shared" si="0"/>
        <v>0</v>
      </c>
      <c r="Q28" s="130">
        <f t="shared" si="1"/>
        <v>0</v>
      </c>
    </row>
    <row r="29" spans="1:17">
      <c r="A29" s="149" t="s">
        <v>425</v>
      </c>
      <c r="B29" s="148" t="s">
        <v>426</v>
      </c>
      <c r="C29" s="130"/>
      <c r="D29" s="130"/>
      <c r="E29" s="152"/>
      <c r="F29" s="130"/>
      <c r="G29" s="130"/>
      <c r="H29" s="130"/>
      <c r="I29" s="130"/>
      <c r="J29" s="130"/>
      <c r="K29" s="152"/>
      <c r="L29" s="130"/>
      <c r="M29" s="130"/>
      <c r="N29" s="130"/>
      <c r="O29" s="130"/>
      <c r="P29" s="130">
        <f t="shared" si="0"/>
        <v>0</v>
      </c>
      <c r="Q29" s="130">
        <f t="shared" si="1"/>
        <v>0</v>
      </c>
    </row>
    <row r="30" spans="1:17">
      <c r="A30" s="149"/>
      <c r="B30" s="148"/>
      <c r="C30" s="130"/>
      <c r="D30" s="130"/>
      <c r="E30" s="152"/>
      <c r="F30" s="130"/>
      <c r="G30" s="130"/>
      <c r="H30" s="130"/>
      <c r="I30" s="130"/>
      <c r="J30" s="130"/>
      <c r="K30" s="152"/>
      <c r="L30" s="130"/>
      <c r="M30" s="130"/>
      <c r="N30" s="130"/>
      <c r="O30" s="130"/>
      <c r="P30" s="130">
        <f t="shared" si="0"/>
        <v>0</v>
      </c>
      <c r="Q30" s="130">
        <f t="shared" si="1"/>
        <v>0</v>
      </c>
    </row>
    <row r="31" spans="1:17">
      <c r="A31" s="146" t="s">
        <v>696</v>
      </c>
      <c r="B31" s="148" t="s">
        <v>428</v>
      </c>
      <c r="C31" s="130"/>
      <c r="D31" s="130"/>
      <c r="E31" s="152"/>
      <c r="F31" s="130"/>
      <c r="G31" s="130"/>
      <c r="H31" s="130"/>
      <c r="I31" s="130">
        <v>280</v>
      </c>
      <c r="J31" s="130"/>
      <c r="K31" s="152"/>
      <c r="L31" s="130"/>
      <c r="M31" s="130"/>
      <c r="N31" s="130"/>
      <c r="O31" s="130">
        <f t="shared" ref="O31:O54" si="3">C31+F31+I31+L31</f>
        <v>280</v>
      </c>
      <c r="P31" s="130">
        <f t="shared" si="0"/>
        <v>0</v>
      </c>
      <c r="Q31" s="130">
        <f t="shared" si="1"/>
        <v>0</v>
      </c>
    </row>
    <row r="32" spans="1:17">
      <c r="A32" s="146" t="s">
        <v>697</v>
      </c>
      <c r="B32" s="148" t="s">
        <v>428</v>
      </c>
      <c r="C32" s="130"/>
      <c r="D32" s="130"/>
      <c r="E32" s="152"/>
      <c r="F32" s="130"/>
      <c r="G32" s="130"/>
      <c r="H32" s="130"/>
      <c r="I32" s="130">
        <v>240</v>
      </c>
      <c r="J32" s="130">
        <v>110</v>
      </c>
      <c r="K32" s="152">
        <f>50+60</f>
        <v>110</v>
      </c>
      <c r="L32" s="130"/>
      <c r="M32" s="130"/>
      <c r="N32" s="130"/>
      <c r="O32" s="130">
        <f t="shared" si="3"/>
        <v>240</v>
      </c>
      <c r="P32" s="130">
        <f t="shared" si="0"/>
        <v>110</v>
      </c>
      <c r="Q32" s="130">
        <f t="shared" si="1"/>
        <v>110</v>
      </c>
    </row>
    <row r="33" spans="1:17">
      <c r="A33" s="146" t="s">
        <v>698</v>
      </c>
      <c r="B33" s="148" t="s">
        <v>428</v>
      </c>
      <c r="C33" s="130"/>
      <c r="D33" s="130"/>
      <c r="E33" s="152"/>
      <c r="F33" s="130"/>
      <c r="G33" s="130"/>
      <c r="H33" s="130"/>
      <c r="I33" s="130">
        <v>40</v>
      </c>
      <c r="J33" s="130">
        <v>34</v>
      </c>
      <c r="K33" s="152">
        <v>34</v>
      </c>
      <c r="L33" s="130"/>
      <c r="M33" s="130"/>
      <c r="N33" s="130"/>
      <c r="O33" s="130">
        <f t="shared" si="3"/>
        <v>40</v>
      </c>
      <c r="P33" s="130">
        <f t="shared" si="0"/>
        <v>34</v>
      </c>
      <c r="Q33" s="130">
        <f t="shared" si="1"/>
        <v>34</v>
      </c>
    </row>
    <row r="34" spans="1:17">
      <c r="A34" s="146" t="s">
        <v>699</v>
      </c>
      <c r="B34" s="148" t="s">
        <v>428</v>
      </c>
      <c r="C34" s="130"/>
      <c r="D34" s="130"/>
      <c r="E34" s="152"/>
      <c r="F34" s="130"/>
      <c r="G34" s="130"/>
      <c r="H34" s="130"/>
      <c r="I34" s="130">
        <v>70</v>
      </c>
      <c r="J34" s="130">
        <v>15</v>
      </c>
      <c r="K34" s="152">
        <v>15</v>
      </c>
      <c r="L34" s="130"/>
      <c r="M34" s="130"/>
      <c r="N34" s="130"/>
      <c r="O34" s="130">
        <f t="shared" si="3"/>
        <v>70</v>
      </c>
      <c r="P34" s="130">
        <f t="shared" si="0"/>
        <v>15</v>
      </c>
      <c r="Q34" s="130">
        <f t="shared" si="1"/>
        <v>15</v>
      </c>
    </row>
    <row r="35" spans="1:17">
      <c r="A35" s="146" t="s">
        <v>700</v>
      </c>
      <c r="B35" s="148" t="s">
        <v>428</v>
      </c>
      <c r="C35" s="130"/>
      <c r="D35" s="130"/>
      <c r="E35" s="152"/>
      <c r="F35" s="130"/>
      <c r="G35" s="130"/>
      <c r="H35" s="130"/>
      <c r="I35" s="130">
        <v>50</v>
      </c>
      <c r="J35" s="130"/>
      <c r="K35" s="152"/>
      <c r="L35" s="130"/>
      <c r="M35" s="130"/>
      <c r="N35" s="130"/>
      <c r="O35" s="130">
        <f t="shared" si="3"/>
        <v>50</v>
      </c>
      <c r="P35" s="130">
        <f t="shared" si="0"/>
        <v>0</v>
      </c>
      <c r="Q35" s="130">
        <f t="shared" si="1"/>
        <v>0</v>
      </c>
    </row>
    <row r="36" spans="1:17">
      <c r="A36" s="146" t="s">
        <v>701</v>
      </c>
      <c r="B36" s="148" t="s">
        <v>428</v>
      </c>
      <c r="C36" s="130"/>
      <c r="D36" s="130"/>
      <c r="E36" s="152"/>
      <c r="F36" s="130"/>
      <c r="G36" s="130"/>
      <c r="H36" s="130"/>
      <c r="I36" s="130">
        <v>100</v>
      </c>
      <c r="J36" s="130"/>
      <c r="K36" s="152"/>
      <c r="L36" s="130"/>
      <c r="M36" s="130"/>
      <c r="N36" s="130"/>
      <c r="O36" s="130">
        <f t="shared" si="3"/>
        <v>100</v>
      </c>
      <c r="P36" s="130">
        <f t="shared" si="0"/>
        <v>0</v>
      </c>
      <c r="Q36" s="130">
        <f t="shared" si="1"/>
        <v>0</v>
      </c>
    </row>
    <row r="37" spans="1:17">
      <c r="A37" s="146" t="s">
        <v>707</v>
      </c>
      <c r="B37" s="148" t="s">
        <v>428</v>
      </c>
      <c r="C37" s="130">
        <v>160</v>
      </c>
      <c r="D37" s="130"/>
      <c r="E37" s="152"/>
      <c r="F37" s="130"/>
      <c r="G37" s="130"/>
      <c r="H37" s="130"/>
      <c r="I37" s="130"/>
      <c r="J37" s="130"/>
      <c r="K37" s="152"/>
      <c r="L37" s="130"/>
      <c r="M37" s="130"/>
      <c r="N37" s="130"/>
      <c r="O37" s="130">
        <f t="shared" si="3"/>
        <v>160</v>
      </c>
      <c r="P37" s="130">
        <f t="shared" si="0"/>
        <v>0</v>
      </c>
      <c r="Q37" s="130">
        <f t="shared" si="1"/>
        <v>0</v>
      </c>
    </row>
    <row r="38" spans="1:17">
      <c r="A38" s="146" t="s">
        <v>185</v>
      </c>
      <c r="B38" s="148" t="s">
        <v>428</v>
      </c>
      <c r="C38" s="130">
        <v>1181</v>
      </c>
      <c r="D38" s="130">
        <v>1542</v>
      </c>
      <c r="E38" s="152">
        <f>1532+10</f>
        <v>1542</v>
      </c>
      <c r="F38" s="130"/>
      <c r="G38" s="130"/>
      <c r="H38" s="130"/>
      <c r="I38" s="130"/>
      <c r="J38" s="130"/>
      <c r="K38" s="152"/>
      <c r="L38" s="130"/>
      <c r="M38" s="130"/>
      <c r="N38" s="130"/>
      <c r="O38" s="130">
        <f t="shared" si="3"/>
        <v>1181</v>
      </c>
      <c r="P38" s="130">
        <f t="shared" si="0"/>
        <v>1542</v>
      </c>
      <c r="Q38" s="130">
        <f t="shared" si="1"/>
        <v>1542</v>
      </c>
    </row>
    <row r="39" spans="1:17">
      <c r="A39" s="146" t="s">
        <v>708</v>
      </c>
      <c r="B39" s="148" t="s">
        <v>428</v>
      </c>
      <c r="C39" s="130">
        <v>630</v>
      </c>
      <c r="D39" s="130"/>
      <c r="E39" s="152"/>
      <c r="F39" s="130"/>
      <c r="G39" s="130"/>
      <c r="H39" s="130"/>
      <c r="I39" s="130"/>
      <c r="J39" s="130"/>
      <c r="K39" s="152"/>
      <c r="L39" s="130"/>
      <c r="M39" s="130"/>
      <c r="N39" s="130"/>
      <c r="O39" s="130">
        <f t="shared" si="3"/>
        <v>630</v>
      </c>
      <c r="P39" s="130">
        <f t="shared" si="0"/>
        <v>0</v>
      </c>
      <c r="Q39" s="130">
        <f t="shared" si="1"/>
        <v>0</v>
      </c>
    </row>
    <row r="40" spans="1:17">
      <c r="A40" s="146" t="s">
        <v>709</v>
      </c>
      <c r="B40" s="148" t="s">
        <v>428</v>
      </c>
      <c r="C40" s="130">
        <v>48</v>
      </c>
      <c r="D40" s="130"/>
      <c r="E40" s="152"/>
      <c r="F40" s="130"/>
      <c r="G40" s="130"/>
      <c r="H40" s="130"/>
      <c r="I40" s="130"/>
      <c r="J40" s="130"/>
      <c r="K40" s="152"/>
      <c r="L40" s="130"/>
      <c r="M40" s="130"/>
      <c r="N40" s="130"/>
      <c r="O40" s="130">
        <f t="shared" si="3"/>
        <v>48</v>
      </c>
      <c r="P40" s="130">
        <f t="shared" si="0"/>
        <v>0</v>
      </c>
      <c r="Q40" s="130">
        <f t="shared" si="1"/>
        <v>0</v>
      </c>
    </row>
    <row r="41" spans="1:17">
      <c r="A41" s="146" t="s">
        <v>740</v>
      </c>
      <c r="B41" s="148" t="s">
        <v>428</v>
      </c>
      <c r="C41" s="130"/>
      <c r="D41" s="130"/>
      <c r="E41" s="152"/>
      <c r="F41" s="130"/>
      <c r="G41" s="130"/>
      <c r="H41" s="130"/>
      <c r="I41" s="130"/>
      <c r="J41" s="130">
        <v>60</v>
      </c>
      <c r="K41" s="152">
        <v>60</v>
      </c>
      <c r="L41" s="130"/>
      <c r="M41" s="130"/>
      <c r="N41" s="130"/>
      <c r="O41" s="130"/>
      <c r="P41" s="130"/>
      <c r="Q41" s="130"/>
    </row>
    <row r="42" spans="1:17">
      <c r="A42" s="146" t="s">
        <v>741</v>
      </c>
      <c r="B42" s="148" t="s">
        <v>428</v>
      </c>
      <c r="C42" s="130"/>
      <c r="D42" s="130">
        <v>786</v>
      </c>
      <c r="E42" s="152">
        <v>786</v>
      </c>
      <c r="F42" s="130"/>
      <c r="G42" s="130"/>
      <c r="H42" s="130"/>
      <c r="I42" s="130"/>
      <c r="J42" s="130">
        <v>192</v>
      </c>
      <c r="K42" s="152">
        <v>192</v>
      </c>
      <c r="L42" s="130"/>
      <c r="M42" s="130"/>
      <c r="N42" s="130"/>
      <c r="O42" s="130"/>
      <c r="P42" s="130"/>
      <c r="Q42" s="130"/>
    </row>
    <row r="43" spans="1:17">
      <c r="A43" s="146" t="s">
        <v>742</v>
      </c>
      <c r="B43" s="148" t="s">
        <v>428</v>
      </c>
      <c r="C43" s="130"/>
      <c r="D43" s="130"/>
      <c r="E43" s="152"/>
      <c r="F43" s="130"/>
      <c r="G43" s="130"/>
      <c r="H43" s="130"/>
      <c r="I43" s="130"/>
      <c r="J43" s="130">
        <v>235</v>
      </c>
      <c r="K43" s="152">
        <f>235</f>
        <v>235</v>
      </c>
      <c r="L43" s="130"/>
      <c r="M43" s="130"/>
      <c r="N43" s="130"/>
      <c r="O43" s="130"/>
      <c r="P43" s="130"/>
      <c r="Q43" s="130"/>
    </row>
    <row r="44" spans="1:17">
      <c r="A44" s="146" t="s">
        <v>743</v>
      </c>
      <c r="B44" s="148" t="s">
        <v>428</v>
      </c>
      <c r="C44" s="130"/>
      <c r="D44" s="130"/>
      <c r="E44" s="152"/>
      <c r="F44" s="130"/>
      <c r="G44" s="130"/>
      <c r="H44" s="130"/>
      <c r="I44" s="130"/>
      <c r="J44" s="130">
        <v>148</v>
      </c>
      <c r="K44" s="152">
        <v>148</v>
      </c>
      <c r="L44" s="130"/>
      <c r="M44" s="130"/>
      <c r="N44" s="130"/>
      <c r="O44" s="130"/>
      <c r="P44" s="130"/>
      <c r="Q44" s="130"/>
    </row>
    <row r="45" spans="1:17">
      <c r="A45" s="146" t="s">
        <v>744</v>
      </c>
      <c r="B45" s="148" t="s">
        <v>428</v>
      </c>
      <c r="C45" s="130"/>
      <c r="D45" s="130"/>
      <c r="E45" s="152"/>
      <c r="F45" s="130"/>
      <c r="G45" s="130"/>
      <c r="H45" s="130"/>
      <c r="I45" s="130"/>
      <c r="J45" s="130">
        <v>174</v>
      </c>
      <c r="K45" s="152">
        <f>((3660+13595+56390+19585+70000)/1.27+45070)/1000</f>
        <v>173.59755905511813</v>
      </c>
      <c r="L45" s="130"/>
      <c r="M45" s="130"/>
      <c r="N45" s="130"/>
      <c r="O45" s="130"/>
      <c r="P45" s="130"/>
      <c r="Q45" s="130"/>
    </row>
    <row r="46" spans="1:17">
      <c r="A46" s="146" t="s">
        <v>745</v>
      </c>
      <c r="B46" s="148" t="s">
        <v>428</v>
      </c>
      <c r="C46" s="130"/>
      <c r="D46" s="130"/>
      <c r="E46" s="152"/>
      <c r="F46" s="130"/>
      <c r="G46" s="130"/>
      <c r="H46" s="130"/>
      <c r="I46" s="130"/>
      <c r="J46" s="130">
        <v>87</v>
      </c>
      <c r="K46" s="152">
        <v>87</v>
      </c>
      <c r="L46" s="130"/>
      <c r="M46" s="130"/>
      <c r="N46" s="130"/>
      <c r="O46" s="130"/>
      <c r="P46" s="130"/>
      <c r="Q46" s="130"/>
    </row>
    <row r="47" spans="1:17">
      <c r="A47" s="146" t="s">
        <v>747</v>
      </c>
      <c r="B47" s="148" t="s">
        <v>428</v>
      </c>
      <c r="C47" s="130"/>
      <c r="D47" s="130"/>
      <c r="E47" s="152"/>
      <c r="F47" s="130"/>
      <c r="G47" s="130"/>
      <c r="H47" s="130"/>
      <c r="I47" s="130"/>
      <c r="J47" s="130">
        <v>240</v>
      </c>
      <c r="K47" s="152">
        <v>240</v>
      </c>
      <c r="L47" s="130"/>
      <c r="M47" s="130"/>
      <c r="N47" s="130"/>
      <c r="O47" s="130"/>
      <c r="P47" s="130"/>
      <c r="Q47" s="130"/>
    </row>
    <row r="48" spans="1:17">
      <c r="A48" s="146" t="s">
        <v>748</v>
      </c>
      <c r="B48" s="148" t="s">
        <v>428</v>
      </c>
      <c r="C48" s="130"/>
      <c r="D48" s="130"/>
      <c r="E48" s="152"/>
      <c r="F48" s="130"/>
      <c r="G48" s="130"/>
      <c r="H48" s="130"/>
      <c r="I48" s="130"/>
      <c r="J48" s="130">
        <v>200</v>
      </c>
      <c r="K48" s="152">
        <v>200</v>
      </c>
      <c r="L48" s="130"/>
      <c r="M48" s="130"/>
      <c r="N48" s="130"/>
      <c r="O48" s="130"/>
      <c r="P48" s="130"/>
      <c r="Q48" s="130"/>
    </row>
    <row r="49" spans="1:17">
      <c r="A49" s="146" t="s">
        <v>749</v>
      </c>
      <c r="B49" s="148" t="s">
        <v>428</v>
      </c>
      <c r="C49" s="130"/>
      <c r="D49" s="130"/>
      <c r="E49" s="152"/>
      <c r="F49" s="130"/>
      <c r="G49" s="130"/>
      <c r="H49" s="130"/>
      <c r="I49" s="130"/>
      <c r="J49" s="130">
        <v>189</v>
      </c>
      <c r="K49" s="152">
        <v>189</v>
      </c>
      <c r="L49" s="130"/>
      <c r="M49" s="130"/>
      <c r="N49" s="130"/>
      <c r="O49" s="130"/>
      <c r="P49" s="130"/>
      <c r="Q49" s="130"/>
    </row>
    <row r="50" spans="1:17">
      <c r="A50" s="146" t="s">
        <v>710</v>
      </c>
      <c r="B50" s="148" t="s">
        <v>428</v>
      </c>
      <c r="C50" s="130">
        <v>1000</v>
      </c>
      <c r="D50" s="130">
        <v>1000</v>
      </c>
      <c r="E50" s="152">
        <f>470+174</f>
        <v>644</v>
      </c>
      <c r="F50" s="130"/>
      <c r="G50" s="130"/>
      <c r="H50" s="130"/>
      <c r="I50" s="130"/>
      <c r="J50" s="130"/>
      <c r="K50" s="152"/>
      <c r="L50" s="130"/>
      <c r="M50" s="130"/>
      <c r="N50" s="130"/>
      <c r="O50" s="130">
        <f t="shared" si="3"/>
        <v>1000</v>
      </c>
      <c r="P50" s="130">
        <f t="shared" si="0"/>
        <v>1000</v>
      </c>
      <c r="Q50" s="130">
        <f t="shared" si="1"/>
        <v>644</v>
      </c>
    </row>
    <row r="51" spans="1:17">
      <c r="A51" s="146" t="s">
        <v>179</v>
      </c>
      <c r="B51" s="148" t="s">
        <v>428</v>
      </c>
      <c r="C51" s="130"/>
      <c r="D51" s="130">
        <v>113</v>
      </c>
      <c r="E51" s="152">
        <v>113</v>
      </c>
      <c r="F51" s="130"/>
      <c r="G51" s="130"/>
      <c r="H51" s="130"/>
      <c r="I51" s="130"/>
      <c r="J51" s="130"/>
      <c r="K51" s="152"/>
      <c r="L51" s="130"/>
      <c r="M51" s="130"/>
      <c r="N51" s="130"/>
      <c r="O51" s="130"/>
      <c r="P51" s="130"/>
      <c r="Q51" s="130"/>
    </row>
    <row r="52" spans="1:17">
      <c r="A52" s="146" t="s">
        <v>193</v>
      </c>
      <c r="B52" s="148" t="s">
        <v>428</v>
      </c>
      <c r="C52" s="130"/>
      <c r="D52" s="130">
        <v>110</v>
      </c>
      <c r="E52" s="152">
        <v>110</v>
      </c>
      <c r="F52" s="130"/>
      <c r="G52" s="130"/>
      <c r="H52" s="130"/>
      <c r="I52" s="130"/>
      <c r="J52" s="130"/>
      <c r="K52" s="152"/>
      <c r="L52" s="130"/>
      <c r="M52" s="130"/>
      <c r="N52" s="130"/>
      <c r="O52" s="130"/>
      <c r="P52" s="130"/>
      <c r="Q52" s="130"/>
    </row>
    <row r="53" spans="1:17">
      <c r="A53" s="146" t="s">
        <v>194</v>
      </c>
      <c r="B53" s="148" t="s">
        <v>428</v>
      </c>
      <c r="C53" s="130"/>
      <c r="D53" s="130">
        <v>55</v>
      </c>
      <c r="E53" s="152">
        <f>43+12</f>
        <v>55</v>
      </c>
      <c r="F53" s="130"/>
      <c r="G53" s="130"/>
      <c r="H53" s="130"/>
      <c r="I53" s="130"/>
      <c r="J53" s="130"/>
      <c r="K53" s="152"/>
      <c r="L53" s="130"/>
      <c r="M53" s="130"/>
      <c r="N53" s="130"/>
      <c r="O53" s="130"/>
      <c r="P53" s="130"/>
      <c r="Q53" s="130"/>
    </row>
    <row r="54" spans="1:17">
      <c r="A54" s="146" t="s">
        <v>711</v>
      </c>
      <c r="B54" s="148" t="s">
        <v>428</v>
      </c>
      <c r="C54" s="130">
        <v>320</v>
      </c>
      <c r="D54" s="130"/>
      <c r="E54" s="152"/>
      <c r="F54" s="130"/>
      <c r="G54" s="130"/>
      <c r="H54" s="130"/>
      <c r="I54" s="130"/>
      <c r="J54" s="130"/>
      <c r="K54" s="152"/>
      <c r="L54" s="130"/>
      <c r="M54" s="130"/>
      <c r="N54" s="130"/>
      <c r="O54" s="130">
        <f t="shared" si="3"/>
        <v>320</v>
      </c>
      <c r="P54" s="130">
        <f t="shared" si="0"/>
        <v>0</v>
      </c>
      <c r="Q54" s="130">
        <f t="shared" si="1"/>
        <v>0</v>
      </c>
    </row>
    <row r="55" spans="1:17" s="147" customFormat="1">
      <c r="A55" s="15" t="s">
        <v>427</v>
      </c>
      <c r="B55" s="139" t="s">
        <v>428</v>
      </c>
      <c r="C55" s="119">
        <f>SUM(C31:C54)</f>
        <v>3339</v>
      </c>
      <c r="D55" s="119">
        <f>SUM(D31:D54)</f>
        <v>3606</v>
      </c>
      <c r="E55" s="119">
        <f>SUM(E31:E54)</f>
        <v>3250</v>
      </c>
      <c r="F55" s="119">
        <f>SUM(F31:F54)</f>
        <v>0</v>
      </c>
      <c r="G55" s="119"/>
      <c r="H55" s="119"/>
      <c r="I55" s="119">
        <f>SUM(I31:I54)</f>
        <v>780</v>
      </c>
      <c r="J55" s="119">
        <f>SUM(J31:J54)</f>
        <v>1684</v>
      </c>
      <c r="K55" s="231">
        <f>SUM(K31:K54)</f>
        <v>1683.5975590551182</v>
      </c>
      <c r="L55" s="119">
        <f>SUM(L31:L54)</f>
        <v>0</v>
      </c>
      <c r="M55" s="119"/>
      <c r="N55" s="119"/>
      <c r="O55" s="119">
        <f>SUM(O31:O54)</f>
        <v>4119</v>
      </c>
      <c r="P55" s="130">
        <f t="shared" si="0"/>
        <v>5290</v>
      </c>
      <c r="Q55" s="130">
        <f t="shared" si="1"/>
        <v>4933.5975590551179</v>
      </c>
    </row>
    <row r="56" spans="1:17">
      <c r="A56" s="13"/>
      <c r="B56" s="148"/>
      <c r="C56" s="130"/>
      <c r="D56" s="130"/>
      <c r="E56" s="152"/>
      <c r="F56" s="130"/>
      <c r="G56" s="130"/>
      <c r="H56" s="130"/>
      <c r="I56" s="130"/>
      <c r="J56" s="130"/>
      <c r="K56" s="152"/>
      <c r="L56" s="130"/>
      <c r="M56" s="130"/>
      <c r="N56" s="130"/>
      <c r="O56" s="130"/>
      <c r="P56" s="130">
        <f t="shared" si="0"/>
        <v>0</v>
      </c>
      <c r="Q56" s="130">
        <f t="shared" si="1"/>
        <v>0</v>
      </c>
    </row>
    <row r="57" spans="1:17">
      <c r="A57" s="13" t="s">
        <v>429</v>
      </c>
      <c r="B57" s="148" t="s">
        <v>430</v>
      </c>
      <c r="C57" s="130"/>
      <c r="D57" s="130"/>
      <c r="E57" s="152"/>
      <c r="F57" s="130"/>
      <c r="G57" s="130"/>
      <c r="H57" s="130"/>
      <c r="I57" s="130"/>
      <c r="J57" s="130"/>
      <c r="K57" s="152"/>
      <c r="L57" s="130"/>
      <c r="M57" s="130"/>
      <c r="N57" s="130"/>
      <c r="O57" s="130"/>
      <c r="P57" s="130">
        <f t="shared" si="0"/>
        <v>0</v>
      </c>
      <c r="Q57" s="130">
        <f t="shared" si="1"/>
        <v>0</v>
      </c>
    </row>
    <row r="58" spans="1:17">
      <c r="A58" s="13"/>
      <c r="B58" s="148"/>
      <c r="C58" s="130"/>
      <c r="D58" s="130"/>
      <c r="E58" s="152"/>
      <c r="F58" s="130"/>
      <c r="G58" s="130"/>
      <c r="H58" s="130"/>
      <c r="I58" s="130"/>
      <c r="J58" s="130"/>
      <c r="K58" s="152"/>
      <c r="L58" s="130"/>
      <c r="M58" s="130"/>
      <c r="N58" s="130"/>
      <c r="O58" s="130"/>
      <c r="P58" s="130">
        <f t="shared" si="0"/>
        <v>0</v>
      </c>
      <c r="Q58" s="130">
        <f t="shared" si="1"/>
        <v>0</v>
      </c>
    </row>
    <row r="59" spans="1:17">
      <c r="A59" s="149" t="s">
        <v>431</v>
      </c>
      <c r="B59" s="148" t="s">
        <v>432</v>
      </c>
      <c r="C59" s="130"/>
      <c r="D59" s="130"/>
      <c r="E59" s="152"/>
      <c r="F59" s="130"/>
      <c r="G59" s="130"/>
      <c r="H59" s="130"/>
      <c r="I59" s="130"/>
      <c r="J59" s="130"/>
      <c r="K59" s="152"/>
      <c r="L59" s="130"/>
      <c r="M59" s="130"/>
      <c r="N59" s="130"/>
      <c r="O59" s="130"/>
      <c r="P59" s="130">
        <f t="shared" si="0"/>
        <v>0</v>
      </c>
      <c r="Q59" s="130">
        <f t="shared" si="1"/>
        <v>0</v>
      </c>
    </row>
    <row r="60" spans="1:17">
      <c r="A60" s="149"/>
      <c r="B60" s="148"/>
      <c r="C60" s="130"/>
      <c r="D60" s="130"/>
      <c r="E60" s="152"/>
      <c r="F60" s="130"/>
      <c r="G60" s="130"/>
      <c r="H60" s="130"/>
      <c r="I60" s="130"/>
      <c r="J60" s="130"/>
      <c r="K60" s="152"/>
      <c r="L60" s="130"/>
      <c r="M60" s="130"/>
      <c r="N60" s="130"/>
      <c r="O60" s="130"/>
      <c r="P60" s="130">
        <f t="shared" si="0"/>
        <v>0</v>
      </c>
      <c r="Q60" s="130">
        <f t="shared" si="1"/>
        <v>0</v>
      </c>
    </row>
    <row r="61" spans="1:17">
      <c r="A61" s="146" t="s">
        <v>705</v>
      </c>
      <c r="B61" s="148" t="s">
        <v>434</v>
      </c>
      <c r="C61" s="130">
        <v>16</v>
      </c>
      <c r="D61" s="130"/>
      <c r="E61" s="152"/>
      <c r="F61" s="130"/>
      <c r="G61" s="130"/>
      <c r="H61" s="130"/>
      <c r="I61" s="130"/>
      <c r="J61" s="130"/>
      <c r="K61" s="152"/>
      <c r="L61" s="130"/>
      <c r="M61" s="130"/>
      <c r="N61" s="130"/>
      <c r="O61" s="130">
        <f t="shared" ref="O61:O88" si="4">C61+F61+I61+L61</f>
        <v>16</v>
      </c>
      <c r="P61" s="130">
        <f t="shared" si="0"/>
        <v>0</v>
      </c>
      <c r="Q61" s="130">
        <f t="shared" si="1"/>
        <v>0</v>
      </c>
    </row>
    <row r="62" spans="1:17">
      <c r="A62" s="146" t="s">
        <v>706</v>
      </c>
      <c r="B62" s="148" t="s">
        <v>434</v>
      </c>
      <c r="C62" s="130">
        <v>56</v>
      </c>
      <c r="D62" s="130">
        <v>56</v>
      </c>
      <c r="E62" s="152">
        <v>56</v>
      </c>
      <c r="F62" s="130"/>
      <c r="G62" s="130"/>
      <c r="H62" s="130"/>
      <c r="I62" s="130"/>
      <c r="J62" s="130"/>
      <c r="K62" s="152"/>
      <c r="L62" s="130"/>
      <c r="M62" s="130"/>
      <c r="N62" s="130"/>
      <c r="O62" s="130">
        <f t="shared" si="4"/>
        <v>56</v>
      </c>
      <c r="P62" s="130">
        <f t="shared" si="0"/>
        <v>56</v>
      </c>
      <c r="Q62" s="130">
        <f t="shared" si="1"/>
        <v>56</v>
      </c>
    </row>
    <row r="63" spans="1:17">
      <c r="A63" s="146" t="s">
        <v>704</v>
      </c>
      <c r="B63" s="148" t="s">
        <v>434</v>
      </c>
      <c r="C63" s="130"/>
      <c r="D63" s="130"/>
      <c r="E63" s="152"/>
      <c r="F63" s="130">
        <v>162</v>
      </c>
      <c r="G63" s="130">
        <v>162</v>
      </c>
      <c r="H63" s="130">
        <f>9+7</f>
        <v>16</v>
      </c>
      <c r="I63" s="130"/>
      <c r="J63" s="130"/>
      <c r="K63" s="152"/>
      <c r="L63" s="130"/>
      <c r="M63" s="130"/>
      <c r="N63" s="130"/>
      <c r="O63" s="130">
        <f t="shared" si="4"/>
        <v>162</v>
      </c>
      <c r="P63" s="130">
        <f t="shared" si="0"/>
        <v>162</v>
      </c>
      <c r="Q63" s="130">
        <f t="shared" si="1"/>
        <v>16</v>
      </c>
    </row>
    <row r="64" spans="1:17">
      <c r="A64" s="156" t="s">
        <v>695</v>
      </c>
      <c r="B64" s="148" t="s">
        <v>434</v>
      </c>
      <c r="C64" s="130">
        <v>9</v>
      </c>
      <c r="D64" s="229">
        <v>9</v>
      </c>
      <c r="E64" s="152">
        <v>9</v>
      </c>
      <c r="F64" s="130">
        <v>9</v>
      </c>
      <c r="G64" s="130">
        <v>9</v>
      </c>
      <c r="H64" s="130">
        <v>9</v>
      </c>
      <c r="I64" s="130">
        <v>9</v>
      </c>
      <c r="J64" s="130"/>
      <c r="K64" s="152">
        <f>2</f>
        <v>2</v>
      </c>
      <c r="L64" s="130">
        <v>9</v>
      </c>
      <c r="M64" s="130"/>
      <c r="N64" s="130"/>
      <c r="O64" s="130">
        <f t="shared" si="4"/>
        <v>36</v>
      </c>
      <c r="P64" s="130">
        <f t="shared" si="0"/>
        <v>18</v>
      </c>
      <c r="Q64" s="130">
        <f t="shared" si="1"/>
        <v>20</v>
      </c>
    </row>
    <row r="65" spans="1:17">
      <c r="A65" s="146" t="s">
        <v>707</v>
      </c>
      <c r="B65" s="148" t="s">
        <v>434</v>
      </c>
      <c r="C65" s="130">
        <v>43</v>
      </c>
      <c r="D65" s="130"/>
      <c r="E65" s="152"/>
      <c r="F65" s="130"/>
      <c r="G65" s="130"/>
      <c r="H65" s="130"/>
      <c r="I65" s="130"/>
      <c r="J65" s="130"/>
      <c r="K65" s="152"/>
      <c r="L65" s="130"/>
      <c r="M65" s="130"/>
      <c r="N65" s="130"/>
      <c r="O65" s="130">
        <f t="shared" si="4"/>
        <v>43</v>
      </c>
      <c r="P65" s="130">
        <f t="shared" si="0"/>
        <v>0</v>
      </c>
      <c r="Q65" s="130">
        <f t="shared" si="1"/>
        <v>0</v>
      </c>
    </row>
    <row r="66" spans="1:17">
      <c r="A66" s="146" t="s">
        <v>185</v>
      </c>
      <c r="B66" s="148" t="s">
        <v>434</v>
      </c>
      <c r="C66" s="130">
        <v>319</v>
      </c>
      <c r="D66" s="130">
        <v>417</v>
      </c>
      <c r="E66" s="152">
        <f>414+3</f>
        <v>417</v>
      </c>
      <c r="F66" s="130"/>
      <c r="G66" s="130"/>
      <c r="H66" s="130"/>
      <c r="I66" s="130"/>
      <c r="J66" s="130"/>
      <c r="K66" s="152"/>
      <c r="L66" s="130"/>
      <c r="M66" s="130"/>
      <c r="N66" s="130"/>
      <c r="O66" s="130">
        <f t="shared" si="4"/>
        <v>319</v>
      </c>
      <c r="P66" s="130">
        <f t="shared" si="0"/>
        <v>417</v>
      </c>
      <c r="Q66" s="130">
        <f t="shared" si="1"/>
        <v>417</v>
      </c>
    </row>
    <row r="67" spans="1:17">
      <c r="A67" s="146" t="s">
        <v>708</v>
      </c>
      <c r="B67" s="148" t="s">
        <v>434</v>
      </c>
      <c r="C67" s="130">
        <v>170</v>
      </c>
      <c r="D67" s="130">
        <v>74</v>
      </c>
      <c r="E67" s="152"/>
      <c r="F67" s="130"/>
      <c r="G67" s="130"/>
      <c r="H67" s="130"/>
      <c r="I67" s="130"/>
      <c r="J67" s="130"/>
      <c r="K67" s="152"/>
      <c r="L67" s="130"/>
      <c r="M67" s="130"/>
      <c r="N67" s="130"/>
      <c r="O67" s="130">
        <f t="shared" si="4"/>
        <v>170</v>
      </c>
      <c r="P67" s="130">
        <f t="shared" si="0"/>
        <v>74</v>
      </c>
      <c r="Q67" s="130">
        <f t="shared" si="1"/>
        <v>0</v>
      </c>
    </row>
    <row r="68" spans="1:17">
      <c r="A68" s="146" t="s">
        <v>709</v>
      </c>
      <c r="B68" s="148" t="s">
        <v>434</v>
      </c>
      <c r="C68" s="130">
        <v>13</v>
      </c>
      <c r="D68" s="130"/>
      <c r="E68" s="152"/>
      <c r="F68" s="130"/>
      <c r="G68" s="130"/>
      <c r="H68" s="130"/>
      <c r="I68" s="130"/>
      <c r="J68" s="130"/>
      <c r="K68" s="152"/>
      <c r="L68" s="130"/>
      <c r="M68" s="130"/>
      <c r="N68" s="130"/>
      <c r="O68" s="130">
        <f t="shared" si="4"/>
        <v>13</v>
      </c>
      <c r="P68" s="130">
        <f t="shared" si="0"/>
        <v>0</v>
      </c>
      <c r="Q68" s="130">
        <f t="shared" si="1"/>
        <v>0</v>
      </c>
    </row>
    <row r="69" spans="1:17">
      <c r="A69" s="146" t="s">
        <v>710</v>
      </c>
      <c r="B69" s="148" t="s">
        <v>434</v>
      </c>
      <c r="C69" s="130">
        <v>270</v>
      </c>
      <c r="D69" s="130">
        <v>174</v>
      </c>
      <c r="E69" s="152">
        <f>127+47</f>
        <v>174</v>
      </c>
      <c r="F69" s="130"/>
      <c r="G69" s="130"/>
      <c r="H69" s="130"/>
      <c r="I69" s="130"/>
      <c r="J69" s="130"/>
      <c r="K69" s="152"/>
      <c r="L69" s="130"/>
      <c r="M69" s="130"/>
      <c r="N69" s="130"/>
      <c r="O69" s="130">
        <f t="shared" si="4"/>
        <v>270</v>
      </c>
      <c r="P69" s="130">
        <f t="shared" si="0"/>
        <v>174</v>
      </c>
      <c r="Q69" s="130">
        <f t="shared" si="1"/>
        <v>174</v>
      </c>
    </row>
    <row r="70" spans="1:17">
      <c r="A70" s="146" t="s">
        <v>711</v>
      </c>
      <c r="B70" s="148" t="s">
        <v>434</v>
      </c>
      <c r="C70" s="130">
        <v>87</v>
      </c>
      <c r="D70" s="130"/>
      <c r="E70" s="152"/>
      <c r="F70" s="130"/>
      <c r="G70" s="130"/>
      <c r="H70" s="130"/>
      <c r="I70" s="130"/>
      <c r="J70" s="130"/>
      <c r="K70" s="152"/>
      <c r="L70" s="130"/>
      <c r="M70" s="130"/>
      <c r="N70" s="130"/>
      <c r="O70" s="130">
        <f t="shared" si="4"/>
        <v>87</v>
      </c>
      <c r="P70" s="130">
        <f t="shared" si="0"/>
        <v>0</v>
      </c>
      <c r="Q70" s="130">
        <f t="shared" si="1"/>
        <v>0</v>
      </c>
    </row>
    <row r="71" spans="1:17">
      <c r="A71" s="146" t="s">
        <v>696</v>
      </c>
      <c r="B71" s="148" t="s">
        <v>434</v>
      </c>
      <c r="C71" s="130"/>
      <c r="D71" s="130"/>
      <c r="E71" s="152"/>
      <c r="F71" s="130"/>
      <c r="G71" s="130"/>
      <c r="H71" s="130"/>
      <c r="I71" s="130">
        <v>76</v>
      </c>
      <c r="J71" s="130"/>
      <c r="K71" s="152"/>
      <c r="L71" s="130"/>
      <c r="M71" s="130"/>
      <c r="N71" s="130"/>
      <c r="O71" s="130">
        <f t="shared" si="4"/>
        <v>76</v>
      </c>
      <c r="P71" s="130">
        <f t="shared" si="0"/>
        <v>0</v>
      </c>
      <c r="Q71" s="130">
        <f t="shared" si="1"/>
        <v>0</v>
      </c>
    </row>
    <row r="72" spans="1:17">
      <c r="A72" s="146" t="s">
        <v>697</v>
      </c>
      <c r="B72" s="148" t="s">
        <v>434</v>
      </c>
      <c r="C72" s="130"/>
      <c r="D72" s="130"/>
      <c r="E72" s="152"/>
      <c r="F72" s="130"/>
      <c r="G72" s="130"/>
      <c r="H72" s="130"/>
      <c r="I72" s="130">
        <v>65</v>
      </c>
      <c r="J72" s="130"/>
      <c r="K72" s="152"/>
      <c r="L72" s="130"/>
      <c r="M72" s="130"/>
      <c r="N72" s="130"/>
      <c r="O72" s="130">
        <f t="shared" si="4"/>
        <v>65</v>
      </c>
      <c r="P72" s="130">
        <f t="shared" si="0"/>
        <v>0</v>
      </c>
      <c r="Q72" s="130">
        <f t="shared" si="1"/>
        <v>0</v>
      </c>
    </row>
    <row r="73" spans="1:17">
      <c r="A73" s="146" t="s">
        <v>698</v>
      </c>
      <c r="B73" s="148" t="s">
        <v>434</v>
      </c>
      <c r="C73" s="130"/>
      <c r="D73" s="130"/>
      <c r="E73" s="152"/>
      <c r="F73" s="130"/>
      <c r="G73" s="130"/>
      <c r="H73" s="130"/>
      <c r="I73" s="130">
        <v>11</v>
      </c>
      <c r="J73" s="130"/>
      <c r="K73" s="152"/>
      <c r="L73" s="130"/>
      <c r="M73" s="130"/>
      <c r="N73" s="130"/>
      <c r="O73" s="130">
        <f t="shared" si="4"/>
        <v>11</v>
      </c>
      <c r="P73" s="130">
        <f t="shared" si="0"/>
        <v>0</v>
      </c>
      <c r="Q73" s="130">
        <f t="shared" si="1"/>
        <v>0</v>
      </c>
    </row>
    <row r="74" spans="1:17">
      <c r="A74" s="146" t="s">
        <v>740</v>
      </c>
      <c r="B74" s="148" t="s">
        <v>434</v>
      </c>
      <c r="C74" s="130"/>
      <c r="D74" s="130"/>
      <c r="E74" s="152"/>
      <c r="F74" s="130"/>
      <c r="G74" s="130"/>
      <c r="H74" s="130"/>
      <c r="I74" s="130"/>
      <c r="J74" s="130">
        <v>14</v>
      </c>
      <c r="K74" s="152">
        <v>14</v>
      </c>
      <c r="L74" s="130">
        <v>9</v>
      </c>
      <c r="M74" s="130"/>
      <c r="N74" s="130"/>
      <c r="O74" s="130"/>
      <c r="P74" s="130"/>
      <c r="Q74" s="130"/>
    </row>
    <row r="75" spans="1:17">
      <c r="A75" s="146" t="s">
        <v>741</v>
      </c>
      <c r="B75" s="148" t="s">
        <v>434</v>
      </c>
      <c r="C75" s="130"/>
      <c r="D75" s="130"/>
      <c r="E75" s="152"/>
      <c r="F75" s="130"/>
      <c r="G75" s="130"/>
      <c r="H75" s="130"/>
      <c r="I75" s="130"/>
      <c r="J75" s="130">
        <v>52</v>
      </c>
      <c r="K75" s="152">
        <v>52</v>
      </c>
      <c r="L75" s="130">
        <v>52</v>
      </c>
      <c r="M75" s="130"/>
      <c r="N75" s="130"/>
      <c r="O75" s="130"/>
      <c r="P75" s="130"/>
      <c r="Q75" s="130"/>
    </row>
    <row r="76" spans="1:17">
      <c r="A76" s="146" t="s">
        <v>742</v>
      </c>
      <c r="B76" s="148" t="s">
        <v>434</v>
      </c>
      <c r="C76" s="130"/>
      <c r="D76" s="130"/>
      <c r="E76" s="152"/>
      <c r="F76" s="130"/>
      <c r="G76" s="130"/>
      <c r="H76" s="130"/>
      <c r="I76" s="130"/>
      <c r="J76" s="130">
        <v>64</v>
      </c>
      <c r="K76" s="152">
        <v>64</v>
      </c>
      <c r="L76" s="130">
        <v>64</v>
      </c>
      <c r="M76" s="130"/>
      <c r="N76" s="130"/>
      <c r="O76" s="130"/>
      <c r="P76" s="130"/>
      <c r="Q76" s="130"/>
    </row>
    <row r="77" spans="1:17">
      <c r="A77" s="230" t="s">
        <v>743</v>
      </c>
      <c r="B77" s="148" t="s">
        <v>434</v>
      </c>
      <c r="C77" s="130"/>
      <c r="D77" s="130"/>
      <c r="E77" s="152"/>
      <c r="F77" s="130"/>
      <c r="G77" s="130"/>
      <c r="H77" s="130"/>
      <c r="I77" s="130"/>
      <c r="J77" s="130"/>
      <c r="K77" s="152"/>
      <c r="L77" s="130">
        <v>40</v>
      </c>
      <c r="M77" s="130"/>
      <c r="N77" s="130"/>
      <c r="O77" s="130"/>
      <c r="P77" s="130"/>
      <c r="Q77" s="130"/>
    </row>
    <row r="78" spans="1:17">
      <c r="A78" s="146" t="s">
        <v>744</v>
      </c>
      <c r="B78" s="148" t="s">
        <v>434</v>
      </c>
      <c r="C78" s="130"/>
      <c r="D78" s="130"/>
      <c r="E78" s="152"/>
      <c r="F78" s="130"/>
      <c r="G78" s="130"/>
      <c r="H78" s="130"/>
      <c r="I78" s="130"/>
      <c r="J78" s="130">
        <v>6</v>
      </c>
      <c r="K78" s="152">
        <v>6</v>
      </c>
      <c r="L78" s="130"/>
      <c r="M78" s="130"/>
      <c r="N78" s="130"/>
      <c r="O78" s="130"/>
      <c r="P78" s="130"/>
      <c r="Q78" s="130"/>
    </row>
    <row r="79" spans="1:17">
      <c r="A79" s="146" t="s">
        <v>745</v>
      </c>
      <c r="B79" s="148" t="s">
        <v>434</v>
      </c>
      <c r="C79" s="130"/>
      <c r="D79" s="130"/>
      <c r="E79" s="152"/>
      <c r="F79" s="130"/>
      <c r="G79" s="130"/>
      <c r="H79" s="130"/>
      <c r="I79" s="130"/>
      <c r="J79" s="130">
        <v>23</v>
      </c>
      <c r="K79" s="152">
        <f>110-87</f>
        <v>23</v>
      </c>
      <c r="L79" s="130"/>
      <c r="M79" s="130"/>
      <c r="N79" s="130"/>
      <c r="O79" s="130"/>
      <c r="P79" s="130"/>
      <c r="Q79" s="130"/>
    </row>
    <row r="80" spans="1:17">
      <c r="A80" s="146" t="s">
        <v>747</v>
      </c>
      <c r="B80" s="148" t="s">
        <v>434</v>
      </c>
      <c r="C80" s="130"/>
      <c r="D80" s="130"/>
      <c r="E80" s="152"/>
      <c r="F80" s="130"/>
      <c r="G80" s="130"/>
      <c r="H80" s="130"/>
      <c r="I80" s="130"/>
      <c r="J80" s="130">
        <v>65</v>
      </c>
      <c r="K80" s="152">
        <v>65</v>
      </c>
      <c r="L80" s="130"/>
      <c r="M80" s="130"/>
      <c r="N80" s="130"/>
      <c r="O80" s="130"/>
      <c r="P80" s="130"/>
      <c r="Q80" s="130"/>
    </row>
    <row r="81" spans="1:17">
      <c r="A81" s="146" t="s">
        <v>748</v>
      </c>
      <c r="B81" s="148" t="s">
        <v>434</v>
      </c>
      <c r="C81" s="130"/>
      <c r="D81" s="130"/>
      <c r="E81" s="152"/>
      <c r="F81" s="130"/>
      <c r="G81" s="130"/>
      <c r="H81" s="130"/>
      <c r="I81" s="130"/>
      <c r="J81" s="130">
        <v>54</v>
      </c>
      <c r="K81" s="152">
        <v>54</v>
      </c>
      <c r="L81" s="130"/>
      <c r="M81" s="130"/>
      <c r="N81" s="130"/>
      <c r="O81" s="130"/>
      <c r="P81" s="130"/>
      <c r="Q81" s="130"/>
    </row>
    <row r="82" spans="1:17">
      <c r="A82" s="146" t="s">
        <v>749</v>
      </c>
      <c r="B82" s="148" t="s">
        <v>434</v>
      </c>
      <c r="C82" s="130"/>
      <c r="D82" s="130"/>
      <c r="E82" s="152"/>
      <c r="F82" s="130"/>
      <c r="G82" s="130"/>
      <c r="H82" s="130"/>
      <c r="I82" s="130"/>
      <c r="J82" s="130">
        <v>51</v>
      </c>
      <c r="K82" s="152">
        <v>51</v>
      </c>
      <c r="L82" s="130"/>
      <c r="M82" s="130"/>
      <c r="N82" s="130"/>
      <c r="O82" s="130"/>
      <c r="P82" s="130"/>
      <c r="Q82" s="130"/>
    </row>
    <row r="83" spans="1:17">
      <c r="A83" s="146" t="s">
        <v>699</v>
      </c>
      <c r="B83" s="148" t="s">
        <v>434</v>
      </c>
      <c r="C83" s="130"/>
      <c r="D83" s="130"/>
      <c r="E83" s="152"/>
      <c r="F83" s="130"/>
      <c r="G83" s="130"/>
      <c r="H83" s="130"/>
      <c r="I83" s="130">
        <v>19</v>
      </c>
      <c r="J83" s="130"/>
      <c r="K83" s="152"/>
      <c r="L83" s="130"/>
      <c r="M83" s="130"/>
      <c r="N83" s="130"/>
      <c r="O83" s="130">
        <f t="shared" si="4"/>
        <v>19</v>
      </c>
      <c r="P83" s="130">
        <f t="shared" si="0"/>
        <v>0</v>
      </c>
      <c r="Q83" s="130">
        <f t="shared" si="1"/>
        <v>0</v>
      </c>
    </row>
    <row r="84" spans="1:17">
      <c r="A84" s="146" t="s">
        <v>700</v>
      </c>
      <c r="B84" s="148" t="s">
        <v>434</v>
      </c>
      <c r="C84" s="130"/>
      <c r="D84" s="130"/>
      <c r="E84" s="152"/>
      <c r="F84" s="130"/>
      <c r="G84" s="130"/>
      <c r="H84" s="130"/>
      <c r="I84" s="130">
        <v>14</v>
      </c>
      <c r="J84" s="130"/>
      <c r="K84" s="152"/>
      <c r="L84" s="130"/>
      <c r="M84" s="130"/>
      <c r="N84" s="130"/>
      <c r="O84" s="130">
        <f t="shared" si="4"/>
        <v>14</v>
      </c>
      <c r="P84" s="130">
        <f t="shared" si="0"/>
        <v>0</v>
      </c>
      <c r="Q84" s="130">
        <f t="shared" si="1"/>
        <v>0</v>
      </c>
    </row>
    <row r="85" spans="1:17">
      <c r="A85" s="146" t="s">
        <v>178</v>
      </c>
      <c r="B85" s="148" t="s">
        <v>434</v>
      </c>
      <c r="C85" s="130"/>
      <c r="D85" s="130">
        <v>31</v>
      </c>
      <c r="E85" s="152">
        <v>31</v>
      </c>
      <c r="F85" s="130"/>
      <c r="G85" s="130"/>
      <c r="H85" s="130"/>
      <c r="I85" s="130"/>
      <c r="J85" s="130"/>
      <c r="K85" s="152"/>
      <c r="L85" s="130"/>
      <c r="M85" s="130"/>
      <c r="N85" s="130"/>
      <c r="O85" s="130"/>
      <c r="P85" s="130"/>
      <c r="Q85" s="130"/>
    </row>
    <row r="86" spans="1:17">
      <c r="A86" s="146" t="s">
        <v>181</v>
      </c>
      <c r="B86" s="148" t="s">
        <v>434</v>
      </c>
      <c r="C86" s="130"/>
      <c r="D86" s="130">
        <v>85</v>
      </c>
      <c r="E86" s="152">
        <v>85</v>
      </c>
      <c r="F86" s="130"/>
      <c r="G86" s="130"/>
      <c r="H86" s="130"/>
      <c r="I86" s="130"/>
      <c r="J86" s="130"/>
      <c r="K86" s="152"/>
      <c r="L86" s="130"/>
      <c r="M86" s="130"/>
      <c r="N86" s="130"/>
      <c r="O86" s="130"/>
      <c r="P86" s="130"/>
      <c r="Q86" s="130"/>
    </row>
    <row r="87" spans="1:17">
      <c r="A87" s="146" t="s">
        <v>182</v>
      </c>
      <c r="B87" s="148" t="s">
        <v>434</v>
      </c>
      <c r="C87" s="130"/>
      <c r="D87" s="130">
        <v>137</v>
      </c>
      <c r="E87" s="152">
        <f>95+27+15</f>
        <v>137</v>
      </c>
      <c r="F87" s="130"/>
      <c r="G87" s="130"/>
      <c r="H87" s="130"/>
      <c r="I87" s="130"/>
      <c r="J87" s="130"/>
      <c r="K87" s="152"/>
      <c r="L87" s="130"/>
      <c r="M87" s="130"/>
      <c r="N87" s="130"/>
      <c r="O87" s="130"/>
      <c r="P87" s="130"/>
      <c r="Q87" s="130"/>
    </row>
    <row r="88" spans="1:17">
      <c r="A88" s="146" t="s">
        <v>701</v>
      </c>
      <c r="B88" s="148" t="s">
        <v>434</v>
      </c>
      <c r="C88" s="130"/>
      <c r="D88" s="130"/>
      <c r="E88" s="152"/>
      <c r="F88" s="130"/>
      <c r="G88" s="130"/>
      <c r="H88" s="130"/>
      <c r="I88" s="130">
        <v>27</v>
      </c>
      <c r="J88" s="130"/>
      <c r="K88" s="152"/>
      <c r="L88" s="130"/>
      <c r="M88" s="130"/>
      <c r="N88" s="130"/>
      <c r="O88" s="130">
        <f t="shared" si="4"/>
        <v>27</v>
      </c>
      <c r="P88" s="130">
        <f t="shared" si="0"/>
        <v>0</v>
      </c>
      <c r="Q88" s="130">
        <f t="shared" si="1"/>
        <v>0</v>
      </c>
    </row>
    <row r="89" spans="1:17" s="147" customFormat="1">
      <c r="A89" s="150" t="s">
        <v>433</v>
      </c>
      <c r="B89" s="139" t="s">
        <v>434</v>
      </c>
      <c r="C89" s="119">
        <f t="shared" ref="C89:O89" si="5">SUM(C61:C88)</f>
        <v>983</v>
      </c>
      <c r="D89" s="119">
        <f t="shared" si="5"/>
        <v>983</v>
      </c>
      <c r="E89" s="119">
        <f t="shared" si="5"/>
        <v>909</v>
      </c>
      <c r="F89" s="119">
        <f t="shared" si="5"/>
        <v>171</v>
      </c>
      <c r="G89" s="119">
        <f t="shared" si="5"/>
        <v>171</v>
      </c>
      <c r="H89" s="119">
        <f t="shared" si="5"/>
        <v>25</v>
      </c>
      <c r="I89" s="119">
        <f t="shared" si="5"/>
        <v>221</v>
      </c>
      <c r="J89" s="119">
        <f t="shared" si="5"/>
        <v>329</v>
      </c>
      <c r="K89" s="231">
        <f t="shared" si="5"/>
        <v>331</v>
      </c>
      <c r="L89" s="119">
        <f t="shared" si="5"/>
        <v>174</v>
      </c>
      <c r="M89" s="119">
        <f t="shared" si="5"/>
        <v>0</v>
      </c>
      <c r="N89" s="119">
        <f t="shared" si="5"/>
        <v>0</v>
      </c>
      <c r="O89" s="119">
        <f t="shared" si="5"/>
        <v>1384</v>
      </c>
      <c r="P89" s="130">
        <f t="shared" si="0"/>
        <v>1483</v>
      </c>
      <c r="Q89" s="130">
        <f t="shared" si="1"/>
        <v>1265</v>
      </c>
    </row>
    <row r="90" spans="1:17" ht="15.6">
      <c r="A90" s="19" t="s">
        <v>1072</v>
      </c>
      <c r="B90" s="151" t="s">
        <v>435</v>
      </c>
      <c r="C90" s="119">
        <f t="shared" ref="C90:O90" si="6">C89+C55+C27+C9</f>
        <v>460974</v>
      </c>
      <c r="D90" s="119">
        <f t="shared" si="6"/>
        <v>465431</v>
      </c>
      <c r="E90" s="119">
        <f t="shared" si="6"/>
        <v>66711</v>
      </c>
      <c r="F90" s="119">
        <f t="shared" si="6"/>
        <v>803</v>
      </c>
      <c r="G90" s="119">
        <f t="shared" si="6"/>
        <v>803</v>
      </c>
      <c r="H90" s="119">
        <f t="shared" si="6"/>
        <v>330</v>
      </c>
      <c r="I90" s="119">
        <f t="shared" si="6"/>
        <v>1033</v>
      </c>
      <c r="J90" s="119">
        <f t="shared" si="6"/>
        <v>2052</v>
      </c>
      <c r="K90" s="231">
        <f t="shared" si="6"/>
        <v>2053.5975590551179</v>
      </c>
      <c r="L90" s="119">
        <f t="shared" si="6"/>
        <v>206</v>
      </c>
      <c r="M90" s="119">
        <f t="shared" si="6"/>
        <v>282</v>
      </c>
      <c r="N90" s="119">
        <f t="shared" si="6"/>
        <v>282</v>
      </c>
      <c r="O90" s="119">
        <f t="shared" si="6"/>
        <v>462851</v>
      </c>
      <c r="P90" s="130">
        <f t="shared" si="0"/>
        <v>468568</v>
      </c>
      <c r="Q90" s="130">
        <f t="shared" si="1"/>
        <v>69376.597559055124</v>
      </c>
    </row>
    <row r="91" spans="1:17" s="153" customFormat="1" ht="15.6">
      <c r="A91" s="138"/>
      <c r="B91" s="14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30">
        <f t="shared" si="0"/>
        <v>0</v>
      </c>
      <c r="Q91" s="130">
        <f t="shared" si="1"/>
        <v>0</v>
      </c>
    </row>
    <row r="92" spans="1:17" s="153" customFormat="1">
      <c r="A92" s="146" t="s">
        <v>712</v>
      </c>
      <c r="B92" s="154" t="s">
        <v>437</v>
      </c>
      <c r="C92" s="152">
        <v>300</v>
      </c>
      <c r="D92" s="152">
        <v>300</v>
      </c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30">
        <f t="shared" ref="O92:O100" si="7">C92+F92+I92+L92</f>
        <v>300</v>
      </c>
      <c r="P92" s="130">
        <f t="shared" si="0"/>
        <v>300</v>
      </c>
      <c r="Q92" s="130">
        <f t="shared" si="1"/>
        <v>0</v>
      </c>
    </row>
    <row r="93" spans="1:17" s="153" customFormat="1">
      <c r="A93" s="146" t="s">
        <v>713</v>
      </c>
      <c r="B93" s="154" t="s">
        <v>437</v>
      </c>
      <c r="C93" s="152">
        <v>600</v>
      </c>
      <c r="D93" s="152">
        <v>600</v>
      </c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30">
        <f t="shared" si="7"/>
        <v>600</v>
      </c>
      <c r="P93" s="130">
        <f t="shared" si="0"/>
        <v>600</v>
      </c>
      <c r="Q93" s="130">
        <f t="shared" si="1"/>
        <v>0</v>
      </c>
    </row>
    <row r="94" spans="1:17" s="153" customFormat="1">
      <c r="A94" s="146" t="s">
        <v>714</v>
      </c>
      <c r="B94" s="154" t="s">
        <v>437</v>
      </c>
      <c r="C94" s="152">
        <v>200</v>
      </c>
      <c r="D94" s="152">
        <v>200</v>
      </c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30">
        <f t="shared" si="7"/>
        <v>200</v>
      </c>
      <c r="P94" s="130">
        <f t="shared" si="0"/>
        <v>200</v>
      </c>
      <c r="Q94" s="130">
        <f t="shared" si="1"/>
        <v>0</v>
      </c>
    </row>
    <row r="95" spans="1:17" s="153" customFormat="1">
      <c r="A95" s="146" t="s">
        <v>715</v>
      </c>
      <c r="B95" s="154" t="s">
        <v>437</v>
      </c>
      <c r="C95" s="152">
        <v>250</v>
      </c>
      <c r="D95" s="152">
        <v>250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30">
        <f t="shared" si="7"/>
        <v>250</v>
      </c>
      <c r="P95" s="130">
        <f t="shared" si="0"/>
        <v>250</v>
      </c>
      <c r="Q95" s="130">
        <f t="shared" si="1"/>
        <v>0</v>
      </c>
    </row>
    <row r="96" spans="1:17" s="153" customFormat="1">
      <c r="A96" s="146" t="s">
        <v>716</v>
      </c>
      <c r="B96" s="154" t="s">
        <v>437</v>
      </c>
      <c r="C96" s="152">
        <v>1000</v>
      </c>
      <c r="D96" s="152">
        <v>1000</v>
      </c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30">
        <f t="shared" si="7"/>
        <v>1000</v>
      </c>
      <c r="P96" s="130">
        <f t="shared" si="0"/>
        <v>1000</v>
      </c>
      <c r="Q96" s="130">
        <f t="shared" si="1"/>
        <v>0</v>
      </c>
    </row>
    <row r="97" spans="1:17" s="153" customFormat="1">
      <c r="A97" s="146" t="s">
        <v>717</v>
      </c>
      <c r="B97" s="154" t="s">
        <v>437</v>
      </c>
      <c r="C97" s="152">
        <v>200</v>
      </c>
      <c r="D97" s="152">
        <v>200</v>
      </c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30">
        <f t="shared" si="7"/>
        <v>200</v>
      </c>
      <c r="P97" s="130">
        <f t="shared" si="0"/>
        <v>200</v>
      </c>
      <c r="Q97" s="130">
        <f t="shared" si="1"/>
        <v>0</v>
      </c>
    </row>
    <row r="98" spans="1:17">
      <c r="A98" s="146" t="s">
        <v>718</v>
      </c>
      <c r="B98" s="154" t="s">
        <v>437</v>
      </c>
      <c r="C98" s="130">
        <v>36534</v>
      </c>
      <c r="D98" s="130">
        <v>36534</v>
      </c>
      <c r="E98" s="152">
        <f>9317+2516</f>
        <v>11833</v>
      </c>
      <c r="F98" s="130"/>
      <c r="G98" s="130"/>
      <c r="H98" s="130"/>
      <c r="I98" s="130"/>
      <c r="J98" s="130"/>
      <c r="K98" s="152"/>
      <c r="L98" s="130"/>
      <c r="M98" s="130"/>
      <c r="N98" s="130"/>
      <c r="O98" s="130">
        <f t="shared" si="7"/>
        <v>36534</v>
      </c>
      <c r="P98" s="130">
        <f t="shared" si="0"/>
        <v>36534</v>
      </c>
      <c r="Q98" s="130">
        <f t="shared" si="1"/>
        <v>11833</v>
      </c>
    </row>
    <row r="99" spans="1:17">
      <c r="A99" s="146" t="s">
        <v>702</v>
      </c>
      <c r="B99" s="154" t="s">
        <v>437</v>
      </c>
      <c r="C99" s="130"/>
      <c r="D99" s="130"/>
      <c r="E99" s="152"/>
      <c r="F99" s="130"/>
      <c r="G99" s="130"/>
      <c r="H99" s="130"/>
      <c r="I99" s="130">
        <v>3000</v>
      </c>
      <c r="J99" s="130">
        <v>1981</v>
      </c>
      <c r="K99" s="152"/>
      <c r="L99" s="130"/>
      <c r="M99" s="130"/>
      <c r="N99" s="130"/>
      <c r="O99" s="130">
        <f t="shared" si="7"/>
        <v>3000</v>
      </c>
      <c r="P99" s="130">
        <f t="shared" si="0"/>
        <v>1981</v>
      </c>
      <c r="Q99" s="130">
        <f t="shared" si="1"/>
        <v>0</v>
      </c>
    </row>
    <row r="100" spans="1:17">
      <c r="A100" s="146" t="s">
        <v>703</v>
      </c>
      <c r="B100" s="154" t="s">
        <v>437</v>
      </c>
      <c r="C100" s="130"/>
      <c r="D100" s="130"/>
      <c r="E100" s="152"/>
      <c r="F100" s="130"/>
      <c r="G100" s="130"/>
      <c r="H100" s="130"/>
      <c r="I100" s="130">
        <v>1000</v>
      </c>
      <c r="J100" s="130">
        <v>1000</v>
      </c>
      <c r="K100" s="152"/>
      <c r="L100" s="130"/>
      <c r="M100" s="130"/>
      <c r="N100" s="130"/>
      <c r="O100" s="130">
        <f t="shared" si="7"/>
        <v>1000</v>
      </c>
      <c r="P100" s="130">
        <f t="shared" si="0"/>
        <v>1000</v>
      </c>
      <c r="Q100" s="130">
        <f t="shared" si="1"/>
        <v>0</v>
      </c>
    </row>
    <row r="101" spans="1:17" s="147" customFormat="1">
      <c r="A101" s="15" t="s">
        <v>436</v>
      </c>
      <c r="B101" s="139" t="s">
        <v>437</v>
      </c>
      <c r="C101" s="119">
        <f>SUM(C92:C100)</f>
        <v>39084</v>
      </c>
      <c r="D101" s="119">
        <f>SUM(D92:D100)</f>
        <v>39084</v>
      </c>
      <c r="E101" s="119">
        <f>SUM(E92:E100)</f>
        <v>11833</v>
      </c>
      <c r="F101" s="119">
        <f>SUM(F92:F100)</f>
        <v>0</v>
      </c>
      <c r="G101" s="119"/>
      <c r="H101" s="119"/>
      <c r="I101" s="119">
        <f>SUM(I92:I100)</f>
        <v>4000</v>
      </c>
      <c r="J101" s="119">
        <f>SUM(J92:J100)</f>
        <v>2981</v>
      </c>
      <c r="K101" s="231">
        <f>SUM(K92:K100)</f>
        <v>0</v>
      </c>
      <c r="L101" s="119">
        <f>SUM(L92:L100)</f>
        <v>0</v>
      </c>
      <c r="M101" s="119"/>
      <c r="N101" s="119"/>
      <c r="O101" s="119">
        <f>SUM(O92:O100)</f>
        <v>43084</v>
      </c>
      <c r="P101" s="130">
        <f t="shared" si="0"/>
        <v>42065</v>
      </c>
      <c r="Q101" s="130">
        <f t="shared" si="1"/>
        <v>11833</v>
      </c>
    </row>
    <row r="102" spans="1:17">
      <c r="A102" s="13"/>
      <c r="B102" s="148"/>
      <c r="C102" s="130"/>
      <c r="D102" s="130"/>
      <c r="E102" s="152"/>
      <c r="F102" s="130"/>
      <c r="G102" s="130"/>
      <c r="H102" s="130"/>
      <c r="I102" s="130"/>
      <c r="J102" s="130"/>
      <c r="K102" s="152"/>
      <c r="L102" s="130"/>
      <c r="M102" s="130"/>
      <c r="N102" s="130"/>
      <c r="O102" s="130"/>
      <c r="P102" s="130">
        <f t="shared" si="0"/>
        <v>0</v>
      </c>
      <c r="Q102" s="130">
        <f t="shared" si="1"/>
        <v>0</v>
      </c>
    </row>
    <row r="103" spans="1:17">
      <c r="A103" s="13" t="s">
        <v>438</v>
      </c>
      <c r="B103" s="148" t="s">
        <v>439</v>
      </c>
      <c r="C103" s="130"/>
      <c r="D103" s="130"/>
      <c r="E103" s="152"/>
      <c r="F103" s="130"/>
      <c r="G103" s="130"/>
      <c r="H103" s="130"/>
      <c r="I103" s="130"/>
      <c r="J103" s="130"/>
      <c r="K103" s="152"/>
      <c r="L103" s="130"/>
      <c r="M103" s="130"/>
      <c r="N103" s="130"/>
      <c r="O103" s="130"/>
      <c r="P103" s="130">
        <f t="shared" si="0"/>
        <v>0</v>
      </c>
      <c r="Q103" s="130">
        <f t="shared" si="1"/>
        <v>0</v>
      </c>
    </row>
    <row r="104" spans="1:17">
      <c r="A104" s="13"/>
      <c r="B104" s="148"/>
      <c r="C104" s="130"/>
      <c r="D104" s="130"/>
      <c r="E104" s="152"/>
      <c r="F104" s="130"/>
      <c r="G104" s="130"/>
      <c r="H104" s="130"/>
      <c r="I104" s="130"/>
      <c r="J104" s="130"/>
      <c r="K104" s="152"/>
      <c r="L104" s="130"/>
      <c r="M104" s="130"/>
      <c r="N104" s="130"/>
      <c r="O104" s="130"/>
      <c r="P104" s="130">
        <f t="shared" si="0"/>
        <v>0</v>
      </c>
      <c r="Q104" s="130">
        <f t="shared" si="1"/>
        <v>0</v>
      </c>
    </row>
    <row r="105" spans="1:17">
      <c r="A105" s="146" t="s">
        <v>719</v>
      </c>
      <c r="B105" s="148" t="s">
        <v>441</v>
      </c>
      <c r="C105" s="130">
        <v>300</v>
      </c>
      <c r="D105" s="130">
        <v>300</v>
      </c>
      <c r="E105" s="152"/>
      <c r="F105" s="130"/>
      <c r="G105" s="130"/>
      <c r="H105" s="130"/>
      <c r="I105" s="130"/>
      <c r="J105" s="130"/>
      <c r="K105" s="152"/>
      <c r="L105" s="130"/>
      <c r="M105" s="130"/>
      <c r="N105" s="130"/>
      <c r="O105" s="130">
        <f>C105+F105+I105+L105</f>
        <v>300</v>
      </c>
      <c r="P105" s="130">
        <f t="shared" si="0"/>
        <v>300</v>
      </c>
      <c r="Q105" s="130">
        <f t="shared" si="1"/>
        <v>0</v>
      </c>
    </row>
    <row r="106" spans="1:17">
      <c r="A106" s="146" t="s">
        <v>720</v>
      </c>
      <c r="B106" s="148" t="s">
        <v>441</v>
      </c>
      <c r="C106" s="130">
        <v>500</v>
      </c>
      <c r="D106" s="130">
        <v>500</v>
      </c>
      <c r="E106" s="152"/>
      <c r="F106" s="130"/>
      <c r="G106" s="130"/>
      <c r="H106" s="130"/>
      <c r="I106" s="130"/>
      <c r="J106" s="130"/>
      <c r="K106" s="152"/>
      <c r="L106" s="130"/>
      <c r="M106" s="130"/>
      <c r="N106" s="130"/>
      <c r="O106" s="130">
        <f>C106+F106+I106+L106</f>
        <v>500</v>
      </c>
      <c r="P106" s="130">
        <f t="shared" ref="P106:P123" si="8">D106+G106+J106+M106</f>
        <v>500</v>
      </c>
      <c r="Q106" s="130">
        <f t="shared" ref="Q106:Q123" si="9">E106+H106+K106+N106</f>
        <v>0</v>
      </c>
    </row>
    <row r="107" spans="1:17">
      <c r="A107" s="146" t="s">
        <v>721</v>
      </c>
      <c r="B107" s="148" t="s">
        <v>441</v>
      </c>
      <c r="C107" s="130">
        <v>200</v>
      </c>
      <c r="D107" s="130">
        <v>200</v>
      </c>
      <c r="E107" s="152"/>
      <c r="F107" s="130"/>
      <c r="G107" s="130"/>
      <c r="H107" s="130"/>
      <c r="I107" s="130"/>
      <c r="J107" s="130"/>
      <c r="K107" s="152"/>
      <c r="L107" s="130"/>
      <c r="M107" s="130"/>
      <c r="N107" s="130"/>
      <c r="O107" s="130">
        <f>C107+F107+I107+L107</f>
        <v>200</v>
      </c>
      <c r="P107" s="130">
        <f t="shared" si="8"/>
        <v>200</v>
      </c>
      <c r="Q107" s="130">
        <f t="shared" si="9"/>
        <v>0</v>
      </c>
    </row>
    <row r="108" spans="1:17" s="147" customFormat="1">
      <c r="A108" s="15" t="s">
        <v>440</v>
      </c>
      <c r="B108" s="139" t="s">
        <v>441</v>
      </c>
      <c r="C108" s="119">
        <f>SUM(C105:C107)</f>
        <v>1000</v>
      </c>
      <c r="D108" s="119">
        <f>SUM(D105:D107)</f>
        <v>1000</v>
      </c>
      <c r="E108" s="119">
        <f>SUM(E105:E107)</f>
        <v>0</v>
      </c>
      <c r="F108" s="119">
        <f>SUM(F105:F107)</f>
        <v>0</v>
      </c>
      <c r="G108" s="119"/>
      <c r="H108" s="119"/>
      <c r="I108" s="119">
        <f>SUM(I105:I107)</f>
        <v>0</v>
      </c>
      <c r="J108" s="119"/>
      <c r="K108" s="231"/>
      <c r="L108" s="119">
        <f>SUM(L105:L107)</f>
        <v>0</v>
      </c>
      <c r="M108" s="119"/>
      <c r="N108" s="119"/>
      <c r="O108" s="119">
        <f>SUM(O105:O107)</f>
        <v>1000</v>
      </c>
      <c r="P108" s="130">
        <f t="shared" si="8"/>
        <v>1000</v>
      </c>
      <c r="Q108" s="130">
        <f t="shared" si="9"/>
        <v>0</v>
      </c>
    </row>
    <row r="109" spans="1:17">
      <c r="A109" s="13"/>
      <c r="B109" s="148"/>
      <c r="C109" s="130"/>
      <c r="D109" s="130"/>
      <c r="E109" s="152"/>
      <c r="F109" s="130"/>
      <c r="G109" s="130"/>
      <c r="H109" s="130"/>
      <c r="I109" s="130"/>
      <c r="J109" s="130"/>
      <c r="K109" s="152"/>
      <c r="L109" s="130"/>
      <c r="M109" s="130"/>
      <c r="N109" s="130"/>
      <c r="O109" s="130"/>
      <c r="P109" s="130">
        <f t="shared" si="8"/>
        <v>0</v>
      </c>
      <c r="Q109" s="130">
        <f t="shared" si="9"/>
        <v>0</v>
      </c>
    </row>
    <row r="110" spans="1:17">
      <c r="A110" s="146" t="s">
        <v>719</v>
      </c>
      <c r="B110" s="148" t="s">
        <v>443</v>
      </c>
      <c r="C110" s="130">
        <v>81</v>
      </c>
      <c r="D110" s="130">
        <v>81</v>
      </c>
      <c r="E110" s="152"/>
      <c r="F110" s="130"/>
      <c r="G110" s="130"/>
      <c r="H110" s="130"/>
      <c r="I110" s="130"/>
      <c r="J110" s="130"/>
      <c r="K110" s="152"/>
      <c r="L110" s="130"/>
      <c r="M110" s="130"/>
      <c r="N110" s="130"/>
      <c r="O110" s="130">
        <f t="shared" ref="O110:O120" si="10">C110+F110+I110+L110</f>
        <v>81</v>
      </c>
      <c r="P110" s="130">
        <f t="shared" si="8"/>
        <v>81</v>
      </c>
      <c r="Q110" s="130">
        <f t="shared" si="9"/>
        <v>0</v>
      </c>
    </row>
    <row r="111" spans="1:17">
      <c r="A111" s="146" t="s">
        <v>720</v>
      </c>
      <c r="B111" s="148" t="s">
        <v>443</v>
      </c>
      <c r="C111" s="130">
        <v>135</v>
      </c>
      <c r="D111" s="130">
        <v>135</v>
      </c>
      <c r="E111" s="152"/>
      <c r="F111" s="130"/>
      <c r="G111" s="130"/>
      <c r="H111" s="130"/>
      <c r="I111" s="130"/>
      <c r="J111" s="130"/>
      <c r="K111" s="152"/>
      <c r="L111" s="130"/>
      <c r="M111" s="130"/>
      <c r="N111" s="130"/>
      <c r="O111" s="130">
        <f t="shared" si="10"/>
        <v>135</v>
      </c>
      <c r="P111" s="130">
        <f t="shared" si="8"/>
        <v>135</v>
      </c>
      <c r="Q111" s="130">
        <f t="shared" si="9"/>
        <v>0</v>
      </c>
    </row>
    <row r="112" spans="1:17">
      <c r="A112" s="146" t="s">
        <v>721</v>
      </c>
      <c r="B112" s="148" t="s">
        <v>443</v>
      </c>
      <c r="C112" s="130">
        <v>54</v>
      </c>
      <c r="D112" s="130">
        <v>54</v>
      </c>
      <c r="E112" s="152"/>
      <c r="F112" s="130"/>
      <c r="G112" s="130"/>
      <c r="H112" s="130"/>
      <c r="I112" s="130"/>
      <c r="J112" s="130"/>
      <c r="K112" s="152"/>
      <c r="L112" s="130"/>
      <c r="M112" s="130"/>
      <c r="N112" s="130"/>
      <c r="O112" s="130">
        <f t="shared" si="10"/>
        <v>54</v>
      </c>
      <c r="P112" s="130">
        <f t="shared" si="8"/>
        <v>54</v>
      </c>
      <c r="Q112" s="130">
        <f t="shared" si="9"/>
        <v>0</v>
      </c>
    </row>
    <row r="113" spans="1:17">
      <c r="A113" s="146" t="s">
        <v>712</v>
      </c>
      <c r="B113" s="148" t="s">
        <v>443</v>
      </c>
      <c r="C113" s="130">
        <v>81</v>
      </c>
      <c r="D113" s="130">
        <v>81</v>
      </c>
      <c r="E113" s="152"/>
      <c r="F113" s="130"/>
      <c r="G113" s="130"/>
      <c r="H113" s="130"/>
      <c r="I113" s="130"/>
      <c r="J113" s="130"/>
      <c r="K113" s="152"/>
      <c r="L113" s="130"/>
      <c r="M113" s="130"/>
      <c r="N113" s="130"/>
      <c r="O113" s="130">
        <f t="shared" si="10"/>
        <v>81</v>
      </c>
      <c r="P113" s="130">
        <f t="shared" si="8"/>
        <v>81</v>
      </c>
      <c r="Q113" s="130">
        <f t="shared" si="9"/>
        <v>0</v>
      </c>
    </row>
    <row r="114" spans="1:17">
      <c r="A114" s="146" t="s">
        <v>713</v>
      </c>
      <c r="B114" s="148" t="s">
        <v>443</v>
      </c>
      <c r="C114" s="130">
        <v>162</v>
      </c>
      <c r="D114" s="130">
        <v>162</v>
      </c>
      <c r="E114" s="152"/>
      <c r="F114" s="130"/>
      <c r="G114" s="130"/>
      <c r="H114" s="130"/>
      <c r="I114" s="130"/>
      <c r="J114" s="130"/>
      <c r="K114" s="152"/>
      <c r="L114" s="130"/>
      <c r="M114" s="130"/>
      <c r="N114" s="130"/>
      <c r="O114" s="130">
        <f t="shared" si="10"/>
        <v>162</v>
      </c>
      <c r="P114" s="130">
        <f t="shared" si="8"/>
        <v>162</v>
      </c>
      <c r="Q114" s="130">
        <f t="shared" si="9"/>
        <v>0</v>
      </c>
    </row>
    <row r="115" spans="1:17">
      <c r="A115" s="146" t="s">
        <v>714</v>
      </c>
      <c r="B115" s="148" t="s">
        <v>443</v>
      </c>
      <c r="C115" s="130">
        <v>54</v>
      </c>
      <c r="D115" s="130">
        <v>54</v>
      </c>
      <c r="E115" s="152"/>
      <c r="F115" s="130"/>
      <c r="G115" s="130"/>
      <c r="H115" s="130"/>
      <c r="I115" s="130"/>
      <c r="J115" s="130"/>
      <c r="K115" s="152"/>
      <c r="L115" s="130"/>
      <c r="M115" s="130"/>
      <c r="N115" s="130"/>
      <c r="O115" s="130">
        <f t="shared" si="10"/>
        <v>54</v>
      </c>
      <c r="P115" s="130">
        <f t="shared" si="8"/>
        <v>54</v>
      </c>
      <c r="Q115" s="130">
        <f t="shared" si="9"/>
        <v>0</v>
      </c>
    </row>
    <row r="116" spans="1:17">
      <c r="A116" s="146" t="s">
        <v>715</v>
      </c>
      <c r="B116" s="148" t="s">
        <v>443</v>
      </c>
      <c r="C116" s="130">
        <v>68</v>
      </c>
      <c r="D116" s="130">
        <v>68</v>
      </c>
      <c r="E116" s="152"/>
      <c r="F116" s="130"/>
      <c r="G116" s="130"/>
      <c r="H116" s="130"/>
      <c r="I116" s="130"/>
      <c r="J116" s="130"/>
      <c r="K116" s="152"/>
      <c r="L116" s="130"/>
      <c r="M116" s="130"/>
      <c r="N116" s="130"/>
      <c r="O116" s="130">
        <f t="shared" si="10"/>
        <v>68</v>
      </c>
      <c r="P116" s="130">
        <f t="shared" si="8"/>
        <v>68</v>
      </c>
      <c r="Q116" s="130">
        <f t="shared" si="9"/>
        <v>0</v>
      </c>
    </row>
    <row r="117" spans="1:17">
      <c r="A117" s="146" t="s">
        <v>716</v>
      </c>
      <c r="B117" s="148" t="s">
        <v>443</v>
      </c>
      <c r="C117" s="130">
        <v>270</v>
      </c>
      <c r="D117" s="130">
        <v>270</v>
      </c>
      <c r="E117" s="152"/>
      <c r="F117" s="130"/>
      <c r="G117" s="130"/>
      <c r="H117" s="130"/>
      <c r="I117" s="130"/>
      <c r="J117" s="130"/>
      <c r="K117" s="152"/>
      <c r="L117" s="130"/>
      <c r="M117" s="130"/>
      <c r="N117" s="130"/>
      <c r="O117" s="130">
        <f t="shared" si="10"/>
        <v>270</v>
      </c>
      <c r="P117" s="130">
        <f t="shared" si="8"/>
        <v>270</v>
      </c>
      <c r="Q117" s="130">
        <f t="shared" si="9"/>
        <v>0</v>
      </c>
    </row>
    <row r="118" spans="1:17">
      <c r="A118" s="146" t="s">
        <v>717</v>
      </c>
      <c r="B118" s="148" t="s">
        <v>443</v>
      </c>
      <c r="C118" s="130">
        <v>54</v>
      </c>
      <c r="D118" s="130">
        <v>54</v>
      </c>
      <c r="E118" s="152"/>
      <c r="F118" s="130"/>
      <c r="G118" s="130"/>
      <c r="H118" s="130"/>
      <c r="I118" s="130"/>
      <c r="J118" s="130"/>
      <c r="K118" s="152"/>
      <c r="L118" s="130"/>
      <c r="M118" s="130"/>
      <c r="N118" s="130"/>
      <c r="O118" s="130">
        <f t="shared" si="10"/>
        <v>54</v>
      </c>
      <c r="P118" s="130">
        <f t="shared" si="8"/>
        <v>54</v>
      </c>
      <c r="Q118" s="130">
        <f t="shared" si="9"/>
        <v>0</v>
      </c>
    </row>
    <row r="119" spans="1:17">
      <c r="A119" s="146" t="s">
        <v>702</v>
      </c>
      <c r="B119" s="148" t="s">
        <v>443</v>
      </c>
      <c r="C119" s="130"/>
      <c r="D119" s="130"/>
      <c r="E119" s="152"/>
      <c r="F119" s="130"/>
      <c r="G119" s="130"/>
      <c r="H119" s="130"/>
      <c r="I119" s="130">
        <v>810</v>
      </c>
      <c r="J119" s="130">
        <v>810</v>
      </c>
      <c r="K119" s="152"/>
      <c r="L119" s="130"/>
      <c r="M119" s="130"/>
      <c r="N119" s="130"/>
      <c r="O119" s="130">
        <f t="shared" si="10"/>
        <v>810</v>
      </c>
      <c r="P119" s="130">
        <f t="shared" si="8"/>
        <v>810</v>
      </c>
      <c r="Q119" s="130">
        <f t="shared" si="9"/>
        <v>0</v>
      </c>
    </row>
    <row r="120" spans="1:17">
      <c r="A120" s="146" t="s">
        <v>703</v>
      </c>
      <c r="B120" s="148" t="s">
        <v>443</v>
      </c>
      <c r="C120" s="130"/>
      <c r="D120" s="130"/>
      <c r="E120" s="152"/>
      <c r="F120" s="130"/>
      <c r="G120" s="130"/>
      <c r="H120" s="130"/>
      <c r="I120" s="130">
        <v>270</v>
      </c>
      <c r="J120" s="130">
        <v>270</v>
      </c>
      <c r="K120" s="152"/>
      <c r="L120" s="130"/>
      <c r="M120" s="130"/>
      <c r="N120" s="130"/>
      <c r="O120" s="130">
        <f t="shared" si="10"/>
        <v>270</v>
      </c>
      <c r="P120" s="130">
        <f t="shared" si="8"/>
        <v>270</v>
      </c>
      <c r="Q120" s="130">
        <f t="shared" si="9"/>
        <v>0</v>
      </c>
    </row>
    <row r="121" spans="1:17" s="147" customFormat="1">
      <c r="A121" s="15" t="s">
        <v>442</v>
      </c>
      <c r="B121" s="139" t="s">
        <v>443</v>
      </c>
      <c r="C121" s="119">
        <f>SUM(C110:C120)</f>
        <v>959</v>
      </c>
      <c r="D121" s="119">
        <f>SUM(D110:D120)</f>
        <v>959</v>
      </c>
      <c r="E121" s="119">
        <f>SUM(E110:E120)</f>
        <v>0</v>
      </c>
      <c r="F121" s="119">
        <f>SUM(F110:F120)</f>
        <v>0</v>
      </c>
      <c r="G121" s="119"/>
      <c r="H121" s="119"/>
      <c r="I121" s="119">
        <f>SUM(I110:I120)</f>
        <v>1080</v>
      </c>
      <c r="J121" s="119">
        <f>SUM(J110:J120)</f>
        <v>1080</v>
      </c>
      <c r="K121" s="231">
        <f>SUM(K110:K120)</f>
        <v>0</v>
      </c>
      <c r="L121" s="119">
        <f>SUM(L110:L120)</f>
        <v>0</v>
      </c>
      <c r="M121" s="119"/>
      <c r="N121" s="119"/>
      <c r="O121" s="119">
        <f>SUM(O110:O120)</f>
        <v>2039</v>
      </c>
      <c r="P121" s="130">
        <f t="shared" si="8"/>
        <v>2039</v>
      </c>
      <c r="Q121" s="130">
        <f t="shared" si="9"/>
        <v>0</v>
      </c>
    </row>
    <row r="122" spans="1:17" ht="15.6">
      <c r="A122" s="19" t="s">
        <v>1073</v>
      </c>
      <c r="B122" s="151" t="s">
        <v>444</v>
      </c>
      <c r="C122" s="119">
        <f>C121+C108+C101</f>
        <v>41043</v>
      </c>
      <c r="D122" s="119">
        <f>D121+D108+D101</f>
        <v>41043</v>
      </c>
      <c r="E122" s="119">
        <f>E121+E108+E101</f>
        <v>11833</v>
      </c>
      <c r="F122" s="119">
        <f>F121+F108+F101</f>
        <v>0</v>
      </c>
      <c r="G122" s="119"/>
      <c r="H122" s="119"/>
      <c r="I122" s="119">
        <f>I121+I108+I101</f>
        <v>5080</v>
      </c>
      <c r="J122" s="119">
        <f>J121+J108+J101</f>
        <v>4061</v>
      </c>
      <c r="K122" s="231">
        <f>K121+K108+K101</f>
        <v>0</v>
      </c>
      <c r="L122" s="119">
        <f>L121+L108+L101</f>
        <v>0</v>
      </c>
      <c r="M122" s="119"/>
      <c r="N122" s="119"/>
      <c r="O122" s="119">
        <f>O121+O108+O101</f>
        <v>46123</v>
      </c>
      <c r="P122" s="130">
        <f t="shared" si="8"/>
        <v>45104</v>
      </c>
      <c r="Q122" s="130">
        <f t="shared" si="9"/>
        <v>11833</v>
      </c>
    </row>
    <row r="123" spans="1:17" s="147" customFormat="1">
      <c r="A123" s="43" t="s">
        <v>725</v>
      </c>
      <c r="B123" s="142" t="s">
        <v>726</v>
      </c>
      <c r="C123" s="119">
        <f>C122+C90</f>
        <v>502017</v>
      </c>
      <c r="D123" s="119">
        <f>D122+D90</f>
        <v>506474</v>
      </c>
      <c r="E123" s="119">
        <f>E122+E90</f>
        <v>78544</v>
      </c>
      <c r="F123" s="119">
        <f t="shared" ref="F123:O123" si="11">F122+F90</f>
        <v>803</v>
      </c>
      <c r="G123" s="119">
        <f t="shared" si="11"/>
        <v>803</v>
      </c>
      <c r="H123" s="119">
        <f t="shared" si="11"/>
        <v>330</v>
      </c>
      <c r="I123" s="119">
        <f t="shared" si="11"/>
        <v>6113</v>
      </c>
      <c r="J123" s="119">
        <f t="shared" si="11"/>
        <v>6113</v>
      </c>
      <c r="K123" s="231">
        <f t="shared" si="11"/>
        <v>2053.5975590551179</v>
      </c>
      <c r="L123" s="119">
        <f t="shared" si="11"/>
        <v>206</v>
      </c>
      <c r="M123" s="119">
        <f t="shared" si="11"/>
        <v>282</v>
      </c>
      <c r="N123" s="119">
        <f t="shared" si="11"/>
        <v>282</v>
      </c>
      <c r="O123" s="119">
        <f t="shared" si="11"/>
        <v>508974</v>
      </c>
      <c r="P123" s="130">
        <f t="shared" si="8"/>
        <v>513672</v>
      </c>
      <c r="Q123" s="130">
        <f t="shared" si="9"/>
        <v>81209.597559055124</v>
      </c>
    </row>
  </sheetData>
  <mergeCells count="2">
    <mergeCell ref="A1:O1"/>
    <mergeCell ref="A2:O2"/>
  </mergeCells>
  <phoneticPr fontId="46" type="noConversion"/>
  <pageMargins left="0.70866141732283472" right="0.70866141732283472" top="0.33" bottom="0.34" header="0.17" footer="0.15"/>
  <pageSetup paperSize="8" scale="29" orientation="landscape" horizontalDpi="300" verticalDpi="300" r:id="rId1"/>
  <headerFooter>
    <oddHeader>&amp;R13.sz.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L12"/>
  <sheetViews>
    <sheetView topLeftCell="I1" workbookViewId="0">
      <selection activeCell="N14" sqref="N14"/>
    </sheetView>
  </sheetViews>
  <sheetFormatPr defaultRowHeight="14.4"/>
  <cols>
    <col min="1" max="1" width="22" bestFit="1" customWidth="1"/>
    <col min="2" max="2" width="10.109375" customWidth="1"/>
    <col min="3" max="4" width="18.88671875" style="105" customWidth="1"/>
    <col min="5" max="6" width="17.33203125" style="105" customWidth="1"/>
    <col min="7" max="8" width="17.5546875" style="105" customWidth="1"/>
    <col min="9" max="10" width="17.6640625" style="105" customWidth="1"/>
    <col min="11" max="11" width="18.44140625" style="105" customWidth="1"/>
    <col min="12" max="12" width="17.44140625" customWidth="1"/>
  </cols>
  <sheetData>
    <row r="1" spans="1:12" ht="24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2" ht="23.25" customHeight="1">
      <c r="A2" s="284" t="s">
        <v>246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2" ht="18">
      <c r="A3" s="48"/>
    </row>
    <row r="5" spans="1:12" ht="66">
      <c r="A5" s="2" t="s">
        <v>319</v>
      </c>
      <c r="B5" s="3" t="s">
        <v>320</v>
      </c>
      <c r="C5" s="140" t="s">
        <v>758</v>
      </c>
      <c r="D5" s="140" t="s">
        <v>759</v>
      </c>
      <c r="E5" s="140" t="s">
        <v>761</v>
      </c>
      <c r="F5" s="140" t="s">
        <v>773</v>
      </c>
      <c r="G5" s="140" t="s">
        <v>764</v>
      </c>
      <c r="H5" s="140" t="s">
        <v>765</v>
      </c>
      <c r="I5" s="145" t="s">
        <v>767</v>
      </c>
      <c r="J5" s="145" t="s">
        <v>768</v>
      </c>
      <c r="K5" s="201" t="s">
        <v>770</v>
      </c>
      <c r="L5" s="201" t="s">
        <v>771</v>
      </c>
    </row>
    <row r="6" spans="1:12">
      <c r="A6" s="27" t="s">
        <v>728</v>
      </c>
      <c r="B6" s="27" t="s">
        <v>420</v>
      </c>
      <c r="C6" s="109">
        <f>56848-6840</f>
        <v>50008</v>
      </c>
      <c r="D6" s="109">
        <v>58669</v>
      </c>
      <c r="E6" s="109">
        <v>135</v>
      </c>
      <c r="F6" s="109">
        <v>135</v>
      </c>
      <c r="G6" s="109">
        <v>101</v>
      </c>
      <c r="H6" s="109"/>
      <c r="I6" s="109">
        <v>0</v>
      </c>
      <c r="J6" s="109"/>
      <c r="K6" s="109">
        <f>C6+E6+G6+I6</f>
        <v>50244</v>
      </c>
      <c r="L6" s="109">
        <f>D6+F6+H6+J6</f>
        <v>58804</v>
      </c>
    </row>
    <row r="7" spans="1:12">
      <c r="A7" s="15" t="s">
        <v>201</v>
      </c>
      <c r="B7" s="8" t="s">
        <v>420</v>
      </c>
      <c r="C7" s="120">
        <f>SUM(C6)</f>
        <v>50008</v>
      </c>
      <c r="D7" s="120">
        <v>58669</v>
      </c>
      <c r="E7" s="120">
        <f>SUM(E6)</f>
        <v>135</v>
      </c>
      <c r="F7" s="120">
        <v>135</v>
      </c>
      <c r="G7" s="120">
        <f>SUM(G6)</f>
        <v>101</v>
      </c>
      <c r="H7" s="120"/>
      <c r="I7" s="120">
        <f>SUM(I6)</f>
        <v>0</v>
      </c>
      <c r="J7" s="120"/>
      <c r="K7" s="120">
        <f>SUM(K6)</f>
        <v>50244</v>
      </c>
      <c r="L7" s="109">
        <f t="shared" ref="L7:L12" si="0">D7+F7+H7+J7</f>
        <v>58804</v>
      </c>
    </row>
    <row r="8" spans="1:12">
      <c r="A8" s="15"/>
      <c r="B8" s="8"/>
      <c r="C8" s="109"/>
      <c r="D8" s="109"/>
      <c r="E8" s="109"/>
      <c r="F8" s="109"/>
      <c r="G8" s="109"/>
      <c r="H8" s="109"/>
      <c r="I8" s="109"/>
      <c r="J8" s="109"/>
      <c r="K8" s="109"/>
      <c r="L8" s="109">
        <f t="shared" si="0"/>
        <v>0</v>
      </c>
    </row>
    <row r="9" spans="1:12">
      <c r="A9" s="15"/>
      <c r="B9" s="8"/>
      <c r="C9" s="109"/>
      <c r="D9" s="109"/>
      <c r="E9" s="109"/>
      <c r="F9" s="109"/>
      <c r="G9" s="109"/>
      <c r="H9" s="109"/>
      <c r="I9" s="109"/>
      <c r="J9" s="109"/>
      <c r="K9" s="109"/>
      <c r="L9" s="109">
        <f t="shared" si="0"/>
        <v>0</v>
      </c>
    </row>
    <row r="10" spans="1:12">
      <c r="A10" s="15"/>
      <c r="B10" s="8"/>
      <c r="C10" s="109"/>
      <c r="D10" s="109"/>
      <c r="E10" s="109"/>
      <c r="F10" s="109"/>
      <c r="G10" s="109"/>
      <c r="H10" s="109"/>
      <c r="I10" s="109"/>
      <c r="J10" s="109"/>
      <c r="K10" s="109"/>
      <c r="L10" s="109">
        <f t="shared" si="0"/>
        <v>0</v>
      </c>
    </row>
    <row r="11" spans="1:12">
      <c r="A11" s="15"/>
      <c r="B11" s="8"/>
      <c r="C11" s="109"/>
      <c r="D11" s="109"/>
      <c r="E11" s="109"/>
      <c r="F11" s="109"/>
      <c r="G11" s="109"/>
      <c r="H11" s="109"/>
      <c r="I11" s="109"/>
      <c r="J11" s="109"/>
      <c r="K11" s="109"/>
      <c r="L11" s="109">
        <f t="shared" si="0"/>
        <v>0</v>
      </c>
    </row>
    <row r="12" spans="1:12">
      <c r="A12" s="15" t="s">
        <v>200</v>
      </c>
      <c r="B12" s="8" t="s">
        <v>420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>
        <f t="shared" si="0"/>
        <v>0</v>
      </c>
    </row>
  </sheetData>
  <mergeCells count="2">
    <mergeCell ref="A1:K1"/>
    <mergeCell ref="A2:K2"/>
  </mergeCells>
  <phoneticPr fontId="46" type="noConversion"/>
  <pageMargins left="0.25" right="0.19" top="0.74803149606299213" bottom="0.74803149606299213" header="0.31496062992125984" footer="0.31496062992125984"/>
  <pageSetup paperSize="9" scale="68" orientation="landscape" horizontalDpi="300" verticalDpi="300" r:id="rId1"/>
  <headerFooter>
    <oddHeader>&amp;R14.sz.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J4"/>
  <sheetViews>
    <sheetView workbookViewId="0">
      <selection activeCell="D21" sqref="D21"/>
    </sheetView>
  </sheetViews>
  <sheetFormatPr defaultRowHeight="14.4"/>
  <cols>
    <col min="1" max="1" width="64.33203125" customWidth="1"/>
    <col min="3" max="3" width="18.109375" customWidth="1"/>
    <col min="4" max="4" width="21.5546875" customWidth="1"/>
    <col min="5" max="5" width="21.88671875" customWidth="1"/>
    <col min="6" max="7" width="19.5546875" customWidth="1"/>
    <col min="8" max="8" width="16.44140625" customWidth="1"/>
    <col min="9" max="9" width="16.33203125" customWidth="1"/>
    <col min="10" max="10" width="30.109375" customWidth="1"/>
  </cols>
  <sheetData>
    <row r="1" spans="1:10" ht="30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ht="46.5" customHeight="1">
      <c r="A2" s="284" t="s">
        <v>247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0" ht="16.5" customHeight="1">
      <c r="A3" s="67"/>
      <c r="B3" s="68"/>
      <c r="C3" s="68"/>
      <c r="D3" s="68"/>
      <c r="E3" s="68"/>
      <c r="F3" s="68"/>
      <c r="G3" s="68"/>
      <c r="H3" s="68"/>
      <c r="I3" s="68"/>
      <c r="J3" s="68"/>
    </row>
    <row r="4" spans="1:10">
      <c r="A4" t="s">
        <v>965</v>
      </c>
    </row>
  </sheetData>
  <mergeCells count="2">
    <mergeCell ref="A2:J2"/>
    <mergeCell ref="A1:J1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Header>&amp;R15.sz.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I45"/>
  <sheetViews>
    <sheetView zoomScale="80" workbookViewId="0">
      <selection activeCell="E19" sqref="E19"/>
    </sheetView>
  </sheetViews>
  <sheetFormatPr defaultRowHeight="14.4"/>
  <cols>
    <col min="1" max="1" width="64.109375" customWidth="1"/>
    <col min="2" max="2" width="15.44140625" customWidth="1"/>
    <col min="3" max="3" width="14.6640625" style="105" customWidth="1"/>
    <col min="4" max="4" width="13.33203125" style="105" customWidth="1"/>
    <col min="5" max="5" width="25.109375" style="105" customWidth="1"/>
    <col min="6" max="6" width="14.33203125" style="105" customWidth="1"/>
    <col min="7" max="7" width="15.33203125" style="105" customWidth="1"/>
    <col min="8" max="8" width="17" style="105" customWidth="1"/>
    <col min="9" max="9" width="16.33203125" style="105" customWidth="1"/>
  </cols>
  <sheetData>
    <row r="1" spans="1:9" ht="25.5" customHeight="1">
      <c r="A1" s="281" t="s">
        <v>1020</v>
      </c>
      <c r="B1" s="286"/>
      <c r="C1" s="286"/>
      <c r="D1" s="286"/>
      <c r="E1" s="286"/>
      <c r="F1" s="286"/>
      <c r="G1" s="286"/>
      <c r="H1" s="286"/>
    </row>
    <row r="2" spans="1:9" ht="82.5" customHeight="1">
      <c r="A2" s="284" t="s">
        <v>263</v>
      </c>
      <c r="B2" s="284"/>
      <c r="C2" s="284"/>
      <c r="D2" s="284"/>
      <c r="E2" s="284"/>
      <c r="F2" s="284"/>
      <c r="G2" s="284"/>
      <c r="H2" s="284"/>
    </row>
    <row r="3" spans="1:9" ht="20.25" customHeight="1">
      <c r="A3" s="65"/>
      <c r="B3" s="66"/>
      <c r="C3" s="173"/>
      <c r="D3" s="173"/>
      <c r="E3" s="173"/>
      <c r="F3" s="173"/>
      <c r="G3" s="173"/>
      <c r="H3" s="173"/>
    </row>
    <row r="4" spans="1:9">
      <c r="A4" s="4" t="s">
        <v>209</v>
      </c>
    </row>
    <row r="5" spans="1:9" ht="86.25" customHeight="1">
      <c r="A5" s="2" t="s">
        <v>319</v>
      </c>
      <c r="B5" s="3" t="s">
        <v>320</v>
      </c>
      <c r="C5" s="174" t="s">
        <v>203</v>
      </c>
      <c r="D5" s="174" t="s">
        <v>204</v>
      </c>
      <c r="E5" s="174" t="s">
        <v>205</v>
      </c>
      <c r="F5" s="174" t="s">
        <v>206</v>
      </c>
      <c r="G5" s="174" t="s">
        <v>207</v>
      </c>
      <c r="H5" s="174" t="s">
        <v>208</v>
      </c>
      <c r="I5" s="174" t="s">
        <v>299</v>
      </c>
    </row>
    <row r="6" spans="1:9">
      <c r="A6" s="20" t="s">
        <v>48</v>
      </c>
      <c r="B6" s="5" t="s">
        <v>582</v>
      </c>
      <c r="C6" s="108"/>
      <c r="D6" s="108"/>
      <c r="E6" s="175"/>
      <c r="F6" s="108"/>
      <c r="G6" s="108"/>
      <c r="H6" s="108"/>
      <c r="I6" s="108"/>
    </row>
    <row r="7" spans="1:9">
      <c r="A7" s="53" t="s">
        <v>458</v>
      </c>
      <c r="B7" s="53" t="s">
        <v>582</v>
      </c>
      <c r="C7" s="108"/>
      <c r="D7" s="108"/>
      <c r="E7" s="108"/>
      <c r="F7" s="108"/>
      <c r="G7" s="108"/>
      <c r="H7" s="108"/>
      <c r="I7" s="108"/>
    </row>
    <row r="8" spans="1:9" ht="26.4">
      <c r="A8" s="12" t="s">
        <v>583</v>
      </c>
      <c r="B8" s="5" t="s">
        <v>584</v>
      </c>
      <c r="C8" s="108"/>
      <c r="D8" s="108"/>
      <c r="E8" s="108"/>
      <c r="F8" s="108"/>
      <c r="G8" s="108"/>
      <c r="H8" s="108"/>
      <c r="I8" s="108"/>
    </row>
    <row r="9" spans="1:9">
      <c r="A9" s="20" t="s">
        <v>97</v>
      </c>
      <c r="B9" s="5" t="s">
        <v>585</v>
      </c>
      <c r="C9" s="108"/>
      <c r="D9" s="108"/>
      <c r="E9" s="108"/>
      <c r="F9" s="108"/>
      <c r="G9" s="108"/>
      <c r="H9" s="108"/>
      <c r="I9" s="108"/>
    </row>
    <row r="10" spans="1:9">
      <c r="A10" s="53" t="s">
        <v>458</v>
      </c>
      <c r="B10" s="53" t="s">
        <v>585</v>
      </c>
      <c r="C10" s="108"/>
      <c r="D10" s="108"/>
      <c r="E10" s="108"/>
      <c r="F10" s="108"/>
      <c r="G10" s="108"/>
      <c r="H10" s="108"/>
      <c r="I10" s="108"/>
    </row>
    <row r="11" spans="1:9">
      <c r="A11" s="11" t="s">
        <v>68</v>
      </c>
      <c r="B11" s="7" t="s">
        <v>586</v>
      </c>
      <c r="C11" s="108"/>
      <c r="D11" s="108"/>
      <c r="E11" s="108"/>
      <c r="F11" s="108"/>
      <c r="G11" s="108"/>
      <c r="H11" s="108"/>
      <c r="I11" s="108"/>
    </row>
    <row r="12" spans="1:9">
      <c r="A12" s="12" t="s">
        <v>98</v>
      </c>
      <c r="B12" s="5" t="s">
        <v>587</v>
      </c>
      <c r="C12" s="108"/>
      <c r="D12" s="108"/>
      <c r="E12" s="108"/>
      <c r="F12" s="108"/>
      <c r="G12" s="108"/>
      <c r="H12" s="108"/>
      <c r="I12" s="108"/>
    </row>
    <row r="13" spans="1:9">
      <c r="A13" s="53" t="s">
        <v>464</v>
      </c>
      <c r="B13" s="53" t="s">
        <v>587</v>
      </c>
      <c r="C13" s="108"/>
      <c r="D13" s="108"/>
      <c r="E13" s="108"/>
      <c r="F13" s="108"/>
      <c r="G13" s="108"/>
      <c r="H13" s="108"/>
      <c r="I13" s="108"/>
    </row>
    <row r="14" spans="1:9">
      <c r="A14" s="20" t="s">
        <v>588</v>
      </c>
      <c r="B14" s="5" t="s">
        <v>589</v>
      </c>
      <c r="C14" s="108"/>
      <c r="D14" s="108"/>
      <c r="E14" s="108"/>
      <c r="F14" s="108"/>
      <c r="G14" s="108"/>
      <c r="H14" s="108"/>
      <c r="I14" s="108"/>
    </row>
    <row r="15" spans="1:9">
      <c r="A15" s="13" t="s">
        <v>99</v>
      </c>
      <c r="B15" s="5" t="s">
        <v>590</v>
      </c>
      <c r="C15" s="109"/>
      <c r="D15" s="109"/>
      <c r="E15" s="109"/>
      <c r="F15" s="109"/>
      <c r="G15" s="109"/>
      <c r="H15" s="109"/>
      <c r="I15" s="109"/>
    </row>
    <row r="16" spans="1:9">
      <c r="A16" s="53" t="s">
        <v>465</v>
      </c>
      <c r="B16" s="53" t="s">
        <v>590</v>
      </c>
      <c r="C16" s="109"/>
      <c r="D16" s="109"/>
      <c r="E16" s="109"/>
      <c r="F16" s="109"/>
      <c r="G16" s="109"/>
      <c r="H16" s="109"/>
      <c r="I16" s="109"/>
    </row>
    <row r="17" spans="1:9">
      <c r="A17" s="20" t="s">
        <v>591</v>
      </c>
      <c r="B17" s="5" t="s">
        <v>592</v>
      </c>
      <c r="C17" s="109"/>
      <c r="D17" s="109"/>
      <c r="E17" s="109"/>
      <c r="F17" s="109"/>
      <c r="G17" s="109"/>
      <c r="H17" s="109"/>
      <c r="I17" s="109"/>
    </row>
    <row r="18" spans="1:9">
      <c r="A18" s="21" t="s">
        <v>69</v>
      </c>
      <c r="B18" s="7" t="s">
        <v>593</v>
      </c>
      <c r="C18" s="109"/>
      <c r="D18" s="109"/>
      <c r="E18" s="109"/>
      <c r="F18" s="109"/>
      <c r="G18" s="109"/>
      <c r="H18" s="109"/>
      <c r="I18" s="109"/>
    </row>
    <row r="19" spans="1:9">
      <c r="A19" s="12" t="s">
        <v>607</v>
      </c>
      <c r="B19" s="5" t="s">
        <v>608</v>
      </c>
      <c r="C19" s="109"/>
      <c r="D19" s="109"/>
      <c r="E19" s="109"/>
      <c r="F19" s="109"/>
      <c r="G19" s="109"/>
      <c r="H19" s="109"/>
      <c r="I19" s="109"/>
    </row>
    <row r="20" spans="1:9">
      <c r="A20" s="13" t="s">
        <v>609</v>
      </c>
      <c r="B20" s="5" t="s">
        <v>610</v>
      </c>
      <c r="C20" s="109"/>
      <c r="D20" s="109"/>
      <c r="E20" s="109"/>
      <c r="F20" s="109"/>
      <c r="G20" s="109"/>
      <c r="H20" s="109"/>
      <c r="I20" s="109"/>
    </row>
    <row r="21" spans="1:9">
      <c r="A21" s="20" t="s">
        <v>611</v>
      </c>
      <c r="B21" s="5" t="s">
        <v>612</v>
      </c>
      <c r="C21" s="109"/>
      <c r="D21" s="109"/>
      <c r="E21" s="109"/>
      <c r="F21" s="109"/>
      <c r="G21" s="109"/>
      <c r="H21" s="109"/>
      <c r="I21" s="109"/>
    </row>
    <row r="22" spans="1:9">
      <c r="A22" s="20" t="s">
        <v>53</v>
      </c>
      <c r="B22" s="5" t="s">
        <v>613</v>
      </c>
      <c r="C22" s="109"/>
      <c r="D22" s="109"/>
      <c r="E22" s="109"/>
      <c r="F22" s="109"/>
      <c r="G22" s="109"/>
      <c r="H22" s="109"/>
      <c r="I22" s="109"/>
    </row>
    <row r="23" spans="1:9">
      <c r="A23" s="53" t="s">
        <v>490</v>
      </c>
      <c r="B23" s="53" t="s">
        <v>613</v>
      </c>
      <c r="C23" s="109"/>
      <c r="D23" s="109"/>
      <c r="E23" s="109"/>
      <c r="F23" s="109"/>
      <c r="G23" s="109"/>
      <c r="H23" s="109"/>
      <c r="I23" s="109"/>
    </row>
    <row r="24" spans="1:9">
      <c r="A24" s="53" t="s">
        <v>491</v>
      </c>
      <c r="B24" s="53" t="s">
        <v>613</v>
      </c>
      <c r="C24" s="109"/>
      <c r="D24" s="109"/>
      <c r="E24" s="109"/>
      <c r="F24" s="109"/>
      <c r="G24" s="109"/>
      <c r="H24" s="109"/>
      <c r="I24" s="109"/>
    </row>
    <row r="25" spans="1:9">
      <c r="A25" s="54" t="s">
        <v>492</v>
      </c>
      <c r="B25" s="54" t="s">
        <v>613</v>
      </c>
      <c r="C25" s="109"/>
      <c r="D25" s="109"/>
      <c r="E25" s="109"/>
      <c r="F25" s="109"/>
      <c r="G25" s="109"/>
      <c r="H25" s="109"/>
      <c r="I25" s="109"/>
    </row>
    <row r="26" spans="1:9">
      <c r="A26" s="55" t="s">
        <v>72</v>
      </c>
      <c r="B26" s="39" t="s">
        <v>614</v>
      </c>
      <c r="C26" s="109"/>
      <c r="D26" s="109"/>
      <c r="E26" s="109"/>
      <c r="F26" s="109"/>
      <c r="G26" s="109"/>
      <c r="H26" s="109"/>
      <c r="I26" s="109"/>
    </row>
    <row r="27" spans="1:9">
      <c r="A27" s="101"/>
      <c r="B27" s="102"/>
    </row>
    <row r="28" spans="1:9" ht="24.75" customHeight="1">
      <c r="A28" s="2" t="s">
        <v>319</v>
      </c>
      <c r="B28" s="3" t="s">
        <v>320</v>
      </c>
      <c r="C28" s="176" t="s">
        <v>1056</v>
      </c>
      <c r="D28" s="202" t="s">
        <v>774</v>
      </c>
      <c r="E28" s="202" t="s">
        <v>783</v>
      </c>
    </row>
    <row r="29" spans="1:9" ht="27">
      <c r="A29" s="104" t="s">
        <v>293</v>
      </c>
      <c r="B29" s="39"/>
      <c r="C29" s="109"/>
      <c r="D29" s="109"/>
      <c r="E29" s="109"/>
    </row>
    <row r="30" spans="1:9" ht="15.6">
      <c r="A30" s="103" t="s">
        <v>287</v>
      </c>
      <c r="B30" s="39" t="s">
        <v>1057</v>
      </c>
      <c r="C30" s="109">
        <f>96308+46624</f>
        <v>142932</v>
      </c>
      <c r="D30" s="109">
        <f>53285+2079+14335+26609</f>
        <v>96308</v>
      </c>
      <c r="E30" s="109"/>
    </row>
    <row r="31" spans="1:9" ht="31.2">
      <c r="A31" s="103" t="s">
        <v>288</v>
      </c>
      <c r="B31" s="39"/>
      <c r="C31" s="109"/>
      <c r="D31" s="109"/>
      <c r="E31" s="109"/>
    </row>
    <row r="32" spans="1:9" ht="15.6">
      <c r="A32" s="103" t="s">
        <v>289</v>
      </c>
      <c r="B32" s="39" t="s">
        <v>552</v>
      </c>
      <c r="C32" s="109">
        <v>1000</v>
      </c>
      <c r="D32" s="109">
        <f>1000</f>
        <v>1000</v>
      </c>
      <c r="E32" s="109"/>
    </row>
    <row r="33" spans="1:5" ht="31.2">
      <c r="A33" s="103" t="s">
        <v>290</v>
      </c>
      <c r="B33" s="39"/>
      <c r="C33" s="109"/>
      <c r="D33" s="109"/>
      <c r="E33" s="109"/>
    </row>
    <row r="34" spans="1:5" ht="15.6">
      <c r="A34" s="103" t="s">
        <v>291</v>
      </c>
      <c r="B34" s="39" t="s">
        <v>546</v>
      </c>
      <c r="C34" s="109">
        <f>2500+150</f>
        <v>2650</v>
      </c>
      <c r="D34" s="109">
        <f>2500+150+1150</f>
        <v>3800</v>
      </c>
      <c r="E34" s="109"/>
    </row>
    <row r="35" spans="1:5" ht="15.6">
      <c r="A35" s="103" t="s">
        <v>292</v>
      </c>
      <c r="B35" s="39"/>
      <c r="C35" s="109"/>
      <c r="D35" s="109"/>
      <c r="E35" s="109"/>
    </row>
    <row r="36" spans="1:5">
      <c r="A36" s="55" t="s">
        <v>256</v>
      </c>
      <c r="B36" s="39"/>
      <c r="C36" s="120">
        <f>SUM(C29:C35)</f>
        <v>146582</v>
      </c>
      <c r="D36" s="120">
        <f>SUM(D29:D35)</f>
        <v>101108</v>
      </c>
      <c r="E36" s="109"/>
    </row>
    <row r="37" spans="1:5">
      <c r="A37" s="101"/>
      <c r="B37" s="102"/>
    </row>
    <row r="38" spans="1:5" ht="37.5" customHeight="1">
      <c r="A38" s="292" t="s">
        <v>1058</v>
      </c>
      <c r="B38" s="293"/>
      <c r="C38" s="293"/>
      <c r="D38" s="293"/>
      <c r="E38" s="293"/>
    </row>
    <row r="39" spans="1:5">
      <c r="A39" s="177"/>
      <c r="B39" s="102"/>
    </row>
    <row r="40" spans="1:5">
      <c r="A40" s="101"/>
      <c r="B40" s="102"/>
    </row>
    <row r="41" spans="1:5">
      <c r="A41" s="101"/>
      <c r="B41" s="102"/>
    </row>
    <row r="42" spans="1:5">
      <c r="A42" s="101"/>
      <c r="B42" s="102"/>
    </row>
    <row r="43" spans="1:5">
      <c r="A43" s="101"/>
      <c r="B43" s="102"/>
    </row>
    <row r="44" spans="1:5">
      <c r="A44" s="101"/>
      <c r="B44" s="102"/>
    </row>
    <row r="45" spans="1:5">
      <c r="A45" s="101"/>
      <c r="B45" s="102"/>
    </row>
  </sheetData>
  <mergeCells count="3">
    <mergeCell ref="A2:H2"/>
    <mergeCell ref="A1:H1"/>
    <mergeCell ref="A38:E38"/>
  </mergeCells>
  <phoneticPr fontId="46" type="noConversion"/>
  <hyperlinks>
    <hyperlink ref="A18" r:id="rId1" location="foot4" display="http://njt.hu/cgi_bin/njt_doc.cgi?docid=142896.245143 - foot4"/>
  </hyperlinks>
  <pageMargins left="0.70866141732283472" right="0.70866141732283472" top="0.28999999999999998" bottom="0.14000000000000001" header="0.17" footer="0.11"/>
  <pageSetup paperSize="9" scale="71" orientation="landscape" horizontalDpi="300" verticalDpi="300" r:id="rId2"/>
  <headerFooter>
    <oddHeader>&amp;R16.sz.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I22"/>
  <sheetViews>
    <sheetView zoomScale="80" workbookViewId="0">
      <selection activeCell="K28" sqref="K28"/>
    </sheetView>
  </sheetViews>
  <sheetFormatPr defaultRowHeight="14.4"/>
  <cols>
    <col min="1" max="1" width="83.33203125" customWidth="1"/>
    <col min="2" max="4" width="27.44140625" style="105" customWidth="1"/>
    <col min="5" max="5" width="18.109375" style="155" customWidth="1"/>
    <col min="6" max="6" width="16.109375" style="105" customWidth="1"/>
    <col min="7" max="7" width="16.109375" customWidth="1"/>
  </cols>
  <sheetData>
    <row r="1" spans="1:9" ht="27" customHeight="1">
      <c r="A1" s="281" t="s">
        <v>1020</v>
      </c>
      <c r="B1" s="286"/>
      <c r="C1" s="197"/>
      <c r="D1" s="197"/>
    </row>
    <row r="2" spans="1:9" ht="71.25" customHeight="1">
      <c r="A2" s="284" t="s">
        <v>257</v>
      </c>
      <c r="B2" s="284"/>
      <c r="C2" s="67"/>
      <c r="D2" s="67"/>
      <c r="E2" s="158"/>
      <c r="F2" s="235"/>
      <c r="G2" s="70"/>
      <c r="H2" s="70"/>
      <c r="I2" s="70"/>
    </row>
    <row r="3" spans="1:9" ht="24" customHeight="1">
      <c r="A3" s="67"/>
      <c r="B3" s="159"/>
      <c r="C3" s="159"/>
      <c r="D3" s="159"/>
      <c r="E3" s="158"/>
      <c r="F3" s="235"/>
      <c r="G3" s="70"/>
      <c r="H3" s="70"/>
      <c r="I3" s="70"/>
    </row>
    <row r="4" spans="1:9" ht="22.5" customHeight="1">
      <c r="A4" s="4" t="s">
        <v>209</v>
      </c>
    </row>
    <row r="5" spans="1:9" ht="106.8">
      <c r="A5" s="44" t="s">
        <v>212</v>
      </c>
      <c r="B5" s="164" t="s">
        <v>775</v>
      </c>
      <c r="C5" s="164" t="s">
        <v>776</v>
      </c>
      <c r="D5" s="164" t="s">
        <v>777</v>
      </c>
      <c r="E5" s="203" t="s">
        <v>778</v>
      </c>
      <c r="F5" s="203" t="s">
        <v>779</v>
      </c>
      <c r="G5" s="203" t="s">
        <v>780</v>
      </c>
    </row>
    <row r="6" spans="1:9">
      <c r="A6" s="42" t="s">
        <v>301</v>
      </c>
      <c r="B6" s="108"/>
      <c r="C6" s="108"/>
      <c r="D6" s="108"/>
      <c r="E6" s="130"/>
      <c r="F6" s="109"/>
      <c r="G6" s="109"/>
    </row>
    <row r="7" spans="1:9">
      <c r="A7" s="71" t="s">
        <v>302</v>
      </c>
      <c r="B7" s="108"/>
      <c r="C7" s="108"/>
      <c r="D7" s="108"/>
      <c r="E7" s="130"/>
      <c r="F7" s="109"/>
      <c r="G7" s="109"/>
    </row>
    <row r="8" spans="1:9">
      <c r="A8" s="42" t="s">
        <v>303</v>
      </c>
      <c r="B8" s="108"/>
      <c r="C8" s="108"/>
      <c r="D8" s="108"/>
      <c r="E8" s="130"/>
      <c r="F8" s="109"/>
      <c r="G8" s="109"/>
    </row>
    <row r="9" spans="1:9">
      <c r="A9" s="42" t="s">
        <v>304</v>
      </c>
      <c r="B9" s="108"/>
      <c r="C9" s="108"/>
      <c r="D9" s="108"/>
      <c r="E9" s="130"/>
      <c r="F9" s="109"/>
      <c r="G9" s="109"/>
    </row>
    <row r="10" spans="1:9">
      <c r="A10" s="42" t="s">
        <v>305</v>
      </c>
      <c r="B10" s="108"/>
      <c r="C10" s="108"/>
      <c r="D10" s="108"/>
      <c r="E10" s="130"/>
      <c r="F10" s="109"/>
      <c r="G10" s="109"/>
    </row>
    <row r="11" spans="1:9">
      <c r="A11" s="42" t="s">
        <v>306</v>
      </c>
      <c r="B11" s="108">
        <v>124340</v>
      </c>
      <c r="C11" s="108">
        <v>124340</v>
      </c>
      <c r="D11" s="108">
        <v>14269</v>
      </c>
      <c r="E11" s="130">
        <v>180011</v>
      </c>
      <c r="F11" s="109">
        <v>180011</v>
      </c>
      <c r="G11" s="109">
        <v>19478</v>
      </c>
    </row>
    <row r="12" spans="1:9">
      <c r="A12" s="42" t="s">
        <v>307</v>
      </c>
      <c r="B12" s="108"/>
      <c r="C12" s="108"/>
      <c r="D12" s="108"/>
      <c r="E12" s="130"/>
      <c r="F12" s="109"/>
      <c r="G12" s="109"/>
    </row>
    <row r="13" spans="1:9">
      <c r="A13" s="42" t="s">
        <v>308</v>
      </c>
      <c r="B13" s="108"/>
      <c r="C13" s="108"/>
      <c r="D13" s="108"/>
      <c r="E13" s="130"/>
      <c r="F13" s="109"/>
      <c r="G13" s="109"/>
    </row>
    <row r="14" spans="1:9">
      <c r="A14" s="69" t="s">
        <v>220</v>
      </c>
      <c r="B14" s="160">
        <v>124340</v>
      </c>
      <c r="C14" s="160">
        <v>124340</v>
      </c>
      <c r="D14" s="160">
        <v>14269</v>
      </c>
      <c r="E14" s="163">
        <v>180011</v>
      </c>
      <c r="F14" s="236">
        <v>180011</v>
      </c>
      <c r="G14" s="236">
        <v>19478</v>
      </c>
    </row>
    <row r="15" spans="1:9" ht="27.6">
      <c r="A15" s="72" t="s">
        <v>213</v>
      </c>
      <c r="B15" s="108"/>
      <c r="C15" s="108"/>
      <c r="D15" s="108"/>
      <c r="E15" s="130"/>
      <c r="F15" s="109"/>
      <c r="G15" s="109"/>
    </row>
    <row r="16" spans="1:9" ht="27.6">
      <c r="A16" s="72" t="s">
        <v>214</v>
      </c>
      <c r="B16" s="108"/>
      <c r="C16" s="108"/>
      <c r="D16" s="108"/>
      <c r="E16" s="130"/>
      <c r="F16" s="109"/>
      <c r="G16" s="109"/>
    </row>
    <row r="17" spans="1:7">
      <c r="A17" s="73" t="s">
        <v>215</v>
      </c>
      <c r="B17" s="108"/>
      <c r="C17" s="108"/>
      <c r="D17" s="108"/>
      <c r="E17" s="130"/>
      <c r="F17" s="109"/>
      <c r="G17" s="109"/>
    </row>
    <row r="18" spans="1:7">
      <c r="A18" s="73" t="s">
        <v>216</v>
      </c>
      <c r="B18" s="108">
        <v>121743</v>
      </c>
      <c r="C18" s="108">
        <v>121743</v>
      </c>
      <c r="D18" s="108">
        <v>14269</v>
      </c>
      <c r="E18" s="130">
        <v>148860</v>
      </c>
      <c r="F18" s="109">
        <v>148860</v>
      </c>
      <c r="G18" s="109">
        <v>19478</v>
      </c>
    </row>
    <row r="19" spans="1:7">
      <c r="A19" s="42" t="s">
        <v>218</v>
      </c>
      <c r="B19" s="108"/>
      <c r="C19" s="108"/>
      <c r="D19" s="108"/>
      <c r="E19" s="130"/>
      <c r="F19" s="109"/>
      <c r="G19" s="109"/>
    </row>
    <row r="20" spans="1:7">
      <c r="A20" s="49" t="s">
        <v>217</v>
      </c>
      <c r="B20" s="108"/>
      <c r="C20" s="108"/>
      <c r="D20" s="108"/>
      <c r="E20" s="130"/>
      <c r="F20" s="109"/>
      <c r="G20" s="109"/>
    </row>
    <row r="21" spans="1:7" ht="31.2">
      <c r="A21" s="74" t="s">
        <v>219</v>
      </c>
      <c r="B21" s="161"/>
      <c r="C21" s="161"/>
      <c r="D21" s="161"/>
      <c r="E21" s="130"/>
      <c r="F21" s="109"/>
      <c r="G21" s="109"/>
    </row>
    <row r="22" spans="1:7" ht="15.6">
      <c r="A22" s="45" t="s">
        <v>100</v>
      </c>
      <c r="B22" s="162">
        <v>121743</v>
      </c>
      <c r="C22" s="162">
        <v>121743</v>
      </c>
      <c r="D22" s="162">
        <v>14269</v>
      </c>
      <c r="E22" s="163">
        <v>148860</v>
      </c>
      <c r="F22" s="236">
        <v>148860</v>
      </c>
      <c r="G22" s="236">
        <v>19478</v>
      </c>
    </row>
  </sheetData>
  <mergeCells count="2">
    <mergeCell ref="A2:B2"/>
    <mergeCell ref="A1:B1"/>
  </mergeCells>
  <phoneticPr fontId="46" type="noConversion"/>
  <pageMargins left="0.27" right="0.25" top="0.74803149606299213" bottom="0.74803149606299213" header="0.31496062992125984" footer="0.31496062992125984"/>
  <pageSetup paperSize="9" scale="65" orientation="landscape" horizontalDpi="300" verticalDpi="300" r:id="rId1"/>
  <headerFooter>
    <oddHeader>&amp;R17.sz.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D5"/>
  <sheetViews>
    <sheetView workbookViewId="0">
      <selection activeCell="A5" sqref="A5"/>
    </sheetView>
  </sheetViews>
  <sheetFormatPr defaultRowHeight="14.4"/>
  <cols>
    <col min="1" max="1" width="64.5546875" customWidth="1"/>
    <col min="2" max="2" width="11" customWidth="1"/>
    <col min="3" max="3" width="33.88671875" customWidth="1"/>
    <col min="4" max="4" width="35.5546875" customWidth="1"/>
  </cols>
  <sheetData>
    <row r="1" spans="1:4" ht="22.5" customHeight="1">
      <c r="A1" s="281" t="s">
        <v>1020</v>
      </c>
      <c r="B1" s="282"/>
      <c r="C1" s="282"/>
      <c r="D1" s="282"/>
    </row>
    <row r="2" spans="1:4" ht="48.75" customHeight="1">
      <c r="A2" s="284" t="s">
        <v>264</v>
      </c>
      <c r="B2" s="282"/>
      <c r="C2" s="282"/>
      <c r="D2" s="283"/>
    </row>
    <row r="5" spans="1:4">
      <c r="A5" t="s">
        <v>1059</v>
      </c>
    </row>
  </sheetData>
  <mergeCells count="2">
    <mergeCell ref="A1:D1"/>
    <mergeCell ref="A2:D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headerFooter>
    <oddHeader>&amp;R18.sz.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I32"/>
  <sheetViews>
    <sheetView tabSelected="1" zoomScale="70" workbookViewId="0">
      <selection activeCell="A6" sqref="A6"/>
    </sheetView>
  </sheetViews>
  <sheetFormatPr defaultRowHeight="14.4"/>
  <cols>
    <col min="1" max="1" width="85.5546875" customWidth="1"/>
  </cols>
  <sheetData>
    <row r="1" spans="1:9" ht="18">
      <c r="A1" s="89" t="s">
        <v>1020</v>
      </c>
    </row>
    <row r="2" spans="1:9" ht="50.25" customHeight="1">
      <c r="A2" s="67" t="s">
        <v>56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42" t="s">
        <v>301</v>
      </c>
      <c r="B5" s="4"/>
      <c r="C5" s="4"/>
      <c r="D5" s="4"/>
      <c r="E5" s="4"/>
      <c r="F5" s="4"/>
      <c r="G5" s="4"/>
      <c r="H5" s="4"/>
      <c r="I5" s="4"/>
    </row>
    <row r="6" spans="1:9">
      <c r="A6" s="42" t="s">
        <v>302</v>
      </c>
      <c r="B6" s="4"/>
      <c r="C6" s="4"/>
      <c r="D6" s="4"/>
      <c r="E6" s="4"/>
      <c r="F6" s="4"/>
      <c r="G6" s="4"/>
      <c r="H6" s="4"/>
      <c r="I6" s="4"/>
    </row>
    <row r="7" spans="1:9">
      <c r="A7" s="42" t="s">
        <v>303</v>
      </c>
      <c r="B7" s="4"/>
      <c r="C7" s="4"/>
      <c r="D7" s="4"/>
      <c r="E7" s="4"/>
      <c r="F7" s="4"/>
      <c r="G7" s="4"/>
      <c r="H7" s="4"/>
      <c r="I7" s="4"/>
    </row>
    <row r="8" spans="1:9">
      <c r="A8" s="42" t="s">
        <v>304</v>
      </c>
      <c r="B8" s="4"/>
      <c r="C8" s="4"/>
      <c r="D8" s="4"/>
      <c r="E8" s="4"/>
      <c r="F8" s="4"/>
      <c r="G8" s="4"/>
      <c r="H8" s="4"/>
      <c r="I8" s="4"/>
    </row>
    <row r="9" spans="1:9">
      <c r="A9" s="42" t="s">
        <v>305</v>
      </c>
      <c r="B9" s="4"/>
      <c r="C9" s="4"/>
      <c r="D9" s="4"/>
      <c r="E9" s="4"/>
      <c r="F9" s="4"/>
      <c r="G9" s="4"/>
      <c r="H9" s="4"/>
      <c r="I9" s="4"/>
    </row>
    <row r="10" spans="1:9">
      <c r="A10" s="42" t="s">
        <v>306</v>
      </c>
      <c r="B10" s="4"/>
      <c r="C10" s="4"/>
      <c r="D10" s="4"/>
      <c r="E10" s="4"/>
      <c r="F10" s="4"/>
      <c r="G10" s="4"/>
      <c r="H10" s="4"/>
      <c r="I10" s="4"/>
    </row>
    <row r="11" spans="1:9">
      <c r="A11" s="42" t="s">
        <v>307</v>
      </c>
      <c r="B11" s="4"/>
      <c r="C11" s="4"/>
      <c r="D11" s="4"/>
      <c r="E11" s="4"/>
      <c r="F11" s="4"/>
      <c r="G11" s="4"/>
      <c r="H11" s="4"/>
      <c r="I11" s="4"/>
    </row>
    <row r="12" spans="1:9">
      <c r="A12" s="42" t="s">
        <v>308</v>
      </c>
      <c r="B12" s="4"/>
      <c r="C12" s="4"/>
      <c r="D12" s="4"/>
      <c r="E12" s="4"/>
      <c r="F12" s="4"/>
      <c r="G12" s="4"/>
      <c r="H12" s="4"/>
      <c r="I12" s="4"/>
    </row>
    <row r="13" spans="1:9">
      <c r="A13" s="43" t="s">
        <v>300</v>
      </c>
      <c r="B13" s="4"/>
      <c r="C13" s="4"/>
      <c r="D13" s="4"/>
      <c r="E13" s="4"/>
      <c r="F13" s="4"/>
      <c r="G13" s="4"/>
      <c r="H13" s="4"/>
      <c r="I13" s="4"/>
    </row>
    <row r="14" spans="1:9">
      <c r="A14" s="43" t="s">
        <v>309</v>
      </c>
      <c r="B14" s="4"/>
      <c r="C14" s="4"/>
      <c r="D14" s="4"/>
      <c r="E14" s="4"/>
      <c r="F14" s="4"/>
      <c r="G14" s="4"/>
      <c r="H14" s="4"/>
      <c r="I14" s="4"/>
    </row>
    <row r="15" spans="1:9">
      <c r="A15" s="69" t="s">
        <v>54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311</v>
      </c>
      <c r="B16" s="4"/>
      <c r="C16" s="4"/>
      <c r="D16" s="4"/>
      <c r="E16" s="4"/>
      <c r="F16" s="4"/>
      <c r="G16" s="4"/>
      <c r="H16" s="4"/>
      <c r="I16" s="4"/>
    </row>
    <row r="17" spans="1:9">
      <c r="A17" s="42" t="s">
        <v>312</v>
      </c>
      <c r="B17" s="4"/>
      <c r="C17" s="4"/>
      <c r="D17" s="4"/>
      <c r="E17" s="4"/>
      <c r="F17" s="4"/>
      <c r="G17" s="4"/>
      <c r="H17" s="4"/>
      <c r="I17" s="4"/>
    </row>
    <row r="18" spans="1:9">
      <c r="A18" s="42" t="s">
        <v>313</v>
      </c>
      <c r="B18" s="4"/>
      <c r="C18" s="4"/>
      <c r="D18" s="4"/>
      <c r="E18" s="4"/>
      <c r="F18" s="4"/>
      <c r="G18" s="4"/>
      <c r="H18" s="4"/>
      <c r="I18" s="4"/>
    </row>
    <row r="19" spans="1:9">
      <c r="A19" s="42" t="s">
        <v>314</v>
      </c>
      <c r="B19" s="4"/>
      <c r="C19" s="4"/>
      <c r="D19" s="4"/>
      <c r="E19" s="4"/>
      <c r="F19" s="4"/>
      <c r="G19" s="4"/>
      <c r="H19" s="4"/>
      <c r="I19" s="4"/>
    </row>
    <row r="20" spans="1:9">
      <c r="A20" s="42" t="s">
        <v>315</v>
      </c>
      <c r="B20" s="4"/>
      <c r="C20" s="4"/>
      <c r="D20" s="4"/>
      <c r="E20" s="4"/>
      <c r="F20" s="4"/>
      <c r="G20" s="4"/>
      <c r="H20" s="4"/>
      <c r="I20" s="4"/>
    </row>
    <row r="21" spans="1:9">
      <c r="A21" s="42" t="s">
        <v>316</v>
      </c>
      <c r="B21" s="4"/>
      <c r="C21" s="4"/>
      <c r="D21" s="4"/>
      <c r="E21" s="4"/>
      <c r="F21" s="4"/>
      <c r="G21" s="4"/>
      <c r="H21" s="4"/>
      <c r="I21" s="4"/>
    </row>
    <row r="22" spans="1:9">
      <c r="A22" s="42" t="s">
        <v>317</v>
      </c>
      <c r="B22" s="4"/>
      <c r="C22" s="4"/>
      <c r="D22" s="4"/>
      <c r="E22" s="4"/>
      <c r="F22" s="4"/>
      <c r="G22" s="4"/>
      <c r="H22" s="4"/>
      <c r="I22" s="4"/>
    </row>
    <row r="23" spans="1:9">
      <c r="A23" s="43" t="s">
        <v>310</v>
      </c>
      <c r="B23" s="4"/>
      <c r="C23" s="4"/>
      <c r="D23" s="4"/>
      <c r="E23" s="4"/>
      <c r="F23" s="4"/>
      <c r="G23" s="4"/>
      <c r="H23" s="4"/>
      <c r="I23" s="4"/>
    </row>
    <row r="24" spans="1:9">
      <c r="A24" s="43" t="s">
        <v>318</v>
      </c>
      <c r="B24" s="4"/>
      <c r="C24" s="4"/>
      <c r="D24" s="4"/>
      <c r="E24" s="4"/>
      <c r="F24" s="4"/>
      <c r="G24" s="4"/>
      <c r="H24" s="4"/>
      <c r="I24" s="4"/>
    </row>
    <row r="25" spans="1:9">
      <c r="A25" s="69" t="s">
        <v>55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4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&amp;R1.sz.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26"/>
  <sheetViews>
    <sheetView zoomScale="80" workbookViewId="0">
      <selection activeCell="D5" sqref="D5"/>
    </sheetView>
  </sheetViews>
  <sheetFormatPr defaultRowHeight="14.4"/>
  <cols>
    <col min="1" max="1" width="78.44140625" customWidth="1"/>
    <col min="2" max="2" width="14.5546875" customWidth="1"/>
    <col min="3" max="3" width="23.6640625" customWidth="1"/>
    <col min="4" max="4" width="21.5546875" customWidth="1"/>
    <col min="5" max="5" width="22.6640625" customWidth="1"/>
  </cols>
  <sheetData>
    <row r="1" spans="1:5" ht="23.25" customHeight="1">
      <c r="A1" s="281" t="s">
        <v>1020</v>
      </c>
      <c r="B1" s="282"/>
      <c r="C1" s="282"/>
      <c r="D1" s="282"/>
      <c r="E1" s="282"/>
    </row>
    <row r="2" spans="1:5" ht="25.5" customHeight="1">
      <c r="A2" s="294" t="s">
        <v>255</v>
      </c>
      <c r="B2" s="282"/>
      <c r="C2" s="282"/>
      <c r="D2" s="282"/>
      <c r="E2" s="282"/>
    </row>
    <row r="3" spans="1:5" ht="21.75" customHeight="1">
      <c r="A3" s="88"/>
      <c r="B3" s="68"/>
      <c r="C3" s="68"/>
      <c r="D3" s="68"/>
      <c r="E3" s="68"/>
    </row>
    <row r="4" spans="1:5" ht="20.25" customHeight="1">
      <c r="A4" s="147" t="s">
        <v>691</v>
      </c>
    </row>
    <row r="5" spans="1:5" ht="26.4">
      <c r="A5" s="43" t="s">
        <v>202</v>
      </c>
      <c r="B5" s="3" t="s">
        <v>320</v>
      </c>
      <c r="C5" s="140" t="s">
        <v>781</v>
      </c>
      <c r="D5" s="140" t="s">
        <v>782</v>
      </c>
      <c r="E5" s="145" t="s">
        <v>783</v>
      </c>
    </row>
    <row r="6" spans="1:5" ht="26.25" customHeight="1">
      <c r="A6" s="87" t="s">
        <v>252</v>
      </c>
      <c r="B6" s="5" t="s">
        <v>476</v>
      </c>
      <c r="C6" s="109">
        <v>144334</v>
      </c>
      <c r="D6" s="109">
        <v>145470</v>
      </c>
      <c r="E6" s="109">
        <v>145470</v>
      </c>
    </row>
    <row r="7" spans="1:5" ht="26.25" customHeight="1">
      <c r="A7" s="87" t="s">
        <v>253</v>
      </c>
      <c r="B7" s="5" t="s">
        <v>476</v>
      </c>
      <c r="C7" s="109"/>
      <c r="D7" s="109"/>
      <c r="E7" s="109"/>
    </row>
    <row r="8" spans="1:5" ht="22.5" customHeight="1">
      <c r="A8" s="43" t="s">
        <v>256</v>
      </c>
      <c r="B8" s="119"/>
      <c r="C8" s="120">
        <f>SUM(C6:C7)</f>
        <v>144334</v>
      </c>
      <c r="D8" s="120">
        <f>SUM(D6:D7)</f>
        <v>145470</v>
      </c>
      <c r="E8" s="120">
        <f>SUM(E6:E7)</f>
        <v>145470</v>
      </c>
    </row>
    <row r="10" spans="1:5">
      <c r="A10" s="112" t="s">
        <v>694</v>
      </c>
    </row>
    <row r="11" spans="1:5" ht="26.4">
      <c r="A11" s="43" t="s">
        <v>202</v>
      </c>
      <c r="B11" s="3" t="s">
        <v>320</v>
      </c>
      <c r="C11" s="140" t="s">
        <v>781</v>
      </c>
      <c r="D11" s="140" t="s">
        <v>782</v>
      </c>
      <c r="E11" s="145" t="s">
        <v>783</v>
      </c>
    </row>
    <row r="12" spans="1:5">
      <c r="A12" s="87" t="s">
        <v>729</v>
      </c>
      <c r="B12" s="5" t="s">
        <v>602</v>
      </c>
      <c r="C12" s="109">
        <v>50920</v>
      </c>
      <c r="D12" s="109">
        <v>50920</v>
      </c>
      <c r="E12" s="109">
        <v>49740</v>
      </c>
    </row>
    <row r="13" spans="1:5">
      <c r="A13" s="87" t="s">
        <v>730</v>
      </c>
      <c r="B13" s="5" t="s">
        <v>602</v>
      </c>
      <c r="C13" s="109"/>
      <c r="D13" s="109"/>
      <c r="E13" s="109"/>
    </row>
    <row r="14" spans="1:5">
      <c r="A14" s="43" t="s">
        <v>256</v>
      </c>
      <c r="B14" s="119"/>
      <c r="C14" s="120">
        <f>SUM(C12:C13)</f>
        <v>50920</v>
      </c>
      <c r="D14" s="120">
        <f>SUM(D12:D13)</f>
        <v>50920</v>
      </c>
      <c r="E14" s="120">
        <f>SUM(E12:E13)</f>
        <v>49740</v>
      </c>
    </row>
    <row r="15" spans="1:5">
      <c r="A15" s="205"/>
      <c r="B15" s="207"/>
      <c r="C15" s="206"/>
      <c r="D15" s="206"/>
      <c r="E15" s="206"/>
    </row>
    <row r="16" spans="1:5">
      <c r="A16" s="112" t="s">
        <v>692</v>
      </c>
    </row>
    <row r="17" spans="1:5" ht="26.4">
      <c r="A17" s="43" t="s">
        <v>202</v>
      </c>
      <c r="B17" s="3" t="s">
        <v>320</v>
      </c>
      <c r="C17" s="140" t="s">
        <v>781</v>
      </c>
      <c r="D17" s="140" t="s">
        <v>782</v>
      </c>
      <c r="E17" s="145" t="s">
        <v>783</v>
      </c>
    </row>
    <row r="18" spans="1:5">
      <c r="A18" s="87" t="s">
        <v>729</v>
      </c>
      <c r="B18" s="5" t="s">
        <v>602</v>
      </c>
      <c r="C18" s="109">
        <v>31182</v>
      </c>
      <c r="D18" s="109">
        <v>31182</v>
      </c>
      <c r="E18" s="27">
        <v>25503</v>
      </c>
    </row>
    <row r="19" spans="1:5">
      <c r="A19" s="87" t="s">
        <v>730</v>
      </c>
      <c r="B19" s="5" t="s">
        <v>602</v>
      </c>
      <c r="C19" s="109"/>
      <c r="D19" s="109"/>
      <c r="E19" s="27"/>
    </row>
    <row r="20" spans="1:5">
      <c r="A20" s="43" t="s">
        <v>256</v>
      </c>
      <c r="B20" s="119"/>
      <c r="C20" s="120">
        <f>SUM(C18:C19)</f>
        <v>31182</v>
      </c>
      <c r="D20" s="120">
        <f>SUM(D18:D19)</f>
        <v>31182</v>
      </c>
      <c r="E20" s="120">
        <f>SUM(E18:E19)</f>
        <v>25503</v>
      </c>
    </row>
    <row r="22" spans="1:5">
      <c r="A22" s="208" t="s">
        <v>693</v>
      </c>
    </row>
    <row r="23" spans="1:5" ht="26.4">
      <c r="A23" s="43" t="s">
        <v>202</v>
      </c>
      <c r="B23" s="3" t="s">
        <v>320</v>
      </c>
      <c r="C23" s="140" t="s">
        <v>781</v>
      </c>
      <c r="D23" s="140" t="s">
        <v>782</v>
      </c>
      <c r="E23" s="145" t="s">
        <v>783</v>
      </c>
    </row>
    <row r="24" spans="1:5">
      <c r="A24" s="87" t="s">
        <v>729</v>
      </c>
      <c r="B24" s="5" t="s">
        <v>602</v>
      </c>
      <c r="C24" s="109">
        <f>55392+6840</f>
        <v>62232</v>
      </c>
      <c r="D24" s="109">
        <v>63368</v>
      </c>
      <c r="E24" s="109">
        <v>70340</v>
      </c>
    </row>
    <row r="25" spans="1:5">
      <c r="A25" s="87" t="s">
        <v>730</v>
      </c>
      <c r="B25" s="5" t="s">
        <v>602</v>
      </c>
      <c r="C25" s="109"/>
      <c r="D25" s="27"/>
      <c r="E25" s="27"/>
    </row>
    <row r="26" spans="1:5">
      <c r="A26" s="43" t="s">
        <v>256</v>
      </c>
      <c r="B26" s="119"/>
      <c r="C26" s="120">
        <f>SUM(C24:C25)</f>
        <v>62232</v>
      </c>
      <c r="D26" s="120">
        <f>SUM(D24:D25)</f>
        <v>63368</v>
      </c>
      <c r="E26" s="120">
        <f>SUM(E24:E25)</f>
        <v>70340</v>
      </c>
    </row>
  </sheetData>
  <mergeCells count="2">
    <mergeCell ref="A1:E1"/>
    <mergeCell ref="A2:E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headerFooter>
    <oddHeader>&amp;R19.sz.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39"/>
  <sheetViews>
    <sheetView zoomScale="80" workbookViewId="0">
      <selection activeCell="B6" sqref="B6"/>
    </sheetView>
  </sheetViews>
  <sheetFormatPr defaultRowHeight="14.4"/>
  <cols>
    <col min="1" max="1" width="100" customWidth="1"/>
    <col min="3" max="3" width="17.5546875" style="105" customWidth="1"/>
    <col min="4" max="4" width="14.5546875" style="105" customWidth="1"/>
    <col min="5" max="5" width="12" style="105" customWidth="1"/>
  </cols>
  <sheetData>
    <row r="1" spans="1:5" ht="28.5" customHeight="1">
      <c r="A1" s="281" t="s">
        <v>1020</v>
      </c>
      <c r="B1" s="286"/>
      <c r="C1" s="286"/>
    </row>
    <row r="2" spans="1:5" ht="26.25" customHeight="1">
      <c r="A2" s="284" t="s">
        <v>268</v>
      </c>
      <c r="B2" s="284"/>
      <c r="C2" s="284"/>
    </row>
    <row r="3" spans="1:5" ht="18.75" customHeight="1">
      <c r="A3" s="88"/>
      <c r="B3" s="90"/>
      <c r="C3" s="165"/>
    </row>
    <row r="4" spans="1:5" ht="23.25" customHeight="1">
      <c r="A4" s="4" t="s">
        <v>691</v>
      </c>
    </row>
    <row r="5" spans="1:5" ht="28.2">
      <c r="A5" s="43" t="s">
        <v>202</v>
      </c>
      <c r="B5" s="3" t="s">
        <v>320</v>
      </c>
      <c r="C5" s="209" t="s">
        <v>781</v>
      </c>
      <c r="D5" s="209" t="s">
        <v>782</v>
      </c>
      <c r="E5" s="210" t="s">
        <v>783</v>
      </c>
    </row>
    <row r="6" spans="1:5">
      <c r="A6" s="12" t="s">
        <v>661</v>
      </c>
      <c r="B6" s="6" t="s">
        <v>399</v>
      </c>
      <c r="C6" s="109">
        <v>30</v>
      </c>
      <c r="D6" s="109">
        <v>0</v>
      </c>
      <c r="E6" s="109">
        <v>0</v>
      </c>
    </row>
    <row r="7" spans="1:5">
      <c r="A7" s="12" t="s">
        <v>662</v>
      </c>
      <c r="B7" s="6" t="s">
        <v>399</v>
      </c>
      <c r="C7" s="109"/>
      <c r="D7" s="109"/>
      <c r="E7" s="109"/>
    </row>
    <row r="8" spans="1:5">
      <c r="A8" s="12" t="s">
        <v>663</v>
      </c>
      <c r="B8" s="6" t="s">
        <v>399</v>
      </c>
      <c r="C8" s="109"/>
      <c r="D8" s="109"/>
      <c r="E8" s="109"/>
    </row>
    <row r="9" spans="1:5">
      <c r="A9" s="12" t="s">
        <v>664</v>
      </c>
      <c r="B9" s="6" t="s">
        <v>399</v>
      </c>
      <c r="C9" s="109"/>
      <c r="D9" s="109"/>
      <c r="E9" s="109"/>
    </row>
    <row r="10" spans="1:5">
      <c r="A10" s="13" t="s">
        <v>665</v>
      </c>
      <c r="B10" s="6" t="s">
        <v>399</v>
      </c>
      <c r="C10" s="109">
        <v>566</v>
      </c>
      <c r="D10" s="109">
        <v>0</v>
      </c>
      <c r="E10" s="109">
        <v>0</v>
      </c>
    </row>
    <row r="11" spans="1:5">
      <c r="A11" s="13" t="s">
        <v>666</v>
      </c>
      <c r="B11" s="6" t="s">
        <v>399</v>
      </c>
      <c r="C11" s="109"/>
      <c r="D11" s="109"/>
      <c r="E11" s="109"/>
    </row>
    <row r="12" spans="1:5">
      <c r="A12" s="15" t="s">
        <v>261</v>
      </c>
      <c r="B12" s="14" t="s">
        <v>399</v>
      </c>
      <c r="C12" s="120">
        <f>SUM(C6:C11)</f>
        <v>596</v>
      </c>
      <c r="D12" s="120">
        <f>SUM(D6:D11)</f>
        <v>0</v>
      </c>
      <c r="E12" s="120">
        <f>SUM(E6:E11)</f>
        <v>0</v>
      </c>
    </row>
    <row r="13" spans="1:5">
      <c r="A13" s="12" t="s">
        <v>667</v>
      </c>
      <c r="B13" s="6" t="s">
        <v>400</v>
      </c>
      <c r="C13" s="109">
        <v>3900</v>
      </c>
      <c r="D13" s="109">
        <v>3103</v>
      </c>
      <c r="E13" s="109">
        <v>3103</v>
      </c>
    </row>
    <row r="14" spans="1:5">
      <c r="A14" s="16" t="s">
        <v>260</v>
      </c>
      <c r="B14" s="14" t="s">
        <v>400</v>
      </c>
      <c r="C14" s="120">
        <f>SUM(C13)</f>
        <v>3900</v>
      </c>
      <c r="D14" s="120">
        <f>SUM(D13)</f>
        <v>3103</v>
      </c>
      <c r="E14" s="120">
        <f>SUM(E13)</f>
        <v>3103</v>
      </c>
    </row>
    <row r="15" spans="1:5">
      <c r="A15" s="12" t="s">
        <v>668</v>
      </c>
      <c r="B15" s="6" t="s">
        <v>401</v>
      </c>
      <c r="C15" s="109"/>
      <c r="D15" s="109"/>
      <c r="E15" s="109"/>
    </row>
    <row r="16" spans="1:5">
      <c r="A16" s="12" t="s">
        <v>669</v>
      </c>
      <c r="B16" s="6" t="s">
        <v>401</v>
      </c>
      <c r="C16" s="109"/>
      <c r="D16" s="109"/>
      <c r="E16" s="109"/>
    </row>
    <row r="17" spans="1:5">
      <c r="A17" s="13" t="s">
        <v>670</v>
      </c>
      <c r="B17" s="6" t="s">
        <v>401</v>
      </c>
      <c r="C17" s="109">
        <v>150</v>
      </c>
      <c r="D17" s="109">
        <f>426+942</f>
        <v>1368</v>
      </c>
      <c r="E17" s="109">
        <f>425+942</f>
        <v>1367</v>
      </c>
    </row>
    <row r="18" spans="1:5">
      <c r="A18" s="13" t="s">
        <v>671</v>
      </c>
      <c r="B18" s="6" t="s">
        <v>401</v>
      </c>
      <c r="C18" s="109"/>
      <c r="D18" s="109"/>
      <c r="E18" s="109"/>
    </row>
    <row r="19" spans="1:5">
      <c r="A19" s="13" t="s">
        <v>672</v>
      </c>
      <c r="B19" s="6" t="s">
        <v>401</v>
      </c>
      <c r="C19" s="109"/>
      <c r="D19" s="109"/>
      <c r="E19" s="109"/>
    </row>
    <row r="20" spans="1:5" ht="26.4">
      <c r="A20" s="17" t="s">
        <v>673</v>
      </c>
      <c r="B20" s="6" t="s">
        <v>401</v>
      </c>
      <c r="C20" s="109"/>
      <c r="D20" s="109"/>
      <c r="E20" s="109"/>
    </row>
    <row r="21" spans="1:5">
      <c r="A21" s="17" t="s">
        <v>731</v>
      </c>
      <c r="B21" s="6" t="s">
        <v>401</v>
      </c>
      <c r="C21" s="109">
        <v>7000</v>
      </c>
      <c r="D21" s="109">
        <v>0</v>
      </c>
      <c r="E21" s="109">
        <v>0</v>
      </c>
    </row>
    <row r="22" spans="1:5">
      <c r="A22" s="11" t="s">
        <v>259</v>
      </c>
      <c r="B22" s="14" t="s">
        <v>401</v>
      </c>
      <c r="C22" s="120">
        <f>SUM(C15:C21)</f>
        <v>7150</v>
      </c>
      <c r="D22" s="120">
        <f>SUM(D15:D21)</f>
        <v>1368</v>
      </c>
      <c r="E22" s="120">
        <f>SUM(E15:E21)</f>
        <v>1367</v>
      </c>
    </row>
    <row r="23" spans="1:5">
      <c r="A23" s="12" t="s">
        <v>674</v>
      </c>
      <c r="B23" s="6" t="s">
        <v>402</v>
      </c>
      <c r="C23" s="109"/>
      <c r="D23" s="109"/>
      <c r="E23" s="109"/>
    </row>
    <row r="24" spans="1:5">
      <c r="A24" s="12" t="s">
        <v>675</v>
      </c>
      <c r="B24" s="6" t="s">
        <v>402</v>
      </c>
      <c r="C24" s="109"/>
      <c r="D24" s="109">
        <v>695</v>
      </c>
      <c r="E24" s="109">
        <v>695</v>
      </c>
    </row>
    <row r="25" spans="1:5">
      <c r="A25" s="11" t="s">
        <v>258</v>
      </c>
      <c r="B25" s="8" t="s">
        <v>402</v>
      </c>
      <c r="C25" s="109">
        <f>SUM(C23:C24)</f>
        <v>0</v>
      </c>
      <c r="D25" s="109">
        <f>SUM(D23:D24)</f>
        <v>695</v>
      </c>
      <c r="E25" s="109">
        <f>SUM(E23:E24)</f>
        <v>695</v>
      </c>
    </row>
    <row r="26" spans="1:5">
      <c r="A26" s="12" t="s">
        <v>676</v>
      </c>
      <c r="B26" s="6" t="s">
        <v>403</v>
      </c>
      <c r="C26" s="109"/>
      <c r="D26" s="109"/>
      <c r="E26" s="109"/>
    </row>
    <row r="27" spans="1:5">
      <c r="A27" s="12" t="s">
        <v>677</v>
      </c>
      <c r="B27" s="6" t="s">
        <v>403</v>
      </c>
      <c r="C27" s="109"/>
      <c r="D27" s="109"/>
      <c r="E27" s="109"/>
    </row>
    <row r="28" spans="1:5">
      <c r="A28" s="13" t="s">
        <v>678</v>
      </c>
      <c r="B28" s="6" t="s">
        <v>403</v>
      </c>
      <c r="C28" s="109">
        <v>1200</v>
      </c>
      <c r="D28" s="109">
        <v>245</v>
      </c>
      <c r="E28" s="109">
        <v>245</v>
      </c>
    </row>
    <row r="29" spans="1:5">
      <c r="A29" s="13" t="s">
        <v>679</v>
      </c>
      <c r="B29" s="6" t="s">
        <v>403</v>
      </c>
      <c r="C29" s="109">
        <v>500</v>
      </c>
      <c r="D29" s="109">
        <v>532</v>
      </c>
      <c r="E29" s="109">
        <v>532</v>
      </c>
    </row>
    <row r="30" spans="1:5">
      <c r="A30" s="13" t="s">
        <v>680</v>
      </c>
      <c r="B30" s="6" t="s">
        <v>403</v>
      </c>
      <c r="C30" s="109"/>
      <c r="D30" s="109"/>
      <c r="E30" s="109"/>
    </row>
    <row r="31" spans="1:5">
      <c r="A31" s="13" t="s">
        <v>681</v>
      </c>
      <c r="B31" s="6" t="s">
        <v>403</v>
      </c>
      <c r="C31" s="109"/>
      <c r="D31" s="109"/>
      <c r="E31" s="109"/>
    </row>
    <row r="32" spans="1:5">
      <c r="A32" s="13" t="s">
        <v>682</v>
      </c>
      <c r="B32" s="6" t="s">
        <v>403</v>
      </c>
      <c r="C32" s="109"/>
      <c r="D32" s="109"/>
      <c r="E32" s="109"/>
    </row>
    <row r="33" spans="1:5">
      <c r="A33" s="13" t="s">
        <v>683</v>
      </c>
      <c r="B33" s="6" t="s">
        <v>403</v>
      </c>
      <c r="C33" s="109"/>
      <c r="D33" s="109"/>
      <c r="E33" s="109"/>
    </row>
    <row r="34" spans="1:5">
      <c r="A34" s="13" t="s">
        <v>684</v>
      </c>
      <c r="B34" s="6" t="s">
        <v>403</v>
      </c>
      <c r="C34" s="109">
        <v>150</v>
      </c>
      <c r="D34" s="109">
        <v>23</v>
      </c>
      <c r="E34" s="109">
        <v>23</v>
      </c>
    </row>
    <row r="35" spans="1:5">
      <c r="A35" s="13" t="s">
        <v>685</v>
      </c>
      <c r="B35" s="6" t="s">
        <v>403</v>
      </c>
      <c r="C35" s="109">
        <f>2500+3500</f>
        <v>6000</v>
      </c>
      <c r="D35" s="109">
        <v>0</v>
      </c>
      <c r="E35" s="109"/>
    </row>
    <row r="36" spans="1:5" ht="26.4">
      <c r="A36" s="13" t="s">
        <v>686</v>
      </c>
      <c r="B36" s="6" t="s">
        <v>403</v>
      </c>
      <c r="C36" s="109">
        <v>2800</v>
      </c>
      <c r="D36" s="109">
        <f>2316+524</f>
        <v>2840</v>
      </c>
      <c r="E36" s="109">
        <f>2316+524</f>
        <v>2840</v>
      </c>
    </row>
    <row r="37" spans="1:5" ht="26.4">
      <c r="A37" s="13" t="s">
        <v>687</v>
      </c>
      <c r="B37" s="6" t="s">
        <v>403</v>
      </c>
      <c r="C37" s="109">
        <f>1000+1000</f>
        <v>2000</v>
      </c>
      <c r="D37" s="109">
        <v>48</v>
      </c>
      <c r="E37" s="109">
        <v>48</v>
      </c>
    </row>
    <row r="38" spans="1:5">
      <c r="A38" s="11" t="s">
        <v>688</v>
      </c>
      <c r="B38" s="14" t="s">
        <v>403</v>
      </c>
      <c r="C38" s="120">
        <f>SUM(C26:C37)</f>
        <v>12650</v>
      </c>
      <c r="D38" s="120">
        <f>SUM(D26:D37)</f>
        <v>3688</v>
      </c>
      <c r="E38" s="120">
        <f>SUM(E26:E37)</f>
        <v>3688</v>
      </c>
    </row>
    <row r="39" spans="1:5" ht="15.6">
      <c r="A39" s="18" t="s">
        <v>689</v>
      </c>
      <c r="B39" s="9" t="s">
        <v>404</v>
      </c>
      <c r="C39" s="120">
        <f>C38+C25+C22+C14+C12</f>
        <v>24296</v>
      </c>
      <c r="D39" s="120">
        <f>D38+D25+D22+D14+D12</f>
        <v>8854</v>
      </c>
      <c r="E39" s="120">
        <f>E38+E25+E22+E14+E12</f>
        <v>8853</v>
      </c>
    </row>
  </sheetData>
  <mergeCells count="2">
    <mergeCell ref="A1:C1"/>
    <mergeCell ref="A2:C2"/>
  </mergeCells>
  <phoneticPr fontId="46" type="noConversion"/>
  <pageMargins left="0.44" right="0.36" top="0.74803149606299213" bottom="0.74803149606299213" header="0.31496062992125984" footer="0.31496062992125984"/>
  <pageSetup paperSize="9" scale="75" orientation="portrait" horizontalDpi="300" verticalDpi="300" r:id="rId1"/>
  <headerFooter>
    <oddHeader>&amp;R20.sz.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115"/>
  <sheetViews>
    <sheetView zoomScale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5" sqref="C25"/>
    </sheetView>
  </sheetViews>
  <sheetFormatPr defaultRowHeight="14.4"/>
  <cols>
    <col min="1" max="1" width="91.33203125" customWidth="1"/>
    <col min="2" max="2" width="10.88671875" customWidth="1"/>
    <col min="3" max="3" width="16.109375" style="105" customWidth="1"/>
    <col min="4" max="4" width="14" customWidth="1"/>
    <col min="5" max="5" width="15" customWidth="1"/>
  </cols>
  <sheetData>
    <row r="1" spans="1:5" ht="27" customHeight="1">
      <c r="A1" s="281" t="s">
        <v>1020</v>
      </c>
      <c r="B1" s="282"/>
      <c r="C1" s="282"/>
    </row>
    <row r="2" spans="1:5" ht="27" customHeight="1">
      <c r="A2" s="284" t="s">
        <v>265</v>
      </c>
      <c r="B2" s="282"/>
      <c r="C2" s="282"/>
    </row>
    <row r="3" spans="1:5" ht="19.5" customHeight="1">
      <c r="A3" s="67"/>
      <c r="B3" s="68"/>
      <c r="C3" s="166"/>
    </row>
    <row r="4" spans="1:5">
      <c r="A4" s="4" t="s">
        <v>691</v>
      </c>
    </row>
    <row r="5" spans="1:5" ht="27.6">
      <c r="A5" s="43" t="s">
        <v>202</v>
      </c>
      <c r="B5" s="3" t="s">
        <v>320</v>
      </c>
      <c r="C5" s="210" t="s">
        <v>781</v>
      </c>
      <c r="D5" s="210" t="s">
        <v>782</v>
      </c>
      <c r="E5" s="210" t="s">
        <v>783</v>
      </c>
    </row>
    <row r="6" spans="1:5">
      <c r="A6" s="13" t="s">
        <v>132</v>
      </c>
      <c r="B6" s="6" t="s">
        <v>410</v>
      </c>
      <c r="C6" s="109"/>
      <c r="D6" s="27"/>
      <c r="E6" s="27"/>
    </row>
    <row r="7" spans="1:5">
      <c r="A7" s="13" t="s">
        <v>133</v>
      </c>
      <c r="B7" s="6" t="s">
        <v>410</v>
      </c>
      <c r="C7" s="109"/>
      <c r="D7" s="27"/>
      <c r="E7" s="27"/>
    </row>
    <row r="8" spans="1:5">
      <c r="A8" s="13" t="s">
        <v>134</v>
      </c>
      <c r="B8" s="6" t="s">
        <v>410</v>
      </c>
      <c r="C8" s="109"/>
      <c r="D8" s="27"/>
      <c r="E8" s="27"/>
    </row>
    <row r="9" spans="1:5">
      <c r="A9" s="13" t="s">
        <v>135</v>
      </c>
      <c r="B9" s="6" t="s">
        <v>410</v>
      </c>
      <c r="C9" s="109"/>
      <c r="D9" s="27"/>
      <c r="E9" s="27"/>
    </row>
    <row r="10" spans="1:5">
      <c r="A10" s="13" t="s">
        <v>136</v>
      </c>
      <c r="B10" s="6" t="s">
        <v>410</v>
      </c>
      <c r="C10" s="109"/>
      <c r="D10" s="27"/>
      <c r="E10" s="27"/>
    </row>
    <row r="11" spans="1:5">
      <c r="A11" s="13" t="s">
        <v>137</v>
      </c>
      <c r="B11" s="6" t="s">
        <v>410</v>
      </c>
      <c r="C11" s="109"/>
      <c r="D11" s="27"/>
      <c r="E11" s="27"/>
    </row>
    <row r="12" spans="1:5">
      <c r="A12" s="13" t="s">
        <v>138</v>
      </c>
      <c r="B12" s="6" t="s">
        <v>410</v>
      </c>
      <c r="C12" s="109"/>
      <c r="D12" s="27"/>
      <c r="E12" s="27"/>
    </row>
    <row r="13" spans="1:5">
      <c r="A13" s="13" t="s">
        <v>139</v>
      </c>
      <c r="B13" s="6" t="s">
        <v>410</v>
      </c>
      <c r="C13" s="109"/>
      <c r="D13" s="27"/>
      <c r="E13" s="27"/>
    </row>
    <row r="14" spans="1:5">
      <c r="A14" s="13" t="s">
        <v>140</v>
      </c>
      <c r="B14" s="6" t="s">
        <v>410</v>
      </c>
      <c r="C14" s="109"/>
      <c r="D14" s="27"/>
      <c r="E14" s="27"/>
    </row>
    <row r="15" spans="1:5">
      <c r="A15" s="13" t="s">
        <v>141</v>
      </c>
      <c r="B15" s="6" t="s">
        <v>410</v>
      </c>
      <c r="C15" s="109"/>
      <c r="D15" s="27"/>
      <c r="E15" s="27"/>
    </row>
    <row r="16" spans="1:5" ht="26.4">
      <c r="A16" s="11" t="s">
        <v>690</v>
      </c>
      <c r="B16" s="8" t="s">
        <v>410</v>
      </c>
      <c r="C16" s="120">
        <v>0</v>
      </c>
      <c r="D16" s="27"/>
      <c r="E16" s="27"/>
    </row>
    <row r="17" spans="1:5">
      <c r="A17" s="13" t="s">
        <v>132</v>
      </c>
      <c r="B17" s="6" t="s">
        <v>411</v>
      </c>
      <c r="C17" s="109"/>
      <c r="D17" s="27"/>
      <c r="E17" s="27"/>
    </row>
    <row r="18" spans="1:5">
      <c r="A18" s="13" t="s">
        <v>133</v>
      </c>
      <c r="B18" s="6" t="s">
        <v>411</v>
      </c>
      <c r="C18" s="109"/>
      <c r="D18" s="27"/>
      <c r="E18" s="27"/>
    </row>
    <row r="19" spans="1:5">
      <c r="A19" s="13" t="s">
        <v>134</v>
      </c>
      <c r="B19" s="6" t="s">
        <v>411</v>
      </c>
      <c r="C19" s="109"/>
      <c r="D19" s="27"/>
      <c r="E19" s="27"/>
    </row>
    <row r="20" spans="1:5">
      <c r="A20" s="13" t="s">
        <v>135</v>
      </c>
      <c r="B20" s="6" t="s">
        <v>411</v>
      </c>
      <c r="C20" s="109"/>
      <c r="D20" s="27"/>
      <c r="E20" s="27"/>
    </row>
    <row r="21" spans="1:5">
      <c r="A21" s="13" t="s">
        <v>136</v>
      </c>
      <c r="B21" s="6" t="s">
        <v>411</v>
      </c>
      <c r="C21" s="109"/>
      <c r="D21" s="27"/>
      <c r="E21" s="27"/>
    </row>
    <row r="22" spans="1:5">
      <c r="A22" s="13" t="s">
        <v>137</v>
      </c>
      <c r="B22" s="6" t="s">
        <v>411</v>
      </c>
      <c r="C22" s="109"/>
      <c r="D22" s="27"/>
      <c r="E22" s="27"/>
    </row>
    <row r="23" spans="1:5">
      <c r="A23" s="13" t="s">
        <v>138</v>
      </c>
      <c r="B23" s="6" t="s">
        <v>411</v>
      </c>
      <c r="C23" s="109"/>
      <c r="D23" s="27"/>
      <c r="E23" s="27"/>
    </row>
    <row r="24" spans="1:5">
      <c r="A24" s="13" t="s">
        <v>139</v>
      </c>
      <c r="B24" s="6" t="s">
        <v>411</v>
      </c>
      <c r="C24" s="109"/>
      <c r="D24" s="27"/>
      <c r="E24" s="27"/>
    </row>
    <row r="25" spans="1:5">
      <c r="A25" s="13" t="s">
        <v>140</v>
      </c>
      <c r="B25" s="6" t="s">
        <v>411</v>
      </c>
      <c r="C25" s="109"/>
      <c r="D25" s="27"/>
      <c r="E25" s="27"/>
    </row>
    <row r="26" spans="1:5">
      <c r="A26" s="13" t="s">
        <v>141</v>
      </c>
      <c r="B26" s="6" t="s">
        <v>411</v>
      </c>
      <c r="C26" s="109"/>
      <c r="D26" s="27"/>
      <c r="E26" s="27"/>
    </row>
    <row r="27" spans="1:5" ht="26.4">
      <c r="A27" s="11" t="s">
        <v>1066</v>
      </c>
      <c r="B27" s="8" t="s">
        <v>411</v>
      </c>
      <c r="C27" s="120">
        <v>0</v>
      </c>
      <c r="D27" s="27"/>
      <c r="E27" s="27"/>
    </row>
    <row r="28" spans="1:5">
      <c r="A28" s="13" t="s">
        <v>132</v>
      </c>
      <c r="B28" s="6" t="s">
        <v>412</v>
      </c>
      <c r="C28" s="109"/>
      <c r="D28" s="27"/>
      <c r="E28" s="27"/>
    </row>
    <row r="29" spans="1:5">
      <c r="A29" s="13" t="s">
        <v>133</v>
      </c>
      <c r="B29" s="6" t="s">
        <v>412</v>
      </c>
      <c r="C29" s="109">
        <v>1990</v>
      </c>
      <c r="D29" s="27">
        <v>1990</v>
      </c>
      <c r="E29" s="27">
        <v>1990</v>
      </c>
    </row>
    <row r="30" spans="1:5">
      <c r="A30" s="13" t="s">
        <v>134</v>
      </c>
      <c r="B30" s="6" t="s">
        <v>412</v>
      </c>
      <c r="C30" s="109"/>
      <c r="D30" s="27"/>
      <c r="E30" s="27"/>
    </row>
    <row r="31" spans="1:5">
      <c r="A31" s="13" t="s">
        <v>135</v>
      </c>
      <c r="B31" s="6" t="s">
        <v>412</v>
      </c>
      <c r="C31" s="109"/>
      <c r="D31" s="27"/>
      <c r="E31" s="27"/>
    </row>
    <row r="32" spans="1:5">
      <c r="A32" s="13" t="s">
        <v>136</v>
      </c>
      <c r="B32" s="6" t="s">
        <v>412</v>
      </c>
      <c r="C32" s="109"/>
      <c r="D32" s="27"/>
      <c r="E32" s="27"/>
    </row>
    <row r="33" spans="1:5">
      <c r="A33" s="13" t="s">
        <v>137</v>
      </c>
      <c r="B33" s="6" t="s">
        <v>412</v>
      </c>
      <c r="C33" s="109"/>
      <c r="D33" s="27"/>
      <c r="E33" s="27"/>
    </row>
    <row r="34" spans="1:5">
      <c r="A34" s="13" t="s">
        <v>138</v>
      </c>
      <c r="B34" s="6" t="s">
        <v>412</v>
      </c>
      <c r="C34" s="109"/>
      <c r="D34" s="27"/>
      <c r="E34" s="27"/>
    </row>
    <row r="35" spans="1:5">
      <c r="A35" s="13" t="s">
        <v>139</v>
      </c>
      <c r="B35" s="6" t="s">
        <v>412</v>
      </c>
      <c r="C35" s="109"/>
      <c r="D35" s="27">
        <v>3186</v>
      </c>
      <c r="E35" s="27">
        <v>3186</v>
      </c>
    </row>
    <row r="36" spans="1:5">
      <c r="A36" s="13" t="s">
        <v>140</v>
      </c>
      <c r="B36" s="6" t="s">
        <v>412</v>
      </c>
      <c r="C36" s="109"/>
      <c r="D36" s="27"/>
      <c r="E36" s="27"/>
    </row>
    <row r="37" spans="1:5">
      <c r="A37" s="13" t="s">
        <v>141</v>
      </c>
      <c r="B37" s="6" t="s">
        <v>412</v>
      </c>
      <c r="C37" s="109"/>
      <c r="D37" s="27"/>
      <c r="E37" s="27"/>
    </row>
    <row r="38" spans="1:5">
      <c r="A38" s="11" t="s">
        <v>1067</v>
      </c>
      <c r="B38" s="8" t="s">
        <v>412</v>
      </c>
      <c r="C38" s="120">
        <f>SUM(C29:C37)</f>
        <v>1990</v>
      </c>
      <c r="D38" s="120">
        <f>SUM(D29:D37)</f>
        <v>5176</v>
      </c>
      <c r="E38" s="120">
        <f>SUM(E29:E37)</f>
        <v>5176</v>
      </c>
    </row>
    <row r="39" spans="1:5">
      <c r="A39" s="13" t="s">
        <v>142</v>
      </c>
      <c r="B39" s="5" t="s">
        <v>414</v>
      </c>
      <c r="C39" s="109"/>
      <c r="D39" s="27"/>
      <c r="E39" s="27"/>
    </row>
    <row r="40" spans="1:5">
      <c r="A40" s="13" t="s">
        <v>143</v>
      </c>
      <c r="B40" s="5" t="s">
        <v>414</v>
      </c>
      <c r="C40" s="109"/>
      <c r="D40" s="27"/>
      <c r="E40" s="27"/>
    </row>
    <row r="41" spans="1:5">
      <c r="A41" s="13" t="s">
        <v>144</v>
      </c>
      <c r="B41" s="5" t="s">
        <v>414</v>
      </c>
      <c r="C41" s="109">
        <f>1500+600+1000</f>
        <v>3100</v>
      </c>
      <c r="D41" s="27">
        <v>90</v>
      </c>
      <c r="E41" s="27">
        <v>90</v>
      </c>
    </row>
    <row r="42" spans="1:5">
      <c r="A42" s="5" t="s">
        <v>145</v>
      </c>
      <c r="B42" s="5" t="s">
        <v>414</v>
      </c>
      <c r="C42" s="109"/>
      <c r="D42" s="27"/>
      <c r="E42" s="27"/>
    </row>
    <row r="43" spans="1:5">
      <c r="A43" s="5" t="s">
        <v>146</v>
      </c>
      <c r="B43" s="5" t="s">
        <v>414</v>
      </c>
      <c r="C43" s="109"/>
      <c r="D43" s="27"/>
      <c r="E43" s="27"/>
    </row>
    <row r="44" spans="1:5">
      <c r="A44" s="5" t="s">
        <v>147</v>
      </c>
      <c r="B44" s="5" t="s">
        <v>414</v>
      </c>
      <c r="C44" s="109"/>
      <c r="D44" s="27"/>
      <c r="E44" s="27"/>
    </row>
    <row r="45" spans="1:5">
      <c r="A45" s="13" t="s">
        <v>148</v>
      </c>
      <c r="B45" s="5" t="s">
        <v>414</v>
      </c>
      <c r="C45" s="109"/>
      <c r="D45" s="27"/>
      <c r="E45" s="27"/>
    </row>
    <row r="46" spans="1:5">
      <c r="A46" s="13" t="s">
        <v>149</v>
      </c>
      <c r="B46" s="5" t="s">
        <v>414</v>
      </c>
      <c r="C46" s="109"/>
      <c r="D46" s="27"/>
      <c r="E46" s="27"/>
    </row>
    <row r="47" spans="1:5">
      <c r="A47" s="13" t="s">
        <v>150</v>
      </c>
      <c r="B47" s="5" t="s">
        <v>414</v>
      </c>
      <c r="C47" s="109"/>
      <c r="D47" s="27"/>
      <c r="E47" s="27"/>
    </row>
    <row r="48" spans="1:5">
      <c r="A48" s="13" t="s">
        <v>151</v>
      </c>
      <c r="B48" s="5" t="s">
        <v>414</v>
      </c>
      <c r="C48" s="109"/>
      <c r="D48" s="27"/>
      <c r="E48" s="27"/>
    </row>
    <row r="49" spans="1:5" ht="26.4">
      <c r="A49" s="11" t="s">
        <v>1068</v>
      </c>
      <c r="B49" s="8" t="s">
        <v>414</v>
      </c>
      <c r="C49" s="120">
        <f>SUM(C41:C48)</f>
        <v>3100</v>
      </c>
      <c r="D49" s="120">
        <f>SUM(D41:D48)</f>
        <v>90</v>
      </c>
      <c r="E49" s="120">
        <f>SUM(E41:E48)</f>
        <v>90</v>
      </c>
    </row>
    <row r="50" spans="1:5">
      <c r="A50" s="13" t="s">
        <v>142</v>
      </c>
      <c r="B50" s="5" t="s">
        <v>419</v>
      </c>
      <c r="C50" s="109"/>
      <c r="D50" s="27"/>
      <c r="E50" s="27"/>
    </row>
    <row r="51" spans="1:5">
      <c r="A51" s="13" t="s">
        <v>143</v>
      </c>
      <c r="B51" s="5" t="s">
        <v>419</v>
      </c>
      <c r="C51" s="109">
        <f>1900+400+614+1200</f>
        <v>4114</v>
      </c>
      <c r="D51" s="27">
        <f>1850+2877</f>
        <v>4727</v>
      </c>
      <c r="E51" s="27">
        <f>1850+2877</f>
        <v>4727</v>
      </c>
    </row>
    <row r="52" spans="1:5">
      <c r="A52" s="13" t="s">
        <v>144</v>
      </c>
      <c r="B52" s="5" t="s">
        <v>419</v>
      </c>
      <c r="C52" s="109">
        <f>150+30</f>
        <v>180</v>
      </c>
      <c r="D52" s="27">
        <v>835</v>
      </c>
      <c r="E52" s="27">
        <v>835</v>
      </c>
    </row>
    <row r="53" spans="1:5">
      <c r="A53" s="5" t="s">
        <v>145</v>
      </c>
      <c r="B53" s="5" t="s">
        <v>419</v>
      </c>
      <c r="C53" s="109"/>
      <c r="D53" s="27"/>
      <c r="E53" s="27"/>
    </row>
    <row r="54" spans="1:5">
      <c r="A54" s="5" t="s">
        <v>146</v>
      </c>
      <c r="B54" s="5" t="s">
        <v>419</v>
      </c>
      <c r="C54" s="109"/>
      <c r="D54" s="27"/>
      <c r="E54" s="27"/>
    </row>
    <row r="55" spans="1:5">
      <c r="A55" s="5" t="s">
        <v>147</v>
      </c>
      <c r="B55" s="5" t="s">
        <v>419</v>
      </c>
      <c r="C55" s="109">
        <v>600</v>
      </c>
      <c r="D55" s="27"/>
      <c r="E55" s="27"/>
    </row>
    <row r="56" spans="1:5">
      <c r="A56" s="13" t="s">
        <v>148</v>
      </c>
      <c r="B56" s="5" t="s">
        <v>419</v>
      </c>
      <c r="C56" s="109">
        <f>683+2268</f>
        <v>2951</v>
      </c>
      <c r="D56" s="27">
        <v>8846</v>
      </c>
      <c r="E56" s="27">
        <v>8846</v>
      </c>
    </row>
    <row r="57" spans="1:5">
      <c r="A57" s="13" t="s">
        <v>152</v>
      </c>
      <c r="B57" s="5" t="s">
        <v>419</v>
      </c>
      <c r="C57" s="109"/>
      <c r="D57" s="27"/>
      <c r="E57" s="27"/>
    </row>
    <row r="58" spans="1:5">
      <c r="A58" s="13" t="s">
        <v>150</v>
      </c>
      <c r="B58" s="5" t="s">
        <v>419</v>
      </c>
      <c r="C58" s="109"/>
      <c r="D58" s="27"/>
      <c r="E58" s="27"/>
    </row>
    <row r="59" spans="1:5">
      <c r="A59" s="13" t="s">
        <v>151</v>
      </c>
      <c r="B59" s="5" t="s">
        <v>419</v>
      </c>
      <c r="C59" s="109"/>
      <c r="D59" s="27"/>
      <c r="E59" s="27"/>
    </row>
    <row r="60" spans="1:5">
      <c r="A60" s="15" t="s">
        <v>1069</v>
      </c>
      <c r="B60" s="8" t="s">
        <v>419</v>
      </c>
      <c r="C60" s="109">
        <f>SUM(C50:C59)</f>
        <v>7845</v>
      </c>
      <c r="D60" s="109">
        <f>SUM(D50:D59)</f>
        <v>14408</v>
      </c>
      <c r="E60" s="109">
        <f>SUM(E50:E59)</f>
        <v>14408</v>
      </c>
    </row>
    <row r="61" spans="1:5">
      <c r="A61" s="13" t="s">
        <v>132</v>
      </c>
      <c r="B61" s="6" t="s">
        <v>447</v>
      </c>
      <c r="C61" s="109"/>
      <c r="D61" s="27"/>
      <c r="E61" s="27"/>
    </row>
    <row r="62" spans="1:5">
      <c r="A62" s="13" t="s">
        <v>133</v>
      </c>
      <c r="B62" s="6" t="s">
        <v>447</v>
      </c>
      <c r="C62" s="109"/>
      <c r="D62" s="27"/>
      <c r="E62" s="27"/>
    </row>
    <row r="63" spans="1:5">
      <c r="A63" s="13" t="s">
        <v>134</v>
      </c>
      <c r="B63" s="6" t="s">
        <v>447</v>
      </c>
      <c r="C63" s="109"/>
      <c r="D63" s="27"/>
      <c r="E63" s="27"/>
    </row>
    <row r="64" spans="1:5">
      <c r="A64" s="13" t="s">
        <v>135</v>
      </c>
      <c r="B64" s="6" t="s">
        <v>447</v>
      </c>
      <c r="C64" s="109"/>
      <c r="D64" s="27"/>
      <c r="E64" s="27"/>
    </row>
    <row r="65" spans="1:5">
      <c r="A65" s="13" t="s">
        <v>136</v>
      </c>
      <c r="B65" s="6" t="s">
        <v>447</v>
      </c>
      <c r="C65" s="109"/>
      <c r="D65" s="27"/>
      <c r="E65" s="27"/>
    </row>
    <row r="66" spans="1:5">
      <c r="A66" s="13" t="s">
        <v>137</v>
      </c>
      <c r="B66" s="6" t="s">
        <v>447</v>
      </c>
      <c r="C66" s="109"/>
      <c r="D66" s="27"/>
      <c r="E66" s="27"/>
    </row>
    <row r="67" spans="1:5">
      <c r="A67" s="13" t="s">
        <v>138</v>
      </c>
      <c r="B67" s="6" t="s">
        <v>447</v>
      </c>
      <c r="C67" s="109"/>
      <c r="D67" s="27"/>
      <c r="E67" s="27"/>
    </row>
    <row r="68" spans="1:5">
      <c r="A68" s="13" t="s">
        <v>139</v>
      </c>
      <c r="B68" s="6" t="s">
        <v>447</v>
      </c>
      <c r="C68" s="109"/>
      <c r="D68" s="27"/>
      <c r="E68" s="27"/>
    </row>
    <row r="69" spans="1:5">
      <c r="A69" s="13" t="s">
        <v>140</v>
      </c>
      <c r="B69" s="6" t="s">
        <v>447</v>
      </c>
      <c r="C69" s="109"/>
      <c r="D69" s="27"/>
      <c r="E69" s="27"/>
    </row>
    <row r="70" spans="1:5">
      <c r="A70" s="13" t="s">
        <v>141</v>
      </c>
      <c r="B70" s="6" t="s">
        <v>447</v>
      </c>
      <c r="C70" s="109"/>
      <c r="D70" s="27"/>
      <c r="E70" s="27"/>
    </row>
    <row r="71" spans="1:5" ht="26.4">
      <c r="A71" s="11" t="s">
        <v>1078</v>
      </c>
      <c r="B71" s="8" t="s">
        <v>447</v>
      </c>
      <c r="C71" s="109">
        <v>0</v>
      </c>
      <c r="D71" s="27"/>
      <c r="E71" s="27"/>
    </row>
    <row r="72" spans="1:5">
      <c r="A72" s="13" t="s">
        <v>132</v>
      </c>
      <c r="B72" s="6" t="s">
        <v>448</v>
      </c>
      <c r="C72" s="109"/>
      <c r="D72" s="27"/>
      <c r="E72" s="27"/>
    </row>
    <row r="73" spans="1:5">
      <c r="A73" s="13" t="s">
        <v>133</v>
      </c>
      <c r="B73" s="6" t="s">
        <v>448</v>
      </c>
      <c r="C73" s="109"/>
      <c r="D73" s="27"/>
      <c r="E73" s="27"/>
    </row>
    <row r="74" spans="1:5">
      <c r="A74" s="13" t="s">
        <v>134</v>
      </c>
      <c r="B74" s="6" t="s">
        <v>448</v>
      </c>
      <c r="C74" s="109"/>
      <c r="D74" s="27"/>
      <c r="E74" s="27"/>
    </row>
    <row r="75" spans="1:5">
      <c r="A75" s="13" t="s">
        <v>135</v>
      </c>
      <c r="B75" s="6" t="s">
        <v>448</v>
      </c>
      <c r="C75" s="109"/>
      <c r="D75" s="27"/>
      <c r="E75" s="27"/>
    </row>
    <row r="76" spans="1:5">
      <c r="A76" s="13" t="s">
        <v>136</v>
      </c>
      <c r="B76" s="6" t="s">
        <v>448</v>
      </c>
      <c r="C76" s="109"/>
      <c r="D76" s="27"/>
      <c r="E76" s="27"/>
    </row>
    <row r="77" spans="1:5">
      <c r="A77" s="13" t="s">
        <v>137</v>
      </c>
      <c r="B77" s="6" t="s">
        <v>448</v>
      </c>
      <c r="C77" s="109"/>
      <c r="D77" s="27"/>
      <c r="E77" s="27"/>
    </row>
    <row r="78" spans="1:5">
      <c r="A78" s="13" t="s">
        <v>138</v>
      </c>
      <c r="B78" s="6" t="s">
        <v>448</v>
      </c>
      <c r="C78" s="109"/>
      <c r="D78" s="27"/>
      <c r="E78" s="27"/>
    </row>
    <row r="79" spans="1:5">
      <c r="A79" s="13" t="s">
        <v>139</v>
      </c>
      <c r="B79" s="6" t="s">
        <v>448</v>
      </c>
      <c r="C79" s="109"/>
      <c r="D79" s="27"/>
      <c r="E79" s="27"/>
    </row>
    <row r="80" spans="1:5">
      <c r="A80" s="13" t="s">
        <v>140</v>
      </c>
      <c r="B80" s="6" t="s">
        <v>448</v>
      </c>
      <c r="C80" s="109"/>
      <c r="D80" s="27"/>
      <c r="E80" s="27"/>
    </row>
    <row r="81" spans="1:5">
      <c r="A81" s="13" t="s">
        <v>141</v>
      </c>
      <c r="B81" s="6" t="s">
        <v>448</v>
      </c>
      <c r="C81" s="109"/>
      <c r="D81" s="27"/>
      <c r="E81" s="27"/>
    </row>
    <row r="82" spans="1:5" ht="26.4">
      <c r="A82" s="11" t="s">
        <v>1077</v>
      </c>
      <c r="B82" s="8" t="s">
        <v>448</v>
      </c>
      <c r="C82" s="109">
        <v>0</v>
      </c>
      <c r="D82" s="27"/>
      <c r="E82" s="27"/>
    </row>
    <row r="83" spans="1:5">
      <c r="A83" s="13" t="s">
        <v>132</v>
      </c>
      <c r="B83" s="6" t="s">
        <v>449</v>
      </c>
      <c r="C83" s="109"/>
      <c r="D83" s="27"/>
      <c r="E83" s="27"/>
    </row>
    <row r="84" spans="1:5">
      <c r="A84" s="13" t="s">
        <v>133</v>
      </c>
      <c r="B84" s="6" t="s">
        <v>449</v>
      </c>
      <c r="C84" s="109"/>
      <c r="D84" s="27"/>
      <c r="E84" s="27"/>
    </row>
    <row r="85" spans="1:5">
      <c r="A85" s="13" t="s">
        <v>134</v>
      </c>
      <c r="B85" s="6" t="s">
        <v>449</v>
      </c>
      <c r="C85" s="109"/>
      <c r="D85" s="27"/>
      <c r="E85" s="27"/>
    </row>
    <row r="86" spans="1:5">
      <c r="A86" s="13" t="s">
        <v>135</v>
      </c>
      <c r="B86" s="6" t="s">
        <v>449</v>
      </c>
      <c r="C86" s="109"/>
      <c r="D86" s="27"/>
      <c r="E86" s="27"/>
    </row>
    <row r="87" spans="1:5">
      <c r="A87" s="13" t="s">
        <v>136</v>
      </c>
      <c r="B87" s="6" t="s">
        <v>449</v>
      </c>
      <c r="C87" s="109"/>
      <c r="D87" s="27"/>
      <c r="E87" s="27"/>
    </row>
    <row r="88" spans="1:5">
      <c r="A88" s="13" t="s">
        <v>137</v>
      </c>
      <c r="B88" s="6" t="s">
        <v>449</v>
      </c>
      <c r="C88" s="109"/>
      <c r="D88" s="27"/>
      <c r="E88" s="27"/>
    </row>
    <row r="89" spans="1:5">
      <c r="A89" s="13" t="s">
        <v>138</v>
      </c>
      <c r="B89" s="6" t="s">
        <v>449</v>
      </c>
      <c r="C89" s="109"/>
      <c r="D89" s="27"/>
      <c r="E89" s="27"/>
    </row>
    <row r="90" spans="1:5">
      <c r="A90" s="13" t="s">
        <v>139</v>
      </c>
      <c r="B90" s="6" t="s">
        <v>449</v>
      </c>
      <c r="C90" s="109"/>
      <c r="D90" s="27"/>
      <c r="E90" s="27"/>
    </row>
    <row r="91" spans="1:5">
      <c r="A91" s="13" t="s">
        <v>140</v>
      </c>
      <c r="B91" s="6" t="s">
        <v>449</v>
      </c>
      <c r="C91" s="109"/>
      <c r="D91" s="27"/>
      <c r="E91" s="27"/>
    </row>
    <row r="92" spans="1:5">
      <c r="A92" s="13" t="s">
        <v>141</v>
      </c>
      <c r="B92" s="6" t="s">
        <v>449</v>
      </c>
      <c r="C92" s="109"/>
      <c r="D92" s="27"/>
      <c r="E92" s="27"/>
    </row>
    <row r="93" spans="1:5">
      <c r="A93" s="11" t="s">
        <v>1076</v>
      </c>
      <c r="B93" s="8" t="s">
        <v>449</v>
      </c>
      <c r="C93" s="109">
        <v>0</v>
      </c>
      <c r="D93" s="27"/>
      <c r="E93" s="27"/>
    </row>
    <row r="94" spans="1:5">
      <c r="A94" s="13" t="s">
        <v>142</v>
      </c>
      <c r="B94" s="5" t="s">
        <v>451</v>
      </c>
      <c r="C94" s="109"/>
      <c r="D94" s="27"/>
      <c r="E94" s="27"/>
    </row>
    <row r="95" spans="1:5">
      <c r="A95" s="13" t="s">
        <v>143</v>
      </c>
      <c r="B95" s="6" t="s">
        <v>451</v>
      </c>
      <c r="C95" s="109"/>
      <c r="D95" s="27"/>
      <c r="E95" s="27"/>
    </row>
    <row r="96" spans="1:5">
      <c r="A96" s="13" t="s">
        <v>144</v>
      </c>
      <c r="B96" s="5" t="s">
        <v>451</v>
      </c>
      <c r="C96" s="109"/>
      <c r="D96" s="27"/>
      <c r="E96" s="27"/>
    </row>
    <row r="97" spans="1:5">
      <c r="A97" s="5" t="s">
        <v>145</v>
      </c>
      <c r="B97" s="6" t="s">
        <v>451</v>
      </c>
      <c r="C97" s="109"/>
      <c r="D97" s="27"/>
      <c r="E97" s="27"/>
    </row>
    <row r="98" spans="1:5">
      <c r="A98" s="5" t="s">
        <v>146</v>
      </c>
      <c r="B98" s="5" t="s">
        <v>451</v>
      </c>
      <c r="C98" s="109"/>
      <c r="D98" s="27"/>
      <c r="E98" s="27"/>
    </row>
    <row r="99" spans="1:5">
      <c r="A99" s="5" t="s">
        <v>147</v>
      </c>
      <c r="B99" s="6" t="s">
        <v>451</v>
      </c>
      <c r="C99" s="109"/>
      <c r="D99" s="27"/>
      <c r="E99" s="27"/>
    </row>
    <row r="100" spans="1:5">
      <c r="A100" s="13" t="s">
        <v>148</v>
      </c>
      <c r="B100" s="5" t="s">
        <v>451</v>
      </c>
      <c r="C100" s="109"/>
      <c r="D100" s="27"/>
      <c r="E100" s="27"/>
    </row>
    <row r="101" spans="1:5">
      <c r="A101" s="13" t="s">
        <v>152</v>
      </c>
      <c r="B101" s="6" t="s">
        <v>451</v>
      </c>
      <c r="C101" s="109"/>
      <c r="D101" s="27"/>
      <c r="E101" s="27"/>
    </row>
    <row r="102" spans="1:5">
      <c r="A102" s="13" t="s">
        <v>150</v>
      </c>
      <c r="B102" s="5" t="s">
        <v>451</v>
      </c>
      <c r="C102" s="109"/>
      <c r="D102" s="27"/>
      <c r="E102" s="27"/>
    </row>
    <row r="103" spans="1:5">
      <c r="A103" s="13" t="s">
        <v>151</v>
      </c>
      <c r="B103" s="6" t="s">
        <v>451</v>
      </c>
      <c r="C103" s="109"/>
      <c r="D103" s="27"/>
      <c r="E103" s="27"/>
    </row>
    <row r="104" spans="1:5" ht="26.4">
      <c r="A104" s="11" t="s">
        <v>1075</v>
      </c>
      <c r="B104" s="8" t="s">
        <v>451</v>
      </c>
      <c r="C104" s="109">
        <v>0</v>
      </c>
      <c r="D104" s="27"/>
      <c r="E104" s="27"/>
    </row>
    <row r="105" spans="1:5">
      <c r="A105" s="13" t="s">
        <v>142</v>
      </c>
      <c r="B105" s="5" t="s">
        <v>454</v>
      </c>
      <c r="C105" s="109"/>
      <c r="D105" s="27"/>
      <c r="E105" s="27"/>
    </row>
    <row r="106" spans="1:5">
      <c r="A106" s="13" t="s">
        <v>143</v>
      </c>
      <c r="B106" s="5" t="s">
        <v>454</v>
      </c>
      <c r="C106" s="109"/>
      <c r="D106" s="27"/>
      <c r="E106" s="27"/>
    </row>
    <row r="107" spans="1:5">
      <c r="A107" s="13" t="s">
        <v>144</v>
      </c>
      <c r="B107" s="5" t="s">
        <v>454</v>
      </c>
      <c r="C107" s="109"/>
      <c r="D107" s="27"/>
      <c r="E107" s="27"/>
    </row>
    <row r="108" spans="1:5">
      <c r="A108" s="5" t="s">
        <v>145</v>
      </c>
      <c r="B108" s="5" t="s">
        <v>454</v>
      </c>
      <c r="C108" s="109"/>
      <c r="D108" s="27"/>
      <c r="E108" s="27"/>
    </row>
    <row r="109" spans="1:5">
      <c r="A109" s="5" t="s">
        <v>146</v>
      </c>
      <c r="B109" s="5" t="s">
        <v>454</v>
      </c>
      <c r="C109" s="109"/>
      <c r="D109" s="27"/>
      <c r="E109" s="27"/>
    </row>
    <row r="110" spans="1:5">
      <c r="A110" s="5" t="s">
        <v>147</v>
      </c>
      <c r="B110" s="5" t="s">
        <v>454</v>
      </c>
      <c r="C110" s="109"/>
      <c r="D110" s="27"/>
      <c r="E110" s="27"/>
    </row>
    <row r="111" spans="1:5">
      <c r="A111" s="13" t="s">
        <v>148</v>
      </c>
      <c r="B111" s="5" t="s">
        <v>454</v>
      </c>
      <c r="C111" s="109"/>
      <c r="D111" s="27"/>
      <c r="E111" s="27"/>
    </row>
    <row r="112" spans="1:5">
      <c r="A112" s="13" t="s">
        <v>152</v>
      </c>
      <c r="B112" s="5" t="s">
        <v>454</v>
      </c>
      <c r="C112" s="109"/>
      <c r="D112" s="27"/>
      <c r="E112" s="27"/>
    </row>
    <row r="113" spans="1:5">
      <c r="A113" s="13" t="s">
        <v>150</v>
      </c>
      <c r="B113" s="5" t="s">
        <v>454</v>
      </c>
      <c r="C113" s="109"/>
      <c r="D113" s="27"/>
      <c r="E113" s="27"/>
    </row>
    <row r="114" spans="1:5">
      <c r="A114" s="13" t="s">
        <v>151</v>
      </c>
      <c r="B114" s="5" t="s">
        <v>454</v>
      </c>
      <c r="C114" s="109"/>
      <c r="D114" s="27"/>
      <c r="E114" s="27"/>
    </row>
    <row r="115" spans="1:5">
      <c r="A115" s="15" t="s">
        <v>8</v>
      </c>
      <c r="B115" s="8" t="s">
        <v>454</v>
      </c>
      <c r="C115" s="109">
        <v>0</v>
      </c>
      <c r="D115" s="27"/>
      <c r="E115" s="27"/>
    </row>
  </sheetData>
  <mergeCells count="2">
    <mergeCell ref="A1:C1"/>
    <mergeCell ref="A2:C2"/>
  </mergeCells>
  <phoneticPr fontId="46" type="noConversion"/>
  <pageMargins left="0.54" right="0.18" top="0.34" bottom="0.31" header="0.17" footer="0.17"/>
  <pageSetup paperSize="9" scale="44" orientation="portrait" horizontalDpi="300" verticalDpi="300" r:id="rId1"/>
  <headerFooter>
    <oddHeader>&amp;R21.sz.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115"/>
  <sheetViews>
    <sheetView zoomScale="90" workbookViewId="0">
      <selection activeCell="A103" sqref="A103"/>
    </sheetView>
  </sheetViews>
  <sheetFormatPr defaultRowHeight="14.4"/>
  <cols>
    <col min="1" max="1" width="82.5546875" customWidth="1"/>
    <col min="3" max="3" width="16.33203125" customWidth="1"/>
    <col min="4" max="4" width="14" customWidth="1"/>
    <col min="5" max="5" width="14.88671875" customWidth="1"/>
  </cols>
  <sheetData>
    <row r="1" spans="1:5" ht="27" customHeight="1">
      <c r="A1" s="281" t="s">
        <v>1020</v>
      </c>
      <c r="B1" s="282"/>
      <c r="C1" s="282"/>
    </row>
    <row r="2" spans="1:5" ht="25.5" customHeight="1">
      <c r="A2" s="284" t="s">
        <v>266</v>
      </c>
      <c r="B2" s="282"/>
      <c r="C2" s="282"/>
    </row>
    <row r="3" spans="1:5" ht="15.75" customHeight="1">
      <c r="A3" s="67"/>
      <c r="B3" s="68"/>
      <c r="C3" s="68"/>
    </row>
    <row r="4" spans="1:5" ht="21" customHeight="1">
      <c r="A4" s="4" t="s">
        <v>691</v>
      </c>
    </row>
    <row r="5" spans="1:5" ht="27.6">
      <c r="A5" s="43" t="s">
        <v>202</v>
      </c>
      <c r="B5" s="3" t="s">
        <v>320</v>
      </c>
      <c r="C5" s="210" t="s">
        <v>781</v>
      </c>
      <c r="D5" s="210" t="s">
        <v>782</v>
      </c>
      <c r="E5" s="210" t="s">
        <v>783</v>
      </c>
    </row>
    <row r="6" spans="1:5">
      <c r="A6" s="13" t="s">
        <v>153</v>
      </c>
      <c r="B6" s="6" t="s">
        <v>514</v>
      </c>
      <c r="C6" s="27"/>
      <c r="D6" s="27"/>
      <c r="E6" s="27"/>
    </row>
    <row r="7" spans="1:5">
      <c r="A7" s="13" t="s">
        <v>162</v>
      </c>
      <c r="B7" s="6" t="s">
        <v>514</v>
      </c>
      <c r="C7" s="27"/>
      <c r="D7" s="27"/>
      <c r="E7" s="27"/>
    </row>
    <row r="8" spans="1:5">
      <c r="A8" s="13" t="s">
        <v>163</v>
      </c>
      <c r="B8" s="6" t="s">
        <v>514</v>
      </c>
      <c r="C8" s="27"/>
      <c r="D8" s="27"/>
      <c r="E8" s="27"/>
    </row>
    <row r="9" spans="1:5">
      <c r="A9" s="13" t="s">
        <v>161</v>
      </c>
      <c r="B9" s="6" t="s">
        <v>514</v>
      </c>
      <c r="C9" s="27"/>
      <c r="D9" s="27"/>
      <c r="E9" s="27"/>
    </row>
    <row r="10" spans="1:5">
      <c r="A10" s="13" t="s">
        <v>160</v>
      </c>
      <c r="B10" s="6" t="s">
        <v>514</v>
      </c>
      <c r="C10" s="27"/>
      <c r="D10" s="27"/>
      <c r="E10" s="27"/>
    </row>
    <row r="11" spans="1:5">
      <c r="A11" s="13" t="s">
        <v>159</v>
      </c>
      <c r="B11" s="6" t="s">
        <v>514</v>
      </c>
      <c r="C11" s="27"/>
      <c r="D11" s="27"/>
      <c r="E11" s="27"/>
    </row>
    <row r="12" spans="1:5">
      <c r="A12" s="13" t="s">
        <v>154</v>
      </c>
      <c r="B12" s="6" t="s">
        <v>514</v>
      </c>
      <c r="C12" s="27"/>
      <c r="D12" s="27"/>
      <c r="E12" s="27"/>
    </row>
    <row r="13" spans="1:5">
      <c r="A13" s="13" t="s">
        <v>155</v>
      </c>
      <c r="B13" s="6" t="s">
        <v>514</v>
      </c>
      <c r="C13" s="27"/>
      <c r="D13" s="27"/>
      <c r="E13" s="27"/>
    </row>
    <row r="14" spans="1:5">
      <c r="A14" s="13" t="s">
        <v>156</v>
      </c>
      <c r="B14" s="6" t="s">
        <v>514</v>
      </c>
      <c r="C14" s="27"/>
      <c r="D14" s="27"/>
      <c r="E14" s="27"/>
    </row>
    <row r="15" spans="1:5">
      <c r="A15" s="13" t="s">
        <v>157</v>
      </c>
      <c r="B15" s="6" t="s">
        <v>514</v>
      </c>
      <c r="C15" s="27"/>
      <c r="D15" s="27"/>
      <c r="E15" s="27"/>
    </row>
    <row r="16" spans="1:5" ht="26.4">
      <c r="A16" s="7" t="s">
        <v>18</v>
      </c>
      <c r="B16" s="8" t="s">
        <v>514</v>
      </c>
      <c r="C16" s="27"/>
      <c r="D16" s="27"/>
      <c r="E16" s="27"/>
    </row>
    <row r="17" spans="1:5">
      <c r="A17" s="13" t="s">
        <v>153</v>
      </c>
      <c r="B17" s="6" t="s">
        <v>515</v>
      </c>
      <c r="C17" s="27"/>
      <c r="D17" s="27"/>
      <c r="E17" s="27"/>
    </row>
    <row r="18" spans="1:5">
      <c r="A18" s="13" t="s">
        <v>162</v>
      </c>
      <c r="B18" s="6" t="s">
        <v>515</v>
      </c>
      <c r="C18" s="27"/>
      <c r="D18" s="27"/>
      <c r="E18" s="27"/>
    </row>
    <row r="19" spans="1:5">
      <c r="A19" s="13" t="s">
        <v>163</v>
      </c>
      <c r="B19" s="6" t="s">
        <v>515</v>
      </c>
      <c r="C19" s="27"/>
      <c r="D19" s="27"/>
      <c r="E19" s="27"/>
    </row>
    <row r="20" spans="1:5">
      <c r="A20" s="13" t="s">
        <v>161</v>
      </c>
      <c r="B20" s="6" t="s">
        <v>515</v>
      </c>
      <c r="C20" s="27"/>
      <c r="D20" s="27"/>
      <c r="E20" s="27"/>
    </row>
    <row r="21" spans="1:5">
      <c r="A21" s="13" t="s">
        <v>160</v>
      </c>
      <c r="B21" s="6" t="s">
        <v>515</v>
      </c>
      <c r="C21" s="27"/>
      <c r="D21" s="27"/>
      <c r="E21" s="27"/>
    </row>
    <row r="22" spans="1:5">
      <c r="A22" s="13" t="s">
        <v>159</v>
      </c>
      <c r="B22" s="6" t="s">
        <v>515</v>
      </c>
      <c r="C22" s="27"/>
      <c r="D22" s="27"/>
      <c r="E22" s="27"/>
    </row>
    <row r="23" spans="1:5">
      <c r="A23" s="13" t="s">
        <v>154</v>
      </c>
      <c r="B23" s="6" t="s">
        <v>515</v>
      </c>
      <c r="C23" s="27"/>
      <c r="D23" s="27"/>
      <c r="E23" s="27"/>
    </row>
    <row r="24" spans="1:5">
      <c r="A24" s="13" t="s">
        <v>155</v>
      </c>
      <c r="B24" s="6" t="s">
        <v>515</v>
      </c>
      <c r="C24" s="27"/>
      <c r="D24" s="27"/>
      <c r="E24" s="27"/>
    </row>
    <row r="25" spans="1:5">
      <c r="A25" s="13" t="s">
        <v>156</v>
      </c>
      <c r="B25" s="6" t="s">
        <v>515</v>
      </c>
      <c r="C25" s="27"/>
      <c r="D25" s="27"/>
      <c r="E25" s="27"/>
    </row>
    <row r="26" spans="1:5">
      <c r="A26" s="13" t="s">
        <v>157</v>
      </c>
      <c r="B26" s="6" t="s">
        <v>515</v>
      </c>
      <c r="C26" s="27"/>
      <c r="D26" s="27"/>
      <c r="E26" s="27"/>
    </row>
    <row r="27" spans="1:5" ht="26.4">
      <c r="A27" s="7" t="s">
        <v>76</v>
      </c>
      <c r="B27" s="8" t="s">
        <v>515</v>
      </c>
      <c r="C27" s="109"/>
      <c r="D27" s="27"/>
      <c r="E27" s="27"/>
    </row>
    <row r="28" spans="1:5">
      <c r="A28" s="13" t="s">
        <v>153</v>
      </c>
      <c r="B28" s="6" t="s">
        <v>516</v>
      </c>
      <c r="C28" s="109">
        <v>32881</v>
      </c>
      <c r="D28" s="109">
        <v>32881</v>
      </c>
      <c r="E28" s="27"/>
    </row>
    <row r="29" spans="1:5">
      <c r="A29" s="13" t="s">
        <v>162</v>
      </c>
      <c r="B29" s="6" t="s">
        <v>516</v>
      </c>
      <c r="C29" s="109"/>
      <c r="D29" s="109"/>
      <c r="E29" s="27"/>
    </row>
    <row r="30" spans="1:5">
      <c r="A30" s="13" t="s">
        <v>163</v>
      </c>
      <c r="B30" s="6" t="s">
        <v>516</v>
      </c>
      <c r="C30" s="109"/>
      <c r="D30" s="109"/>
      <c r="E30" s="27"/>
    </row>
    <row r="31" spans="1:5">
      <c r="A31" s="13" t="s">
        <v>161</v>
      </c>
      <c r="B31" s="6" t="s">
        <v>516</v>
      </c>
      <c r="C31" s="109">
        <v>1270</v>
      </c>
      <c r="D31" s="109">
        <v>1270</v>
      </c>
      <c r="E31" s="27"/>
    </row>
    <row r="32" spans="1:5">
      <c r="A32" s="13" t="s">
        <v>160</v>
      </c>
      <c r="B32" s="6" t="s">
        <v>516</v>
      </c>
      <c r="C32" s="109">
        <v>5140</v>
      </c>
      <c r="D32" s="109">
        <v>5140</v>
      </c>
      <c r="E32" s="27">
        <f>6834+500+403</f>
        <v>7737</v>
      </c>
    </row>
    <row r="33" spans="1:5">
      <c r="A33" s="13" t="s">
        <v>159</v>
      </c>
      <c r="B33" s="6" t="s">
        <v>516</v>
      </c>
      <c r="C33" s="109"/>
      <c r="D33" s="109"/>
      <c r="E33" s="27"/>
    </row>
    <row r="34" spans="1:5">
      <c r="A34" s="13" t="s">
        <v>154</v>
      </c>
      <c r="B34" s="6" t="s">
        <v>516</v>
      </c>
      <c r="C34" s="109">
        <v>10238</v>
      </c>
      <c r="D34" s="109">
        <v>10238</v>
      </c>
      <c r="E34" s="27"/>
    </row>
    <row r="35" spans="1:5">
      <c r="A35" s="13" t="s">
        <v>155</v>
      </c>
      <c r="B35" s="6" t="s">
        <v>516</v>
      </c>
      <c r="C35" s="109"/>
      <c r="D35" s="109"/>
      <c r="E35" s="27"/>
    </row>
    <row r="36" spans="1:5">
      <c r="A36" s="13" t="s">
        <v>156</v>
      </c>
      <c r="B36" s="6" t="s">
        <v>516</v>
      </c>
      <c r="C36" s="109"/>
      <c r="D36" s="109"/>
      <c r="E36" s="27"/>
    </row>
    <row r="37" spans="1:5">
      <c r="A37" s="13" t="s">
        <v>157</v>
      </c>
      <c r="B37" s="6" t="s">
        <v>516</v>
      </c>
      <c r="C37" s="109"/>
      <c r="D37" s="27"/>
      <c r="E37" s="27"/>
    </row>
    <row r="38" spans="1:5">
      <c r="A38" s="7" t="s">
        <v>75</v>
      </c>
      <c r="B38" s="8" t="s">
        <v>516</v>
      </c>
      <c r="C38" s="120">
        <f>SUM(C28:C37)</f>
        <v>49529</v>
      </c>
      <c r="D38" s="120">
        <f>SUM(D28:D37)</f>
        <v>49529</v>
      </c>
      <c r="E38" s="120">
        <f>SUM(E28:E37)</f>
        <v>7737</v>
      </c>
    </row>
    <row r="39" spans="1:5">
      <c r="A39" s="13" t="s">
        <v>153</v>
      </c>
      <c r="B39" s="6" t="s">
        <v>522</v>
      </c>
      <c r="C39" s="27"/>
      <c r="D39" s="27"/>
      <c r="E39" s="27"/>
    </row>
    <row r="40" spans="1:5">
      <c r="A40" s="13" t="s">
        <v>162</v>
      </c>
      <c r="B40" s="6" t="s">
        <v>522</v>
      </c>
      <c r="C40" s="27"/>
      <c r="D40" s="27"/>
      <c r="E40" s="27"/>
    </row>
    <row r="41" spans="1:5">
      <c r="A41" s="13" t="s">
        <v>163</v>
      </c>
      <c r="B41" s="6" t="s">
        <v>522</v>
      </c>
      <c r="C41" s="27"/>
      <c r="D41" s="27"/>
      <c r="E41" s="27"/>
    </row>
    <row r="42" spans="1:5">
      <c r="A42" s="13" t="s">
        <v>161</v>
      </c>
      <c r="B42" s="6" t="s">
        <v>522</v>
      </c>
      <c r="C42" s="27"/>
      <c r="D42" s="27"/>
      <c r="E42" s="27"/>
    </row>
    <row r="43" spans="1:5">
      <c r="A43" s="13" t="s">
        <v>160</v>
      </c>
      <c r="B43" s="6" t="s">
        <v>522</v>
      </c>
      <c r="C43" s="27"/>
      <c r="D43" s="27"/>
      <c r="E43" s="27"/>
    </row>
    <row r="44" spans="1:5">
      <c r="A44" s="13" t="s">
        <v>159</v>
      </c>
      <c r="B44" s="6" t="s">
        <v>522</v>
      </c>
      <c r="C44" s="27"/>
      <c r="D44" s="27"/>
      <c r="E44" s="27"/>
    </row>
    <row r="45" spans="1:5">
      <c r="A45" s="13" t="s">
        <v>154</v>
      </c>
      <c r="B45" s="6" t="s">
        <v>522</v>
      </c>
      <c r="C45" s="27"/>
      <c r="D45" s="27"/>
      <c r="E45" s="27"/>
    </row>
    <row r="46" spans="1:5">
      <c r="A46" s="13" t="s">
        <v>155</v>
      </c>
      <c r="B46" s="6" t="s">
        <v>522</v>
      </c>
      <c r="C46" s="27"/>
      <c r="D46" s="27"/>
      <c r="E46" s="27"/>
    </row>
    <row r="47" spans="1:5">
      <c r="A47" s="13" t="s">
        <v>156</v>
      </c>
      <c r="B47" s="6" t="s">
        <v>522</v>
      </c>
      <c r="C47" s="27"/>
      <c r="D47" s="27"/>
      <c r="E47" s="27"/>
    </row>
    <row r="48" spans="1:5">
      <c r="A48" s="13" t="s">
        <v>157</v>
      </c>
      <c r="B48" s="6" t="s">
        <v>522</v>
      </c>
      <c r="C48" s="27"/>
      <c r="D48" s="27"/>
      <c r="E48" s="27"/>
    </row>
    <row r="49" spans="1:5" ht="26.4">
      <c r="A49" s="7" t="s">
        <v>74</v>
      </c>
      <c r="B49" s="8" t="s">
        <v>522</v>
      </c>
      <c r="C49" s="27"/>
      <c r="D49" s="27"/>
      <c r="E49" s="27"/>
    </row>
    <row r="50" spans="1:5">
      <c r="A50" s="13" t="s">
        <v>158</v>
      </c>
      <c r="B50" s="6" t="s">
        <v>523</v>
      </c>
      <c r="C50" s="27"/>
      <c r="D50" s="27"/>
      <c r="E50" s="27"/>
    </row>
    <row r="51" spans="1:5">
      <c r="A51" s="13" t="s">
        <v>162</v>
      </c>
      <c r="B51" s="6" t="s">
        <v>523</v>
      </c>
      <c r="C51" s="27"/>
      <c r="D51" s="27"/>
      <c r="E51" s="27"/>
    </row>
    <row r="52" spans="1:5">
      <c r="A52" s="13" t="s">
        <v>163</v>
      </c>
      <c r="B52" s="6" t="s">
        <v>523</v>
      </c>
      <c r="C52" s="27"/>
      <c r="D52" s="27"/>
      <c r="E52" s="27"/>
    </row>
    <row r="53" spans="1:5">
      <c r="A53" s="13" t="s">
        <v>161</v>
      </c>
      <c r="B53" s="6" t="s">
        <v>523</v>
      </c>
      <c r="C53" s="27"/>
      <c r="D53" s="27"/>
      <c r="E53" s="27"/>
    </row>
    <row r="54" spans="1:5">
      <c r="A54" s="13" t="s">
        <v>160</v>
      </c>
      <c r="B54" s="6" t="s">
        <v>523</v>
      </c>
      <c r="C54" s="27"/>
      <c r="D54" s="27"/>
      <c r="E54" s="27"/>
    </row>
    <row r="55" spans="1:5">
      <c r="A55" s="13" t="s">
        <v>159</v>
      </c>
      <c r="B55" s="6" t="s">
        <v>523</v>
      </c>
      <c r="C55" s="27"/>
      <c r="D55" s="27"/>
      <c r="E55" s="27"/>
    </row>
    <row r="56" spans="1:5">
      <c r="A56" s="13" t="s">
        <v>154</v>
      </c>
      <c r="B56" s="6" t="s">
        <v>523</v>
      </c>
      <c r="C56" s="27"/>
      <c r="D56" s="27"/>
      <c r="E56" s="27"/>
    </row>
    <row r="57" spans="1:5">
      <c r="A57" s="13" t="s">
        <v>155</v>
      </c>
      <c r="B57" s="6" t="s">
        <v>523</v>
      </c>
      <c r="C57" s="27"/>
      <c r="D57" s="27"/>
      <c r="E57" s="27"/>
    </row>
    <row r="58" spans="1:5">
      <c r="A58" s="13" t="s">
        <v>156</v>
      </c>
      <c r="B58" s="6" t="s">
        <v>523</v>
      </c>
      <c r="C58" s="27"/>
      <c r="D58" s="27"/>
      <c r="E58" s="27"/>
    </row>
    <row r="59" spans="1:5">
      <c r="A59" s="13" t="s">
        <v>157</v>
      </c>
      <c r="B59" s="6" t="s">
        <v>523</v>
      </c>
      <c r="C59" s="27"/>
      <c r="D59" s="27"/>
      <c r="E59" s="27"/>
    </row>
    <row r="60" spans="1:5" ht="26.4">
      <c r="A60" s="7" t="s">
        <v>77</v>
      </c>
      <c r="B60" s="8" t="s">
        <v>523</v>
      </c>
      <c r="C60" s="27"/>
      <c r="D60" s="27"/>
      <c r="E60" s="27"/>
    </row>
    <row r="61" spans="1:5">
      <c r="A61" s="13" t="s">
        <v>153</v>
      </c>
      <c r="B61" s="6" t="s">
        <v>524</v>
      </c>
      <c r="C61" s="27"/>
      <c r="D61" s="27"/>
      <c r="E61" s="27"/>
    </row>
    <row r="62" spans="1:5">
      <c r="A62" s="13" t="s">
        <v>162</v>
      </c>
      <c r="B62" s="6" t="s">
        <v>524</v>
      </c>
      <c r="C62" s="27"/>
      <c r="D62" s="27"/>
      <c r="E62" s="27"/>
    </row>
    <row r="63" spans="1:5">
      <c r="A63" s="13" t="s">
        <v>163</v>
      </c>
      <c r="B63" s="6" t="s">
        <v>524</v>
      </c>
      <c r="C63" s="27"/>
      <c r="D63" s="27"/>
      <c r="E63" s="27"/>
    </row>
    <row r="64" spans="1:5">
      <c r="A64" s="13" t="s">
        <v>161</v>
      </c>
      <c r="B64" s="6" t="s">
        <v>524</v>
      </c>
      <c r="C64" s="27"/>
      <c r="D64" s="27"/>
      <c r="E64" s="27"/>
    </row>
    <row r="65" spans="1:5">
      <c r="A65" s="13" t="s">
        <v>160</v>
      </c>
      <c r="B65" s="6" t="s">
        <v>524</v>
      </c>
      <c r="C65" s="27"/>
      <c r="D65" s="27"/>
      <c r="E65" s="27"/>
    </row>
    <row r="66" spans="1:5">
      <c r="A66" s="13" t="s">
        <v>159</v>
      </c>
      <c r="B66" s="6" t="s">
        <v>524</v>
      </c>
      <c r="C66" s="27"/>
      <c r="D66" s="27"/>
      <c r="E66" s="27"/>
    </row>
    <row r="67" spans="1:5">
      <c r="A67" s="13" t="s">
        <v>154</v>
      </c>
      <c r="B67" s="6" t="s">
        <v>524</v>
      </c>
      <c r="C67" s="27"/>
      <c r="D67" s="27"/>
      <c r="E67" s="27"/>
    </row>
    <row r="68" spans="1:5">
      <c r="A68" s="13" t="s">
        <v>155</v>
      </c>
      <c r="B68" s="6" t="s">
        <v>524</v>
      </c>
      <c r="C68" s="27"/>
      <c r="D68" s="27"/>
      <c r="E68" s="27"/>
    </row>
    <row r="69" spans="1:5">
      <c r="A69" s="13" t="s">
        <v>156</v>
      </c>
      <c r="B69" s="6" t="s">
        <v>524</v>
      </c>
      <c r="C69" s="27"/>
      <c r="D69" s="27"/>
      <c r="E69" s="27"/>
    </row>
    <row r="70" spans="1:5">
      <c r="A70" s="13" t="s">
        <v>157</v>
      </c>
      <c r="B70" s="6" t="s">
        <v>524</v>
      </c>
      <c r="C70" s="27"/>
      <c r="D70" s="27"/>
      <c r="E70" s="27"/>
    </row>
    <row r="71" spans="1:5">
      <c r="A71" s="7" t="s">
        <v>23</v>
      </c>
      <c r="B71" s="8" t="s">
        <v>524</v>
      </c>
      <c r="C71" s="27"/>
      <c r="D71" s="27"/>
      <c r="E71" s="27"/>
    </row>
    <row r="72" spans="1:5">
      <c r="A72" s="13" t="s">
        <v>164</v>
      </c>
      <c r="B72" s="5" t="s">
        <v>573</v>
      </c>
      <c r="C72" s="27"/>
      <c r="D72" s="27"/>
      <c r="E72" s="27"/>
    </row>
    <row r="73" spans="1:5">
      <c r="A73" s="13" t="s">
        <v>165</v>
      </c>
      <c r="B73" s="5" t="s">
        <v>573</v>
      </c>
      <c r="C73" s="27"/>
      <c r="D73" s="27"/>
      <c r="E73" s="27"/>
    </row>
    <row r="74" spans="1:5">
      <c r="A74" s="13" t="s">
        <v>173</v>
      </c>
      <c r="B74" s="5" t="s">
        <v>573</v>
      </c>
      <c r="C74" s="27"/>
      <c r="D74" s="27"/>
      <c r="E74" s="27"/>
    </row>
    <row r="75" spans="1:5">
      <c r="A75" s="5" t="s">
        <v>172</v>
      </c>
      <c r="B75" s="5" t="s">
        <v>573</v>
      </c>
      <c r="C75" s="27"/>
      <c r="D75" s="27"/>
      <c r="E75" s="27"/>
    </row>
    <row r="76" spans="1:5">
      <c r="A76" s="5" t="s">
        <v>171</v>
      </c>
      <c r="B76" s="5" t="s">
        <v>573</v>
      </c>
      <c r="C76" s="27"/>
      <c r="D76" s="27"/>
      <c r="E76" s="27"/>
    </row>
    <row r="77" spans="1:5">
      <c r="A77" s="5" t="s">
        <v>170</v>
      </c>
      <c r="B77" s="5" t="s">
        <v>573</v>
      </c>
      <c r="C77" s="27"/>
      <c r="D77" s="27"/>
      <c r="E77" s="27"/>
    </row>
    <row r="78" spans="1:5">
      <c r="A78" s="13" t="s">
        <v>169</v>
      </c>
      <c r="B78" s="5" t="s">
        <v>573</v>
      </c>
      <c r="C78" s="27"/>
      <c r="D78" s="27"/>
      <c r="E78" s="27"/>
    </row>
    <row r="79" spans="1:5">
      <c r="A79" s="13" t="s">
        <v>174</v>
      </c>
      <c r="B79" s="5" t="s">
        <v>573</v>
      </c>
      <c r="C79" s="27"/>
      <c r="D79" s="27"/>
      <c r="E79" s="27"/>
    </row>
    <row r="80" spans="1:5">
      <c r="A80" s="13" t="s">
        <v>166</v>
      </c>
      <c r="B80" s="5" t="s">
        <v>573</v>
      </c>
      <c r="C80" s="27"/>
      <c r="D80" s="27"/>
      <c r="E80" s="27"/>
    </row>
    <row r="81" spans="1:5">
      <c r="A81" s="13" t="s">
        <v>167</v>
      </c>
      <c r="B81" s="5" t="s">
        <v>573</v>
      </c>
      <c r="C81" s="27"/>
      <c r="D81" s="27"/>
      <c r="E81" s="27"/>
    </row>
    <row r="82" spans="1:5" ht="26.4">
      <c r="A82" s="7" t="s">
        <v>93</v>
      </c>
      <c r="B82" s="8" t="s">
        <v>573</v>
      </c>
      <c r="C82" s="27"/>
      <c r="D82" s="27"/>
      <c r="E82" s="27"/>
    </row>
    <row r="83" spans="1:5">
      <c r="A83" s="13" t="s">
        <v>164</v>
      </c>
      <c r="B83" s="5" t="s">
        <v>574</v>
      </c>
      <c r="C83" s="27"/>
      <c r="D83" s="27"/>
      <c r="E83" s="27"/>
    </row>
    <row r="84" spans="1:5">
      <c r="A84" s="13" t="s">
        <v>165</v>
      </c>
      <c r="B84" s="5" t="s">
        <v>574</v>
      </c>
      <c r="C84" s="27"/>
      <c r="D84" s="27"/>
      <c r="E84" s="27"/>
    </row>
    <row r="85" spans="1:5">
      <c r="A85" s="13" t="s">
        <v>173</v>
      </c>
      <c r="B85" s="5" t="s">
        <v>574</v>
      </c>
      <c r="C85" s="27"/>
      <c r="D85" s="27"/>
      <c r="E85" s="27"/>
    </row>
    <row r="86" spans="1:5">
      <c r="A86" s="5" t="s">
        <v>172</v>
      </c>
      <c r="B86" s="5" t="s">
        <v>574</v>
      </c>
      <c r="C86" s="27"/>
      <c r="D86" s="27"/>
      <c r="E86" s="27"/>
    </row>
    <row r="87" spans="1:5">
      <c r="A87" s="5" t="s">
        <v>171</v>
      </c>
      <c r="B87" s="5" t="s">
        <v>574</v>
      </c>
      <c r="C87" s="27"/>
      <c r="D87" s="27"/>
      <c r="E87" s="27"/>
    </row>
    <row r="88" spans="1:5">
      <c r="A88" s="5" t="s">
        <v>170</v>
      </c>
      <c r="B88" s="5" t="s">
        <v>574</v>
      </c>
      <c r="C88" s="27"/>
      <c r="D88" s="27"/>
      <c r="E88" s="27"/>
    </row>
    <row r="89" spans="1:5">
      <c r="A89" s="13" t="s">
        <v>169</v>
      </c>
      <c r="B89" s="5" t="s">
        <v>574</v>
      </c>
      <c r="C89" s="27"/>
      <c r="D89" s="27"/>
      <c r="E89" s="27"/>
    </row>
    <row r="90" spans="1:5">
      <c r="A90" s="13" t="s">
        <v>168</v>
      </c>
      <c r="B90" s="5" t="s">
        <v>574</v>
      </c>
      <c r="C90" s="27"/>
      <c r="D90" s="27"/>
      <c r="E90" s="27"/>
    </row>
    <row r="91" spans="1:5">
      <c r="A91" s="13" t="s">
        <v>166</v>
      </c>
      <c r="B91" s="5" t="s">
        <v>574</v>
      </c>
      <c r="C91" s="27"/>
      <c r="D91" s="27"/>
      <c r="E91" s="27"/>
    </row>
    <row r="92" spans="1:5">
      <c r="A92" s="13" t="s">
        <v>167</v>
      </c>
      <c r="B92" s="5" t="s">
        <v>574</v>
      </c>
      <c r="C92" s="27"/>
      <c r="D92" s="27"/>
      <c r="E92" s="27"/>
    </row>
    <row r="93" spans="1:5">
      <c r="A93" s="15" t="s">
        <v>94</v>
      </c>
      <c r="B93" s="8" t="s">
        <v>574</v>
      </c>
      <c r="C93" s="27"/>
      <c r="D93" s="27"/>
      <c r="E93" s="27"/>
    </row>
    <row r="94" spans="1:5">
      <c r="A94" s="13" t="s">
        <v>164</v>
      </c>
      <c r="B94" s="5" t="s">
        <v>578</v>
      </c>
      <c r="C94" s="27"/>
      <c r="D94" s="27"/>
      <c r="E94" s="27"/>
    </row>
    <row r="95" spans="1:5">
      <c r="A95" s="13" t="s">
        <v>165</v>
      </c>
      <c r="B95" s="5" t="s">
        <v>578</v>
      </c>
      <c r="C95" s="27"/>
      <c r="D95" s="27"/>
      <c r="E95" s="27"/>
    </row>
    <row r="96" spans="1:5">
      <c r="A96" s="13" t="s">
        <v>173</v>
      </c>
      <c r="B96" s="5" t="s">
        <v>578</v>
      </c>
      <c r="C96" s="27"/>
      <c r="D96" s="27"/>
      <c r="E96" s="27"/>
    </row>
    <row r="97" spans="1:5">
      <c r="A97" s="5" t="s">
        <v>172</v>
      </c>
      <c r="B97" s="5" t="s">
        <v>578</v>
      </c>
      <c r="C97" s="27"/>
      <c r="D97" s="27"/>
      <c r="E97" s="27"/>
    </row>
    <row r="98" spans="1:5">
      <c r="A98" s="5" t="s">
        <v>171</v>
      </c>
      <c r="B98" s="5" t="s">
        <v>578</v>
      </c>
      <c r="C98" s="27"/>
      <c r="D98" s="27"/>
      <c r="E98" s="27"/>
    </row>
    <row r="99" spans="1:5">
      <c r="A99" s="5" t="s">
        <v>170</v>
      </c>
      <c r="B99" s="5" t="s">
        <v>578</v>
      </c>
      <c r="C99" s="27"/>
      <c r="D99" s="27"/>
      <c r="E99" s="27"/>
    </row>
    <row r="100" spans="1:5">
      <c r="A100" s="13" t="s">
        <v>169</v>
      </c>
      <c r="B100" s="5" t="s">
        <v>578</v>
      </c>
      <c r="C100" s="27"/>
      <c r="D100" s="27"/>
      <c r="E100" s="27"/>
    </row>
    <row r="101" spans="1:5">
      <c r="A101" s="13" t="s">
        <v>174</v>
      </c>
      <c r="B101" s="5" t="s">
        <v>578</v>
      </c>
      <c r="C101" s="27"/>
      <c r="D101" s="27"/>
      <c r="E101" s="27"/>
    </row>
    <row r="102" spans="1:5">
      <c r="A102" s="13" t="s">
        <v>166</v>
      </c>
      <c r="B102" s="5" t="s">
        <v>578</v>
      </c>
      <c r="C102" s="27"/>
      <c r="D102" s="27"/>
      <c r="E102" s="27"/>
    </row>
    <row r="103" spans="1:5">
      <c r="A103" s="13" t="s">
        <v>167</v>
      </c>
      <c r="B103" s="5" t="s">
        <v>578</v>
      </c>
      <c r="C103" s="27"/>
      <c r="D103" s="27"/>
      <c r="E103" s="27"/>
    </row>
    <row r="104" spans="1:5" ht="26.4">
      <c r="A104" s="7" t="s">
        <v>95</v>
      </c>
      <c r="B104" s="8" t="s">
        <v>578</v>
      </c>
      <c r="C104" s="27"/>
      <c r="D104" s="27"/>
      <c r="E104" s="27"/>
    </row>
    <row r="105" spans="1:5">
      <c r="A105" s="13" t="s">
        <v>164</v>
      </c>
      <c r="B105" s="5" t="s">
        <v>579</v>
      </c>
      <c r="C105" s="27"/>
      <c r="D105" s="27"/>
      <c r="E105" s="27"/>
    </row>
    <row r="106" spans="1:5">
      <c r="A106" s="13" t="s">
        <v>165</v>
      </c>
      <c r="B106" s="5" t="s">
        <v>579</v>
      </c>
      <c r="C106" s="27"/>
      <c r="D106" s="27"/>
      <c r="E106" s="27"/>
    </row>
    <row r="107" spans="1:5">
      <c r="A107" s="13" t="s">
        <v>173</v>
      </c>
      <c r="B107" s="5" t="s">
        <v>579</v>
      </c>
      <c r="C107" s="27"/>
      <c r="D107" s="27"/>
      <c r="E107" s="27"/>
    </row>
    <row r="108" spans="1:5">
      <c r="A108" s="5" t="s">
        <v>172</v>
      </c>
      <c r="B108" s="5" t="s">
        <v>579</v>
      </c>
      <c r="C108" s="27"/>
      <c r="D108" s="27"/>
      <c r="E108" s="27"/>
    </row>
    <row r="109" spans="1:5">
      <c r="A109" s="5" t="s">
        <v>171</v>
      </c>
      <c r="B109" s="5" t="s">
        <v>579</v>
      </c>
      <c r="C109" s="27"/>
      <c r="D109" s="27"/>
      <c r="E109" s="27"/>
    </row>
    <row r="110" spans="1:5">
      <c r="A110" s="5" t="s">
        <v>170</v>
      </c>
      <c r="B110" s="5" t="s">
        <v>579</v>
      </c>
      <c r="C110" s="27"/>
      <c r="D110" s="27"/>
      <c r="E110" s="27"/>
    </row>
    <row r="111" spans="1:5">
      <c r="A111" s="13" t="s">
        <v>169</v>
      </c>
      <c r="B111" s="5" t="s">
        <v>579</v>
      </c>
      <c r="C111" s="27"/>
      <c r="D111" s="27"/>
      <c r="E111" s="27"/>
    </row>
    <row r="112" spans="1:5">
      <c r="A112" s="13" t="s">
        <v>168</v>
      </c>
      <c r="B112" s="5" t="s">
        <v>579</v>
      </c>
      <c r="C112" s="27"/>
      <c r="D112" s="27"/>
      <c r="E112" s="27"/>
    </row>
    <row r="113" spans="1:5">
      <c r="A113" s="13" t="s">
        <v>166</v>
      </c>
      <c r="B113" s="5" t="s">
        <v>579</v>
      </c>
      <c r="C113" s="27"/>
      <c r="D113" s="27"/>
      <c r="E113" s="27"/>
    </row>
    <row r="114" spans="1:5">
      <c r="A114" s="13" t="s">
        <v>167</v>
      </c>
      <c r="B114" s="5" t="s">
        <v>579</v>
      </c>
      <c r="C114" s="27"/>
      <c r="D114" s="27"/>
      <c r="E114" s="27"/>
    </row>
    <row r="115" spans="1:5">
      <c r="A115" s="15" t="s">
        <v>96</v>
      </c>
      <c r="B115" s="8" t="s">
        <v>579</v>
      </c>
      <c r="C115" s="27"/>
      <c r="D115" s="27"/>
      <c r="E115" s="27"/>
    </row>
  </sheetData>
  <mergeCells count="2">
    <mergeCell ref="A1:C1"/>
    <mergeCell ref="A2:C2"/>
  </mergeCells>
  <phoneticPr fontId="46" type="noConversion"/>
  <pageMargins left="0.70866141732283472" right="0.70866141732283472" top="0.27" bottom="0.31" header="0.17" footer="0.17"/>
  <pageSetup paperSize="9" scale="42" orientation="portrait" horizontalDpi="300" verticalDpi="300" r:id="rId1"/>
  <headerFooter>
    <oddHeader>&amp;R22.sz.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E35"/>
  <sheetViews>
    <sheetView workbookViewId="0">
      <selection activeCell="C13" sqref="C13"/>
    </sheetView>
  </sheetViews>
  <sheetFormatPr defaultRowHeight="14.4"/>
  <cols>
    <col min="1" max="1" width="65" customWidth="1"/>
    <col min="3" max="3" width="16.88671875" style="105" customWidth="1"/>
    <col min="4" max="4" width="15.33203125" customWidth="1"/>
    <col min="5" max="5" width="16.5546875" customWidth="1"/>
  </cols>
  <sheetData>
    <row r="1" spans="1:5" ht="24" customHeight="1">
      <c r="A1" s="281" t="s">
        <v>1020</v>
      </c>
      <c r="B1" s="282"/>
      <c r="C1" s="282"/>
    </row>
    <row r="2" spans="1:5" ht="26.25" customHeight="1">
      <c r="A2" s="284" t="s">
        <v>262</v>
      </c>
      <c r="B2" s="282"/>
      <c r="C2" s="282"/>
    </row>
    <row r="3" spans="1:5" ht="26.25" customHeight="1">
      <c r="A3" s="67"/>
      <c r="B3" s="68"/>
      <c r="C3" s="68"/>
    </row>
    <row r="4" spans="1:5">
      <c r="A4" s="129" t="s">
        <v>211</v>
      </c>
    </row>
    <row r="5" spans="1:5" ht="27.6">
      <c r="A5" s="43" t="s">
        <v>202</v>
      </c>
      <c r="B5" s="3" t="s">
        <v>320</v>
      </c>
      <c r="C5" s="210" t="s">
        <v>781</v>
      </c>
      <c r="D5" s="210" t="s">
        <v>782</v>
      </c>
      <c r="E5" s="210" t="s">
        <v>783</v>
      </c>
    </row>
    <row r="6" spans="1:5">
      <c r="A6" s="5" t="s">
        <v>78</v>
      </c>
      <c r="B6" s="5" t="s">
        <v>531</v>
      </c>
      <c r="C6" s="109">
        <v>53285</v>
      </c>
      <c r="D6" s="109">
        <v>53285</v>
      </c>
      <c r="E6" s="109">
        <v>55897</v>
      </c>
    </row>
    <row r="7" spans="1:5">
      <c r="A7" s="5" t="s">
        <v>79</v>
      </c>
      <c r="B7" s="5" t="s">
        <v>531</v>
      </c>
      <c r="C7" s="109">
        <v>2079</v>
      </c>
      <c r="D7" s="109">
        <v>2079</v>
      </c>
      <c r="E7" s="109">
        <v>2427</v>
      </c>
    </row>
    <row r="8" spans="1:5">
      <c r="A8" s="5" t="s">
        <v>80</v>
      </c>
      <c r="B8" s="5" t="s">
        <v>531</v>
      </c>
      <c r="C8" s="109">
        <v>14335</v>
      </c>
      <c r="D8" s="109">
        <v>14335</v>
      </c>
      <c r="E8" s="109">
        <v>11823</v>
      </c>
    </row>
    <row r="9" spans="1:5">
      <c r="A9" s="5" t="s">
        <v>81</v>
      </c>
      <c r="B9" s="5" t="s">
        <v>531</v>
      </c>
      <c r="C9" s="109">
        <v>26609</v>
      </c>
      <c r="D9" s="109">
        <v>26609</v>
      </c>
      <c r="E9" s="109">
        <v>26092</v>
      </c>
    </row>
    <row r="10" spans="1:5">
      <c r="A10" s="7" t="s">
        <v>28</v>
      </c>
      <c r="B10" s="8" t="s">
        <v>531</v>
      </c>
      <c r="C10" s="120">
        <f>SUM(C6:C9)</f>
        <v>96308</v>
      </c>
      <c r="D10" s="120">
        <f>SUM(D6:D9)</f>
        <v>96308</v>
      </c>
      <c r="E10" s="120">
        <f>SUM(E6:E9)</f>
        <v>96239</v>
      </c>
    </row>
    <row r="11" spans="1:5">
      <c r="A11" s="5" t="s">
        <v>29</v>
      </c>
      <c r="B11" s="6" t="s">
        <v>532</v>
      </c>
      <c r="C11" s="109">
        <v>35221</v>
      </c>
      <c r="D11" s="109">
        <v>35221</v>
      </c>
      <c r="E11" s="109">
        <v>38113</v>
      </c>
    </row>
    <row r="12" spans="1:5" ht="27.6">
      <c r="A12" s="53" t="s">
        <v>533</v>
      </c>
      <c r="B12" s="53" t="s">
        <v>532</v>
      </c>
      <c r="C12" s="109">
        <v>35221</v>
      </c>
      <c r="D12" s="109">
        <v>35221</v>
      </c>
      <c r="E12" s="109">
        <v>38113</v>
      </c>
    </row>
    <row r="13" spans="1:5" ht="27.6">
      <c r="A13" s="53" t="s">
        <v>534</v>
      </c>
      <c r="B13" s="53" t="s">
        <v>532</v>
      </c>
      <c r="C13" s="109"/>
      <c r="D13" s="109"/>
      <c r="E13" s="109"/>
    </row>
    <row r="14" spans="1:5">
      <c r="A14" s="5" t="s">
        <v>31</v>
      </c>
      <c r="B14" s="6" t="s">
        <v>538</v>
      </c>
      <c r="C14" s="109">
        <f>18214</f>
        <v>18214</v>
      </c>
      <c r="D14" s="109">
        <f>18214</f>
        <v>18214</v>
      </c>
      <c r="E14" s="109">
        <v>10532</v>
      </c>
    </row>
    <row r="15" spans="1:5" ht="41.4">
      <c r="A15" s="53" t="s">
        <v>1039</v>
      </c>
      <c r="B15" s="53" t="s">
        <v>538</v>
      </c>
      <c r="C15" s="109">
        <f>C14*0.6</f>
        <v>10928.4</v>
      </c>
      <c r="D15" s="109">
        <f>D14*0.6</f>
        <v>10928.4</v>
      </c>
      <c r="E15" s="109"/>
    </row>
    <row r="16" spans="1:5" ht="27.6">
      <c r="A16" s="53" t="s">
        <v>539</v>
      </c>
      <c r="B16" s="53" t="s">
        <v>538</v>
      </c>
      <c r="C16" s="109">
        <f>C14*0.4</f>
        <v>7285.6</v>
      </c>
      <c r="D16" s="109">
        <f>D14*0.4</f>
        <v>7285.6</v>
      </c>
      <c r="E16" s="109">
        <v>10532</v>
      </c>
    </row>
    <row r="17" spans="1:5">
      <c r="A17" s="53" t="s">
        <v>540</v>
      </c>
      <c r="B17" s="53" t="s">
        <v>538</v>
      </c>
      <c r="C17" s="109"/>
      <c r="D17" s="109"/>
      <c r="E17" s="109"/>
    </row>
    <row r="18" spans="1:5">
      <c r="A18" s="53" t="s">
        <v>541</v>
      </c>
      <c r="B18" s="53" t="s">
        <v>538</v>
      </c>
      <c r="C18" s="109"/>
      <c r="D18" s="109"/>
      <c r="E18" s="109"/>
    </row>
    <row r="19" spans="1:5">
      <c r="A19" s="5" t="s">
        <v>82</v>
      </c>
      <c r="B19" s="6" t="s">
        <v>542</v>
      </c>
      <c r="C19" s="109">
        <v>4117</v>
      </c>
      <c r="D19" s="109">
        <v>4117</v>
      </c>
      <c r="E19" s="109">
        <v>1092</v>
      </c>
    </row>
    <row r="20" spans="1:5">
      <c r="A20" s="53" t="s">
        <v>543</v>
      </c>
      <c r="B20" s="53" t="s">
        <v>542</v>
      </c>
      <c r="C20" s="109"/>
      <c r="D20" s="109"/>
      <c r="E20" s="109"/>
    </row>
    <row r="21" spans="1:5">
      <c r="A21" s="53" t="s">
        <v>544</v>
      </c>
      <c r="B21" s="53" t="s">
        <v>542</v>
      </c>
      <c r="C21" s="109">
        <v>4117</v>
      </c>
      <c r="D21" s="109">
        <v>4117</v>
      </c>
      <c r="E21" s="109">
        <v>1092</v>
      </c>
    </row>
    <row r="22" spans="1:5">
      <c r="A22" s="7" t="s">
        <v>61</v>
      </c>
      <c r="B22" s="8" t="s">
        <v>545</v>
      </c>
      <c r="C22" s="120">
        <f>C19+C16+C11</f>
        <v>46623.6</v>
      </c>
      <c r="D22" s="120">
        <f>D19+D16+D11</f>
        <v>46623.6</v>
      </c>
      <c r="E22" s="120">
        <f>E19+E16+E11</f>
        <v>49737</v>
      </c>
    </row>
    <row r="23" spans="1:5">
      <c r="A23" s="5" t="s">
        <v>83</v>
      </c>
      <c r="B23" s="5" t="s">
        <v>546</v>
      </c>
      <c r="C23" s="109">
        <v>150</v>
      </c>
      <c r="D23" s="109">
        <v>150</v>
      </c>
      <c r="E23" s="109">
        <v>237</v>
      </c>
    </row>
    <row r="24" spans="1:5">
      <c r="A24" s="5" t="s">
        <v>84</v>
      </c>
      <c r="B24" s="5" t="s">
        <v>546</v>
      </c>
      <c r="C24" s="109">
        <v>150</v>
      </c>
      <c r="D24" s="109">
        <v>150</v>
      </c>
      <c r="E24" s="109">
        <v>82</v>
      </c>
    </row>
    <row r="25" spans="1:5">
      <c r="A25" s="5" t="s">
        <v>85</v>
      </c>
      <c r="B25" s="5" t="s">
        <v>546</v>
      </c>
      <c r="C25" s="109"/>
      <c r="D25" s="109"/>
      <c r="E25" s="109"/>
    </row>
    <row r="26" spans="1:5">
      <c r="A26" s="5" t="s">
        <v>86</v>
      </c>
      <c r="B26" s="5" t="s">
        <v>546</v>
      </c>
      <c r="C26" s="109"/>
      <c r="D26" s="109"/>
      <c r="E26" s="109"/>
    </row>
    <row r="27" spans="1:5">
      <c r="A27" s="5" t="s">
        <v>87</v>
      </c>
      <c r="B27" s="5" t="s">
        <v>546</v>
      </c>
      <c r="C27" s="109"/>
      <c r="D27" s="109"/>
      <c r="E27" s="109"/>
    </row>
    <row r="28" spans="1:5">
      <c r="A28" s="5" t="s">
        <v>88</v>
      </c>
      <c r="B28" s="5" t="s">
        <v>546</v>
      </c>
      <c r="C28" s="109"/>
      <c r="D28" s="109"/>
      <c r="E28" s="109"/>
    </row>
    <row r="29" spans="1:5">
      <c r="A29" s="5" t="s">
        <v>89</v>
      </c>
      <c r="B29" s="5" t="s">
        <v>546</v>
      </c>
      <c r="C29" s="109"/>
      <c r="D29" s="109"/>
      <c r="E29" s="109"/>
    </row>
    <row r="30" spans="1:5">
      <c r="A30" s="5" t="s">
        <v>90</v>
      </c>
      <c r="B30" s="5" t="s">
        <v>546</v>
      </c>
      <c r="C30" s="109"/>
      <c r="D30" s="109"/>
      <c r="E30" s="109"/>
    </row>
    <row r="31" spans="1:5">
      <c r="A31" s="5" t="s">
        <v>1040</v>
      </c>
      <c r="B31" s="5" t="s">
        <v>546</v>
      </c>
      <c r="C31" s="109">
        <v>1000</v>
      </c>
      <c r="D31" s="109">
        <v>1000</v>
      </c>
      <c r="E31" s="109"/>
    </row>
    <row r="32" spans="1:5">
      <c r="A32" s="5" t="s">
        <v>1041</v>
      </c>
      <c r="B32" s="5" t="s">
        <v>546</v>
      </c>
      <c r="C32" s="109"/>
      <c r="D32" s="109"/>
      <c r="E32" s="109"/>
    </row>
    <row r="33" spans="1:5" ht="39.6">
      <c r="A33" s="5" t="s">
        <v>91</v>
      </c>
      <c r="B33" s="5" t="s">
        <v>546</v>
      </c>
      <c r="C33" s="109"/>
      <c r="D33" s="109"/>
      <c r="E33" s="109"/>
    </row>
    <row r="34" spans="1:5">
      <c r="A34" s="5" t="s">
        <v>92</v>
      </c>
      <c r="B34" s="5" t="s">
        <v>546</v>
      </c>
      <c r="C34" s="109">
        <v>2500</v>
      </c>
      <c r="D34" s="109">
        <v>2500</v>
      </c>
      <c r="E34" s="109">
        <v>6612</v>
      </c>
    </row>
    <row r="35" spans="1:5">
      <c r="A35" s="7" t="s">
        <v>33</v>
      </c>
      <c r="B35" s="8" t="s">
        <v>546</v>
      </c>
      <c r="C35" s="120">
        <f>SUM(C23:C34)</f>
        <v>3800</v>
      </c>
      <c r="D35" s="120">
        <f>SUM(D23:D34)</f>
        <v>3800</v>
      </c>
      <c r="E35" s="120">
        <f>SUM(E23:E34)</f>
        <v>6931</v>
      </c>
    </row>
  </sheetData>
  <mergeCells count="2">
    <mergeCell ref="A1:C1"/>
    <mergeCell ref="A2:C2"/>
  </mergeCells>
  <phoneticPr fontId="46" type="noConversion"/>
  <printOptions horizontalCentered="1"/>
  <pageMargins left="0.23622047244094491" right="0.15748031496062992" top="0.74803149606299213" bottom="0.74803149606299213" header="0.31496062992125984" footer="0.31496062992125984"/>
  <pageSetup paperSize="9" scale="80" orientation="portrait" horizontalDpi="300" verticalDpi="300" r:id="rId1"/>
  <headerFooter>
    <oddHeader>&amp;R23.sz.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H153"/>
  <sheetViews>
    <sheetView zoomScale="90" workbookViewId="0">
      <pane xSplit="2" ySplit="6" topLeftCell="F7" activePane="bottomRight" state="frozen"/>
      <selection pane="topRight" activeCell="C1" sqref="C1"/>
      <selection pane="bottomLeft" activeCell="A7" sqref="A7"/>
      <selection pane="bottomRight" activeCell="F63" sqref="F63"/>
    </sheetView>
  </sheetViews>
  <sheetFormatPr defaultRowHeight="14.4"/>
  <cols>
    <col min="1" max="1" width="101.33203125" customWidth="1"/>
    <col min="3" max="3" width="13.88671875" style="105" customWidth="1"/>
    <col min="4" max="4" width="15.5546875" style="105" customWidth="1"/>
    <col min="5" max="5" width="15.6640625" style="105" customWidth="1"/>
    <col min="6" max="6" width="15" style="253" customWidth="1"/>
    <col min="7" max="7" width="15.44140625" style="253" customWidth="1"/>
  </cols>
  <sheetData>
    <row r="1" spans="1:7" s="98" customFormat="1">
      <c r="A1" s="169"/>
      <c r="C1" s="170"/>
      <c r="D1" s="170"/>
      <c r="E1" s="170"/>
      <c r="F1" s="252"/>
      <c r="G1" s="252"/>
    </row>
    <row r="2" spans="1:7" ht="26.25" customHeight="1">
      <c r="A2" s="281" t="s">
        <v>1020</v>
      </c>
      <c r="B2" s="286"/>
      <c r="C2" s="286"/>
      <c r="D2" s="286"/>
      <c r="E2" s="286"/>
    </row>
    <row r="3" spans="1:7" ht="30" customHeight="1">
      <c r="A3" s="284" t="s">
        <v>248</v>
      </c>
      <c r="B3" s="282"/>
      <c r="C3" s="282"/>
      <c r="D3" s="282"/>
      <c r="E3" s="282"/>
    </row>
    <row r="5" spans="1:7">
      <c r="A5" s="4" t="s">
        <v>691</v>
      </c>
    </row>
    <row r="6" spans="1:7" ht="40.200000000000003">
      <c r="A6" s="2" t="s">
        <v>319</v>
      </c>
      <c r="B6" s="3" t="s">
        <v>320</v>
      </c>
      <c r="C6" s="106" t="s">
        <v>283</v>
      </c>
      <c r="D6" s="106" t="s">
        <v>284</v>
      </c>
      <c r="E6" s="106" t="s">
        <v>282</v>
      </c>
      <c r="F6" s="254" t="s">
        <v>975</v>
      </c>
      <c r="G6" s="254" t="s">
        <v>976</v>
      </c>
    </row>
    <row r="7" spans="1:7">
      <c r="A7" s="31" t="s">
        <v>618</v>
      </c>
      <c r="B7" s="30" t="s">
        <v>346</v>
      </c>
      <c r="C7" s="108">
        <v>31739.727999999999</v>
      </c>
      <c r="D7" s="108">
        <v>38804.053999999996</v>
      </c>
      <c r="E7" s="108">
        <v>47621</v>
      </c>
      <c r="F7" s="255">
        <v>58451</v>
      </c>
      <c r="G7" s="255">
        <v>58450</v>
      </c>
    </row>
    <row r="8" spans="1:7">
      <c r="A8" s="5" t="s">
        <v>619</v>
      </c>
      <c r="B8" s="30" t="s">
        <v>353</v>
      </c>
      <c r="C8" s="108">
        <v>673.41800000000001</v>
      </c>
      <c r="D8" s="108">
        <v>644.53700000000003</v>
      </c>
      <c r="E8" s="108">
        <v>1220</v>
      </c>
      <c r="F8" s="255">
        <v>2482</v>
      </c>
      <c r="G8" s="255">
        <v>2481</v>
      </c>
    </row>
    <row r="9" spans="1:7">
      <c r="A9" s="51" t="s">
        <v>14</v>
      </c>
      <c r="B9" s="52" t="s">
        <v>354</v>
      </c>
      <c r="C9" s="108">
        <f>C8+C7</f>
        <v>32413.146000000001</v>
      </c>
      <c r="D9" s="108">
        <f>D8+D7</f>
        <v>39448.590999999993</v>
      </c>
      <c r="E9" s="108">
        <v>48841</v>
      </c>
      <c r="F9" s="255">
        <v>60933</v>
      </c>
      <c r="G9" s="255">
        <v>60931</v>
      </c>
    </row>
    <row r="10" spans="1:7">
      <c r="A10" s="39" t="s">
        <v>1086</v>
      </c>
      <c r="B10" s="52" t="s">
        <v>355</v>
      </c>
      <c r="C10" s="108">
        <v>9272.26</v>
      </c>
      <c r="D10" s="108">
        <v>9298.7340000000004</v>
      </c>
      <c r="E10" s="108">
        <v>13161</v>
      </c>
      <c r="F10" s="255">
        <v>13294</v>
      </c>
      <c r="G10" s="255">
        <v>13293</v>
      </c>
    </row>
    <row r="11" spans="1:7">
      <c r="A11" s="5" t="s">
        <v>620</v>
      </c>
      <c r="B11" s="30" t="s">
        <v>362</v>
      </c>
      <c r="C11" s="108">
        <v>30452.937999999998</v>
      </c>
      <c r="D11" s="108">
        <v>39158.201000000001</v>
      </c>
      <c r="E11" s="108">
        <v>31605</v>
      </c>
      <c r="F11" s="255">
        <v>31831</v>
      </c>
      <c r="G11" s="255">
        <v>31830</v>
      </c>
    </row>
    <row r="12" spans="1:7">
      <c r="A12" s="5" t="s">
        <v>15</v>
      </c>
      <c r="B12" s="30" t="s">
        <v>367</v>
      </c>
      <c r="C12" s="108">
        <v>340.22</v>
      </c>
      <c r="D12" s="108">
        <v>706.34400000000005</v>
      </c>
      <c r="E12" s="108">
        <v>1743</v>
      </c>
      <c r="F12" s="255">
        <v>919</v>
      </c>
      <c r="G12" s="255">
        <v>917</v>
      </c>
    </row>
    <row r="13" spans="1:7">
      <c r="A13" s="5" t="s">
        <v>621</v>
      </c>
      <c r="B13" s="30" t="s">
        <v>379</v>
      </c>
      <c r="C13" s="108">
        <v>42131.05</v>
      </c>
      <c r="D13" s="108">
        <v>89770.107999999993</v>
      </c>
      <c r="E13" s="108">
        <v>45105</v>
      </c>
      <c r="F13" s="255">
        <v>48336</v>
      </c>
      <c r="G13" s="255">
        <v>48333</v>
      </c>
    </row>
    <row r="14" spans="1:7">
      <c r="A14" s="5" t="s">
        <v>657</v>
      </c>
      <c r="B14" s="30" t="s">
        <v>384</v>
      </c>
      <c r="C14" s="108">
        <v>612.029</v>
      </c>
      <c r="D14" s="108">
        <v>377.36</v>
      </c>
      <c r="E14" s="108">
        <v>700</v>
      </c>
      <c r="F14" s="255">
        <v>759</v>
      </c>
      <c r="G14" s="255">
        <v>759</v>
      </c>
    </row>
    <row r="15" spans="1:7">
      <c r="A15" s="5" t="s">
        <v>658</v>
      </c>
      <c r="B15" s="30" t="s">
        <v>393</v>
      </c>
      <c r="C15" s="108">
        <v>25601.731</v>
      </c>
      <c r="D15" s="108">
        <v>33021.542999999998</v>
      </c>
      <c r="E15" s="108">
        <v>22515</v>
      </c>
      <c r="F15" s="255">
        <v>24763</v>
      </c>
      <c r="G15" s="255">
        <v>24761</v>
      </c>
    </row>
    <row r="16" spans="1:7">
      <c r="A16" s="39" t="s">
        <v>659</v>
      </c>
      <c r="B16" s="52" t="s">
        <v>394</v>
      </c>
      <c r="C16" s="108">
        <f>SUM(C11:C15)</f>
        <v>99137.967999999993</v>
      </c>
      <c r="D16" s="108">
        <f>SUM(D11:D15)</f>
        <v>163033.55599999998</v>
      </c>
      <c r="E16" s="108">
        <v>101668</v>
      </c>
      <c r="F16" s="255">
        <v>106608</v>
      </c>
      <c r="G16" s="255">
        <v>106600</v>
      </c>
    </row>
    <row r="17" spans="1:7">
      <c r="A17" s="13" t="s">
        <v>395</v>
      </c>
      <c r="B17" s="30" t="s">
        <v>396</v>
      </c>
      <c r="C17" s="108">
        <v>0</v>
      </c>
      <c r="D17" s="108">
        <v>0</v>
      </c>
      <c r="E17" s="108">
        <v>0</v>
      </c>
      <c r="F17" s="255"/>
      <c r="G17" s="255"/>
    </row>
    <row r="18" spans="1:7">
      <c r="A18" s="13" t="s">
        <v>660</v>
      </c>
      <c r="B18" s="30" t="s">
        <v>397</v>
      </c>
      <c r="C18" s="108">
        <v>1257.8399999999999</v>
      </c>
      <c r="D18" s="108">
        <v>130.84</v>
      </c>
      <c r="E18" s="108">
        <v>1400</v>
      </c>
      <c r="F18" s="255">
        <v>17</v>
      </c>
      <c r="G18" s="255">
        <v>17</v>
      </c>
    </row>
    <row r="19" spans="1:7">
      <c r="A19" s="17" t="s">
        <v>1092</v>
      </c>
      <c r="B19" s="30" t="s">
        <v>398</v>
      </c>
      <c r="C19" s="108">
        <v>0</v>
      </c>
      <c r="D19" s="108">
        <v>0</v>
      </c>
      <c r="E19" s="108">
        <v>0</v>
      </c>
      <c r="F19" s="255"/>
      <c r="G19" s="255"/>
    </row>
    <row r="20" spans="1:7">
      <c r="A20" s="17" t="s">
        <v>1093</v>
      </c>
      <c r="B20" s="30" t="s">
        <v>399</v>
      </c>
      <c r="C20" s="108">
        <v>3596.8719999999998</v>
      </c>
      <c r="D20" s="108">
        <v>608.6</v>
      </c>
      <c r="E20" s="108">
        <v>596</v>
      </c>
      <c r="F20" s="255"/>
      <c r="G20" s="255"/>
    </row>
    <row r="21" spans="1:7">
      <c r="A21" s="17" t="s">
        <v>1094</v>
      </c>
      <c r="B21" s="30" t="s">
        <v>400</v>
      </c>
      <c r="C21" s="108">
        <v>3791.34</v>
      </c>
      <c r="D21" s="108">
        <v>3457.6390000000001</v>
      </c>
      <c r="E21" s="108">
        <v>3900</v>
      </c>
      <c r="F21" s="255">
        <v>3103</v>
      </c>
      <c r="G21" s="255">
        <v>3103</v>
      </c>
    </row>
    <row r="22" spans="1:7">
      <c r="A22" s="13" t="s">
        <v>1095</v>
      </c>
      <c r="B22" s="30" t="s">
        <v>401</v>
      </c>
      <c r="C22" s="108">
        <v>12190.495999999999</v>
      </c>
      <c r="D22" s="108">
        <v>5638.5469999999996</v>
      </c>
      <c r="E22" s="108">
        <v>7150</v>
      </c>
      <c r="F22" s="255">
        <v>1368</v>
      </c>
      <c r="G22" s="255">
        <v>1367</v>
      </c>
    </row>
    <row r="23" spans="1:7">
      <c r="A23" s="13" t="s">
        <v>1096</v>
      </c>
      <c r="B23" s="30" t="s">
        <v>402</v>
      </c>
      <c r="C23" s="108">
        <v>550</v>
      </c>
      <c r="D23" s="108">
        <v>813.01</v>
      </c>
      <c r="E23" s="108">
        <v>710</v>
      </c>
      <c r="F23" s="255">
        <v>695</v>
      </c>
      <c r="G23" s="255">
        <v>695</v>
      </c>
    </row>
    <row r="24" spans="1:7">
      <c r="A24" s="13" t="s">
        <v>1097</v>
      </c>
      <c r="B24" s="30" t="s">
        <v>403</v>
      </c>
      <c r="C24" s="108">
        <v>8682.6389999999992</v>
      </c>
      <c r="D24" s="108">
        <v>8152.77</v>
      </c>
      <c r="E24" s="108">
        <v>13650</v>
      </c>
      <c r="F24" s="255">
        <v>3688</v>
      </c>
      <c r="G24" s="255">
        <v>36686</v>
      </c>
    </row>
    <row r="25" spans="1:7">
      <c r="A25" s="49" t="s">
        <v>689</v>
      </c>
      <c r="B25" s="52" t="s">
        <v>404</v>
      </c>
      <c r="C25" s="108">
        <f>SUM(C17:C24)</f>
        <v>30069.186999999998</v>
      </c>
      <c r="D25" s="108">
        <f>SUM(D17:D24)</f>
        <v>18801.406000000003</v>
      </c>
      <c r="E25" s="108">
        <v>27406</v>
      </c>
      <c r="F25" s="255">
        <v>8871</v>
      </c>
      <c r="G25" s="255">
        <v>8868</v>
      </c>
    </row>
    <row r="26" spans="1:7">
      <c r="A26" s="12" t="s">
        <v>1098</v>
      </c>
      <c r="B26" s="30" t="s">
        <v>405</v>
      </c>
      <c r="C26" s="108">
        <v>0</v>
      </c>
      <c r="D26" s="108">
        <v>0</v>
      </c>
      <c r="E26" s="108">
        <v>0</v>
      </c>
      <c r="F26" s="255"/>
      <c r="G26" s="255"/>
    </row>
    <row r="27" spans="1:7">
      <c r="A27" s="12" t="s">
        <v>406</v>
      </c>
      <c r="B27" s="30" t="s">
        <v>407</v>
      </c>
      <c r="C27" s="108">
        <v>0</v>
      </c>
      <c r="D27" s="108">
        <v>0</v>
      </c>
      <c r="E27" s="108">
        <v>0</v>
      </c>
      <c r="F27" s="255"/>
      <c r="G27" s="255"/>
    </row>
    <row r="28" spans="1:7">
      <c r="A28" s="12" t="s">
        <v>408</v>
      </c>
      <c r="B28" s="30" t="s">
        <v>409</v>
      </c>
      <c r="C28" s="108">
        <v>0</v>
      </c>
      <c r="D28" s="108">
        <v>0</v>
      </c>
      <c r="E28" s="108">
        <v>0</v>
      </c>
      <c r="F28" s="255"/>
      <c r="G28" s="255"/>
    </row>
    <row r="29" spans="1:7">
      <c r="A29" s="12" t="s">
        <v>690</v>
      </c>
      <c r="B29" s="30" t="s">
        <v>410</v>
      </c>
      <c r="C29" s="108">
        <v>0</v>
      </c>
      <c r="D29" s="108">
        <v>0</v>
      </c>
      <c r="E29" s="108">
        <v>0</v>
      </c>
      <c r="F29" s="255"/>
      <c r="G29" s="255"/>
    </row>
    <row r="30" spans="1:7">
      <c r="A30" s="12" t="s">
        <v>1099</v>
      </c>
      <c r="B30" s="30" t="s">
        <v>411</v>
      </c>
      <c r="C30" s="108">
        <v>0</v>
      </c>
      <c r="D30" s="108">
        <v>0</v>
      </c>
      <c r="E30" s="108">
        <v>0</v>
      </c>
      <c r="F30" s="255">
        <v>1990</v>
      </c>
      <c r="G30" s="255">
        <v>1990</v>
      </c>
    </row>
    <row r="31" spans="1:7">
      <c r="A31" s="12" t="s">
        <v>1067</v>
      </c>
      <c r="B31" s="30" t="s">
        <v>412</v>
      </c>
      <c r="C31" s="108">
        <f>2898+811</f>
        <v>3709</v>
      </c>
      <c r="D31" s="108">
        <f>50-1533</f>
        <v>-1483</v>
      </c>
      <c r="E31" s="108">
        <v>5490</v>
      </c>
      <c r="F31" s="255">
        <v>3186</v>
      </c>
      <c r="G31" s="255">
        <v>3186</v>
      </c>
    </row>
    <row r="32" spans="1:7">
      <c r="A32" s="12" t="s">
        <v>1100</v>
      </c>
      <c r="B32" s="30" t="s">
        <v>413</v>
      </c>
      <c r="C32" s="108">
        <v>0</v>
      </c>
      <c r="D32" s="108">
        <v>0</v>
      </c>
      <c r="E32" s="108">
        <v>0</v>
      </c>
      <c r="F32" s="255"/>
      <c r="G32" s="255"/>
    </row>
    <row r="33" spans="1:7">
      <c r="A33" s="12" t="s">
        <v>0</v>
      </c>
      <c r="B33" s="30" t="s">
        <v>414</v>
      </c>
      <c r="C33" s="108">
        <v>1043</v>
      </c>
      <c r="D33" s="108">
        <v>800</v>
      </c>
      <c r="E33" s="108">
        <v>3100</v>
      </c>
      <c r="F33" s="255">
        <v>90</v>
      </c>
      <c r="G33" s="255">
        <v>90</v>
      </c>
    </row>
    <row r="34" spans="1:7">
      <c r="A34" s="12" t="s">
        <v>415</v>
      </c>
      <c r="B34" s="30" t="s">
        <v>416</v>
      </c>
      <c r="C34" s="108">
        <v>0</v>
      </c>
      <c r="D34" s="108">
        <v>0</v>
      </c>
      <c r="E34" s="108">
        <v>0</v>
      </c>
      <c r="F34" s="255"/>
      <c r="G34" s="255"/>
    </row>
    <row r="35" spans="1:7">
      <c r="A35" s="20" t="s">
        <v>417</v>
      </c>
      <c r="B35" s="30" t="s">
        <v>418</v>
      </c>
      <c r="C35" s="108">
        <v>0</v>
      </c>
      <c r="D35" s="108">
        <v>0</v>
      </c>
      <c r="E35" s="108">
        <v>0</v>
      </c>
      <c r="F35" s="255"/>
      <c r="G35" s="255"/>
    </row>
    <row r="36" spans="1:7">
      <c r="A36" s="12" t="s">
        <v>1</v>
      </c>
      <c r="B36" s="30" t="s">
        <v>419</v>
      </c>
      <c r="C36" s="108">
        <v>20014.205999999998</v>
      </c>
      <c r="D36" s="108">
        <v>12291.046</v>
      </c>
      <c r="E36" s="108">
        <v>7845</v>
      </c>
      <c r="F36" s="255">
        <v>14408</v>
      </c>
      <c r="G36" s="255">
        <v>14407</v>
      </c>
    </row>
    <row r="37" spans="1:7">
      <c r="A37" s="20" t="s">
        <v>198</v>
      </c>
      <c r="B37" s="30" t="s">
        <v>420</v>
      </c>
      <c r="C37" s="108">
        <v>0</v>
      </c>
      <c r="D37" s="108">
        <v>0</v>
      </c>
      <c r="E37" s="108">
        <f>56848-6840</f>
        <v>50008</v>
      </c>
      <c r="F37" s="255">
        <v>58669</v>
      </c>
      <c r="G37" s="255"/>
    </row>
    <row r="38" spans="1:7">
      <c r="A38" s="20" t="s">
        <v>199</v>
      </c>
      <c r="B38" s="30" t="s">
        <v>420</v>
      </c>
      <c r="C38" s="108">
        <v>0</v>
      </c>
      <c r="D38" s="108">
        <v>0</v>
      </c>
      <c r="E38" s="108"/>
      <c r="F38" s="255"/>
      <c r="G38" s="255"/>
    </row>
    <row r="39" spans="1:7">
      <c r="A39" s="49" t="s">
        <v>1070</v>
      </c>
      <c r="B39" s="52" t="s">
        <v>421</v>
      </c>
      <c r="C39" s="108">
        <f>SUM(C26:C38)</f>
        <v>24766.205999999998</v>
      </c>
      <c r="D39" s="108">
        <f>SUM(D26:D38)</f>
        <v>11608.046</v>
      </c>
      <c r="E39" s="108">
        <f>73283-6840</f>
        <v>66443</v>
      </c>
      <c r="F39" s="255">
        <v>78343</v>
      </c>
      <c r="G39" s="255">
        <v>19673</v>
      </c>
    </row>
    <row r="40" spans="1:7" ht="15.6">
      <c r="A40" s="59" t="s">
        <v>131</v>
      </c>
      <c r="B40" s="97"/>
      <c r="C40" s="108">
        <f>C39+C25+C16+C10+C9</f>
        <v>195658.76699999999</v>
      </c>
      <c r="D40" s="108">
        <f>D39+D25+D16+D10+D9</f>
        <v>242190.33299999996</v>
      </c>
      <c r="E40" s="119">
        <f>264359-6840</f>
        <v>257519</v>
      </c>
      <c r="F40" s="255">
        <v>268049</v>
      </c>
      <c r="G40" s="255">
        <v>209365</v>
      </c>
    </row>
    <row r="41" spans="1:7">
      <c r="A41" s="34" t="s">
        <v>422</v>
      </c>
      <c r="B41" s="30" t="s">
        <v>423</v>
      </c>
      <c r="C41" s="108">
        <v>3138</v>
      </c>
      <c r="D41" s="108">
        <v>1445.4</v>
      </c>
      <c r="E41" s="108">
        <v>301</v>
      </c>
      <c r="F41" s="255">
        <v>32</v>
      </c>
      <c r="G41" s="255">
        <v>32</v>
      </c>
    </row>
    <row r="42" spans="1:7">
      <c r="A42" s="34" t="s">
        <v>2</v>
      </c>
      <c r="B42" s="30" t="s">
        <v>424</v>
      </c>
      <c r="C42" s="108">
        <v>2348.4009999999998</v>
      </c>
      <c r="D42" s="108">
        <v>7672.4709999999995</v>
      </c>
      <c r="E42" s="108">
        <v>456351</v>
      </c>
      <c r="F42" s="255">
        <v>456351</v>
      </c>
      <c r="G42" s="255">
        <v>69456</v>
      </c>
    </row>
    <row r="43" spans="1:7">
      <c r="A43" s="34" t="s">
        <v>425</v>
      </c>
      <c r="B43" s="30" t="s">
        <v>426</v>
      </c>
      <c r="C43" s="108">
        <v>828.50699999999995</v>
      </c>
      <c r="D43" s="108">
        <v>163.654</v>
      </c>
      <c r="E43" s="108">
        <v>0</v>
      </c>
      <c r="F43" s="255">
        <v>786</v>
      </c>
      <c r="G43" s="255">
        <v>786</v>
      </c>
    </row>
    <row r="44" spans="1:7">
      <c r="A44" s="34" t="s">
        <v>427</v>
      </c>
      <c r="B44" s="30" t="s">
        <v>428</v>
      </c>
      <c r="C44" s="108">
        <v>330.709</v>
      </c>
      <c r="D44" s="108">
        <v>9968.35</v>
      </c>
      <c r="E44" s="108">
        <v>3339</v>
      </c>
      <c r="F44" s="255">
        <v>3515</v>
      </c>
      <c r="G44" s="255">
        <v>3514</v>
      </c>
    </row>
    <row r="45" spans="1:7">
      <c r="A45" s="6" t="s">
        <v>429</v>
      </c>
      <c r="B45" s="30" t="s">
        <v>430</v>
      </c>
      <c r="C45" s="108">
        <v>0</v>
      </c>
      <c r="D45" s="108">
        <v>0</v>
      </c>
      <c r="E45" s="108">
        <v>0</v>
      </c>
      <c r="F45" s="255"/>
      <c r="G45" s="255"/>
    </row>
    <row r="46" spans="1:7">
      <c r="A46" s="6" t="s">
        <v>431</v>
      </c>
      <c r="B46" s="30" t="s">
        <v>432</v>
      </c>
      <c r="C46" s="108">
        <v>0</v>
      </c>
      <c r="D46" s="108">
        <v>0</v>
      </c>
      <c r="E46" s="108">
        <v>0</v>
      </c>
      <c r="F46" s="255"/>
      <c r="G46" s="255"/>
    </row>
    <row r="47" spans="1:7">
      <c r="A47" s="6" t="s">
        <v>433</v>
      </c>
      <c r="B47" s="30" t="s">
        <v>434</v>
      </c>
      <c r="C47" s="108">
        <v>1556.393</v>
      </c>
      <c r="D47" s="108">
        <v>4960.973</v>
      </c>
      <c r="E47" s="108">
        <v>983</v>
      </c>
      <c r="F47" s="255">
        <v>4747</v>
      </c>
      <c r="G47" s="255">
        <v>4746</v>
      </c>
    </row>
    <row r="48" spans="1:7">
      <c r="A48" s="50" t="s">
        <v>1072</v>
      </c>
      <c r="B48" s="52" t="s">
        <v>435</v>
      </c>
      <c r="C48" s="108">
        <f>SUM(C41:C47)</f>
        <v>8202.0099999999984</v>
      </c>
      <c r="D48" s="108">
        <f>SUM(D41:D47)</f>
        <v>24210.847999999998</v>
      </c>
      <c r="E48" s="108">
        <v>460974</v>
      </c>
      <c r="F48" s="255">
        <v>465431</v>
      </c>
      <c r="G48" s="255">
        <v>78534</v>
      </c>
    </row>
    <row r="49" spans="1:7">
      <c r="A49" s="13" t="s">
        <v>436</v>
      </c>
      <c r="B49" s="30" t="s">
        <v>437</v>
      </c>
      <c r="C49" s="108">
        <v>0</v>
      </c>
      <c r="D49" s="108">
        <v>16074.862999999999</v>
      </c>
      <c r="E49" s="108">
        <v>39084</v>
      </c>
      <c r="F49" s="255">
        <v>39084</v>
      </c>
      <c r="G49" s="255"/>
    </row>
    <row r="50" spans="1:7">
      <c r="A50" s="13" t="s">
        <v>438</v>
      </c>
      <c r="B50" s="30" t="s">
        <v>439</v>
      </c>
      <c r="C50" s="108">
        <v>0</v>
      </c>
      <c r="D50" s="108">
        <v>0</v>
      </c>
      <c r="E50" s="108">
        <v>0</v>
      </c>
      <c r="F50" s="255"/>
      <c r="G50" s="255"/>
    </row>
    <row r="51" spans="1:7">
      <c r="A51" s="13" t="s">
        <v>440</v>
      </c>
      <c r="B51" s="30" t="s">
        <v>441</v>
      </c>
      <c r="C51" s="108">
        <v>0</v>
      </c>
      <c r="D51" s="108">
        <v>29.99</v>
      </c>
      <c r="E51" s="108">
        <v>1000</v>
      </c>
      <c r="F51" s="255">
        <v>1000</v>
      </c>
      <c r="G51" s="255"/>
    </row>
    <row r="52" spans="1:7">
      <c r="A52" s="13" t="s">
        <v>442</v>
      </c>
      <c r="B52" s="30" t="s">
        <v>443</v>
      </c>
      <c r="C52" s="108">
        <v>0</v>
      </c>
      <c r="D52" s="108">
        <v>3326.8180000000002</v>
      </c>
      <c r="E52" s="108">
        <v>959</v>
      </c>
      <c r="F52" s="255">
        <v>959</v>
      </c>
      <c r="G52" s="255"/>
    </row>
    <row r="53" spans="1:7">
      <c r="A53" s="49" t="s">
        <v>1073</v>
      </c>
      <c r="B53" s="52" t="s">
        <v>444</v>
      </c>
      <c r="C53" s="108">
        <f>SUM(C49:C52)</f>
        <v>0</v>
      </c>
      <c r="D53" s="108">
        <f>SUM(D49:D52)</f>
        <v>19431.670999999998</v>
      </c>
      <c r="E53" s="108">
        <v>41043</v>
      </c>
      <c r="F53" s="255">
        <v>41043</v>
      </c>
      <c r="G53" s="255"/>
    </row>
    <row r="54" spans="1:7">
      <c r="A54" s="13" t="s">
        <v>445</v>
      </c>
      <c r="B54" s="30" t="s">
        <v>446</v>
      </c>
      <c r="C54" s="108">
        <v>0</v>
      </c>
      <c r="D54" s="108">
        <v>0</v>
      </c>
      <c r="E54" s="108">
        <v>0</v>
      </c>
      <c r="F54" s="255"/>
      <c r="G54" s="255"/>
    </row>
    <row r="55" spans="1:7">
      <c r="A55" s="13" t="s">
        <v>3</v>
      </c>
      <c r="B55" s="30" t="s">
        <v>447</v>
      </c>
      <c r="C55" s="108">
        <v>0</v>
      </c>
      <c r="D55" s="108">
        <v>0</v>
      </c>
      <c r="E55" s="108">
        <v>0</v>
      </c>
      <c r="F55" s="255"/>
      <c r="G55" s="255"/>
    </row>
    <row r="56" spans="1:7">
      <c r="A56" s="13" t="s">
        <v>4</v>
      </c>
      <c r="B56" s="30" t="s">
        <v>448</v>
      </c>
      <c r="C56" s="108">
        <v>0</v>
      </c>
      <c r="D56" s="108">
        <v>0</v>
      </c>
      <c r="E56" s="108">
        <v>0</v>
      </c>
      <c r="F56" s="255"/>
      <c r="G56" s="255"/>
    </row>
    <row r="57" spans="1:7">
      <c r="A57" s="13" t="s">
        <v>5</v>
      </c>
      <c r="B57" s="30" t="s">
        <v>449</v>
      </c>
      <c r="C57" s="108">
        <v>0</v>
      </c>
      <c r="D57" s="108">
        <v>0</v>
      </c>
      <c r="E57" s="108">
        <v>0</v>
      </c>
      <c r="F57" s="255"/>
      <c r="G57" s="255"/>
    </row>
    <row r="58" spans="1:7">
      <c r="A58" s="13" t="s">
        <v>6</v>
      </c>
      <c r="B58" s="30" t="s">
        <v>450</v>
      </c>
      <c r="C58" s="108">
        <v>0</v>
      </c>
      <c r="D58" s="108">
        <v>0</v>
      </c>
      <c r="E58" s="108">
        <v>0</v>
      </c>
      <c r="F58" s="255"/>
      <c r="G58" s="255"/>
    </row>
    <row r="59" spans="1:7">
      <c r="A59" s="13" t="s">
        <v>7</v>
      </c>
      <c r="B59" s="30" t="s">
        <v>451</v>
      </c>
      <c r="C59" s="108">
        <v>0</v>
      </c>
      <c r="D59" s="108">
        <v>0</v>
      </c>
      <c r="E59" s="108">
        <v>0</v>
      </c>
      <c r="F59" s="255"/>
      <c r="G59" s="255"/>
    </row>
    <row r="60" spans="1:7">
      <c r="A60" s="13" t="s">
        <v>452</v>
      </c>
      <c r="B60" s="30" t="s">
        <v>453</v>
      </c>
      <c r="C60" s="108">
        <v>0</v>
      </c>
      <c r="D60" s="108">
        <v>0</v>
      </c>
      <c r="E60" s="108">
        <v>0</v>
      </c>
      <c r="F60" s="255"/>
      <c r="G60" s="255"/>
    </row>
    <row r="61" spans="1:7">
      <c r="A61" s="13" t="s">
        <v>8</v>
      </c>
      <c r="B61" s="30" t="s">
        <v>454</v>
      </c>
      <c r="C61" s="108">
        <v>0</v>
      </c>
      <c r="D61" s="108">
        <v>0</v>
      </c>
      <c r="E61" s="108">
        <v>0</v>
      </c>
      <c r="F61" s="255">
        <v>835</v>
      </c>
      <c r="G61" s="255">
        <v>835</v>
      </c>
    </row>
    <row r="62" spans="1:7">
      <c r="A62" s="49" t="s">
        <v>1074</v>
      </c>
      <c r="B62" s="52" t="s">
        <v>455</v>
      </c>
      <c r="C62" s="108">
        <v>0</v>
      </c>
      <c r="D62" s="108">
        <v>0</v>
      </c>
      <c r="E62" s="108">
        <v>0</v>
      </c>
      <c r="F62" s="255">
        <v>835</v>
      </c>
      <c r="G62" s="255">
        <v>835</v>
      </c>
    </row>
    <row r="63" spans="1:7" ht="15.6">
      <c r="A63" s="59" t="s">
        <v>130</v>
      </c>
      <c r="B63" s="97"/>
      <c r="C63" s="108">
        <f>C53+C48</f>
        <v>8202.0099999999984</v>
      </c>
      <c r="D63" s="108">
        <f>D53+D48</f>
        <v>43642.519</v>
      </c>
      <c r="E63" s="108">
        <f>E53+E48</f>
        <v>502017</v>
      </c>
      <c r="F63" s="255">
        <v>507309</v>
      </c>
      <c r="G63" s="255">
        <v>79369</v>
      </c>
    </row>
    <row r="64" spans="1:7" ht="15.6">
      <c r="A64" s="35" t="s">
        <v>16</v>
      </c>
      <c r="B64" s="36" t="s">
        <v>456</v>
      </c>
      <c r="C64" s="108">
        <f>C63+C40</f>
        <v>203860.777</v>
      </c>
      <c r="D64" s="108">
        <f>D63+D40</f>
        <v>285832.85199999996</v>
      </c>
      <c r="E64" s="108">
        <f>766376-6840</f>
        <v>759536</v>
      </c>
      <c r="F64" s="255">
        <v>775358</v>
      </c>
      <c r="G64" s="255">
        <v>288734</v>
      </c>
    </row>
    <row r="65" spans="1:7">
      <c r="A65" s="15" t="s">
        <v>1079</v>
      </c>
      <c r="B65" s="7" t="s">
        <v>462</v>
      </c>
      <c r="C65" s="108">
        <v>0</v>
      </c>
      <c r="D65" s="108">
        <v>0</v>
      </c>
      <c r="E65" s="108">
        <v>0</v>
      </c>
      <c r="F65" s="255"/>
      <c r="G65" s="255"/>
    </row>
    <row r="66" spans="1:7">
      <c r="A66" s="14" t="s">
        <v>1080</v>
      </c>
      <c r="B66" s="7" t="s">
        <v>470</v>
      </c>
      <c r="C66" s="108">
        <v>0</v>
      </c>
      <c r="D66" s="108">
        <v>0</v>
      </c>
      <c r="E66" s="108">
        <v>0</v>
      </c>
      <c r="F66" s="255"/>
      <c r="G66" s="255"/>
    </row>
    <row r="67" spans="1:7">
      <c r="A67" s="37" t="s">
        <v>471</v>
      </c>
      <c r="B67" s="5" t="s">
        <v>472</v>
      </c>
      <c r="C67" s="108">
        <v>0</v>
      </c>
      <c r="D67" s="108">
        <v>0</v>
      </c>
      <c r="E67" s="108">
        <v>0</v>
      </c>
      <c r="F67" s="255"/>
      <c r="G67" s="255"/>
    </row>
    <row r="68" spans="1:7">
      <c r="A68" s="37" t="s">
        <v>473</v>
      </c>
      <c r="B68" s="5" t="s">
        <v>474</v>
      </c>
      <c r="C68" s="108">
        <v>0</v>
      </c>
      <c r="D68" s="108">
        <v>0</v>
      </c>
      <c r="E68" s="108">
        <v>0</v>
      </c>
      <c r="F68" s="255"/>
      <c r="G68" s="255"/>
    </row>
    <row r="69" spans="1:7">
      <c r="A69" s="14" t="s">
        <v>475</v>
      </c>
      <c r="B69" s="7" t="s">
        <v>476</v>
      </c>
      <c r="C69" s="108">
        <v>256658.204</v>
      </c>
      <c r="D69" s="108">
        <v>0</v>
      </c>
      <c r="E69" s="108">
        <f>137494+6840</f>
        <v>144334</v>
      </c>
      <c r="F69" s="255">
        <v>145470</v>
      </c>
      <c r="G69" s="255">
        <v>145470</v>
      </c>
    </row>
    <row r="70" spans="1:7">
      <c r="A70" s="37" t="s">
        <v>477</v>
      </c>
      <c r="B70" s="5" t="s">
        <v>478</v>
      </c>
      <c r="C70" s="108">
        <v>0</v>
      </c>
      <c r="D70" s="108">
        <v>0</v>
      </c>
      <c r="E70" s="108">
        <v>0</v>
      </c>
      <c r="F70" s="255"/>
      <c r="G70" s="255"/>
    </row>
    <row r="71" spans="1:7">
      <c r="A71" s="37" t="s">
        <v>479</v>
      </c>
      <c r="B71" s="5" t="s">
        <v>480</v>
      </c>
      <c r="C71" s="108">
        <v>0</v>
      </c>
      <c r="D71" s="108">
        <v>0</v>
      </c>
      <c r="E71" s="108">
        <v>0</v>
      </c>
      <c r="F71" s="255"/>
      <c r="G71" s="255"/>
    </row>
    <row r="72" spans="1:7">
      <c r="A72" s="37" t="s">
        <v>481</v>
      </c>
      <c r="B72" s="5" t="s">
        <v>482</v>
      </c>
      <c r="C72" s="108">
        <v>0</v>
      </c>
      <c r="D72" s="108">
        <v>0</v>
      </c>
      <c r="E72" s="108">
        <v>0</v>
      </c>
      <c r="F72" s="255"/>
      <c r="G72" s="255"/>
    </row>
    <row r="73" spans="1:7">
      <c r="A73" s="38" t="s">
        <v>1081</v>
      </c>
      <c r="B73" s="39" t="s">
        <v>483</v>
      </c>
      <c r="C73" s="108">
        <v>256658.204</v>
      </c>
      <c r="D73" s="108">
        <v>0</v>
      </c>
      <c r="E73" s="108">
        <f>137494+6840</f>
        <v>144334</v>
      </c>
      <c r="F73" s="255">
        <v>145470</v>
      </c>
      <c r="G73" s="255">
        <v>145470</v>
      </c>
    </row>
    <row r="74" spans="1:7">
      <c r="A74" s="37" t="s">
        <v>484</v>
      </c>
      <c r="B74" s="5" t="s">
        <v>485</v>
      </c>
      <c r="C74" s="108">
        <v>0</v>
      </c>
      <c r="D74" s="108">
        <v>0</v>
      </c>
      <c r="E74" s="108">
        <v>0</v>
      </c>
      <c r="F74" s="255"/>
      <c r="G74" s="255"/>
    </row>
    <row r="75" spans="1:7">
      <c r="A75" s="13" t="s">
        <v>486</v>
      </c>
      <c r="B75" s="5" t="s">
        <v>487</v>
      </c>
      <c r="C75" s="108">
        <v>0</v>
      </c>
      <c r="D75" s="108">
        <v>0</v>
      </c>
      <c r="E75" s="108">
        <v>0</v>
      </c>
      <c r="F75" s="255"/>
      <c r="G75" s="255"/>
    </row>
    <row r="76" spans="1:7">
      <c r="A76" s="37" t="s">
        <v>13</v>
      </c>
      <c r="B76" s="5" t="s">
        <v>488</v>
      </c>
      <c r="C76" s="108">
        <v>0</v>
      </c>
      <c r="D76" s="108">
        <v>0</v>
      </c>
      <c r="E76" s="108">
        <v>0</v>
      </c>
      <c r="F76" s="255"/>
      <c r="G76" s="255"/>
    </row>
    <row r="77" spans="1:7">
      <c r="A77" s="37" t="s">
        <v>1083</v>
      </c>
      <c r="B77" s="5" t="s">
        <v>489</v>
      </c>
      <c r="C77" s="108">
        <v>0</v>
      </c>
      <c r="D77" s="108">
        <v>0</v>
      </c>
      <c r="E77" s="108">
        <v>0</v>
      </c>
      <c r="F77" s="255"/>
      <c r="G77" s="255"/>
    </row>
    <row r="78" spans="1:7">
      <c r="A78" s="38" t="s">
        <v>1084</v>
      </c>
      <c r="B78" s="39" t="s">
        <v>493</v>
      </c>
      <c r="C78" s="108">
        <v>0</v>
      </c>
      <c r="D78" s="108">
        <v>0</v>
      </c>
      <c r="E78" s="108">
        <v>0</v>
      </c>
      <c r="F78" s="255"/>
      <c r="G78" s="255"/>
    </row>
    <row r="79" spans="1:7">
      <c r="A79" s="13" t="s">
        <v>494</v>
      </c>
      <c r="B79" s="5" t="s">
        <v>495</v>
      </c>
      <c r="C79" s="108">
        <v>0</v>
      </c>
      <c r="D79" s="108">
        <v>0</v>
      </c>
      <c r="E79" s="108">
        <v>0</v>
      </c>
      <c r="F79" s="255"/>
      <c r="G79" s="255"/>
    </row>
    <row r="80" spans="1:7" ht="15.6">
      <c r="A80" s="40" t="s">
        <v>17</v>
      </c>
      <c r="B80" s="41" t="s">
        <v>496</v>
      </c>
      <c r="C80" s="108">
        <f>C73</f>
        <v>256658.204</v>
      </c>
      <c r="D80" s="108">
        <f>D73</f>
        <v>0</v>
      </c>
      <c r="E80" s="108">
        <f>137494+6840</f>
        <v>144334</v>
      </c>
      <c r="F80" s="255">
        <v>145470</v>
      </c>
      <c r="G80" s="255">
        <v>145470</v>
      </c>
    </row>
    <row r="81" spans="1:7" ht="15.6">
      <c r="A81" s="45" t="s">
        <v>54</v>
      </c>
      <c r="B81" s="46"/>
      <c r="C81" s="108">
        <f>C80+C64</f>
        <v>460518.98100000003</v>
      </c>
      <c r="D81" s="108">
        <f>D80+D64</f>
        <v>285832.85199999996</v>
      </c>
      <c r="E81" s="108">
        <f>E80+E64</f>
        <v>903870</v>
      </c>
      <c r="F81" s="255">
        <v>920828</v>
      </c>
      <c r="G81" s="255">
        <v>434204</v>
      </c>
    </row>
    <row r="82" spans="1:7" ht="40.200000000000003">
      <c r="A82" s="2" t="s">
        <v>319</v>
      </c>
      <c r="B82" s="3" t="s">
        <v>267</v>
      </c>
      <c r="C82" s="106" t="s">
        <v>283</v>
      </c>
      <c r="D82" s="106" t="s">
        <v>284</v>
      </c>
      <c r="E82" s="106" t="s">
        <v>282</v>
      </c>
      <c r="F82" s="255"/>
      <c r="G82" s="255"/>
    </row>
    <row r="83" spans="1:7">
      <c r="A83" s="5" t="s">
        <v>57</v>
      </c>
      <c r="B83" s="6" t="s">
        <v>509</v>
      </c>
      <c r="C83" s="108">
        <v>265781.13900000002</v>
      </c>
      <c r="D83" s="108">
        <v>160451.71</v>
      </c>
      <c r="E83" s="108">
        <v>127409</v>
      </c>
      <c r="F83" s="255">
        <v>142912</v>
      </c>
      <c r="G83" s="255">
        <v>142912</v>
      </c>
    </row>
    <row r="84" spans="1:7">
      <c r="A84" s="5" t="s">
        <v>510</v>
      </c>
      <c r="B84" s="6" t="s">
        <v>511</v>
      </c>
      <c r="C84" s="108">
        <v>0</v>
      </c>
      <c r="D84" s="108">
        <v>0</v>
      </c>
      <c r="E84" s="108">
        <v>0</v>
      </c>
      <c r="F84" s="255"/>
      <c r="G84" s="255"/>
    </row>
    <row r="85" spans="1:7">
      <c r="A85" s="5" t="s">
        <v>512</v>
      </c>
      <c r="B85" s="6" t="s">
        <v>513</v>
      </c>
      <c r="C85" s="108">
        <v>0</v>
      </c>
      <c r="D85" s="108">
        <v>0</v>
      </c>
      <c r="E85" s="108">
        <v>0</v>
      </c>
      <c r="F85" s="255"/>
      <c r="G85" s="255"/>
    </row>
    <row r="86" spans="1:7">
      <c r="A86" s="5" t="s">
        <v>18</v>
      </c>
      <c r="B86" s="6" t="s">
        <v>514</v>
      </c>
      <c r="C86" s="108">
        <v>0</v>
      </c>
      <c r="D86" s="108">
        <v>0</v>
      </c>
      <c r="E86" s="108">
        <v>0</v>
      </c>
      <c r="F86" s="255"/>
      <c r="G86" s="255"/>
    </row>
    <row r="87" spans="1:7">
      <c r="A87" s="5" t="s">
        <v>19</v>
      </c>
      <c r="B87" s="6" t="s">
        <v>515</v>
      </c>
      <c r="C87" s="108">
        <v>0</v>
      </c>
      <c r="D87" s="108">
        <v>0</v>
      </c>
      <c r="E87" s="108">
        <v>0</v>
      </c>
      <c r="F87" s="255"/>
      <c r="G87" s="255"/>
    </row>
    <row r="88" spans="1:7">
      <c r="A88" s="5" t="s">
        <v>20</v>
      </c>
      <c r="B88" s="6" t="s">
        <v>516</v>
      </c>
      <c r="C88" s="108">
        <v>19555.010999999999</v>
      </c>
      <c r="D88" s="108">
        <v>5635.4</v>
      </c>
      <c r="E88" s="108">
        <v>49529</v>
      </c>
      <c r="F88" s="255">
        <v>49529</v>
      </c>
      <c r="G88" s="255">
        <v>7737</v>
      </c>
    </row>
    <row r="89" spans="1:7">
      <c r="A89" s="39" t="s">
        <v>58</v>
      </c>
      <c r="B89" s="50" t="s">
        <v>517</v>
      </c>
      <c r="C89" s="108">
        <f>C88+C83</f>
        <v>285336.15000000002</v>
      </c>
      <c r="D89" s="108">
        <f>D88+D83</f>
        <v>166087.10999999999</v>
      </c>
      <c r="E89" s="108">
        <v>176938</v>
      </c>
      <c r="F89" s="255">
        <v>192441</v>
      </c>
      <c r="G89" s="255">
        <v>150649</v>
      </c>
    </row>
    <row r="90" spans="1:7">
      <c r="A90" s="5" t="s">
        <v>60</v>
      </c>
      <c r="B90" s="6" t="s">
        <v>528</v>
      </c>
      <c r="C90" s="108">
        <v>0</v>
      </c>
      <c r="D90" s="108">
        <v>0</v>
      </c>
      <c r="E90" s="108">
        <v>50</v>
      </c>
      <c r="F90" s="255">
        <v>50</v>
      </c>
      <c r="G90" s="255"/>
    </row>
    <row r="91" spans="1:7">
      <c r="A91" s="5" t="s">
        <v>26</v>
      </c>
      <c r="B91" s="6" t="s">
        <v>529</v>
      </c>
      <c r="C91" s="108">
        <v>0</v>
      </c>
      <c r="D91" s="108">
        <v>0</v>
      </c>
      <c r="E91" s="108">
        <v>0</v>
      </c>
      <c r="F91" s="255"/>
      <c r="G91" s="255"/>
    </row>
    <row r="92" spans="1:7">
      <c r="A92" s="5" t="s">
        <v>27</v>
      </c>
      <c r="B92" s="6" t="s">
        <v>530</v>
      </c>
      <c r="C92" s="108">
        <v>0</v>
      </c>
      <c r="D92" s="108">
        <v>0</v>
      </c>
      <c r="E92" s="108">
        <v>0</v>
      </c>
      <c r="F92" s="255"/>
      <c r="G92" s="255"/>
    </row>
    <row r="93" spans="1:7">
      <c r="A93" s="5" t="s">
        <v>28</v>
      </c>
      <c r="B93" s="6" t="s">
        <v>531</v>
      </c>
      <c r="C93" s="108">
        <v>91061.273000000001</v>
      </c>
      <c r="D93" s="108">
        <v>112574.963</v>
      </c>
      <c r="E93" s="108">
        <v>96308</v>
      </c>
      <c r="F93" s="255">
        <v>96308</v>
      </c>
      <c r="G93" s="255">
        <v>96239</v>
      </c>
    </row>
    <row r="94" spans="1:7">
      <c r="A94" s="5" t="s">
        <v>61</v>
      </c>
      <c r="B94" s="6" t="s">
        <v>545</v>
      </c>
      <c r="C94" s="108">
        <v>45193.504999999997</v>
      </c>
      <c r="D94" s="108">
        <v>47544.423000000003</v>
      </c>
      <c r="E94" s="108">
        <v>46624</v>
      </c>
      <c r="F94" s="255">
        <v>46624</v>
      </c>
      <c r="G94" s="255">
        <v>49737</v>
      </c>
    </row>
    <row r="95" spans="1:7">
      <c r="A95" s="5" t="s">
        <v>33</v>
      </c>
      <c r="B95" s="6" t="s">
        <v>546</v>
      </c>
      <c r="C95" s="108">
        <v>3827.1439999999998</v>
      </c>
      <c r="D95" s="108">
        <v>9699.6939999999995</v>
      </c>
      <c r="E95" s="108">
        <v>3800</v>
      </c>
      <c r="F95" s="255">
        <v>3800</v>
      </c>
      <c r="G95" s="255">
        <v>6931</v>
      </c>
    </row>
    <row r="96" spans="1:7">
      <c r="A96" s="39" t="s">
        <v>62</v>
      </c>
      <c r="B96" s="50" t="s">
        <v>547</v>
      </c>
      <c r="C96" s="108">
        <f>SUM(C90:C95)</f>
        <v>140081.92199999999</v>
      </c>
      <c r="D96" s="108">
        <f>SUM(D90:D95)</f>
        <v>169819.08</v>
      </c>
      <c r="E96" s="108">
        <v>146782</v>
      </c>
      <c r="F96" s="255">
        <v>146782</v>
      </c>
      <c r="G96" s="255">
        <v>152907</v>
      </c>
    </row>
    <row r="97" spans="1:8">
      <c r="A97" s="13" t="s">
        <v>548</v>
      </c>
      <c r="B97" s="6" t="s">
        <v>549</v>
      </c>
      <c r="C97" s="108">
        <v>387.37900000000002</v>
      </c>
      <c r="D97" s="108">
        <v>610.101</v>
      </c>
      <c r="E97" s="108">
        <v>100</v>
      </c>
      <c r="F97" s="255">
        <v>100</v>
      </c>
      <c r="G97" s="255">
        <v>10</v>
      </c>
    </row>
    <row r="98" spans="1:8">
      <c r="A98" s="13" t="s">
        <v>34</v>
      </c>
      <c r="B98" s="6" t="s">
        <v>550</v>
      </c>
      <c r="C98" s="108">
        <v>57211.178999999996</v>
      </c>
      <c r="D98" s="108">
        <v>51526.955000000002</v>
      </c>
      <c r="E98" s="108">
        <v>34720</v>
      </c>
      <c r="F98" s="255">
        <v>23377</v>
      </c>
      <c r="G98" s="255">
        <v>23476</v>
      </c>
    </row>
    <row r="99" spans="1:8">
      <c r="A99" s="13" t="s">
        <v>35</v>
      </c>
      <c r="B99" s="6" t="s">
        <v>551</v>
      </c>
      <c r="C99" s="108">
        <v>1692.1220000000001</v>
      </c>
      <c r="D99" s="108">
        <v>991.46799999999996</v>
      </c>
      <c r="E99" s="108">
        <v>600</v>
      </c>
      <c r="F99" s="255">
        <v>600</v>
      </c>
      <c r="G99" s="255">
        <v>775</v>
      </c>
    </row>
    <row r="100" spans="1:8">
      <c r="A100" s="13" t="s">
        <v>36</v>
      </c>
      <c r="B100" s="6" t="s">
        <v>552</v>
      </c>
      <c r="C100" s="108">
        <v>2179</v>
      </c>
      <c r="D100" s="108">
        <v>0</v>
      </c>
      <c r="E100" s="108">
        <v>1000</v>
      </c>
      <c r="F100" s="255">
        <v>1000</v>
      </c>
      <c r="G100" s="255"/>
    </row>
    <row r="101" spans="1:8">
      <c r="A101" s="13" t="s">
        <v>553</v>
      </c>
      <c r="B101" s="6" t="s">
        <v>554</v>
      </c>
      <c r="C101" s="108">
        <v>0</v>
      </c>
      <c r="D101" s="108">
        <v>0</v>
      </c>
      <c r="E101" s="108">
        <v>0</v>
      </c>
      <c r="F101" s="255"/>
      <c r="G101" s="255"/>
    </row>
    <row r="102" spans="1:8">
      <c r="A102" s="13" t="s">
        <v>555</v>
      </c>
      <c r="B102" s="6" t="s">
        <v>556</v>
      </c>
      <c r="C102" s="108">
        <v>13761.293</v>
      </c>
      <c r="D102" s="108">
        <v>12237.147000000001</v>
      </c>
      <c r="E102" s="108">
        <v>8647</v>
      </c>
      <c r="F102" s="255">
        <v>8647</v>
      </c>
      <c r="G102" s="255">
        <v>7139</v>
      </c>
    </row>
    <row r="103" spans="1:8">
      <c r="A103" s="13" t="s">
        <v>557</v>
      </c>
      <c r="B103" s="6" t="s">
        <v>558</v>
      </c>
      <c r="C103" s="108">
        <v>0</v>
      </c>
      <c r="D103" s="108">
        <v>0</v>
      </c>
      <c r="E103" s="108">
        <v>0</v>
      </c>
      <c r="F103" s="255"/>
      <c r="G103" s="255"/>
    </row>
    <row r="104" spans="1:8">
      <c r="A104" s="13" t="s">
        <v>37</v>
      </c>
      <c r="B104" s="6" t="s">
        <v>559</v>
      </c>
      <c r="C104" s="108">
        <v>0</v>
      </c>
      <c r="D104" s="108">
        <v>35.121000000000002</v>
      </c>
      <c r="E104" s="108">
        <v>7680</v>
      </c>
      <c r="F104" s="255">
        <v>7680</v>
      </c>
      <c r="G104" s="255"/>
    </row>
    <row r="105" spans="1:8">
      <c r="A105" s="13" t="s">
        <v>38</v>
      </c>
      <c r="B105" s="6" t="s">
        <v>560</v>
      </c>
      <c r="C105" s="108">
        <v>0</v>
      </c>
      <c r="D105" s="108">
        <v>0</v>
      </c>
      <c r="E105" s="108">
        <v>0</v>
      </c>
      <c r="F105" s="255"/>
      <c r="G105" s="255">
        <v>10</v>
      </c>
    </row>
    <row r="106" spans="1:8">
      <c r="A106" s="13" t="s">
        <v>39</v>
      </c>
      <c r="B106" s="6" t="s">
        <v>561</v>
      </c>
      <c r="C106" s="108">
        <v>0</v>
      </c>
      <c r="D106" s="108">
        <v>0</v>
      </c>
      <c r="E106" s="108">
        <v>600</v>
      </c>
      <c r="F106" s="255">
        <v>600</v>
      </c>
      <c r="G106" s="255">
        <v>15</v>
      </c>
    </row>
    <row r="107" spans="1:8">
      <c r="A107" s="49" t="s">
        <v>63</v>
      </c>
      <c r="B107" s="50" t="s">
        <v>562</v>
      </c>
      <c r="C107" s="108">
        <f>SUM(C97:C106)</f>
        <v>75230.972999999998</v>
      </c>
      <c r="D107" s="108">
        <f>SUM(D97:D106)</f>
        <v>65400.792000000001</v>
      </c>
      <c r="E107" s="108">
        <v>53347</v>
      </c>
      <c r="F107" s="255">
        <v>42004</v>
      </c>
      <c r="G107" s="255">
        <v>31425</v>
      </c>
    </row>
    <row r="108" spans="1:8">
      <c r="A108" s="13" t="s">
        <v>571</v>
      </c>
      <c r="B108" s="6" t="s">
        <v>572</v>
      </c>
      <c r="C108" s="108">
        <v>0</v>
      </c>
      <c r="D108" s="108">
        <v>0</v>
      </c>
      <c r="E108" s="108">
        <v>0</v>
      </c>
      <c r="F108" s="255"/>
      <c r="G108" s="255"/>
    </row>
    <row r="109" spans="1:8">
      <c r="A109" s="5" t="s">
        <v>43</v>
      </c>
      <c r="B109" s="6" t="s">
        <v>573</v>
      </c>
      <c r="C109" s="108">
        <v>0</v>
      </c>
      <c r="D109" s="108">
        <v>0</v>
      </c>
      <c r="E109" s="108">
        <v>0</v>
      </c>
      <c r="F109" s="255"/>
      <c r="G109" s="255">
        <v>10</v>
      </c>
      <c r="H109" s="251"/>
    </row>
    <row r="110" spans="1:8">
      <c r="A110" s="13" t="s">
        <v>44</v>
      </c>
      <c r="B110" s="6" t="s">
        <v>574</v>
      </c>
      <c r="C110" s="108">
        <v>0</v>
      </c>
      <c r="D110" s="108">
        <v>0</v>
      </c>
      <c r="E110" s="108">
        <v>0</v>
      </c>
      <c r="F110" s="255"/>
      <c r="G110" s="255">
        <v>144</v>
      </c>
    </row>
    <row r="111" spans="1:8">
      <c r="A111" s="39" t="s">
        <v>65</v>
      </c>
      <c r="B111" s="50" t="s">
        <v>575</v>
      </c>
      <c r="C111" s="108">
        <v>0</v>
      </c>
      <c r="D111" s="108">
        <v>0</v>
      </c>
      <c r="E111" s="108">
        <v>0</v>
      </c>
      <c r="F111" s="255"/>
      <c r="G111" s="255">
        <v>154</v>
      </c>
    </row>
    <row r="112" spans="1:8" ht="15.6">
      <c r="A112" s="59" t="s">
        <v>131</v>
      </c>
      <c r="B112" s="63"/>
      <c r="C112" s="108">
        <f>C111+C107+C96+C89</f>
        <v>500649.04500000004</v>
      </c>
      <c r="D112" s="108">
        <f>D111+D107+D96+D89</f>
        <v>401306.98199999996</v>
      </c>
      <c r="E112" s="108">
        <f>E111+E107+E96+E89</f>
        <v>377067</v>
      </c>
      <c r="F112" s="255">
        <f>F111+F107+F96+F89</f>
        <v>381227</v>
      </c>
      <c r="G112" s="255">
        <f>G111+G107+G96+G89</f>
        <v>335135</v>
      </c>
    </row>
    <row r="113" spans="1:7">
      <c r="A113" s="5" t="s">
        <v>518</v>
      </c>
      <c r="B113" s="6" t="s">
        <v>519</v>
      </c>
      <c r="C113" s="108">
        <v>0</v>
      </c>
      <c r="D113" s="108">
        <v>0</v>
      </c>
      <c r="E113" s="108">
        <v>0</v>
      </c>
      <c r="F113" s="255">
        <v>12798</v>
      </c>
      <c r="G113" s="255">
        <v>12798</v>
      </c>
    </row>
    <row r="114" spans="1:7">
      <c r="A114" s="5" t="s">
        <v>520</v>
      </c>
      <c r="B114" s="6" t="s">
        <v>521</v>
      </c>
      <c r="C114" s="108">
        <v>0</v>
      </c>
      <c r="D114" s="108">
        <v>0</v>
      </c>
      <c r="E114" s="108">
        <v>0</v>
      </c>
      <c r="F114" s="255"/>
      <c r="G114" s="255"/>
    </row>
    <row r="115" spans="1:7">
      <c r="A115" s="5" t="s">
        <v>21</v>
      </c>
      <c r="B115" s="6" t="s">
        <v>522</v>
      </c>
      <c r="C115" s="108">
        <v>0</v>
      </c>
      <c r="D115" s="108">
        <v>0</v>
      </c>
      <c r="E115" s="108">
        <v>0</v>
      </c>
      <c r="F115" s="255"/>
      <c r="G115" s="255"/>
    </row>
    <row r="116" spans="1:7">
      <c r="A116" s="5" t="s">
        <v>22</v>
      </c>
      <c r="B116" s="6" t="s">
        <v>523</v>
      </c>
      <c r="C116" s="108">
        <v>0</v>
      </c>
      <c r="D116" s="108">
        <v>0</v>
      </c>
      <c r="E116" s="108">
        <v>0</v>
      </c>
      <c r="F116" s="255"/>
      <c r="G116" s="255"/>
    </row>
    <row r="117" spans="1:7">
      <c r="A117" s="5" t="s">
        <v>23</v>
      </c>
      <c r="B117" s="6" t="s">
        <v>524</v>
      </c>
      <c r="C117" s="108">
        <v>0</v>
      </c>
      <c r="D117" s="108">
        <v>0</v>
      </c>
      <c r="E117" s="108">
        <v>0</v>
      </c>
      <c r="F117" s="255"/>
      <c r="G117" s="255"/>
    </row>
    <row r="118" spans="1:7">
      <c r="A118" s="39" t="s">
        <v>59</v>
      </c>
      <c r="B118" s="50" t="s">
        <v>525</v>
      </c>
      <c r="C118" s="108">
        <v>0</v>
      </c>
      <c r="D118" s="108">
        <v>0</v>
      </c>
      <c r="E118" s="108">
        <v>0</v>
      </c>
      <c r="F118" s="255">
        <v>12798</v>
      </c>
      <c r="G118" s="255">
        <v>12798</v>
      </c>
    </row>
    <row r="119" spans="1:7">
      <c r="A119" s="13" t="s">
        <v>40</v>
      </c>
      <c r="B119" s="6" t="s">
        <v>563</v>
      </c>
      <c r="C119" s="108">
        <v>0</v>
      </c>
      <c r="D119" s="108">
        <v>0</v>
      </c>
      <c r="E119" s="108">
        <v>0</v>
      </c>
      <c r="F119" s="255"/>
      <c r="G119" s="255"/>
    </row>
    <row r="120" spans="1:7">
      <c r="A120" s="13" t="s">
        <v>41</v>
      </c>
      <c r="B120" s="6" t="s">
        <v>564</v>
      </c>
      <c r="C120" s="108">
        <v>1641.9949999999999</v>
      </c>
      <c r="D120" s="108">
        <v>777.5</v>
      </c>
      <c r="E120" s="108">
        <v>0</v>
      </c>
      <c r="F120" s="255"/>
      <c r="G120" s="255"/>
    </row>
    <row r="121" spans="1:7">
      <c r="A121" s="13" t="s">
        <v>565</v>
      </c>
      <c r="B121" s="6" t="s">
        <v>566</v>
      </c>
      <c r="C121" s="108">
        <v>0</v>
      </c>
      <c r="D121" s="108">
        <v>0</v>
      </c>
      <c r="E121" s="108">
        <v>0</v>
      </c>
      <c r="F121" s="255"/>
      <c r="G121" s="255"/>
    </row>
    <row r="122" spans="1:7">
      <c r="A122" s="13" t="s">
        <v>42</v>
      </c>
      <c r="B122" s="6" t="s">
        <v>567</v>
      </c>
      <c r="C122" s="108">
        <v>0</v>
      </c>
      <c r="D122" s="108">
        <v>0</v>
      </c>
      <c r="E122" s="108">
        <v>0</v>
      </c>
      <c r="F122" s="255"/>
      <c r="G122" s="255"/>
    </row>
    <row r="123" spans="1:7">
      <c r="A123" s="13" t="s">
        <v>568</v>
      </c>
      <c r="B123" s="6" t="s">
        <v>569</v>
      </c>
      <c r="C123" s="108">
        <v>0</v>
      </c>
      <c r="D123" s="108">
        <v>0</v>
      </c>
      <c r="E123" s="108">
        <v>0</v>
      </c>
      <c r="F123" s="255"/>
      <c r="G123" s="255"/>
    </row>
    <row r="124" spans="1:7">
      <c r="A124" s="39" t="s">
        <v>64</v>
      </c>
      <c r="B124" s="50" t="s">
        <v>570</v>
      </c>
      <c r="C124" s="108">
        <f>SUM(C119:C123)</f>
        <v>1641.9949999999999</v>
      </c>
      <c r="D124" s="108">
        <f>SUM(D119:D123)</f>
        <v>777.5</v>
      </c>
      <c r="E124" s="108">
        <v>0</v>
      </c>
      <c r="F124" s="255"/>
      <c r="G124" s="255"/>
    </row>
    <row r="125" spans="1:7">
      <c r="A125" s="13" t="s">
        <v>576</v>
      </c>
      <c r="B125" s="6" t="s">
        <v>577</v>
      </c>
      <c r="C125" s="108">
        <v>0</v>
      </c>
      <c r="D125" s="108">
        <v>0</v>
      </c>
      <c r="E125" s="108">
        <v>0</v>
      </c>
      <c r="F125" s="255"/>
      <c r="G125" s="255"/>
    </row>
    <row r="126" spans="1:7">
      <c r="A126" s="5" t="s">
        <v>45</v>
      </c>
      <c r="B126" s="6" t="s">
        <v>578</v>
      </c>
      <c r="C126" s="108">
        <v>0</v>
      </c>
      <c r="D126" s="108">
        <v>0</v>
      </c>
      <c r="E126" s="108">
        <v>0</v>
      </c>
      <c r="F126" s="255"/>
      <c r="G126" s="255">
        <v>208</v>
      </c>
    </row>
    <row r="127" spans="1:7">
      <c r="A127" s="13" t="s">
        <v>46</v>
      </c>
      <c r="B127" s="6" t="s">
        <v>579</v>
      </c>
      <c r="C127" s="108">
        <v>84898.786999999997</v>
      </c>
      <c r="D127" s="108">
        <v>51483.728000000003</v>
      </c>
      <c r="E127" s="108">
        <v>424803</v>
      </c>
      <c r="F127" s="255">
        <v>424803</v>
      </c>
      <c r="G127" s="255">
        <v>124432</v>
      </c>
    </row>
    <row r="128" spans="1:7">
      <c r="A128" s="39" t="s">
        <v>67</v>
      </c>
      <c r="B128" s="50" t="s">
        <v>580</v>
      </c>
      <c r="C128" s="108">
        <f>SUM(C125:C127)</f>
        <v>84898.786999999997</v>
      </c>
      <c r="D128" s="108">
        <f>SUM(D125:D127)</f>
        <v>51483.728000000003</v>
      </c>
      <c r="E128" s="108">
        <v>424803</v>
      </c>
      <c r="F128" s="255">
        <v>424803</v>
      </c>
      <c r="G128" s="255">
        <v>124640</v>
      </c>
    </row>
    <row r="129" spans="1:7" ht="15.6">
      <c r="A129" s="59" t="s">
        <v>130</v>
      </c>
      <c r="B129" s="63"/>
      <c r="C129" s="108">
        <f>C128+C124+C118</f>
        <v>86540.781999999992</v>
      </c>
      <c r="D129" s="108">
        <f>D128+D124+D118</f>
        <v>52261.228000000003</v>
      </c>
      <c r="E129" s="108">
        <f>E128+E124+E118</f>
        <v>424803</v>
      </c>
      <c r="F129" s="255">
        <f>F128+F118</f>
        <v>437601</v>
      </c>
      <c r="G129" s="255">
        <f>G128+G118</f>
        <v>137438</v>
      </c>
    </row>
    <row r="130" spans="1:7" ht="15.6">
      <c r="A130" s="47" t="s">
        <v>66</v>
      </c>
      <c r="B130" s="35" t="s">
        <v>581</v>
      </c>
      <c r="C130" s="108">
        <f>C129+C112</f>
        <v>587189.82700000005</v>
      </c>
      <c r="D130" s="108">
        <f>D129+D112</f>
        <v>453568.20999999996</v>
      </c>
      <c r="E130" s="108">
        <v>801870</v>
      </c>
      <c r="F130" s="255">
        <f>F129+F112</f>
        <v>818828</v>
      </c>
      <c r="G130" s="255">
        <f>G129+G112</f>
        <v>472573</v>
      </c>
    </row>
    <row r="131" spans="1:7" ht="15.6">
      <c r="A131" s="62" t="s">
        <v>196</v>
      </c>
      <c r="B131" s="61"/>
      <c r="C131" s="108">
        <f>C112-C40</f>
        <v>304990.27800000005</v>
      </c>
      <c r="D131" s="108">
        <f>D112-D40</f>
        <v>159116.649</v>
      </c>
      <c r="E131" s="108">
        <v>112708</v>
      </c>
      <c r="F131" s="255">
        <f>F112-F40</f>
        <v>113178</v>
      </c>
      <c r="G131" s="255">
        <f>G112-G40</f>
        <v>125770</v>
      </c>
    </row>
    <row r="132" spans="1:7" ht="15.6">
      <c r="A132" s="62" t="s">
        <v>197</v>
      </c>
      <c r="B132" s="61"/>
      <c r="C132" s="108">
        <f>C129-C63</f>
        <v>78338.771999999997</v>
      </c>
      <c r="D132" s="108">
        <f>D129-D63</f>
        <v>8618.7090000000026</v>
      </c>
      <c r="E132" s="108">
        <v>-77214</v>
      </c>
      <c r="F132" s="255">
        <f>F129-F63</f>
        <v>-69708</v>
      </c>
      <c r="G132" s="255">
        <f>G129-G63</f>
        <v>58069</v>
      </c>
    </row>
    <row r="133" spans="1:7">
      <c r="A133" s="15" t="s">
        <v>68</v>
      </c>
      <c r="B133" s="7" t="s">
        <v>586</v>
      </c>
      <c r="C133" s="108">
        <v>52499.377</v>
      </c>
      <c r="D133" s="108">
        <v>0</v>
      </c>
      <c r="E133" s="108">
        <v>0</v>
      </c>
      <c r="F133" s="255"/>
      <c r="G133" s="255"/>
    </row>
    <row r="134" spans="1:7">
      <c r="A134" s="14" t="s">
        <v>69</v>
      </c>
      <c r="B134" s="7" t="s">
        <v>593</v>
      </c>
      <c r="C134" s="108">
        <v>0</v>
      </c>
      <c r="D134" s="108">
        <v>0</v>
      </c>
      <c r="E134" s="108">
        <v>0</v>
      </c>
      <c r="F134" s="255"/>
      <c r="G134" s="255"/>
    </row>
    <row r="135" spans="1:7">
      <c r="A135" s="5" t="s">
        <v>177</v>
      </c>
      <c r="B135" s="5" t="s">
        <v>594</v>
      </c>
      <c r="C135" s="108">
        <v>0</v>
      </c>
      <c r="D135" s="108">
        <v>0</v>
      </c>
      <c r="E135" s="108">
        <v>24786</v>
      </c>
      <c r="F135" s="255">
        <v>24786</v>
      </c>
      <c r="G135" s="255"/>
    </row>
    <row r="136" spans="1:7">
      <c r="A136" s="5" t="s">
        <v>195</v>
      </c>
      <c r="B136" s="5" t="s">
        <v>594</v>
      </c>
      <c r="C136" s="108">
        <v>0</v>
      </c>
      <c r="D136" s="108">
        <v>0</v>
      </c>
      <c r="E136" s="108">
        <v>77214</v>
      </c>
      <c r="F136" s="255">
        <v>77214</v>
      </c>
      <c r="G136" s="255"/>
    </row>
    <row r="137" spans="1:7">
      <c r="A137" s="5" t="s">
        <v>175</v>
      </c>
      <c r="B137" s="5" t="s">
        <v>595</v>
      </c>
      <c r="C137" s="108">
        <v>0</v>
      </c>
      <c r="D137" s="108">
        <v>0</v>
      </c>
      <c r="E137" s="108">
        <v>0</v>
      </c>
      <c r="F137" s="255"/>
      <c r="G137" s="255"/>
    </row>
    <row r="138" spans="1:7">
      <c r="A138" s="5" t="s">
        <v>176</v>
      </c>
      <c r="B138" s="5" t="s">
        <v>595</v>
      </c>
      <c r="C138" s="108">
        <v>0</v>
      </c>
      <c r="D138" s="108">
        <v>0</v>
      </c>
      <c r="E138" s="108">
        <v>0</v>
      </c>
      <c r="F138" s="255"/>
      <c r="G138" s="255"/>
    </row>
    <row r="139" spans="1:7">
      <c r="A139" s="7" t="s">
        <v>70</v>
      </c>
      <c r="B139" s="7" t="s">
        <v>596</v>
      </c>
      <c r="C139" s="108">
        <v>0</v>
      </c>
      <c r="D139" s="108">
        <v>0</v>
      </c>
      <c r="E139" s="108">
        <v>102000</v>
      </c>
      <c r="F139" s="255">
        <v>102000</v>
      </c>
      <c r="G139" s="255"/>
    </row>
    <row r="140" spans="1:7">
      <c r="A140" s="37" t="s">
        <v>597</v>
      </c>
      <c r="B140" s="5" t="s">
        <v>598</v>
      </c>
      <c r="C140" s="108">
        <v>0</v>
      </c>
      <c r="D140" s="108">
        <v>0</v>
      </c>
      <c r="E140" s="108">
        <v>0</v>
      </c>
      <c r="F140" s="255"/>
      <c r="G140" s="255">
        <v>4877</v>
      </c>
    </row>
    <row r="141" spans="1:7">
      <c r="A141" s="37" t="s">
        <v>599</v>
      </c>
      <c r="B141" s="5" t="s">
        <v>600</v>
      </c>
      <c r="C141" s="108">
        <v>0</v>
      </c>
      <c r="D141" s="108">
        <v>0</v>
      </c>
      <c r="E141" s="108">
        <v>0</v>
      </c>
      <c r="F141" s="255"/>
      <c r="G141" s="255"/>
    </row>
    <row r="142" spans="1:7">
      <c r="A142" s="37" t="s">
        <v>601</v>
      </c>
      <c r="B142" s="5" t="s">
        <v>602</v>
      </c>
      <c r="C142" s="108">
        <v>14551.681</v>
      </c>
      <c r="D142" s="108">
        <v>0</v>
      </c>
      <c r="E142" s="108">
        <v>0</v>
      </c>
      <c r="F142" s="255"/>
      <c r="G142" s="255"/>
    </row>
    <row r="143" spans="1:7">
      <c r="A143" s="37" t="s">
        <v>603</v>
      </c>
      <c r="B143" s="5" t="s">
        <v>604</v>
      </c>
      <c r="C143" s="108">
        <v>0</v>
      </c>
      <c r="D143" s="108">
        <v>0</v>
      </c>
      <c r="E143" s="108">
        <v>0</v>
      </c>
      <c r="F143" s="255"/>
      <c r="G143" s="255"/>
    </row>
    <row r="144" spans="1:7">
      <c r="A144" s="13" t="s">
        <v>52</v>
      </c>
      <c r="B144" s="5" t="s">
        <v>605</v>
      </c>
      <c r="C144" s="108">
        <v>0</v>
      </c>
      <c r="D144" s="108">
        <v>0</v>
      </c>
      <c r="E144" s="108">
        <v>0</v>
      </c>
      <c r="F144" s="255"/>
      <c r="G144" s="255"/>
    </row>
    <row r="145" spans="1:7">
      <c r="A145" s="15" t="s">
        <v>71</v>
      </c>
      <c r="B145" s="7" t="s">
        <v>606</v>
      </c>
      <c r="C145" s="108">
        <v>67051.058000000005</v>
      </c>
      <c r="D145" s="108">
        <v>0</v>
      </c>
      <c r="E145" s="108">
        <v>0</v>
      </c>
      <c r="F145" s="255"/>
      <c r="G145" s="255">
        <v>4877</v>
      </c>
    </row>
    <row r="146" spans="1:7">
      <c r="A146" s="13" t="s">
        <v>607</v>
      </c>
      <c r="B146" s="5" t="s">
        <v>608</v>
      </c>
      <c r="C146" s="108">
        <v>0</v>
      </c>
      <c r="D146" s="108">
        <v>0</v>
      </c>
      <c r="E146" s="108">
        <v>0</v>
      </c>
      <c r="F146" s="255"/>
      <c r="G146" s="255"/>
    </row>
    <row r="147" spans="1:7">
      <c r="A147" s="13" t="s">
        <v>609</v>
      </c>
      <c r="B147" s="5" t="s">
        <v>610</v>
      </c>
      <c r="C147" s="108">
        <v>0</v>
      </c>
      <c r="D147" s="108">
        <v>0</v>
      </c>
      <c r="E147" s="108">
        <v>0</v>
      </c>
      <c r="F147" s="255"/>
      <c r="G147" s="255"/>
    </row>
    <row r="148" spans="1:7">
      <c r="A148" s="37" t="s">
        <v>611</v>
      </c>
      <c r="B148" s="5" t="s">
        <v>612</v>
      </c>
      <c r="C148" s="108">
        <v>0</v>
      </c>
      <c r="D148" s="108">
        <v>0</v>
      </c>
      <c r="E148" s="108">
        <v>0</v>
      </c>
      <c r="F148" s="255"/>
      <c r="G148" s="255"/>
    </row>
    <row r="149" spans="1:7">
      <c r="A149" s="37" t="s">
        <v>53</v>
      </c>
      <c r="B149" s="5" t="s">
        <v>613</v>
      </c>
      <c r="C149" s="108">
        <v>0</v>
      </c>
      <c r="D149" s="108">
        <v>0</v>
      </c>
      <c r="E149" s="108">
        <v>0</v>
      </c>
      <c r="F149" s="255"/>
      <c r="G149" s="255"/>
    </row>
    <row r="150" spans="1:7">
      <c r="A150" s="14" t="s">
        <v>72</v>
      </c>
      <c r="B150" s="7" t="s">
        <v>614</v>
      </c>
      <c r="C150" s="108">
        <v>0</v>
      </c>
      <c r="D150" s="108">
        <v>0</v>
      </c>
      <c r="E150" s="108">
        <v>0</v>
      </c>
      <c r="F150" s="255"/>
      <c r="G150" s="255"/>
    </row>
    <row r="151" spans="1:7">
      <c r="A151" s="15" t="s">
        <v>615</v>
      </c>
      <c r="B151" s="7" t="s">
        <v>616</v>
      </c>
      <c r="C151" s="108">
        <v>0</v>
      </c>
      <c r="D151" s="108">
        <v>0</v>
      </c>
      <c r="E151" s="108">
        <v>0</v>
      </c>
      <c r="F151" s="255"/>
      <c r="G151" s="255"/>
    </row>
    <row r="152" spans="1:7" ht="15.6">
      <c r="A152" s="40" t="s">
        <v>73</v>
      </c>
      <c r="B152" s="41" t="s">
        <v>617</v>
      </c>
      <c r="C152" s="108">
        <f>C151+C150+C145</f>
        <v>67051.058000000005</v>
      </c>
      <c r="D152" s="108">
        <f>D151+D150+D145</f>
        <v>0</v>
      </c>
      <c r="E152" s="108">
        <v>102000</v>
      </c>
      <c r="F152" s="255">
        <v>102000</v>
      </c>
      <c r="G152" s="255">
        <v>4877</v>
      </c>
    </row>
    <row r="153" spans="1:7" ht="15.6">
      <c r="A153" s="45" t="s">
        <v>55</v>
      </c>
      <c r="B153" s="46"/>
      <c r="C153" s="109">
        <f>C152+C130</f>
        <v>654240.88500000001</v>
      </c>
      <c r="D153" s="109">
        <f>D152+D130</f>
        <v>453568.20999999996</v>
      </c>
      <c r="E153" s="108">
        <f>E152+E130</f>
        <v>903870</v>
      </c>
      <c r="F153" s="255">
        <v>920828</v>
      </c>
      <c r="G153" s="255">
        <v>477450</v>
      </c>
    </row>
  </sheetData>
  <mergeCells count="2">
    <mergeCell ref="A2:E2"/>
    <mergeCell ref="A3:E3"/>
  </mergeCells>
  <phoneticPr fontId="46" type="noConversion"/>
  <pageMargins left="0.42" right="0.24" top="0.49" bottom="0.74803149606299213" header="0.17" footer="0.31496062992125984"/>
  <pageSetup paperSize="9" scale="52" fitToHeight="2" orientation="portrait" horizontalDpi="300" verticalDpi="300" r:id="rId1"/>
  <headerFooter>
    <oddHeader>&amp;R24.sz.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G153"/>
  <sheetViews>
    <sheetView zoomScale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defaultRowHeight="14.4"/>
  <cols>
    <col min="1" max="1" width="101.33203125" customWidth="1"/>
    <col min="3" max="3" width="13.88671875" style="105" customWidth="1"/>
    <col min="4" max="4" width="12.109375" style="105" customWidth="1"/>
    <col min="5" max="5" width="15.6640625" style="122" customWidth="1"/>
    <col min="6" max="7" width="15.109375" customWidth="1"/>
  </cols>
  <sheetData>
    <row r="1" spans="1:7" s="98" customFormat="1">
      <c r="A1" s="167"/>
      <c r="C1" s="170"/>
      <c r="D1" s="170"/>
      <c r="E1" s="168"/>
    </row>
    <row r="2" spans="1:7" ht="26.25" customHeight="1">
      <c r="A2" s="281" t="s">
        <v>1020</v>
      </c>
      <c r="B2" s="286"/>
      <c r="C2" s="286"/>
      <c r="D2" s="286"/>
      <c r="E2" s="286"/>
    </row>
    <row r="3" spans="1:7" ht="30" customHeight="1">
      <c r="A3" s="285" t="s">
        <v>248</v>
      </c>
      <c r="B3" s="282"/>
      <c r="C3" s="282"/>
      <c r="D3" s="282"/>
      <c r="E3" s="282"/>
    </row>
    <row r="5" spans="1:7">
      <c r="A5" s="129" t="s">
        <v>692</v>
      </c>
    </row>
    <row r="6" spans="1:7" ht="40.200000000000003">
      <c r="A6" s="2" t="s">
        <v>319</v>
      </c>
      <c r="B6" s="3" t="s">
        <v>320</v>
      </c>
      <c r="C6" s="123" t="s">
        <v>283</v>
      </c>
      <c r="D6" s="123" t="s">
        <v>284</v>
      </c>
      <c r="E6" s="123" t="s">
        <v>282</v>
      </c>
      <c r="F6" s="106" t="s">
        <v>975</v>
      </c>
      <c r="G6" s="106" t="s">
        <v>976</v>
      </c>
    </row>
    <row r="7" spans="1:7">
      <c r="A7" s="31" t="s">
        <v>618</v>
      </c>
      <c r="B7" s="30" t="s">
        <v>346</v>
      </c>
      <c r="C7" s="130">
        <v>4410.8209999999999</v>
      </c>
      <c r="D7" s="130">
        <v>5870.8869999999997</v>
      </c>
      <c r="E7" s="130">
        <v>5804</v>
      </c>
      <c r="F7" s="27">
        <v>5725</v>
      </c>
      <c r="G7" s="27">
        <v>5724</v>
      </c>
    </row>
    <row r="8" spans="1:7">
      <c r="A8" s="5" t="s">
        <v>619</v>
      </c>
      <c r="B8" s="30" t="s">
        <v>353</v>
      </c>
      <c r="C8" s="130">
        <v>55.17</v>
      </c>
      <c r="D8" s="130">
        <v>69.703000000000003</v>
      </c>
      <c r="E8" s="130">
        <v>111</v>
      </c>
      <c r="F8" s="27">
        <v>121</v>
      </c>
      <c r="G8" s="27">
        <v>120</v>
      </c>
    </row>
    <row r="9" spans="1:7">
      <c r="A9" s="51" t="s">
        <v>14</v>
      </c>
      <c r="B9" s="52" t="s">
        <v>354</v>
      </c>
      <c r="C9" s="130">
        <v>4465.991</v>
      </c>
      <c r="D9" s="130">
        <v>5940.59</v>
      </c>
      <c r="E9" s="130">
        <v>5915</v>
      </c>
      <c r="F9" s="27">
        <v>5846</v>
      </c>
      <c r="G9" s="27">
        <v>5844</v>
      </c>
    </row>
    <row r="10" spans="1:7">
      <c r="A10" s="39" t="s">
        <v>1086</v>
      </c>
      <c r="B10" s="52" t="s">
        <v>355</v>
      </c>
      <c r="C10" s="130">
        <v>1218.848</v>
      </c>
      <c r="D10" s="130">
        <v>1633.701</v>
      </c>
      <c r="E10" s="130">
        <v>1636</v>
      </c>
      <c r="F10" s="27">
        <v>1617</v>
      </c>
      <c r="G10" s="27">
        <v>1615</v>
      </c>
    </row>
    <row r="11" spans="1:7">
      <c r="A11" s="5" t="s">
        <v>620</v>
      </c>
      <c r="B11" s="30" t="s">
        <v>362</v>
      </c>
      <c r="C11" s="130">
        <v>1098.827</v>
      </c>
      <c r="D11" s="130">
        <v>1942.412</v>
      </c>
      <c r="E11" s="130">
        <v>2430</v>
      </c>
      <c r="F11" s="27">
        <v>2906</v>
      </c>
      <c r="G11" s="27">
        <v>2905</v>
      </c>
    </row>
    <row r="12" spans="1:7">
      <c r="A12" s="5" t="s">
        <v>15</v>
      </c>
      <c r="B12" s="30" t="s">
        <v>367</v>
      </c>
      <c r="C12" s="130">
        <v>323.197</v>
      </c>
      <c r="D12" s="130">
        <v>388.50599999999997</v>
      </c>
      <c r="E12" s="130">
        <v>415</v>
      </c>
      <c r="F12" s="27">
        <v>389</v>
      </c>
      <c r="G12" s="27">
        <v>388</v>
      </c>
    </row>
    <row r="13" spans="1:7">
      <c r="A13" s="5" t="s">
        <v>621</v>
      </c>
      <c r="B13" s="30" t="s">
        <v>379</v>
      </c>
      <c r="C13" s="130">
        <v>9702.5920000000006</v>
      </c>
      <c r="D13" s="130">
        <v>10350.829</v>
      </c>
      <c r="E13" s="130">
        <v>11610</v>
      </c>
      <c r="F13" s="27">
        <v>10424</v>
      </c>
      <c r="G13" s="27">
        <v>10169</v>
      </c>
    </row>
    <row r="14" spans="1:7">
      <c r="A14" s="5" t="s">
        <v>657</v>
      </c>
      <c r="B14" s="30" t="s">
        <v>384</v>
      </c>
      <c r="C14" s="130">
        <v>390.02499999999998</v>
      </c>
      <c r="D14" s="130">
        <v>395.96</v>
      </c>
      <c r="E14" s="130">
        <v>420</v>
      </c>
      <c r="F14" s="27">
        <v>459</v>
      </c>
      <c r="G14" s="27">
        <v>459</v>
      </c>
    </row>
    <row r="15" spans="1:7">
      <c r="A15" s="5" t="s">
        <v>658</v>
      </c>
      <c r="B15" s="30" t="s">
        <v>393</v>
      </c>
      <c r="C15" s="130">
        <v>1937.2280000000001</v>
      </c>
      <c r="D15" s="130">
        <v>2286.616</v>
      </c>
      <c r="E15" s="130">
        <v>3885</v>
      </c>
      <c r="F15" s="27">
        <v>3861</v>
      </c>
      <c r="G15" s="27">
        <v>2181</v>
      </c>
    </row>
    <row r="16" spans="1:7">
      <c r="A16" s="39" t="s">
        <v>659</v>
      </c>
      <c r="B16" s="52" t="s">
        <v>394</v>
      </c>
      <c r="C16" s="130">
        <v>13451.868999999999</v>
      </c>
      <c r="D16" s="130">
        <v>15364.322999999999</v>
      </c>
      <c r="E16" s="130">
        <v>18760</v>
      </c>
      <c r="F16" s="27">
        <v>18039</v>
      </c>
      <c r="G16" s="27">
        <v>16102</v>
      </c>
    </row>
    <row r="17" spans="1:7">
      <c r="A17" s="13" t="s">
        <v>395</v>
      </c>
      <c r="B17" s="30" t="s">
        <v>396</v>
      </c>
      <c r="C17" s="130">
        <v>0</v>
      </c>
      <c r="D17" s="130">
        <v>0</v>
      </c>
      <c r="E17" s="130">
        <v>0</v>
      </c>
      <c r="F17" s="27"/>
      <c r="G17" s="27"/>
    </row>
    <row r="18" spans="1:7">
      <c r="A18" s="13" t="s">
        <v>660</v>
      </c>
      <c r="B18" s="30" t="s">
        <v>397</v>
      </c>
      <c r="C18" s="130">
        <v>0</v>
      </c>
      <c r="D18" s="130">
        <v>0</v>
      </c>
      <c r="E18" s="130">
        <v>0</v>
      </c>
      <c r="F18" s="27"/>
      <c r="G18" s="27"/>
    </row>
    <row r="19" spans="1:7">
      <c r="A19" s="17" t="s">
        <v>1092</v>
      </c>
      <c r="B19" s="30" t="s">
        <v>398</v>
      </c>
      <c r="C19" s="130">
        <v>0</v>
      </c>
      <c r="D19" s="130">
        <v>0</v>
      </c>
      <c r="E19" s="130">
        <v>0</v>
      </c>
      <c r="F19" s="27"/>
      <c r="G19" s="27"/>
    </row>
    <row r="20" spans="1:7">
      <c r="A20" s="17" t="s">
        <v>1093</v>
      </c>
      <c r="B20" s="30" t="s">
        <v>399</v>
      </c>
      <c r="C20" s="130">
        <v>0</v>
      </c>
      <c r="D20" s="130">
        <v>0</v>
      </c>
      <c r="E20" s="130">
        <v>0</v>
      </c>
      <c r="F20" s="27"/>
      <c r="G20" s="27"/>
    </row>
    <row r="21" spans="1:7">
      <c r="A21" s="17" t="s">
        <v>1094</v>
      </c>
      <c r="B21" s="30" t="s">
        <v>400</v>
      </c>
      <c r="C21" s="130">
        <v>0</v>
      </c>
      <c r="D21" s="130">
        <v>0</v>
      </c>
      <c r="E21" s="130">
        <v>0</v>
      </c>
      <c r="F21" s="27"/>
      <c r="G21" s="27"/>
    </row>
    <row r="22" spans="1:7">
      <c r="A22" s="13" t="s">
        <v>1095</v>
      </c>
      <c r="B22" s="30" t="s">
        <v>401</v>
      </c>
      <c r="C22" s="130">
        <v>0</v>
      </c>
      <c r="D22" s="130">
        <v>0</v>
      </c>
      <c r="E22" s="130">
        <v>0</v>
      </c>
      <c r="F22" s="27"/>
      <c r="G22" s="27"/>
    </row>
    <row r="23" spans="1:7">
      <c r="A23" s="13" t="s">
        <v>1096</v>
      </c>
      <c r="B23" s="30" t="s">
        <v>402</v>
      </c>
      <c r="C23" s="130">
        <v>0</v>
      </c>
      <c r="D23" s="130">
        <v>0</v>
      </c>
      <c r="E23" s="130">
        <v>0</v>
      </c>
      <c r="F23" s="27"/>
      <c r="G23" s="27"/>
    </row>
    <row r="24" spans="1:7">
      <c r="A24" s="13" t="s">
        <v>1097</v>
      </c>
      <c r="B24" s="30" t="s">
        <v>403</v>
      </c>
      <c r="C24" s="130">
        <v>0</v>
      </c>
      <c r="D24" s="130">
        <v>0</v>
      </c>
      <c r="E24" s="130">
        <v>0</v>
      </c>
      <c r="F24" s="27"/>
      <c r="G24" s="27"/>
    </row>
    <row r="25" spans="1:7">
      <c r="A25" s="49" t="s">
        <v>689</v>
      </c>
      <c r="B25" s="52" t="s">
        <v>404</v>
      </c>
      <c r="C25" s="130">
        <v>0</v>
      </c>
      <c r="D25" s="130">
        <v>0</v>
      </c>
      <c r="E25" s="130">
        <v>0</v>
      </c>
      <c r="F25" s="27"/>
      <c r="G25" s="27"/>
    </row>
    <row r="26" spans="1:7">
      <c r="A26" s="12" t="s">
        <v>1098</v>
      </c>
      <c r="B26" s="30" t="s">
        <v>405</v>
      </c>
      <c r="C26" s="130">
        <v>0</v>
      </c>
      <c r="D26" s="130">
        <v>0</v>
      </c>
      <c r="E26" s="130">
        <v>0</v>
      </c>
      <c r="F26" s="27"/>
      <c r="G26" s="27"/>
    </row>
    <row r="27" spans="1:7">
      <c r="A27" s="12" t="s">
        <v>406</v>
      </c>
      <c r="B27" s="30" t="s">
        <v>407</v>
      </c>
      <c r="C27" s="130">
        <v>0</v>
      </c>
      <c r="D27" s="130">
        <v>0</v>
      </c>
      <c r="E27" s="130">
        <v>0</v>
      </c>
      <c r="F27" s="27"/>
      <c r="G27" s="27"/>
    </row>
    <row r="28" spans="1:7">
      <c r="A28" s="12" t="s">
        <v>408</v>
      </c>
      <c r="B28" s="30" t="s">
        <v>409</v>
      </c>
      <c r="C28" s="130">
        <v>0</v>
      </c>
      <c r="D28" s="130">
        <v>0</v>
      </c>
      <c r="E28" s="130">
        <v>0</v>
      </c>
      <c r="F28" s="27"/>
      <c r="G28" s="27"/>
    </row>
    <row r="29" spans="1:7">
      <c r="A29" s="12" t="s">
        <v>690</v>
      </c>
      <c r="B29" s="30" t="s">
        <v>410</v>
      </c>
      <c r="C29" s="130">
        <v>0</v>
      </c>
      <c r="D29" s="130">
        <v>0</v>
      </c>
      <c r="E29" s="130">
        <v>0</v>
      </c>
      <c r="F29" s="27"/>
      <c r="G29" s="27"/>
    </row>
    <row r="30" spans="1:7">
      <c r="A30" s="12" t="s">
        <v>1099</v>
      </c>
      <c r="B30" s="30" t="s">
        <v>411</v>
      </c>
      <c r="C30" s="130">
        <v>0</v>
      </c>
      <c r="D30" s="130">
        <v>0</v>
      </c>
      <c r="E30" s="130">
        <v>0</v>
      </c>
      <c r="F30" s="27"/>
      <c r="G30" s="27"/>
    </row>
    <row r="31" spans="1:7">
      <c r="A31" s="12" t="s">
        <v>1067</v>
      </c>
      <c r="B31" s="30" t="s">
        <v>412</v>
      </c>
      <c r="C31" s="130">
        <v>0</v>
      </c>
      <c r="D31" s="130">
        <v>0</v>
      </c>
      <c r="E31" s="130">
        <v>0</v>
      </c>
      <c r="F31" s="27"/>
      <c r="G31" s="27"/>
    </row>
    <row r="32" spans="1:7">
      <c r="A32" s="12" t="s">
        <v>1100</v>
      </c>
      <c r="B32" s="30" t="s">
        <v>413</v>
      </c>
      <c r="C32" s="130">
        <v>0</v>
      </c>
      <c r="D32" s="130">
        <v>0</v>
      </c>
      <c r="E32" s="130">
        <v>0</v>
      </c>
      <c r="F32" s="27"/>
      <c r="G32" s="27"/>
    </row>
    <row r="33" spans="1:7">
      <c r="A33" s="12" t="s">
        <v>0</v>
      </c>
      <c r="B33" s="30" t="s">
        <v>414</v>
      </c>
      <c r="C33" s="130">
        <v>0</v>
      </c>
      <c r="D33" s="130">
        <v>0</v>
      </c>
      <c r="E33" s="130">
        <v>0</v>
      </c>
      <c r="F33" s="27"/>
      <c r="G33" s="27"/>
    </row>
    <row r="34" spans="1:7">
      <c r="A34" s="12" t="s">
        <v>415</v>
      </c>
      <c r="B34" s="30" t="s">
        <v>416</v>
      </c>
      <c r="C34" s="130">
        <v>0</v>
      </c>
      <c r="D34" s="130">
        <v>0</v>
      </c>
      <c r="E34" s="130">
        <v>0</v>
      </c>
      <c r="F34" s="27"/>
      <c r="G34" s="27"/>
    </row>
    <row r="35" spans="1:7">
      <c r="A35" s="20" t="s">
        <v>417</v>
      </c>
      <c r="B35" s="30" t="s">
        <v>418</v>
      </c>
      <c r="C35" s="130">
        <v>0</v>
      </c>
      <c r="D35" s="130">
        <v>0</v>
      </c>
      <c r="E35" s="130">
        <v>0</v>
      </c>
      <c r="F35" s="27"/>
      <c r="G35" s="27"/>
    </row>
    <row r="36" spans="1:7">
      <c r="A36" s="12" t="s">
        <v>1</v>
      </c>
      <c r="B36" s="30" t="s">
        <v>419</v>
      </c>
      <c r="C36" s="130">
        <v>0</v>
      </c>
      <c r="D36" s="130">
        <v>0</v>
      </c>
      <c r="E36" s="130">
        <v>0</v>
      </c>
      <c r="F36" s="27"/>
      <c r="G36" s="27"/>
    </row>
    <row r="37" spans="1:7">
      <c r="A37" s="20" t="s">
        <v>198</v>
      </c>
      <c r="B37" s="30" t="s">
        <v>420</v>
      </c>
      <c r="C37" s="130">
        <v>0</v>
      </c>
      <c r="D37" s="130">
        <v>130</v>
      </c>
      <c r="E37" s="130">
        <v>101</v>
      </c>
      <c r="F37" s="27"/>
      <c r="G37" s="27"/>
    </row>
    <row r="38" spans="1:7">
      <c r="A38" s="20" t="s">
        <v>199</v>
      </c>
      <c r="B38" s="30" t="s">
        <v>420</v>
      </c>
      <c r="C38" s="130">
        <v>0</v>
      </c>
      <c r="D38" s="130"/>
      <c r="E38" s="130"/>
      <c r="F38" s="27"/>
      <c r="G38" s="27"/>
    </row>
    <row r="39" spans="1:7">
      <c r="A39" s="49" t="s">
        <v>1070</v>
      </c>
      <c r="B39" s="52" t="s">
        <v>421</v>
      </c>
      <c r="C39" s="130">
        <v>0</v>
      </c>
      <c r="D39" s="130">
        <v>130</v>
      </c>
      <c r="E39" s="130">
        <v>101</v>
      </c>
      <c r="F39" s="27"/>
      <c r="G39" s="27"/>
    </row>
    <row r="40" spans="1:7" ht="15.6">
      <c r="A40" s="59" t="s">
        <v>131</v>
      </c>
      <c r="B40" s="97"/>
      <c r="C40" s="130">
        <v>19136.707999999999</v>
      </c>
      <c r="D40" s="130">
        <v>23068.613999999998</v>
      </c>
      <c r="E40" s="130">
        <v>26412</v>
      </c>
      <c r="F40" s="27">
        <v>25502</v>
      </c>
      <c r="G40" s="27">
        <v>23561</v>
      </c>
    </row>
    <row r="41" spans="1:7">
      <c r="A41" s="34" t="s">
        <v>422</v>
      </c>
      <c r="B41" s="30" t="s">
        <v>423</v>
      </c>
      <c r="C41" s="130">
        <v>0</v>
      </c>
      <c r="D41" s="130">
        <v>0</v>
      </c>
      <c r="E41" s="130">
        <v>32</v>
      </c>
      <c r="F41" s="27">
        <v>32</v>
      </c>
      <c r="G41" s="27">
        <v>32</v>
      </c>
    </row>
    <row r="42" spans="1:7">
      <c r="A42" s="34" t="s">
        <v>2</v>
      </c>
      <c r="B42" s="30" t="s">
        <v>424</v>
      </c>
      <c r="C42" s="130">
        <v>0</v>
      </c>
      <c r="D42" s="130">
        <v>0</v>
      </c>
      <c r="E42" s="130">
        <v>0</v>
      </c>
      <c r="F42" s="27"/>
      <c r="G42" s="27"/>
    </row>
    <row r="43" spans="1:7">
      <c r="A43" s="34" t="s">
        <v>425</v>
      </c>
      <c r="B43" s="30" t="s">
        <v>426</v>
      </c>
      <c r="C43" s="130">
        <v>0</v>
      </c>
      <c r="D43" s="130">
        <v>88.801000000000002</v>
      </c>
      <c r="E43" s="130">
        <v>0</v>
      </c>
      <c r="F43" s="27"/>
      <c r="G43" s="27"/>
    </row>
    <row r="44" spans="1:7">
      <c r="A44" s="34" t="s">
        <v>427</v>
      </c>
      <c r="B44" s="30" t="s">
        <v>428</v>
      </c>
      <c r="C44" s="130">
        <v>358.98399999999998</v>
      </c>
      <c r="D44" s="130">
        <v>763.24400000000003</v>
      </c>
      <c r="E44" s="130">
        <v>780</v>
      </c>
      <c r="F44" s="27">
        <v>1690</v>
      </c>
      <c r="G44" s="27">
        <v>1689</v>
      </c>
    </row>
    <row r="45" spans="1:7">
      <c r="A45" s="6" t="s">
        <v>429</v>
      </c>
      <c r="B45" s="30" t="s">
        <v>430</v>
      </c>
      <c r="C45" s="130">
        <v>0</v>
      </c>
      <c r="D45" s="130">
        <v>0</v>
      </c>
      <c r="E45" s="130">
        <v>0</v>
      </c>
      <c r="F45" s="27"/>
      <c r="G45" s="27"/>
    </row>
    <row r="46" spans="1:7">
      <c r="A46" s="6" t="s">
        <v>431</v>
      </c>
      <c r="B46" s="30" t="s">
        <v>432</v>
      </c>
      <c r="C46" s="130">
        <v>0</v>
      </c>
      <c r="D46" s="130">
        <v>0</v>
      </c>
      <c r="E46" s="130">
        <v>0</v>
      </c>
      <c r="F46" s="27"/>
      <c r="G46" s="27"/>
    </row>
    <row r="47" spans="1:7">
      <c r="A47" s="6" t="s">
        <v>433</v>
      </c>
      <c r="B47" s="30" t="s">
        <v>434</v>
      </c>
      <c r="C47" s="130">
        <v>96.926000000000002</v>
      </c>
      <c r="D47" s="130">
        <v>0</v>
      </c>
      <c r="E47" s="130">
        <v>221</v>
      </c>
      <c r="F47" s="27">
        <v>221</v>
      </c>
      <c r="G47" s="27">
        <v>196</v>
      </c>
    </row>
    <row r="48" spans="1:7">
      <c r="A48" s="50" t="s">
        <v>1072</v>
      </c>
      <c r="B48" s="52" t="s">
        <v>435</v>
      </c>
      <c r="C48" s="130">
        <v>455.91</v>
      </c>
      <c r="D48" s="130">
        <v>852.04499999999996</v>
      </c>
      <c r="E48" s="130">
        <v>1033</v>
      </c>
      <c r="F48" s="27">
        <v>1943</v>
      </c>
      <c r="G48" s="27">
        <v>1917</v>
      </c>
    </row>
    <row r="49" spans="1:7">
      <c r="A49" s="13" t="s">
        <v>436</v>
      </c>
      <c r="B49" s="30" t="s">
        <v>437</v>
      </c>
      <c r="C49" s="130">
        <v>0</v>
      </c>
      <c r="D49" s="130">
        <v>0</v>
      </c>
      <c r="E49" s="130">
        <v>4000</v>
      </c>
      <c r="F49" s="27">
        <v>4000</v>
      </c>
      <c r="G49" s="27">
        <v>138</v>
      </c>
    </row>
    <row r="50" spans="1:7">
      <c r="A50" s="13" t="s">
        <v>438</v>
      </c>
      <c r="B50" s="30" t="s">
        <v>439</v>
      </c>
      <c r="C50" s="130">
        <v>0</v>
      </c>
      <c r="D50" s="130">
        <v>0</v>
      </c>
      <c r="E50" s="130">
        <v>0</v>
      </c>
      <c r="F50" s="27"/>
      <c r="G50" s="27"/>
    </row>
    <row r="51" spans="1:7">
      <c r="A51" s="13" t="s">
        <v>440</v>
      </c>
      <c r="B51" s="30" t="s">
        <v>441</v>
      </c>
      <c r="C51" s="130">
        <v>0</v>
      </c>
      <c r="D51" s="130">
        <v>0</v>
      </c>
      <c r="E51" s="130">
        <v>0</v>
      </c>
      <c r="F51" s="27"/>
      <c r="G51" s="27"/>
    </row>
    <row r="52" spans="1:7">
      <c r="A52" s="13" t="s">
        <v>442</v>
      </c>
      <c r="B52" s="30" t="s">
        <v>443</v>
      </c>
      <c r="C52" s="130">
        <v>0</v>
      </c>
      <c r="D52" s="130">
        <v>109.685</v>
      </c>
      <c r="E52" s="130">
        <v>1080</v>
      </c>
      <c r="F52" s="27">
        <v>1080</v>
      </c>
      <c r="G52" s="27"/>
    </row>
    <row r="53" spans="1:7">
      <c r="A53" s="49" t="s">
        <v>1073</v>
      </c>
      <c r="B53" s="52" t="s">
        <v>444</v>
      </c>
      <c r="C53" s="130">
        <v>0</v>
      </c>
      <c r="D53" s="130">
        <v>109.685</v>
      </c>
      <c r="E53" s="130">
        <v>5080</v>
      </c>
      <c r="F53" s="27">
        <v>5080</v>
      </c>
      <c r="G53" s="27">
        <v>138</v>
      </c>
    </row>
    <row r="54" spans="1:7">
      <c r="A54" s="13" t="s">
        <v>445</v>
      </c>
      <c r="B54" s="30" t="s">
        <v>446</v>
      </c>
      <c r="C54" s="130">
        <v>0</v>
      </c>
      <c r="D54" s="130">
        <v>0</v>
      </c>
      <c r="E54" s="130">
        <v>0</v>
      </c>
      <c r="F54" s="27"/>
      <c r="G54" s="27"/>
    </row>
    <row r="55" spans="1:7">
      <c r="A55" s="13" t="s">
        <v>3</v>
      </c>
      <c r="B55" s="30" t="s">
        <v>447</v>
      </c>
      <c r="C55" s="130">
        <v>0</v>
      </c>
      <c r="D55" s="130">
        <v>0</v>
      </c>
      <c r="E55" s="130">
        <v>0</v>
      </c>
      <c r="F55" s="27"/>
      <c r="G55" s="27"/>
    </row>
    <row r="56" spans="1:7">
      <c r="A56" s="13" t="s">
        <v>4</v>
      </c>
      <c r="B56" s="30" t="s">
        <v>448</v>
      </c>
      <c r="C56" s="130">
        <v>0</v>
      </c>
      <c r="D56" s="130">
        <v>0</v>
      </c>
      <c r="E56" s="130">
        <v>0</v>
      </c>
      <c r="F56" s="27"/>
      <c r="G56" s="27"/>
    </row>
    <row r="57" spans="1:7">
      <c r="A57" s="13" t="s">
        <v>5</v>
      </c>
      <c r="B57" s="30" t="s">
        <v>449</v>
      </c>
      <c r="C57" s="130">
        <v>0</v>
      </c>
      <c r="D57" s="130">
        <v>0</v>
      </c>
      <c r="E57" s="130">
        <v>0</v>
      </c>
      <c r="F57" s="27"/>
      <c r="G57" s="27"/>
    </row>
    <row r="58" spans="1:7">
      <c r="A58" s="13" t="s">
        <v>6</v>
      </c>
      <c r="B58" s="30" t="s">
        <v>450</v>
      </c>
      <c r="C58" s="130">
        <v>0</v>
      </c>
      <c r="D58" s="130">
        <v>0</v>
      </c>
      <c r="E58" s="130">
        <v>0</v>
      </c>
      <c r="F58" s="27"/>
      <c r="G58" s="27"/>
    </row>
    <row r="59" spans="1:7">
      <c r="A59" s="13" t="s">
        <v>7</v>
      </c>
      <c r="B59" s="30" t="s">
        <v>451</v>
      </c>
      <c r="C59" s="130">
        <v>0</v>
      </c>
      <c r="D59" s="130">
        <v>0</v>
      </c>
      <c r="E59" s="130">
        <v>0</v>
      </c>
      <c r="F59" s="27"/>
      <c r="G59" s="27"/>
    </row>
    <row r="60" spans="1:7">
      <c r="A60" s="13" t="s">
        <v>452</v>
      </c>
      <c r="B60" s="30" t="s">
        <v>453</v>
      </c>
      <c r="C60" s="130">
        <v>0</v>
      </c>
      <c r="D60" s="130">
        <v>0</v>
      </c>
      <c r="E60" s="130">
        <v>0</v>
      </c>
      <c r="F60" s="27"/>
      <c r="G60" s="27"/>
    </row>
    <row r="61" spans="1:7">
      <c r="A61" s="13" t="s">
        <v>8</v>
      </c>
      <c r="B61" s="30" t="s">
        <v>454</v>
      </c>
      <c r="C61" s="130">
        <v>0</v>
      </c>
      <c r="D61" s="130">
        <v>0</v>
      </c>
      <c r="E61" s="130">
        <v>0</v>
      </c>
      <c r="F61" s="27"/>
      <c r="G61" s="27"/>
    </row>
    <row r="62" spans="1:7">
      <c r="A62" s="49" t="s">
        <v>1074</v>
      </c>
      <c r="B62" s="52" t="s">
        <v>455</v>
      </c>
      <c r="C62" s="130">
        <v>0</v>
      </c>
      <c r="D62" s="130">
        <v>0</v>
      </c>
      <c r="E62" s="130">
        <v>0</v>
      </c>
      <c r="F62" s="27"/>
      <c r="G62" s="27"/>
    </row>
    <row r="63" spans="1:7" ht="15.6">
      <c r="A63" s="59" t="s">
        <v>130</v>
      </c>
      <c r="B63" s="97"/>
      <c r="C63" s="130">
        <v>455.91</v>
      </c>
      <c r="D63" s="130">
        <v>961.73</v>
      </c>
      <c r="E63" s="130">
        <v>6113</v>
      </c>
      <c r="F63" s="27">
        <v>7023</v>
      </c>
      <c r="G63" s="27">
        <v>2055</v>
      </c>
    </row>
    <row r="64" spans="1:7" ht="15.6">
      <c r="A64" s="35" t="s">
        <v>16</v>
      </c>
      <c r="B64" s="36" t="s">
        <v>456</v>
      </c>
      <c r="C64" s="130">
        <v>19592.617999999999</v>
      </c>
      <c r="D64" s="130">
        <v>24030.343999999997</v>
      </c>
      <c r="E64" s="130">
        <v>32525</v>
      </c>
      <c r="F64" s="27">
        <v>32525</v>
      </c>
      <c r="G64" s="27">
        <v>25616</v>
      </c>
    </row>
    <row r="65" spans="1:7">
      <c r="A65" s="15" t="s">
        <v>1079</v>
      </c>
      <c r="B65" s="7" t="s">
        <v>462</v>
      </c>
      <c r="C65" s="130">
        <v>0</v>
      </c>
      <c r="D65" s="130">
        <v>0</v>
      </c>
      <c r="E65" s="130">
        <v>0</v>
      </c>
      <c r="F65" s="27"/>
      <c r="G65" s="27"/>
    </row>
    <row r="66" spans="1:7">
      <c r="A66" s="14" t="s">
        <v>1080</v>
      </c>
      <c r="B66" s="7" t="s">
        <v>470</v>
      </c>
      <c r="C66" s="130">
        <v>0</v>
      </c>
      <c r="D66" s="130">
        <v>0</v>
      </c>
      <c r="E66" s="130">
        <v>0</v>
      </c>
      <c r="F66" s="27"/>
      <c r="G66" s="27"/>
    </row>
    <row r="67" spans="1:7">
      <c r="A67" s="37" t="s">
        <v>471</v>
      </c>
      <c r="B67" s="5" t="s">
        <v>472</v>
      </c>
      <c r="C67" s="130">
        <v>0</v>
      </c>
      <c r="D67" s="130">
        <v>0</v>
      </c>
      <c r="E67" s="130">
        <v>0</v>
      </c>
      <c r="F67" s="27"/>
      <c r="G67" s="27"/>
    </row>
    <row r="68" spans="1:7">
      <c r="A68" s="37" t="s">
        <v>473</v>
      </c>
      <c r="B68" s="5" t="s">
        <v>474</v>
      </c>
      <c r="C68" s="130">
        <v>0</v>
      </c>
      <c r="D68" s="130">
        <v>0</v>
      </c>
      <c r="E68" s="130">
        <v>0</v>
      </c>
      <c r="F68" s="27"/>
      <c r="G68" s="27"/>
    </row>
    <row r="69" spans="1:7">
      <c r="A69" s="14" t="s">
        <v>475</v>
      </c>
      <c r="B69" s="7" t="s">
        <v>476</v>
      </c>
      <c r="C69" s="130">
        <v>0</v>
      </c>
      <c r="D69" s="130">
        <v>0</v>
      </c>
      <c r="E69" s="130">
        <v>0</v>
      </c>
      <c r="F69" s="27"/>
      <c r="G69" s="27"/>
    </row>
    <row r="70" spans="1:7">
      <c r="A70" s="37" t="s">
        <v>477</v>
      </c>
      <c r="B70" s="5" t="s">
        <v>478</v>
      </c>
      <c r="C70" s="130">
        <v>0</v>
      </c>
      <c r="D70" s="130">
        <v>0</v>
      </c>
      <c r="E70" s="130">
        <v>0</v>
      </c>
      <c r="F70" s="27"/>
      <c r="G70" s="27"/>
    </row>
    <row r="71" spans="1:7">
      <c r="A71" s="37" t="s">
        <v>479</v>
      </c>
      <c r="B71" s="5" t="s">
        <v>480</v>
      </c>
      <c r="C71" s="130">
        <v>0</v>
      </c>
      <c r="D71" s="130">
        <v>0</v>
      </c>
      <c r="E71" s="130">
        <v>0</v>
      </c>
      <c r="F71" s="27"/>
      <c r="G71" s="27"/>
    </row>
    <row r="72" spans="1:7">
      <c r="A72" s="37" t="s">
        <v>481</v>
      </c>
      <c r="B72" s="5" t="s">
        <v>482</v>
      </c>
      <c r="C72" s="130">
        <v>0</v>
      </c>
      <c r="D72" s="130">
        <v>0</v>
      </c>
      <c r="E72" s="130">
        <v>0</v>
      </c>
      <c r="F72" s="27"/>
      <c r="G72" s="27"/>
    </row>
    <row r="73" spans="1:7">
      <c r="A73" s="38" t="s">
        <v>1081</v>
      </c>
      <c r="B73" s="39" t="s">
        <v>483</v>
      </c>
      <c r="C73" s="130">
        <v>0</v>
      </c>
      <c r="D73" s="130">
        <v>0</v>
      </c>
      <c r="E73" s="130">
        <v>0</v>
      </c>
      <c r="F73" s="27"/>
      <c r="G73" s="27"/>
    </row>
    <row r="74" spans="1:7">
      <c r="A74" s="37" t="s">
        <v>484</v>
      </c>
      <c r="B74" s="5" t="s">
        <v>485</v>
      </c>
      <c r="C74" s="130">
        <v>0</v>
      </c>
      <c r="D74" s="130">
        <v>0</v>
      </c>
      <c r="E74" s="130">
        <v>0</v>
      </c>
      <c r="F74" s="27"/>
      <c r="G74" s="27"/>
    </row>
    <row r="75" spans="1:7">
      <c r="A75" s="13" t="s">
        <v>486</v>
      </c>
      <c r="B75" s="5" t="s">
        <v>487</v>
      </c>
      <c r="C75" s="130">
        <v>0</v>
      </c>
      <c r="D75" s="130">
        <v>0</v>
      </c>
      <c r="E75" s="130">
        <v>0</v>
      </c>
      <c r="F75" s="27"/>
      <c r="G75" s="27"/>
    </row>
    <row r="76" spans="1:7">
      <c r="A76" s="37" t="s">
        <v>13</v>
      </c>
      <c r="B76" s="5" t="s">
        <v>488</v>
      </c>
      <c r="C76" s="130">
        <v>0</v>
      </c>
      <c r="D76" s="130">
        <v>0</v>
      </c>
      <c r="E76" s="130">
        <v>0</v>
      </c>
      <c r="F76" s="27"/>
      <c r="G76" s="27"/>
    </row>
    <row r="77" spans="1:7">
      <c r="A77" s="37" t="s">
        <v>1083</v>
      </c>
      <c r="B77" s="5" t="s">
        <v>489</v>
      </c>
      <c r="C77" s="130">
        <v>0</v>
      </c>
      <c r="D77" s="130">
        <v>0</v>
      </c>
      <c r="E77" s="130">
        <v>0</v>
      </c>
      <c r="F77" s="27"/>
      <c r="G77" s="27"/>
    </row>
    <row r="78" spans="1:7">
      <c r="A78" s="38" t="s">
        <v>1084</v>
      </c>
      <c r="B78" s="39" t="s">
        <v>493</v>
      </c>
      <c r="C78" s="130">
        <v>0</v>
      </c>
      <c r="D78" s="130">
        <v>0</v>
      </c>
      <c r="E78" s="130">
        <v>0</v>
      </c>
      <c r="F78" s="27"/>
      <c r="G78" s="27"/>
    </row>
    <row r="79" spans="1:7">
      <c r="A79" s="13" t="s">
        <v>494</v>
      </c>
      <c r="B79" s="5" t="s">
        <v>495</v>
      </c>
      <c r="C79" s="130">
        <v>0</v>
      </c>
      <c r="D79" s="130">
        <v>0</v>
      </c>
      <c r="E79" s="130">
        <v>0</v>
      </c>
      <c r="F79" s="27"/>
      <c r="G79" s="27"/>
    </row>
    <row r="80" spans="1:7" ht="15.6">
      <c r="A80" s="40" t="s">
        <v>17</v>
      </c>
      <c r="B80" s="41" t="s">
        <v>496</v>
      </c>
      <c r="C80" s="130">
        <v>0</v>
      </c>
      <c r="D80" s="130">
        <v>0</v>
      </c>
      <c r="E80" s="130">
        <v>0</v>
      </c>
      <c r="F80" s="27"/>
      <c r="G80" s="27"/>
    </row>
    <row r="81" spans="1:7" ht="15.6">
      <c r="A81" s="127" t="s">
        <v>54</v>
      </c>
      <c r="B81" s="128"/>
      <c r="C81" s="130">
        <v>19592.617999999999</v>
      </c>
      <c r="D81" s="130">
        <v>24030.343999999997</v>
      </c>
      <c r="E81" s="130">
        <v>32525</v>
      </c>
      <c r="F81" s="27">
        <v>35525</v>
      </c>
      <c r="G81" s="27">
        <v>25616</v>
      </c>
    </row>
    <row r="82" spans="1:7" ht="40.200000000000003">
      <c r="A82" s="2" t="s">
        <v>319</v>
      </c>
      <c r="B82" s="3" t="s">
        <v>267</v>
      </c>
      <c r="C82" s="123" t="s">
        <v>283</v>
      </c>
      <c r="D82" s="123" t="s">
        <v>284</v>
      </c>
      <c r="E82" s="130" t="s">
        <v>254</v>
      </c>
      <c r="F82" s="106" t="s">
        <v>975</v>
      </c>
      <c r="G82" s="106" t="s">
        <v>976</v>
      </c>
    </row>
    <row r="83" spans="1:7">
      <c r="A83" s="5" t="s">
        <v>57</v>
      </c>
      <c r="B83" s="6" t="s">
        <v>509</v>
      </c>
      <c r="C83" s="130">
        <v>0</v>
      </c>
      <c r="D83" s="130">
        <v>0</v>
      </c>
      <c r="E83" s="130">
        <v>0</v>
      </c>
      <c r="F83" s="27"/>
      <c r="G83" s="27"/>
    </row>
    <row r="84" spans="1:7">
      <c r="A84" s="5" t="s">
        <v>510</v>
      </c>
      <c r="B84" s="6" t="s">
        <v>511</v>
      </c>
      <c r="C84" s="130">
        <v>0</v>
      </c>
      <c r="D84" s="130">
        <v>0</v>
      </c>
      <c r="E84" s="130">
        <v>0</v>
      </c>
      <c r="F84" s="27"/>
      <c r="G84" s="27"/>
    </row>
    <row r="85" spans="1:7">
      <c r="A85" s="5" t="s">
        <v>512</v>
      </c>
      <c r="B85" s="6" t="s">
        <v>513</v>
      </c>
      <c r="C85" s="130">
        <v>0</v>
      </c>
      <c r="D85" s="130">
        <v>0</v>
      </c>
      <c r="E85" s="130">
        <v>0</v>
      </c>
      <c r="F85" s="27"/>
      <c r="G85" s="27"/>
    </row>
    <row r="86" spans="1:7">
      <c r="A86" s="5" t="s">
        <v>18</v>
      </c>
      <c r="B86" s="6" t="s">
        <v>514</v>
      </c>
      <c r="C86" s="130">
        <v>0</v>
      </c>
      <c r="D86" s="130">
        <v>0</v>
      </c>
      <c r="E86" s="130">
        <v>0</v>
      </c>
      <c r="F86" s="27"/>
      <c r="G86" s="27"/>
    </row>
    <row r="87" spans="1:7">
      <c r="A87" s="5" t="s">
        <v>19</v>
      </c>
      <c r="B87" s="6" t="s">
        <v>515</v>
      </c>
      <c r="C87" s="130">
        <v>0</v>
      </c>
      <c r="D87" s="130">
        <v>0</v>
      </c>
      <c r="E87" s="130">
        <v>0</v>
      </c>
      <c r="F87" s="27"/>
      <c r="G87" s="27"/>
    </row>
    <row r="88" spans="1:7">
      <c r="A88" s="5" t="s">
        <v>20</v>
      </c>
      <c r="B88" s="6" t="s">
        <v>516</v>
      </c>
      <c r="C88" s="130">
        <v>0</v>
      </c>
      <c r="D88" s="130">
        <v>0</v>
      </c>
      <c r="E88" s="130">
        <v>0</v>
      </c>
      <c r="F88" s="27"/>
      <c r="G88" s="27"/>
    </row>
    <row r="89" spans="1:7">
      <c r="A89" s="39" t="s">
        <v>58</v>
      </c>
      <c r="B89" s="50" t="s">
        <v>517</v>
      </c>
      <c r="C89" s="130">
        <v>0</v>
      </c>
      <c r="D89" s="130">
        <v>0</v>
      </c>
      <c r="E89" s="130">
        <v>0</v>
      </c>
      <c r="F89" s="27"/>
      <c r="G89" s="27"/>
    </row>
    <row r="90" spans="1:7">
      <c r="A90" s="5" t="s">
        <v>60</v>
      </c>
      <c r="B90" s="6" t="s">
        <v>528</v>
      </c>
      <c r="C90" s="130">
        <v>0</v>
      </c>
      <c r="D90" s="130">
        <v>0</v>
      </c>
      <c r="E90" s="130">
        <v>0</v>
      </c>
      <c r="F90" s="27"/>
      <c r="G90" s="27"/>
    </row>
    <row r="91" spans="1:7">
      <c r="A91" s="5" t="s">
        <v>26</v>
      </c>
      <c r="B91" s="6" t="s">
        <v>529</v>
      </c>
      <c r="C91" s="130">
        <v>0</v>
      </c>
      <c r="D91" s="130">
        <v>0</v>
      </c>
      <c r="E91" s="130">
        <v>0</v>
      </c>
      <c r="F91" s="27"/>
      <c r="G91" s="27"/>
    </row>
    <row r="92" spans="1:7">
      <c r="A92" s="5" t="s">
        <v>27</v>
      </c>
      <c r="B92" s="6" t="s">
        <v>530</v>
      </c>
      <c r="C92" s="130">
        <v>0</v>
      </c>
      <c r="D92" s="130">
        <v>0</v>
      </c>
      <c r="E92" s="130">
        <v>0</v>
      </c>
      <c r="F92" s="27"/>
      <c r="G92" s="27"/>
    </row>
    <row r="93" spans="1:7">
      <c r="A93" s="5" t="s">
        <v>28</v>
      </c>
      <c r="B93" s="6" t="s">
        <v>531</v>
      </c>
      <c r="C93" s="130">
        <v>0</v>
      </c>
      <c r="D93" s="130">
        <v>0</v>
      </c>
      <c r="E93" s="130">
        <v>0</v>
      </c>
      <c r="F93" s="27"/>
      <c r="G93" s="27"/>
    </row>
    <row r="94" spans="1:7">
      <c r="A94" s="5" t="s">
        <v>61</v>
      </c>
      <c r="B94" s="6" t="s">
        <v>545</v>
      </c>
      <c r="C94" s="130">
        <v>0</v>
      </c>
      <c r="D94" s="130">
        <v>0</v>
      </c>
      <c r="E94" s="130">
        <v>0</v>
      </c>
      <c r="F94" s="27"/>
      <c r="G94" s="27"/>
    </row>
    <row r="95" spans="1:7">
      <c r="A95" s="5" t="s">
        <v>33</v>
      </c>
      <c r="B95" s="6" t="s">
        <v>546</v>
      </c>
      <c r="C95" s="130">
        <v>0</v>
      </c>
      <c r="D95" s="130">
        <v>0</v>
      </c>
      <c r="E95" s="130">
        <v>0</v>
      </c>
      <c r="F95" s="27"/>
      <c r="G95" s="27"/>
    </row>
    <row r="96" spans="1:7">
      <c r="A96" s="39" t="s">
        <v>62</v>
      </c>
      <c r="B96" s="50" t="s">
        <v>547</v>
      </c>
      <c r="C96" s="130">
        <v>0</v>
      </c>
      <c r="D96" s="130">
        <v>0</v>
      </c>
      <c r="E96" s="130">
        <v>0</v>
      </c>
      <c r="F96" s="27"/>
      <c r="G96" s="27"/>
    </row>
    <row r="97" spans="1:7">
      <c r="A97" s="13" t="s">
        <v>548</v>
      </c>
      <c r="B97" s="6" t="s">
        <v>549</v>
      </c>
      <c r="C97" s="130">
        <v>0</v>
      </c>
      <c r="D97" s="130">
        <v>0</v>
      </c>
      <c r="E97" s="130">
        <v>0</v>
      </c>
      <c r="F97" s="27"/>
      <c r="G97" s="27"/>
    </row>
    <row r="98" spans="1:7">
      <c r="A98" s="13" t="s">
        <v>34</v>
      </c>
      <c r="B98" s="6" t="s">
        <v>550</v>
      </c>
      <c r="C98" s="130">
        <v>619.95399999999995</v>
      </c>
      <c r="D98" s="130">
        <v>948.096</v>
      </c>
      <c r="E98" s="130">
        <v>1223</v>
      </c>
      <c r="F98" s="27">
        <v>1223</v>
      </c>
      <c r="G98" s="27">
        <v>1152</v>
      </c>
    </row>
    <row r="99" spans="1:7">
      <c r="A99" s="13" t="s">
        <v>35</v>
      </c>
      <c r="B99" s="6" t="s">
        <v>551</v>
      </c>
      <c r="C99" s="130">
        <v>4.6020000000000003</v>
      </c>
      <c r="D99" s="130">
        <v>142.364</v>
      </c>
      <c r="E99" s="130">
        <v>120</v>
      </c>
      <c r="F99" s="27">
        <v>120</v>
      </c>
      <c r="G99" s="27"/>
    </row>
    <row r="100" spans="1:7">
      <c r="A100" s="13" t="s">
        <v>36</v>
      </c>
      <c r="B100" s="6" t="s">
        <v>552</v>
      </c>
      <c r="C100" s="130">
        <v>0</v>
      </c>
      <c r="D100" s="130">
        <v>0</v>
      </c>
      <c r="E100" s="130">
        <v>0</v>
      </c>
      <c r="F100" s="27"/>
      <c r="G100" s="27"/>
    </row>
    <row r="101" spans="1:7">
      <c r="A101" s="13" t="s">
        <v>553</v>
      </c>
      <c r="B101" s="6" t="s">
        <v>554</v>
      </c>
      <c r="C101" s="130">
        <v>0</v>
      </c>
      <c r="D101" s="130">
        <v>0</v>
      </c>
      <c r="E101" s="130">
        <v>0</v>
      </c>
      <c r="F101" s="27"/>
      <c r="G101" s="27">
        <v>27</v>
      </c>
    </row>
    <row r="102" spans="1:7">
      <c r="A102" s="13" t="s">
        <v>555</v>
      </c>
      <c r="B102" s="6" t="s">
        <v>556</v>
      </c>
      <c r="C102" s="130">
        <v>6.5650000000000004</v>
      </c>
      <c r="D102" s="130">
        <v>48.353999999999999</v>
      </c>
      <c r="E102" s="130">
        <v>0</v>
      </c>
      <c r="F102" s="27"/>
      <c r="G102" s="27"/>
    </row>
    <row r="103" spans="1:7">
      <c r="A103" s="13" t="s">
        <v>557</v>
      </c>
      <c r="B103" s="6" t="s">
        <v>558</v>
      </c>
      <c r="C103" s="130">
        <v>0</v>
      </c>
      <c r="D103" s="130">
        <v>0</v>
      </c>
      <c r="E103" s="130">
        <v>0</v>
      </c>
      <c r="F103" s="27"/>
      <c r="G103" s="27"/>
    </row>
    <row r="104" spans="1:7">
      <c r="A104" s="13" t="s">
        <v>37</v>
      </c>
      <c r="B104" s="6" t="s">
        <v>559</v>
      </c>
      <c r="C104" s="130">
        <v>0</v>
      </c>
      <c r="D104" s="130">
        <v>0</v>
      </c>
      <c r="E104" s="130">
        <v>0</v>
      </c>
      <c r="F104" s="27"/>
      <c r="G104" s="27"/>
    </row>
    <row r="105" spans="1:7">
      <c r="A105" s="13" t="s">
        <v>38</v>
      </c>
      <c r="B105" s="6" t="s">
        <v>560</v>
      </c>
      <c r="C105" s="130">
        <v>0</v>
      </c>
      <c r="D105" s="130">
        <v>0</v>
      </c>
      <c r="E105" s="130">
        <v>0</v>
      </c>
      <c r="F105" s="27"/>
      <c r="G105" s="27"/>
    </row>
    <row r="106" spans="1:7">
      <c r="A106" s="13" t="s">
        <v>39</v>
      </c>
      <c r="B106" s="6" t="s">
        <v>561</v>
      </c>
      <c r="C106" s="130">
        <v>0</v>
      </c>
      <c r="D106" s="130">
        <v>0</v>
      </c>
      <c r="E106" s="130">
        <v>0</v>
      </c>
      <c r="F106" s="27"/>
      <c r="G106" s="27"/>
    </row>
    <row r="107" spans="1:7">
      <c r="A107" s="49" t="s">
        <v>63</v>
      </c>
      <c r="B107" s="50" t="s">
        <v>562</v>
      </c>
      <c r="C107" s="130">
        <v>631.12099999999998</v>
      </c>
      <c r="D107" s="130">
        <v>1138.8140000000001</v>
      </c>
      <c r="E107" s="130">
        <v>1343</v>
      </c>
      <c r="F107" s="27">
        <v>1343</v>
      </c>
      <c r="G107" s="27">
        <v>1179</v>
      </c>
    </row>
    <row r="108" spans="1:7">
      <c r="A108" s="13" t="s">
        <v>571</v>
      </c>
      <c r="B108" s="6" t="s">
        <v>572</v>
      </c>
      <c r="C108" s="130">
        <v>0</v>
      </c>
      <c r="D108" s="130">
        <v>0</v>
      </c>
      <c r="E108" s="130">
        <v>0</v>
      </c>
      <c r="F108" s="27"/>
      <c r="G108" s="27"/>
    </row>
    <row r="109" spans="1:7">
      <c r="A109" s="5" t="s">
        <v>43</v>
      </c>
      <c r="B109" s="6" t="s">
        <v>573</v>
      </c>
      <c r="C109" s="130">
        <v>0</v>
      </c>
      <c r="D109" s="130">
        <v>0</v>
      </c>
      <c r="E109" s="130">
        <v>0</v>
      </c>
      <c r="F109" s="27"/>
      <c r="G109" s="27"/>
    </row>
    <row r="110" spans="1:7">
      <c r="A110" s="13" t="s">
        <v>44</v>
      </c>
      <c r="B110" s="6" t="s">
        <v>574</v>
      </c>
      <c r="C110" s="130">
        <v>0</v>
      </c>
      <c r="D110" s="130">
        <v>0</v>
      </c>
      <c r="E110" s="130">
        <v>0</v>
      </c>
      <c r="F110" s="27"/>
      <c r="G110" s="27"/>
    </row>
    <row r="111" spans="1:7">
      <c r="A111" s="39" t="s">
        <v>65</v>
      </c>
      <c r="B111" s="50" t="s">
        <v>575</v>
      </c>
      <c r="C111" s="130">
        <v>0</v>
      </c>
      <c r="D111" s="130">
        <v>0</v>
      </c>
      <c r="E111" s="130">
        <v>0</v>
      </c>
      <c r="F111" s="27"/>
      <c r="G111" s="27"/>
    </row>
    <row r="112" spans="1:7" ht="15.6">
      <c r="A112" s="59" t="s">
        <v>131</v>
      </c>
      <c r="B112" s="63"/>
      <c r="C112" s="130">
        <v>631.12099999999998</v>
      </c>
      <c r="D112" s="130">
        <v>1138.8140000000001</v>
      </c>
      <c r="E112" s="130">
        <v>1343</v>
      </c>
      <c r="F112" s="27">
        <f>F111+F107+F96+F89</f>
        <v>1343</v>
      </c>
      <c r="G112" s="27">
        <f>G111+G107+G96+G89</f>
        <v>1179</v>
      </c>
    </row>
    <row r="113" spans="1:7">
      <c r="A113" s="5" t="s">
        <v>518</v>
      </c>
      <c r="B113" s="6" t="s">
        <v>519</v>
      </c>
      <c r="C113" s="130">
        <v>0</v>
      </c>
      <c r="D113" s="130">
        <v>0</v>
      </c>
      <c r="E113" s="130">
        <v>0</v>
      </c>
      <c r="F113" s="27"/>
      <c r="G113" s="27"/>
    </row>
    <row r="114" spans="1:7">
      <c r="A114" s="5" t="s">
        <v>520</v>
      </c>
      <c r="B114" s="6" t="s">
        <v>521</v>
      </c>
      <c r="C114" s="130">
        <v>0</v>
      </c>
      <c r="D114" s="130">
        <v>0</v>
      </c>
      <c r="E114" s="130">
        <v>0</v>
      </c>
      <c r="F114" s="27"/>
      <c r="G114" s="27"/>
    </row>
    <row r="115" spans="1:7">
      <c r="A115" s="5" t="s">
        <v>21</v>
      </c>
      <c r="B115" s="6" t="s">
        <v>522</v>
      </c>
      <c r="C115" s="130">
        <v>0</v>
      </c>
      <c r="D115" s="130">
        <v>0</v>
      </c>
      <c r="E115" s="130">
        <v>0</v>
      </c>
      <c r="F115" s="27"/>
      <c r="G115" s="27"/>
    </row>
    <row r="116" spans="1:7">
      <c r="A116" s="5" t="s">
        <v>22</v>
      </c>
      <c r="B116" s="6" t="s">
        <v>523</v>
      </c>
      <c r="C116" s="130">
        <v>0</v>
      </c>
      <c r="D116" s="130">
        <v>0</v>
      </c>
      <c r="E116" s="130">
        <v>0</v>
      </c>
      <c r="F116" s="27"/>
      <c r="G116" s="27"/>
    </row>
    <row r="117" spans="1:7">
      <c r="A117" s="5" t="s">
        <v>23</v>
      </c>
      <c r="B117" s="6" t="s">
        <v>524</v>
      </c>
      <c r="C117" s="130">
        <v>0</v>
      </c>
      <c r="D117" s="130">
        <v>0</v>
      </c>
      <c r="E117" s="130">
        <v>0</v>
      </c>
      <c r="F117" s="27"/>
      <c r="G117" s="27"/>
    </row>
    <row r="118" spans="1:7">
      <c r="A118" s="39" t="s">
        <v>59</v>
      </c>
      <c r="B118" s="50" t="s">
        <v>525</v>
      </c>
      <c r="C118" s="130">
        <v>0</v>
      </c>
      <c r="D118" s="130">
        <v>0</v>
      </c>
      <c r="E118" s="130">
        <v>0</v>
      </c>
      <c r="F118" s="27"/>
      <c r="G118" s="27"/>
    </row>
    <row r="119" spans="1:7">
      <c r="A119" s="13" t="s">
        <v>40</v>
      </c>
      <c r="B119" s="6" t="s">
        <v>563</v>
      </c>
      <c r="C119" s="130">
        <v>0</v>
      </c>
      <c r="D119" s="130">
        <v>0</v>
      </c>
      <c r="E119" s="130">
        <v>0</v>
      </c>
      <c r="F119" s="27"/>
      <c r="G119" s="27"/>
    </row>
    <row r="120" spans="1:7">
      <c r="A120" s="13" t="s">
        <v>41</v>
      </c>
      <c r="B120" s="6" t="s">
        <v>564</v>
      </c>
      <c r="C120" s="130">
        <v>0</v>
      </c>
      <c r="D120" s="130">
        <v>0</v>
      </c>
      <c r="E120" s="130">
        <v>0</v>
      </c>
      <c r="F120" s="27"/>
      <c r="G120" s="27"/>
    </row>
    <row r="121" spans="1:7">
      <c r="A121" s="13" t="s">
        <v>565</v>
      </c>
      <c r="B121" s="6" t="s">
        <v>566</v>
      </c>
      <c r="C121" s="130">
        <v>0</v>
      </c>
      <c r="D121" s="130">
        <v>0</v>
      </c>
      <c r="E121" s="130">
        <v>0</v>
      </c>
      <c r="F121" s="27"/>
      <c r="G121" s="27"/>
    </row>
    <row r="122" spans="1:7">
      <c r="A122" s="13" t="s">
        <v>42</v>
      </c>
      <c r="B122" s="6" t="s">
        <v>567</v>
      </c>
      <c r="C122" s="130">
        <v>0</v>
      </c>
      <c r="D122" s="130">
        <v>0</v>
      </c>
      <c r="E122" s="130">
        <v>0</v>
      </c>
      <c r="F122" s="27"/>
      <c r="G122" s="27"/>
    </row>
    <row r="123" spans="1:7">
      <c r="A123" s="13" t="s">
        <v>568</v>
      </c>
      <c r="B123" s="6" t="s">
        <v>569</v>
      </c>
      <c r="C123" s="130">
        <v>0</v>
      </c>
      <c r="D123" s="130">
        <v>0</v>
      </c>
      <c r="E123" s="130">
        <v>0</v>
      </c>
      <c r="F123" s="27"/>
      <c r="G123" s="27"/>
    </row>
    <row r="124" spans="1:7">
      <c r="A124" s="39" t="s">
        <v>64</v>
      </c>
      <c r="B124" s="50" t="s">
        <v>570</v>
      </c>
      <c r="C124" s="130">
        <v>0</v>
      </c>
      <c r="D124" s="130">
        <v>0</v>
      </c>
      <c r="E124" s="130">
        <v>0</v>
      </c>
      <c r="F124" s="27"/>
      <c r="G124" s="27"/>
    </row>
    <row r="125" spans="1:7">
      <c r="A125" s="13" t="s">
        <v>576</v>
      </c>
      <c r="B125" s="6" t="s">
        <v>577</v>
      </c>
      <c r="C125" s="130">
        <v>0</v>
      </c>
      <c r="D125" s="130">
        <v>0</v>
      </c>
      <c r="E125" s="130">
        <v>0</v>
      </c>
      <c r="F125" s="27"/>
      <c r="G125" s="27"/>
    </row>
    <row r="126" spans="1:7">
      <c r="A126" s="5" t="s">
        <v>45</v>
      </c>
      <c r="B126" s="6" t="s">
        <v>578</v>
      </c>
      <c r="C126" s="130">
        <v>0</v>
      </c>
      <c r="D126" s="130">
        <v>0</v>
      </c>
      <c r="E126" s="130">
        <v>0</v>
      </c>
      <c r="F126" s="27"/>
      <c r="G126" s="27"/>
    </row>
    <row r="127" spans="1:7">
      <c r="A127" s="13" t="s">
        <v>46</v>
      </c>
      <c r="B127" s="6" t="s">
        <v>579</v>
      </c>
      <c r="C127" s="130">
        <v>0</v>
      </c>
      <c r="D127" s="130">
        <v>0</v>
      </c>
      <c r="E127" s="130">
        <v>0</v>
      </c>
      <c r="F127" s="27"/>
      <c r="G127" s="27"/>
    </row>
    <row r="128" spans="1:7">
      <c r="A128" s="39" t="s">
        <v>67</v>
      </c>
      <c r="B128" s="50" t="s">
        <v>580</v>
      </c>
      <c r="C128" s="130">
        <v>0</v>
      </c>
      <c r="D128" s="130">
        <v>0</v>
      </c>
      <c r="E128" s="130">
        <v>0</v>
      </c>
      <c r="F128" s="27"/>
      <c r="G128" s="27"/>
    </row>
    <row r="129" spans="1:7" ht="15.6">
      <c r="A129" s="59" t="s">
        <v>130</v>
      </c>
      <c r="B129" s="63"/>
      <c r="C129" s="130">
        <v>0</v>
      </c>
      <c r="D129" s="130">
        <v>0</v>
      </c>
      <c r="E129" s="130">
        <v>0</v>
      </c>
      <c r="F129" s="27">
        <f>F128+F124+F118</f>
        <v>0</v>
      </c>
      <c r="G129" s="27">
        <f>G128+G124+G118</f>
        <v>0</v>
      </c>
    </row>
    <row r="130" spans="1:7" ht="15.6">
      <c r="A130" s="47" t="s">
        <v>66</v>
      </c>
      <c r="B130" s="35" t="s">
        <v>581</v>
      </c>
      <c r="C130" s="130">
        <v>631.12099999999998</v>
      </c>
      <c r="D130" s="130">
        <v>1138.8140000000001</v>
      </c>
      <c r="E130" s="130">
        <v>1343</v>
      </c>
      <c r="F130" s="27">
        <v>1343</v>
      </c>
      <c r="G130" s="27">
        <v>1179</v>
      </c>
    </row>
    <row r="131" spans="1:7" ht="15.6">
      <c r="A131" s="126" t="s">
        <v>196</v>
      </c>
      <c r="B131" s="61"/>
      <c r="C131" s="130">
        <v>-18505.587</v>
      </c>
      <c r="D131" s="130">
        <v>-21929.8</v>
      </c>
      <c r="E131" s="130">
        <v>-25069</v>
      </c>
      <c r="F131" s="27">
        <f>F112-F40</f>
        <v>-24159</v>
      </c>
      <c r="G131" s="27">
        <f>G112-G40</f>
        <v>-22382</v>
      </c>
    </row>
    <row r="132" spans="1:7" ht="15.6">
      <c r="A132" s="126" t="s">
        <v>197</v>
      </c>
      <c r="B132" s="61"/>
      <c r="C132" s="130">
        <v>-455.91</v>
      </c>
      <c r="D132" s="130">
        <v>-961.73</v>
      </c>
      <c r="E132" s="130">
        <v>-6113</v>
      </c>
      <c r="F132" s="27">
        <f>F129-F63</f>
        <v>-7023</v>
      </c>
      <c r="G132" s="27">
        <f>G129-G63</f>
        <v>-2055</v>
      </c>
    </row>
    <row r="133" spans="1:7">
      <c r="A133" s="15" t="s">
        <v>68</v>
      </c>
      <c r="B133" s="7" t="s">
        <v>586</v>
      </c>
      <c r="C133" s="130">
        <v>0</v>
      </c>
      <c r="D133" s="130">
        <v>0</v>
      </c>
      <c r="E133" s="130">
        <v>0</v>
      </c>
      <c r="F133" s="27"/>
      <c r="G133" s="27"/>
    </row>
    <row r="134" spans="1:7">
      <c r="A134" s="14" t="s">
        <v>69</v>
      </c>
      <c r="B134" s="7" t="s">
        <v>593</v>
      </c>
      <c r="C134" s="130">
        <v>0</v>
      </c>
      <c r="D134" s="130">
        <v>0</v>
      </c>
      <c r="E134" s="130">
        <v>0</v>
      </c>
      <c r="F134" s="27"/>
      <c r="G134" s="27"/>
    </row>
    <row r="135" spans="1:7">
      <c r="A135" s="5" t="s">
        <v>177</v>
      </c>
      <c r="B135" s="5" t="s">
        <v>594</v>
      </c>
      <c r="C135" s="130">
        <v>0</v>
      </c>
      <c r="D135" s="130">
        <v>0</v>
      </c>
      <c r="E135" s="130">
        <v>0</v>
      </c>
      <c r="F135" s="27"/>
      <c r="G135" s="27"/>
    </row>
    <row r="136" spans="1:7">
      <c r="A136" s="5" t="s">
        <v>195</v>
      </c>
      <c r="B136" s="5" t="s">
        <v>594</v>
      </c>
      <c r="C136" s="130">
        <v>0</v>
      </c>
      <c r="D136" s="130">
        <v>0</v>
      </c>
      <c r="E136" s="130">
        <v>0</v>
      </c>
      <c r="F136" s="27"/>
      <c r="G136" s="27"/>
    </row>
    <row r="137" spans="1:7">
      <c r="A137" s="5" t="s">
        <v>175</v>
      </c>
      <c r="B137" s="5" t="s">
        <v>595</v>
      </c>
      <c r="C137" s="130">
        <v>0</v>
      </c>
      <c r="D137" s="130">
        <v>0</v>
      </c>
      <c r="E137" s="130">
        <v>0</v>
      </c>
      <c r="F137" s="27"/>
      <c r="G137" s="27"/>
    </row>
    <row r="138" spans="1:7">
      <c r="A138" s="5" t="s">
        <v>176</v>
      </c>
      <c r="B138" s="5" t="s">
        <v>595</v>
      </c>
      <c r="C138" s="130">
        <v>0</v>
      </c>
      <c r="D138" s="130">
        <v>0</v>
      </c>
      <c r="E138" s="130">
        <v>0</v>
      </c>
      <c r="F138" s="27"/>
      <c r="G138" s="27"/>
    </row>
    <row r="139" spans="1:7">
      <c r="A139" s="7" t="s">
        <v>70</v>
      </c>
      <c r="B139" s="7" t="s">
        <v>596</v>
      </c>
      <c r="C139" s="130">
        <v>0</v>
      </c>
      <c r="D139" s="130">
        <v>0</v>
      </c>
      <c r="E139" s="130">
        <v>0</v>
      </c>
      <c r="F139" s="27"/>
      <c r="G139" s="27"/>
    </row>
    <row r="140" spans="1:7">
      <c r="A140" s="37" t="s">
        <v>597</v>
      </c>
      <c r="B140" s="5" t="s">
        <v>598</v>
      </c>
      <c r="C140" s="130">
        <v>0</v>
      </c>
      <c r="D140" s="130">
        <v>0</v>
      </c>
      <c r="E140" s="130">
        <v>0</v>
      </c>
      <c r="F140" s="27"/>
      <c r="G140" s="27"/>
    </row>
    <row r="141" spans="1:7">
      <c r="A141" s="37" t="s">
        <v>599</v>
      </c>
      <c r="B141" s="5" t="s">
        <v>600</v>
      </c>
      <c r="C141" s="130">
        <v>0</v>
      </c>
      <c r="D141" s="130">
        <v>0</v>
      </c>
      <c r="E141" s="130">
        <v>0</v>
      </c>
      <c r="F141" s="27"/>
      <c r="G141" s="27"/>
    </row>
    <row r="142" spans="1:7">
      <c r="A142" s="37" t="s">
        <v>601</v>
      </c>
      <c r="B142" s="5" t="s">
        <v>602</v>
      </c>
      <c r="C142" s="130">
        <v>19425.028999999999</v>
      </c>
      <c r="D142" s="130">
        <v>22017.300999999999</v>
      </c>
      <c r="E142" s="130">
        <v>31182</v>
      </c>
      <c r="F142" s="27">
        <v>31182</v>
      </c>
      <c r="G142" s="27">
        <v>25502</v>
      </c>
    </row>
    <row r="143" spans="1:7">
      <c r="A143" s="37" t="s">
        <v>603</v>
      </c>
      <c r="B143" s="5" t="s">
        <v>604</v>
      </c>
      <c r="C143" s="130">
        <v>0</v>
      </c>
      <c r="D143" s="130">
        <v>0</v>
      </c>
      <c r="E143" s="130">
        <v>0</v>
      </c>
      <c r="F143" s="27"/>
      <c r="G143" s="27"/>
    </row>
    <row r="144" spans="1:7">
      <c r="A144" s="13" t="s">
        <v>52</v>
      </c>
      <c r="B144" s="5" t="s">
        <v>605</v>
      </c>
      <c r="C144" s="130">
        <v>0</v>
      </c>
      <c r="D144" s="130">
        <v>0</v>
      </c>
      <c r="E144" s="130">
        <v>0</v>
      </c>
      <c r="F144" s="27"/>
      <c r="G144" s="27"/>
    </row>
    <row r="145" spans="1:7">
      <c r="A145" s="15" t="s">
        <v>71</v>
      </c>
      <c r="B145" s="7" t="s">
        <v>606</v>
      </c>
      <c r="C145" s="130">
        <v>19425.028999999999</v>
      </c>
      <c r="D145" s="130">
        <v>22017.300999999999</v>
      </c>
      <c r="E145" s="130">
        <v>31182</v>
      </c>
      <c r="F145" s="27">
        <v>31182</v>
      </c>
      <c r="G145" s="27">
        <v>25502</v>
      </c>
    </row>
    <row r="146" spans="1:7">
      <c r="A146" s="13" t="s">
        <v>607</v>
      </c>
      <c r="B146" s="5" t="s">
        <v>608</v>
      </c>
      <c r="C146" s="130">
        <v>0</v>
      </c>
      <c r="D146" s="130">
        <v>0</v>
      </c>
      <c r="E146" s="130">
        <v>0</v>
      </c>
      <c r="F146" s="27"/>
      <c r="G146" s="27"/>
    </row>
    <row r="147" spans="1:7">
      <c r="A147" s="13" t="s">
        <v>609</v>
      </c>
      <c r="B147" s="5" t="s">
        <v>610</v>
      </c>
      <c r="C147" s="130">
        <v>0</v>
      </c>
      <c r="D147" s="130">
        <v>0</v>
      </c>
      <c r="E147" s="130">
        <v>0</v>
      </c>
      <c r="F147" s="27"/>
      <c r="G147" s="27"/>
    </row>
    <row r="148" spans="1:7">
      <c r="A148" s="37" t="s">
        <v>611</v>
      </c>
      <c r="B148" s="5" t="s">
        <v>612</v>
      </c>
      <c r="C148" s="130">
        <v>0</v>
      </c>
      <c r="D148" s="130">
        <v>0</v>
      </c>
      <c r="E148" s="130">
        <v>0</v>
      </c>
      <c r="F148" s="27"/>
      <c r="G148" s="27"/>
    </row>
    <row r="149" spans="1:7">
      <c r="A149" s="37" t="s">
        <v>53</v>
      </c>
      <c r="B149" s="5" t="s">
        <v>613</v>
      </c>
      <c r="C149" s="130">
        <v>0</v>
      </c>
      <c r="D149" s="130">
        <v>0</v>
      </c>
      <c r="E149" s="130">
        <v>0</v>
      </c>
      <c r="F149" s="27"/>
      <c r="G149" s="27"/>
    </row>
    <row r="150" spans="1:7">
      <c r="A150" s="14" t="s">
        <v>72</v>
      </c>
      <c r="B150" s="7" t="s">
        <v>614</v>
      </c>
      <c r="C150" s="130">
        <v>0</v>
      </c>
      <c r="D150" s="130">
        <v>0</v>
      </c>
      <c r="E150" s="130">
        <v>0</v>
      </c>
      <c r="F150" s="27"/>
      <c r="G150" s="27"/>
    </row>
    <row r="151" spans="1:7">
      <c r="A151" s="15" t="s">
        <v>615</v>
      </c>
      <c r="B151" s="7" t="s">
        <v>616</v>
      </c>
      <c r="C151" s="130">
        <v>0</v>
      </c>
      <c r="D151" s="130">
        <v>0</v>
      </c>
      <c r="E151" s="130">
        <v>0</v>
      </c>
      <c r="F151" s="27"/>
      <c r="G151" s="27"/>
    </row>
    <row r="152" spans="1:7" ht="15.6">
      <c r="A152" s="40" t="s">
        <v>73</v>
      </c>
      <c r="B152" s="41" t="s">
        <v>617</v>
      </c>
      <c r="C152" s="130">
        <v>19425.028999999999</v>
      </c>
      <c r="D152" s="130">
        <v>22017.300999999999</v>
      </c>
      <c r="E152" s="130">
        <v>31182</v>
      </c>
      <c r="F152" s="27">
        <v>31182</v>
      </c>
      <c r="G152" s="27">
        <v>25502</v>
      </c>
    </row>
    <row r="153" spans="1:7" ht="15.6">
      <c r="A153" s="127" t="s">
        <v>55</v>
      </c>
      <c r="B153" s="128"/>
      <c r="C153" s="130">
        <v>20056.150000000001</v>
      </c>
      <c r="D153" s="130">
        <v>23156.114999999998</v>
      </c>
      <c r="E153" s="130">
        <f>E152+E130</f>
        <v>32525</v>
      </c>
      <c r="F153" s="27">
        <v>32525</v>
      </c>
      <c r="G153" s="27">
        <v>26681</v>
      </c>
    </row>
  </sheetData>
  <mergeCells count="2">
    <mergeCell ref="A2:E2"/>
    <mergeCell ref="A3:E3"/>
  </mergeCells>
  <phoneticPr fontId="46" type="noConversion"/>
  <pageMargins left="0.28999999999999998" right="0.23" top="0.74803149606299213" bottom="0.74803149606299213" header="0.31496062992125984" footer="0.31496062992125984"/>
  <pageSetup paperSize="9" scale="54" fitToHeight="2" orientation="portrait" horizontalDpi="300" verticalDpi="300" r:id="rId1"/>
  <headerFooter alignWithMargins="0">
    <oddHeader>&amp;R25.sz.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G153"/>
  <sheetViews>
    <sheetView zoomScale="90" workbookViewId="0">
      <pane xSplit="2" ySplit="6" topLeftCell="E134" activePane="bottomRight" state="frozen"/>
      <selection pane="topRight" activeCell="C1" sqref="C1"/>
      <selection pane="bottomLeft" activeCell="A7" sqref="A7"/>
      <selection pane="bottomRight" activeCell="G82" sqref="G82"/>
    </sheetView>
  </sheetViews>
  <sheetFormatPr defaultRowHeight="14.4"/>
  <cols>
    <col min="1" max="1" width="101.33203125" customWidth="1"/>
    <col min="3" max="3" width="13.88671875" style="105" customWidth="1"/>
    <col min="4" max="4" width="12.109375" style="105" customWidth="1"/>
    <col min="5" max="5" width="15.6640625" style="122" customWidth="1"/>
    <col min="6" max="7" width="13.109375" style="105" customWidth="1"/>
  </cols>
  <sheetData>
    <row r="1" spans="1:7" s="98" customFormat="1">
      <c r="A1" s="167"/>
      <c r="C1" s="170"/>
      <c r="D1" s="170"/>
      <c r="E1" s="168"/>
      <c r="F1" s="170"/>
      <c r="G1" s="170"/>
    </row>
    <row r="2" spans="1:7" ht="26.25" customHeight="1">
      <c r="A2" s="281" t="s">
        <v>1020</v>
      </c>
      <c r="B2" s="286"/>
      <c r="C2" s="286"/>
      <c r="D2" s="286"/>
      <c r="E2" s="286"/>
    </row>
    <row r="3" spans="1:7" ht="30" customHeight="1">
      <c r="A3" s="285" t="s">
        <v>248</v>
      </c>
      <c r="B3" s="282"/>
      <c r="C3" s="282"/>
      <c r="D3" s="282"/>
      <c r="E3" s="282"/>
    </row>
    <row r="5" spans="1:7">
      <c r="A5" s="129" t="s">
        <v>693</v>
      </c>
    </row>
    <row r="6" spans="1:7" ht="40.200000000000003">
      <c r="A6" s="2" t="s">
        <v>319</v>
      </c>
      <c r="B6" s="3" t="s">
        <v>320</v>
      </c>
      <c r="C6" s="123" t="s">
        <v>283</v>
      </c>
      <c r="D6" s="123" t="s">
        <v>284</v>
      </c>
      <c r="E6" s="123" t="s">
        <v>282</v>
      </c>
      <c r="F6" s="106" t="s">
        <v>975</v>
      </c>
      <c r="G6" s="106" t="s">
        <v>976</v>
      </c>
    </row>
    <row r="7" spans="1:7">
      <c r="A7" s="31" t="s">
        <v>618</v>
      </c>
      <c r="B7" s="30" t="s">
        <v>346</v>
      </c>
      <c r="C7" s="130">
        <v>29572.971000000001</v>
      </c>
      <c r="D7" s="130">
        <v>32621.194</v>
      </c>
      <c r="E7" s="130">
        <f>37365+5386</f>
        <v>42751</v>
      </c>
      <c r="F7" s="109">
        <v>42972</v>
      </c>
      <c r="G7" s="109">
        <v>42240</v>
      </c>
    </row>
    <row r="8" spans="1:7">
      <c r="A8" s="5" t="s">
        <v>619</v>
      </c>
      <c r="B8" s="30" t="s">
        <v>353</v>
      </c>
      <c r="C8" s="130">
        <v>215.1</v>
      </c>
      <c r="D8" s="130">
        <v>887.41399999999999</v>
      </c>
      <c r="E8" s="130">
        <v>600</v>
      </c>
      <c r="F8" s="109">
        <v>651</v>
      </c>
      <c r="G8" s="109">
        <v>651</v>
      </c>
    </row>
    <row r="9" spans="1:7">
      <c r="A9" s="51" t="s">
        <v>14</v>
      </c>
      <c r="B9" s="52" t="s">
        <v>354</v>
      </c>
      <c r="C9" s="130">
        <f>C8+C7</f>
        <v>29788.071</v>
      </c>
      <c r="D9" s="130">
        <f>D8+D7</f>
        <v>33508.608</v>
      </c>
      <c r="E9" s="130">
        <f>37965+5386</f>
        <v>43351</v>
      </c>
      <c r="F9" s="109">
        <v>43623</v>
      </c>
      <c r="G9" s="109">
        <v>42891</v>
      </c>
    </row>
    <row r="10" spans="1:7">
      <c r="A10" s="39" t="s">
        <v>1086</v>
      </c>
      <c r="B10" s="52" t="s">
        <v>355</v>
      </c>
      <c r="C10" s="130">
        <v>8232.7939999999999</v>
      </c>
      <c r="D10" s="130">
        <v>9290.7260000000006</v>
      </c>
      <c r="E10" s="130">
        <f>9427+1454</f>
        <v>10881</v>
      </c>
      <c r="F10" s="109">
        <v>11627</v>
      </c>
      <c r="G10" s="109">
        <v>11626</v>
      </c>
    </row>
    <row r="11" spans="1:7">
      <c r="A11" s="5" t="s">
        <v>620</v>
      </c>
      <c r="B11" s="30" t="s">
        <v>362</v>
      </c>
      <c r="C11" s="130">
        <v>2339.8029999999999</v>
      </c>
      <c r="D11" s="130">
        <v>2121.002</v>
      </c>
      <c r="E11" s="130">
        <v>2670</v>
      </c>
      <c r="F11" s="109">
        <v>2451</v>
      </c>
      <c r="G11" s="109">
        <v>2450</v>
      </c>
    </row>
    <row r="12" spans="1:7">
      <c r="A12" s="5" t="s">
        <v>15</v>
      </c>
      <c r="B12" s="30" t="s">
        <v>367</v>
      </c>
      <c r="C12" s="130">
        <v>253.59399999999999</v>
      </c>
      <c r="D12" s="130">
        <v>254.95</v>
      </c>
      <c r="E12" s="130">
        <v>270</v>
      </c>
      <c r="F12" s="109">
        <v>246</v>
      </c>
      <c r="G12" s="109">
        <v>245</v>
      </c>
    </row>
    <row r="13" spans="1:7">
      <c r="A13" s="5" t="s">
        <v>621</v>
      </c>
      <c r="B13" s="30" t="s">
        <v>379</v>
      </c>
      <c r="C13" s="130">
        <v>3750.2550000000001</v>
      </c>
      <c r="D13" s="130">
        <v>2695.4250000000002</v>
      </c>
      <c r="E13" s="130">
        <v>3230</v>
      </c>
      <c r="F13" s="109">
        <v>137</v>
      </c>
      <c r="G13" s="109">
        <v>137</v>
      </c>
    </row>
    <row r="14" spans="1:7">
      <c r="A14" s="5" t="s">
        <v>657</v>
      </c>
      <c r="B14" s="30" t="s">
        <v>384</v>
      </c>
      <c r="C14" s="130">
        <v>333.93</v>
      </c>
      <c r="D14" s="130">
        <v>258.33999999999997</v>
      </c>
      <c r="E14" s="130">
        <v>150</v>
      </c>
      <c r="F14" s="109">
        <v>137</v>
      </c>
      <c r="G14" s="109">
        <v>137</v>
      </c>
    </row>
    <row r="15" spans="1:7">
      <c r="A15" s="5" t="s">
        <v>658</v>
      </c>
      <c r="B15" s="30" t="s">
        <v>393</v>
      </c>
      <c r="C15" s="130">
        <v>1425.1</v>
      </c>
      <c r="D15" s="130">
        <v>963.52599999999995</v>
      </c>
      <c r="E15" s="130">
        <v>1639</v>
      </c>
      <c r="F15" s="109">
        <v>2218</v>
      </c>
      <c r="G15" s="109">
        <v>1081</v>
      </c>
    </row>
    <row r="16" spans="1:7">
      <c r="A16" s="39" t="s">
        <v>659</v>
      </c>
      <c r="B16" s="52" t="s">
        <v>394</v>
      </c>
      <c r="C16" s="130">
        <f>SUM(C11:C15)</f>
        <v>8102.6820000000007</v>
      </c>
      <c r="D16" s="130">
        <f>SUM(D11:D15)</f>
        <v>6293.2430000000004</v>
      </c>
      <c r="E16" s="130">
        <v>7959</v>
      </c>
      <c r="F16" s="109">
        <v>7236</v>
      </c>
      <c r="G16" s="109">
        <v>6085</v>
      </c>
    </row>
    <row r="17" spans="1:7">
      <c r="A17" s="13" t="s">
        <v>395</v>
      </c>
      <c r="B17" s="30" t="s">
        <v>396</v>
      </c>
      <c r="C17" s="130">
        <v>0</v>
      </c>
      <c r="D17" s="130">
        <v>0</v>
      </c>
      <c r="E17" s="130">
        <v>0</v>
      </c>
      <c r="F17" s="109"/>
      <c r="G17" s="109"/>
    </row>
    <row r="18" spans="1:7">
      <c r="A18" s="13" t="s">
        <v>660</v>
      </c>
      <c r="B18" s="30" t="s">
        <v>397</v>
      </c>
      <c r="C18" s="130">
        <v>0</v>
      </c>
      <c r="D18" s="130">
        <v>0</v>
      </c>
      <c r="E18" s="130">
        <v>0</v>
      </c>
      <c r="F18" s="109"/>
      <c r="G18" s="109"/>
    </row>
    <row r="19" spans="1:7">
      <c r="A19" s="17" t="s">
        <v>1092</v>
      </c>
      <c r="B19" s="30" t="s">
        <v>398</v>
      </c>
      <c r="C19" s="130">
        <v>0</v>
      </c>
      <c r="D19" s="130">
        <v>0</v>
      </c>
      <c r="E19" s="130">
        <v>0</v>
      </c>
      <c r="F19" s="109"/>
      <c r="G19" s="109"/>
    </row>
    <row r="20" spans="1:7">
      <c r="A20" s="17" t="s">
        <v>1093</v>
      </c>
      <c r="B20" s="30" t="s">
        <v>399</v>
      </c>
      <c r="C20" s="130">
        <v>0</v>
      </c>
      <c r="D20" s="130">
        <v>0</v>
      </c>
      <c r="E20" s="130">
        <v>0</v>
      </c>
      <c r="F20" s="109"/>
      <c r="G20" s="109"/>
    </row>
    <row r="21" spans="1:7">
      <c r="A21" s="17" t="s">
        <v>1094</v>
      </c>
      <c r="B21" s="30" t="s">
        <v>400</v>
      </c>
      <c r="C21" s="130">
        <v>0</v>
      </c>
      <c r="D21" s="130">
        <v>0</v>
      </c>
      <c r="E21" s="130">
        <v>0</v>
      </c>
      <c r="F21" s="109"/>
      <c r="G21" s="109"/>
    </row>
    <row r="22" spans="1:7">
      <c r="A22" s="13" t="s">
        <v>1095</v>
      </c>
      <c r="B22" s="30" t="s">
        <v>401</v>
      </c>
      <c r="C22" s="130">
        <v>0</v>
      </c>
      <c r="D22" s="130">
        <v>0</v>
      </c>
      <c r="E22" s="130">
        <v>0</v>
      </c>
      <c r="F22" s="109"/>
      <c r="G22" s="109"/>
    </row>
    <row r="23" spans="1:7">
      <c r="A23" s="13" t="s">
        <v>1096</v>
      </c>
      <c r="B23" s="30" t="s">
        <v>402</v>
      </c>
      <c r="C23" s="130">
        <v>0</v>
      </c>
      <c r="D23" s="130">
        <v>0</v>
      </c>
      <c r="E23" s="130">
        <v>0</v>
      </c>
      <c r="F23" s="109"/>
      <c r="G23" s="109"/>
    </row>
    <row r="24" spans="1:7">
      <c r="A24" s="13" t="s">
        <v>1097</v>
      </c>
      <c r="B24" s="30" t="s">
        <v>403</v>
      </c>
      <c r="C24" s="130">
        <v>0</v>
      </c>
      <c r="D24" s="130">
        <v>0</v>
      </c>
      <c r="E24" s="130">
        <v>0</v>
      </c>
      <c r="F24" s="109"/>
      <c r="G24" s="109"/>
    </row>
    <row r="25" spans="1:7">
      <c r="A25" s="49" t="s">
        <v>689</v>
      </c>
      <c r="B25" s="52" t="s">
        <v>404</v>
      </c>
      <c r="C25" s="130">
        <v>0</v>
      </c>
      <c r="D25" s="130">
        <v>0</v>
      </c>
      <c r="E25" s="130">
        <v>0</v>
      </c>
      <c r="F25" s="109"/>
      <c r="G25" s="109"/>
    </row>
    <row r="26" spans="1:7">
      <c r="A26" s="12" t="s">
        <v>1098</v>
      </c>
      <c r="B26" s="30" t="s">
        <v>405</v>
      </c>
      <c r="C26" s="130">
        <v>0</v>
      </c>
      <c r="D26" s="130">
        <v>0</v>
      </c>
      <c r="E26" s="130">
        <v>0</v>
      </c>
      <c r="F26" s="109"/>
      <c r="G26" s="109"/>
    </row>
    <row r="27" spans="1:7">
      <c r="A27" s="12" t="s">
        <v>406</v>
      </c>
      <c r="B27" s="30" t="s">
        <v>407</v>
      </c>
      <c r="C27" s="130">
        <v>0</v>
      </c>
      <c r="D27" s="130">
        <v>0</v>
      </c>
      <c r="E27" s="130">
        <v>0</v>
      </c>
      <c r="F27" s="109"/>
      <c r="G27" s="109"/>
    </row>
    <row r="28" spans="1:7">
      <c r="A28" s="12" t="s">
        <v>408</v>
      </c>
      <c r="B28" s="30" t="s">
        <v>409</v>
      </c>
      <c r="C28" s="130">
        <v>0</v>
      </c>
      <c r="D28" s="130">
        <v>0</v>
      </c>
      <c r="E28" s="130">
        <v>0</v>
      </c>
      <c r="F28" s="109"/>
      <c r="G28" s="109"/>
    </row>
    <row r="29" spans="1:7">
      <c r="A29" s="12" t="s">
        <v>690</v>
      </c>
      <c r="B29" s="30" t="s">
        <v>410</v>
      </c>
      <c r="C29" s="130">
        <v>0</v>
      </c>
      <c r="D29" s="130">
        <v>0</v>
      </c>
      <c r="E29" s="130">
        <v>0</v>
      </c>
      <c r="F29" s="109"/>
      <c r="G29" s="109"/>
    </row>
    <row r="30" spans="1:7">
      <c r="A30" s="12" t="s">
        <v>1099</v>
      </c>
      <c r="B30" s="30" t="s">
        <v>411</v>
      </c>
      <c r="C30" s="130">
        <v>0</v>
      </c>
      <c r="D30" s="130">
        <v>0</v>
      </c>
      <c r="E30" s="130">
        <v>0</v>
      </c>
      <c r="F30" s="109"/>
      <c r="G30" s="109"/>
    </row>
    <row r="31" spans="1:7">
      <c r="A31" s="12" t="s">
        <v>1067</v>
      </c>
      <c r="B31" s="30" t="s">
        <v>412</v>
      </c>
      <c r="C31" s="130">
        <v>0</v>
      </c>
      <c r="D31" s="130">
        <v>0</v>
      </c>
      <c r="E31" s="130">
        <v>0</v>
      </c>
      <c r="F31" s="109"/>
      <c r="G31" s="109"/>
    </row>
    <row r="32" spans="1:7">
      <c r="A32" s="12" t="s">
        <v>1100</v>
      </c>
      <c r="B32" s="30" t="s">
        <v>413</v>
      </c>
      <c r="C32" s="130">
        <v>0</v>
      </c>
      <c r="D32" s="130">
        <v>0</v>
      </c>
      <c r="E32" s="130">
        <v>0</v>
      </c>
      <c r="F32" s="109"/>
      <c r="G32" s="109"/>
    </row>
    <row r="33" spans="1:7">
      <c r="A33" s="12" t="s">
        <v>0</v>
      </c>
      <c r="B33" s="30" t="s">
        <v>414</v>
      </c>
      <c r="C33" s="130">
        <v>0</v>
      </c>
      <c r="D33" s="130">
        <v>0</v>
      </c>
      <c r="E33" s="130">
        <v>0</v>
      </c>
      <c r="F33" s="109">
        <v>600</v>
      </c>
      <c r="G33" s="109">
        <v>600</v>
      </c>
    </row>
    <row r="34" spans="1:7">
      <c r="A34" s="12" t="s">
        <v>415</v>
      </c>
      <c r="B34" s="30" t="s">
        <v>416</v>
      </c>
      <c r="C34" s="130">
        <v>0</v>
      </c>
      <c r="D34" s="130">
        <v>0</v>
      </c>
      <c r="E34" s="130">
        <v>0</v>
      </c>
      <c r="F34" s="109"/>
      <c r="G34" s="109"/>
    </row>
    <row r="35" spans="1:7">
      <c r="A35" s="20" t="s">
        <v>417</v>
      </c>
      <c r="B35" s="30" t="s">
        <v>418</v>
      </c>
      <c r="C35" s="130">
        <v>0</v>
      </c>
      <c r="D35" s="130">
        <v>0</v>
      </c>
      <c r="E35" s="130">
        <v>0</v>
      </c>
      <c r="F35" s="109"/>
      <c r="G35" s="109"/>
    </row>
    <row r="36" spans="1:7">
      <c r="A36" s="12" t="s">
        <v>1</v>
      </c>
      <c r="B36" s="30" t="s">
        <v>419</v>
      </c>
      <c r="C36" s="130">
        <v>0</v>
      </c>
      <c r="D36" s="130">
        <v>0</v>
      </c>
      <c r="E36" s="130">
        <v>0</v>
      </c>
      <c r="F36" s="109"/>
      <c r="G36" s="109"/>
    </row>
    <row r="37" spans="1:7">
      <c r="A37" s="20" t="s">
        <v>198</v>
      </c>
      <c r="B37" s="30" t="s">
        <v>420</v>
      </c>
      <c r="C37" s="130">
        <v>0</v>
      </c>
      <c r="D37" s="130">
        <v>0</v>
      </c>
      <c r="E37" s="130">
        <v>0</v>
      </c>
      <c r="F37" s="109"/>
      <c r="G37" s="109"/>
    </row>
    <row r="38" spans="1:7">
      <c r="A38" s="20" t="s">
        <v>199</v>
      </c>
      <c r="B38" s="30" t="s">
        <v>420</v>
      </c>
      <c r="C38" s="130">
        <v>0</v>
      </c>
      <c r="D38" s="130">
        <v>0</v>
      </c>
      <c r="E38" s="130">
        <v>0</v>
      </c>
      <c r="F38" s="109"/>
      <c r="G38" s="109"/>
    </row>
    <row r="39" spans="1:7">
      <c r="A39" s="49" t="s">
        <v>1070</v>
      </c>
      <c r="B39" s="52" t="s">
        <v>421</v>
      </c>
      <c r="C39" s="130">
        <v>0</v>
      </c>
      <c r="D39" s="130">
        <v>0</v>
      </c>
      <c r="E39" s="130">
        <v>0</v>
      </c>
      <c r="F39" s="109">
        <v>600</v>
      </c>
      <c r="G39" s="109">
        <v>600</v>
      </c>
    </row>
    <row r="40" spans="1:7" ht="15.6">
      <c r="A40" s="59" t="s">
        <v>131</v>
      </c>
      <c r="B40" s="97"/>
      <c r="C40" s="130">
        <f>C39+C25+C16+C10+C9</f>
        <v>46123.546999999999</v>
      </c>
      <c r="D40" s="130">
        <f>D39+D25+D16+D10+D9</f>
        <v>49092.577000000005</v>
      </c>
      <c r="E40" s="130">
        <f>55351+6840</f>
        <v>62191</v>
      </c>
      <c r="F40" s="109">
        <f>F39+F25+F16+F10+F9</f>
        <v>63086</v>
      </c>
      <c r="G40" s="109">
        <f>G39+G25+G16+G10+G9</f>
        <v>61202</v>
      </c>
    </row>
    <row r="41" spans="1:7">
      <c r="A41" s="34" t="s">
        <v>422</v>
      </c>
      <c r="B41" s="30" t="s">
        <v>423</v>
      </c>
      <c r="C41" s="130">
        <v>0</v>
      </c>
      <c r="D41" s="130">
        <v>0</v>
      </c>
      <c r="E41" s="130">
        <v>32</v>
      </c>
      <c r="F41" s="109">
        <v>32</v>
      </c>
      <c r="G41" s="109">
        <v>32</v>
      </c>
    </row>
    <row r="42" spans="1:7">
      <c r="A42" s="34" t="s">
        <v>2</v>
      </c>
      <c r="B42" s="30" t="s">
        <v>424</v>
      </c>
      <c r="C42" s="130">
        <v>0</v>
      </c>
      <c r="D42" s="130">
        <v>0</v>
      </c>
      <c r="E42" s="130">
        <v>0</v>
      </c>
      <c r="F42" s="109">
        <v>230</v>
      </c>
      <c r="G42" s="109">
        <v>250</v>
      </c>
    </row>
    <row r="43" spans="1:7">
      <c r="A43" s="34" t="s">
        <v>425</v>
      </c>
      <c r="B43" s="30" t="s">
        <v>426</v>
      </c>
      <c r="C43" s="130">
        <v>0</v>
      </c>
      <c r="D43" s="130">
        <v>121.732</v>
      </c>
      <c r="E43" s="130">
        <v>0</v>
      </c>
      <c r="F43" s="109"/>
      <c r="G43" s="109"/>
    </row>
    <row r="44" spans="1:7">
      <c r="A44" s="34" t="s">
        <v>427</v>
      </c>
      <c r="B44" s="30" t="s">
        <v>428</v>
      </c>
      <c r="C44" s="130">
        <v>0</v>
      </c>
      <c r="D44" s="130">
        <v>0</v>
      </c>
      <c r="E44" s="130">
        <v>0</v>
      </c>
      <c r="F44" s="109"/>
      <c r="G44" s="109"/>
    </row>
    <row r="45" spans="1:7">
      <c r="A45" s="6" t="s">
        <v>429</v>
      </c>
      <c r="B45" s="30" t="s">
        <v>430</v>
      </c>
      <c r="C45" s="130">
        <v>0</v>
      </c>
      <c r="D45" s="130">
        <v>0</v>
      </c>
      <c r="E45" s="130">
        <v>0</v>
      </c>
      <c r="F45" s="109"/>
      <c r="G45" s="109"/>
    </row>
    <row r="46" spans="1:7">
      <c r="A46" s="6" t="s">
        <v>431</v>
      </c>
      <c r="B46" s="30" t="s">
        <v>432</v>
      </c>
      <c r="C46" s="130">
        <v>0</v>
      </c>
      <c r="D46" s="130">
        <v>0</v>
      </c>
      <c r="E46" s="130">
        <v>0</v>
      </c>
      <c r="F46" s="109"/>
      <c r="G46" s="109"/>
    </row>
    <row r="47" spans="1:7">
      <c r="A47" s="6" t="s">
        <v>433</v>
      </c>
      <c r="B47" s="30" t="s">
        <v>434</v>
      </c>
      <c r="C47" s="130">
        <v>0</v>
      </c>
      <c r="D47" s="130">
        <v>32.868000000000002</v>
      </c>
      <c r="E47" s="130">
        <v>9</v>
      </c>
      <c r="F47" s="109"/>
      <c r="G47" s="109"/>
    </row>
    <row r="48" spans="1:7">
      <c r="A48" s="50" t="s">
        <v>1072</v>
      </c>
      <c r="B48" s="52" t="s">
        <v>435</v>
      </c>
      <c r="C48" s="130">
        <f>SUM(C41:C47)</f>
        <v>0</v>
      </c>
      <c r="D48" s="130">
        <f>SUM(D41:D47)</f>
        <v>154.6</v>
      </c>
      <c r="E48" s="130">
        <v>41</v>
      </c>
      <c r="F48" s="109">
        <v>282</v>
      </c>
      <c r="G48" s="109">
        <v>282</v>
      </c>
    </row>
    <row r="49" spans="1:7">
      <c r="A49" s="13" t="s">
        <v>436</v>
      </c>
      <c r="B49" s="30" t="s">
        <v>437</v>
      </c>
      <c r="C49" s="130">
        <v>0</v>
      </c>
      <c r="D49" s="130">
        <v>0</v>
      </c>
      <c r="E49" s="130">
        <v>0</v>
      </c>
      <c r="F49" s="109"/>
      <c r="G49" s="109"/>
    </row>
    <row r="50" spans="1:7">
      <c r="A50" s="13" t="s">
        <v>438</v>
      </c>
      <c r="B50" s="30" t="s">
        <v>439</v>
      </c>
      <c r="C50" s="130">
        <v>0</v>
      </c>
      <c r="D50" s="130">
        <v>0</v>
      </c>
      <c r="E50" s="130">
        <v>0</v>
      </c>
      <c r="F50" s="109"/>
      <c r="G50" s="109"/>
    </row>
    <row r="51" spans="1:7">
      <c r="A51" s="13" t="s">
        <v>440</v>
      </c>
      <c r="B51" s="30" t="s">
        <v>441</v>
      </c>
      <c r="C51" s="130">
        <v>0</v>
      </c>
      <c r="D51" s="130">
        <v>0</v>
      </c>
      <c r="E51" s="130">
        <v>0</v>
      </c>
      <c r="F51" s="109"/>
      <c r="G51" s="109"/>
    </row>
    <row r="52" spans="1:7">
      <c r="A52" s="13" t="s">
        <v>442</v>
      </c>
      <c r="B52" s="30" t="s">
        <v>443</v>
      </c>
      <c r="C52" s="130">
        <v>0</v>
      </c>
      <c r="D52" s="130">
        <v>94.5</v>
      </c>
      <c r="E52" s="130">
        <v>0</v>
      </c>
      <c r="F52" s="109"/>
      <c r="G52" s="109"/>
    </row>
    <row r="53" spans="1:7">
      <c r="A53" s="49" t="s">
        <v>1073</v>
      </c>
      <c r="B53" s="52" t="s">
        <v>444</v>
      </c>
      <c r="C53" s="130">
        <f>SUM(C49:C52)</f>
        <v>0</v>
      </c>
      <c r="D53" s="130">
        <f>SUM(D49:D52)</f>
        <v>94.5</v>
      </c>
      <c r="E53" s="130">
        <v>0</v>
      </c>
      <c r="F53" s="109"/>
      <c r="G53" s="109"/>
    </row>
    <row r="54" spans="1:7">
      <c r="A54" s="13" t="s">
        <v>445</v>
      </c>
      <c r="B54" s="30" t="s">
        <v>446</v>
      </c>
      <c r="C54" s="130">
        <v>0</v>
      </c>
      <c r="D54" s="130">
        <v>0</v>
      </c>
      <c r="E54" s="130">
        <v>0</v>
      </c>
      <c r="F54" s="109"/>
      <c r="G54" s="109"/>
    </row>
    <row r="55" spans="1:7">
      <c r="A55" s="13" t="s">
        <v>3</v>
      </c>
      <c r="B55" s="30" t="s">
        <v>447</v>
      </c>
      <c r="C55" s="130">
        <v>0</v>
      </c>
      <c r="D55" s="130">
        <v>0</v>
      </c>
      <c r="E55" s="130">
        <v>0</v>
      </c>
      <c r="F55" s="109"/>
      <c r="G55" s="109"/>
    </row>
    <row r="56" spans="1:7">
      <c r="A56" s="13" t="s">
        <v>4</v>
      </c>
      <c r="B56" s="30" t="s">
        <v>448</v>
      </c>
      <c r="C56" s="130">
        <v>0</v>
      </c>
      <c r="D56" s="130">
        <v>0</v>
      </c>
      <c r="E56" s="130">
        <v>0</v>
      </c>
      <c r="F56" s="109"/>
      <c r="G56" s="109"/>
    </row>
    <row r="57" spans="1:7">
      <c r="A57" s="13" t="s">
        <v>5</v>
      </c>
      <c r="B57" s="30" t="s">
        <v>449</v>
      </c>
      <c r="C57" s="130">
        <v>0</v>
      </c>
      <c r="D57" s="130">
        <v>0</v>
      </c>
      <c r="E57" s="130">
        <v>0</v>
      </c>
      <c r="F57" s="109"/>
      <c r="G57" s="109"/>
    </row>
    <row r="58" spans="1:7">
      <c r="A58" s="13" t="s">
        <v>6</v>
      </c>
      <c r="B58" s="30" t="s">
        <v>450</v>
      </c>
      <c r="C58" s="130">
        <v>0</v>
      </c>
      <c r="D58" s="130">
        <v>0</v>
      </c>
      <c r="E58" s="130">
        <v>0</v>
      </c>
      <c r="F58" s="109"/>
      <c r="G58" s="109"/>
    </row>
    <row r="59" spans="1:7">
      <c r="A59" s="13" t="s">
        <v>7</v>
      </c>
      <c r="B59" s="30" t="s">
        <v>451</v>
      </c>
      <c r="C59" s="130">
        <v>0</v>
      </c>
      <c r="D59" s="130">
        <v>0</v>
      </c>
      <c r="E59" s="130">
        <v>0</v>
      </c>
      <c r="F59" s="109"/>
      <c r="G59" s="109"/>
    </row>
    <row r="60" spans="1:7">
      <c r="A60" s="13" t="s">
        <v>452</v>
      </c>
      <c r="B60" s="30" t="s">
        <v>453</v>
      </c>
      <c r="C60" s="130">
        <v>0</v>
      </c>
      <c r="D60" s="130">
        <v>0</v>
      </c>
      <c r="E60" s="130">
        <v>0</v>
      </c>
      <c r="F60" s="109"/>
      <c r="G60" s="109"/>
    </row>
    <row r="61" spans="1:7">
      <c r="A61" s="13" t="s">
        <v>8</v>
      </c>
      <c r="B61" s="30" t="s">
        <v>454</v>
      </c>
      <c r="C61" s="130">
        <v>0</v>
      </c>
      <c r="D61" s="130">
        <v>0</v>
      </c>
      <c r="E61" s="130">
        <v>0</v>
      </c>
      <c r="F61" s="109"/>
      <c r="G61" s="109"/>
    </row>
    <row r="62" spans="1:7">
      <c r="A62" s="49" t="s">
        <v>1074</v>
      </c>
      <c r="B62" s="52" t="s">
        <v>455</v>
      </c>
      <c r="C62" s="130">
        <v>0</v>
      </c>
      <c r="D62" s="130">
        <v>0</v>
      </c>
      <c r="E62" s="130">
        <v>0</v>
      </c>
      <c r="F62" s="109"/>
      <c r="G62" s="109"/>
    </row>
    <row r="63" spans="1:7" ht="15.6">
      <c r="A63" s="59" t="s">
        <v>130</v>
      </c>
      <c r="B63" s="97"/>
      <c r="C63" s="130">
        <f>C62+C53+C48</f>
        <v>0</v>
      </c>
      <c r="D63" s="130">
        <f>D62+D53+D48</f>
        <v>249.1</v>
      </c>
      <c r="E63" s="130">
        <v>41</v>
      </c>
      <c r="F63" s="109">
        <v>282</v>
      </c>
      <c r="G63" s="109">
        <v>282</v>
      </c>
    </row>
    <row r="64" spans="1:7" ht="15.6">
      <c r="A64" s="35" t="s">
        <v>16</v>
      </c>
      <c r="B64" s="36" t="s">
        <v>456</v>
      </c>
      <c r="C64" s="130">
        <f>C63+C40</f>
        <v>46123.546999999999</v>
      </c>
      <c r="D64" s="130">
        <f>D63+D40</f>
        <v>49341.677000000003</v>
      </c>
      <c r="E64" s="130">
        <f>55392+6840</f>
        <v>62232</v>
      </c>
      <c r="F64" s="109">
        <v>63368</v>
      </c>
      <c r="G64" s="109">
        <v>61483</v>
      </c>
    </row>
    <row r="65" spans="1:7">
      <c r="A65" s="15" t="s">
        <v>1079</v>
      </c>
      <c r="B65" s="7" t="s">
        <v>462</v>
      </c>
      <c r="C65" s="130">
        <v>0</v>
      </c>
      <c r="D65" s="130">
        <v>0</v>
      </c>
      <c r="E65" s="130">
        <v>0</v>
      </c>
      <c r="F65" s="109"/>
      <c r="G65" s="109"/>
    </row>
    <row r="66" spans="1:7">
      <c r="A66" s="14" t="s">
        <v>1080</v>
      </c>
      <c r="B66" s="7" t="s">
        <v>470</v>
      </c>
      <c r="C66" s="130">
        <v>0</v>
      </c>
      <c r="D66" s="130">
        <v>0</v>
      </c>
      <c r="E66" s="130">
        <v>0</v>
      </c>
      <c r="F66" s="109"/>
      <c r="G66" s="109"/>
    </row>
    <row r="67" spans="1:7">
      <c r="A67" s="37" t="s">
        <v>471</v>
      </c>
      <c r="B67" s="5" t="s">
        <v>472</v>
      </c>
      <c r="C67" s="130">
        <v>0</v>
      </c>
      <c r="D67" s="130">
        <v>0</v>
      </c>
      <c r="E67" s="130">
        <v>0</v>
      </c>
      <c r="F67" s="109"/>
      <c r="G67" s="109"/>
    </row>
    <row r="68" spans="1:7">
      <c r="A68" s="37" t="s">
        <v>473</v>
      </c>
      <c r="B68" s="5" t="s">
        <v>474</v>
      </c>
      <c r="C68" s="130">
        <v>0</v>
      </c>
      <c r="D68" s="130">
        <v>0</v>
      </c>
      <c r="E68" s="130">
        <v>0</v>
      </c>
      <c r="F68" s="109"/>
      <c r="G68" s="109"/>
    </row>
    <row r="69" spans="1:7">
      <c r="A69" s="14" t="s">
        <v>475</v>
      </c>
      <c r="B69" s="7" t="s">
        <v>476</v>
      </c>
      <c r="C69" s="130">
        <v>0</v>
      </c>
      <c r="D69" s="130">
        <v>0</v>
      </c>
      <c r="E69" s="130">
        <v>0</v>
      </c>
      <c r="F69" s="109"/>
      <c r="G69" s="109"/>
    </row>
    <row r="70" spans="1:7">
      <c r="A70" s="37" t="s">
        <v>477</v>
      </c>
      <c r="B70" s="5" t="s">
        <v>478</v>
      </c>
      <c r="C70" s="130">
        <v>0</v>
      </c>
      <c r="D70" s="130">
        <v>0</v>
      </c>
      <c r="E70" s="130">
        <v>0</v>
      </c>
      <c r="F70" s="109"/>
      <c r="G70" s="109"/>
    </row>
    <row r="71" spans="1:7">
      <c r="A71" s="37" t="s">
        <v>479</v>
      </c>
      <c r="B71" s="5" t="s">
        <v>480</v>
      </c>
      <c r="C71" s="130">
        <v>0</v>
      </c>
      <c r="D71" s="130">
        <v>0</v>
      </c>
      <c r="E71" s="130">
        <v>0</v>
      </c>
      <c r="F71" s="109"/>
      <c r="G71" s="109"/>
    </row>
    <row r="72" spans="1:7">
      <c r="A72" s="37" t="s">
        <v>481</v>
      </c>
      <c r="B72" s="5" t="s">
        <v>482</v>
      </c>
      <c r="C72" s="130">
        <v>0</v>
      </c>
      <c r="D72" s="130">
        <v>0</v>
      </c>
      <c r="E72" s="130">
        <v>0</v>
      </c>
      <c r="F72" s="109"/>
      <c r="G72" s="109"/>
    </row>
    <row r="73" spans="1:7">
      <c r="A73" s="38" t="s">
        <v>1081</v>
      </c>
      <c r="B73" s="39" t="s">
        <v>483</v>
      </c>
      <c r="C73" s="130">
        <v>0</v>
      </c>
      <c r="D73" s="130">
        <v>0</v>
      </c>
      <c r="E73" s="130">
        <v>0</v>
      </c>
      <c r="F73" s="109"/>
      <c r="G73" s="109"/>
    </row>
    <row r="74" spans="1:7">
      <c r="A74" s="37" t="s">
        <v>484</v>
      </c>
      <c r="B74" s="5" t="s">
        <v>485</v>
      </c>
      <c r="C74" s="130">
        <v>0</v>
      </c>
      <c r="D74" s="130">
        <v>0</v>
      </c>
      <c r="E74" s="130">
        <v>0</v>
      </c>
      <c r="F74" s="109"/>
      <c r="G74" s="109"/>
    </row>
    <row r="75" spans="1:7">
      <c r="A75" s="13" t="s">
        <v>486</v>
      </c>
      <c r="B75" s="5" t="s">
        <v>487</v>
      </c>
      <c r="C75" s="130">
        <v>0</v>
      </c>
      <c r="D75" s="130">
        <v>0</v>
      </c>
      <c r="E75" s="130">
        <v>0</v>
      </c>
      <c r="F75" s="109"/>
      <c r="G75" s="109"/>
    </row>
    <row r="76" spans="1:7">
      <c r="A76" s="37" t="s">
        <v>13</v>
      </c>
      <c r="B76" s="5" t="s">
        <v>488</v>
      </c>
      <c r="C76" s="130">
        <v>0</v>
      </c>
      <c r="D76" s="130">
        <v>0</v>
      </c>
      <c r="E76" s="130">
        <v>0</v>
      </c>
      <c r="F76" s="109"/>
      <c r="G76" s="109"/>
    </row>
    <row r="77" spans="1:7">
      <c r="A77" s="37" t="s">
        <v>1083</v>
      </c>
      <c r="B77" s="5" t="s">
        <v>489</v>
      </c>
      <c r="C77" s="130">
        <v>0</v>
      </c>
      <c r="D77" s="130">
        <v>0</v>
      </c>
      <c r="E77" s="130">
        <v>0</v>
      </c>
      <c r="F77" s="109"/>
      <c r="G77" s="109"/>
    </row>
    <row r="78" spans="1:7">
      <c r="A78" s="38" t="s">
        <v>1084</v>
      </c>
      <c r="B78" s="39" t="s">
        <v>493</v>
      </c>
      <c r="C78" s="130">
        <v>0</v>
      </c>
      <c r="D78" s="130">
        <v>0</v>
      </c>
      <c r="E78" s="130">
        <v>0</v>
      </c>
      <c r="F78" s="109"/>
      <c r="G78" s="109"/>
    </row>
    <row r="79" spans="1:7">
      <c r="A79" s="13" t="s">
        <v>494</v>
      </c>
      <c r="B79" s="5" t="s">
        <v>495</v>
      </c>
      <c r="C79" s="130">
        <v>0</v>
      </c>
      <c r="D79" s="130">
        <v>0</v>
      </c>
      <c r="E79" s="130">
        <v>0</v>
      </c>
      <c r="F79" s="109"/>
      <c r="G79" s="109"/>
    </row>
    <row r="80" spans="1:7" ht="15.6">
      <c r="A80" s="40" t="s">
        <v>17</v>
      </c>
      <c r="B80" s="41" t="s">
        <v>496</v>
      </c>
      <c r="C80" s="130">
        <v>0</v>
      </c>
      <c r="D80" s="130">
        <v>0</v>
      </c>
      <c r="E80" s="130">
        <v>0</v>
      </c>
      <c r="F80" s="109"/>
      <c r="G80" s="109"/>
    </row>
    <row r="81" spans="1:7" ht="15.6">
      <c r="A81" s="127" t="s">
        <v>54</v>
      </c>
      <c r="B81" s="128"/>
      <c r="C81" s="130">
        <v>0</v>
      </c>
      <c r="D81" s="130">
        <v>0</v>
      </c>
      <c r="E81" s="130">
        <f>55392+6840</f>
        <v>62232</v>
      </c>
      <c r="F81" s="109">
        <v>63368</v>
      </c>
      <c r="G81" s="109">
        <v>61483</v>
      </c>
    </row>
    <row r="82" spans="1:7" ht="40.200000000000003">
      <c r="A82" s="2" t="s">
        <v>319</v>
      </c>
      <c r="B82" s="3" t="s">
        <v>267</v>
      </c>
      <c r="C82" s="123" t="s">
        <v>283</v>
      </c>
      <c r="D82" s="123" t="s">
        <v>284</v>
      </c>
      <c r="E82" s="130" t="s">
        <v>254</v>
      </c>
      <c r="F82" s="106" t="s">
        <v>975</v>
      </c>
      <c r="G82" s="106" t="s">
        <v>976</v>
      </c>
    </row>
    <row r="83" spans="1:7">
      <c r="A83" s="5" t="s">
        <v>57</v>
      </c>
      <c r="B83" s="6" t="s">
        <v>509</v>
      </c>
      <c r="C83" s="130">
        <v>0</v>
      </c>
      <c r="D83" s="130">
        <v>0</v>
      </c>
      <c r="E83" s="130">
        <v>0</v>
      </c>
      <c r="F83" s="109"/>
      <c r="G83" s="109"/>
    </row>
    <row r="84" spans="1:7">
      <c r="A84" s="5" t="s">
        <v>510</v>
      </c>
      <c r="B84" s="6" t="s">
        <v>511</v>
      </c>
      <c r="C84" s="130">
        <v>0</v>
      </c>
      <c r="D84" s="130">
        <v>0</v>
      </c>
      <c r="E84" s="130">
        <v>0</v>
      </c>
      <c r="F84" s="109"/>
      <c r="G84" s="109"/>
    </row>
    <row r="85" spans="1:7">
      <c r="A85" s="5" t="s">
        <v>512</v>
      </c>
      <c r="B85" s="6" t="s">
        <v>513</v>
      </c>
      <c r="C85" s="130">
        <v>0</v>
      </c>
      <c r="D85" s="130">
        <v>0</v>
      </c>
      <c r="E85" s="130">
        <v>0</v>
      </c>
      <c r="F85" s="109"/>
      <c r="G85" s="109"/>
    </row>
    <row r="86" spans="1:7">
      <c r="A86" s="5" t="s">
        <v>18</v>
      </c>
      <c r="B86" s="6" t="s">
        <v>514</v>
      </c>
      <c r="C86" s="130">
        <v>0</v>
      </c>
      <c r="D86" s="130">
        <v>0</v>
      </c>
      <c r="E86" s="130">
        <v>0</v>
      </c>
      <c r="F86" s="109"/>
      <c r="G86" s="109"/>
    </row>
    <row r="87" spans="1:7">
      <c r="A87" s="5" t="s">
        <v>19</v>
      </c>
      <c r="B87" s="6" t="s">
        <v>515</v>
      </c>
      <c r="C87" s="130">
        <v>0</v>
      </c>
      <c r="D87" s="130">
        <v>0</v>
      </c>
      <c r="E87" s="130">
        <v>0</v>
      </c>
      <c r="F87" s="109"/>
      <c r="G87" s="109"/>
    </row>
    <row r="88" spans="1:7">
      <c r="A88" s="5" t="s">
        <v>20</v>
      </c>
      <c r="B88" s="6" t="s">
        <v>516</v>
      </c>
      <c r="C88" s="130">
        <v>0</v>
      </c>
      <c r="D88" s="130">
        <v>0</v>
      </c>
      <c r="E88" s="130">
        <v>0</v>
      </c>
      <c r="F88" s="109"/>
      <c r="G88" s="109"/>
    </row>
    <row r="89" spans="1:7">
      <c r="A89" s="39" t="s">
        <v>58</v>
      </c>
      <c r="B89" s="50" t="s">
        <v>517</v>
      </c>
      <c r="C89" s="130">
        <v>0</v>
      </c>
      <c r="D89" s="130">
        <v>0</v>
      </c>
      <c r="E89" s="130">
        <v>0</v>
      </c>
      <c r="F89" s="109"/>
      <c r="G89" s="109"/>
    </row>
    <row r="90" spans="1:7">
      <c r="A90" s="5" t="s">
        <v>60</v>
      </c>
      <c r="B90" s="6" t="s">
        <v>528</v>
      </c>
      <c r="C90" s="130">
        <v>0</v>
      </c>
      <c r="D90" s="130">
        <v>0</v>
      </c>
      <c r="E90" s="130">
        <v>0</v>
      </c>
      <c r="F90" s="109"/>
      <c r="G90" s="109"/>
    </row>
    <row r="91" spans="1:7">
      <c r="A91" s="5" t="s">
        <v>26</v>
      </c>
      <c r="B91" s="6" t="s">
        <v>529</v>
      </c>
      <c r="C91" s="130">
        <v>0</v>
      </c>
      <c r="D91" s="130">
        <v>0</v>
      </c>
      <c r="E91" s="130">
        <v>0</v>
      </c>
      <c r="F91" s="109"/>
      <c r="G91" s="109"/>
    </row>
    <row r="92" spans="1:7">
      <c r="A92" s="5" t="s">
        <v>27</v>
      </c>
      <c r="B92" s="6" t="s">
        <v>530</v>
      </c>
      <c r="C92" s="130">
        <v>0</v>
      </c>
      <c r="D92" s="130">
        <v>0</v>
      </c>
      <c r="E92" s="130">
        <v>0</v>
      </c>
      <c r="F92" s="109"/>
      <c r="G92" s="109"/>
    </row>
    <row r="93" spans="1:7">
      <c r="A93" s="5" t="s">
        <v>28</v>
      </c>
      <c r="B93" s="6" t="s">
        <v>531</v>
      </c>
      <c r="C93" s="130">
        <v>0</v>
      </c>
      <c r="D93" s="130">
        <v>0</v>
      </c>
      <c r="E93" s="130">
        <v>0</v>
      </c>
      <c r="F93" s="109"/>
      <c r="G93" s="109"/>
    </row>
    <row r="94" spans="1:7">
      <c r="A94" s="5" t="s">
        <v>61</v>
      </c>
      <c r="B94" s="6" t="s">
        <v>545</v>
      </c>
      <c r="C94" s="130">
        <v>0</v>
      </c>
      <c r="D94" s="130">
        <v>0</v>
      </c>
      <c r="E94" s="130">
        <v>0</v>
      </c>
      <c r="F94" s="109"/>
      <c r="G94" s="109"/>
    </row>
    <row r="95" spans="1:7">
      <c r="A95" s="5" t="s">
        <v>33</v>
      </c>
      <c r="B95" s="6" t="s">
        <v>546</v>
      </c>
      <c r="C95" s="130">
        <v>0</v>
      </c>
      <c r="D95" s="130">
        <v>0</v>
      </c>
      <c r="E95" s="130">
        <v>0</v>
      </c>
      <c r="F95" s="109"/>
      <c r="G95" s="109"/>
    </row>
    <row r="96" spans="1:7">
      <c r="A96" s="39" t="s">
        <v>62</v>
      </c>
      <c r="B96" s="50" t="s">
        <v>547</v>
      </c>
      <c r="C96" s="130">
        <v>0</v>
      </c>
      <c r="D96" s="130">
        <v>0</v>
      </c>
      <c r="E96" s="130">
        <v>0</v>
      </c>
      <c r="F96" s="109"/>
      <c r="G96" s="109"/>
    </row>
    <row r="97" spans="1:7">
      <c r="A97" s="13" t="s">
        <v>548</v>
      </c>
      <c r="B97" s="6" t="s">
        <v>549</v>
      </c>
      <c r="C97" s="130">
        <v>0</v>
      </c>
      <c r="D97" s="130">
        <v>0</v>
      </c>
      <c r="E97" s="130">
        <v>0</v>
      </c>
      <c r="F97" s="109"/>
      <c r="G97" s="109"/>
    </row>
    <row r="98" spans="1:7">
      <c r="A98" s="13" t="s">
        <v>34</v>
      </c>
      <c r="B98" s="6" t="s">
        <v>550</v>
      </c>
      <c r="C98" s="130">
        <v>0</v>
      </c>
      <c r="D98" s="130">
        <v>0</v>
      </c>
      <c r="E98" s="130">
        <v>0</v>
      </c>
      <c r="F98" s="109"/>
      <c r="G98" s="109"/>
    </row>
    <row r="99" spans="1:7">
      <c r="A99" s="13" t="s">
        <v>35</v>
      </c>
      <c r="B99" s="6" t="s">
        <v>551</v>
      </c>
      <c r="C99" s="130">
        <v>605.322</v>
      </c>
      <c r="D99" s="130">
        <v>0.23799999999999999</v>
      </c>
      <c r="E99" s="130">
        <v>0</v>
      </c>
      <c r="F99" s="109"/>
      <c r="G99" s="109"/>
    </row>
    <row r="100" spans="1:7">
      <c r="A100" s="13" t="s">
        <v>36</v>
      </c>
      <c r="B100" s="6" t="s">
        <v>552</v>
      </c>
      <c r="C100" s="130">
        <v>0</v>
      </c>
      <c r="D100" s="130">
        <v>0</v>
      </c>
      <c r="E100" s="130">
        <v>0</v>
      </c>
      <c r="F100" s="109"/>
      <c r="G100" s="109"/>
    </row>
    <row r="101" spans="1:7">
      <c r="A101" s="13" t="s">
        <v>553</v>
      </c>
      <c r="B101" s="6" t="s">
        <v>554</v>
      </c>
      <c r="C101" s="130">
        <v>0</v>
      </c>
      <c r="D101" s="130">
        <v>0</v>
      </c>
      <c r="E101" s="130">
        <v>0</v>
      </c>
      <c r="F101" s="109"/>
      <c r="G101" s="109"/>
    </row>
    <row r="102" spans="1:7">
      <c r="A102" s="13" t="s">
        <v>555</v>
      </c>
      <c r="B102" s="6" t="s">
        <v>556</v>
      </c>
      <c r="C102" s="130">
        <v>0</v>
      </c>
      <c r="D102" s="130">
        <v>0</v>
      </c>
      <c r="E102" s="130">
        <v>0</v>
      </c>
      <c r="F102" s="109"/>
      <c r="G102" s="109"/>
    </row>
    <row r="103" spans="1:7">
      <c r="A103" s="13" t="s">
        <v>557</v>
      </c>
      <c r="B103" s="6" t="s">
        <v>558</v>
      </c>
      <c r="C103" s="130">
        <v>0</v>
      </c>
      <c r="D103" s="130">
        <v>0</v>
      </c>
      <c r="E103" s="130">
        <v>0</v>
      </c>
      <c r="F103" s="109"/>
      <c r="G103" s="109"/>
    </row>
    <row r="104" spans="1:7">
      <c r="A104" s="13" t="s">
        <v>37</v>
      </c>
      <c r="B104" s="6" t="s">
        <v>559</v>
      </c>
      <c r="C104" s="130">
        <v>0</v>
      </c>
      <c r="D104" s="130">
        <v>0</v>
      </c>
      <c r="E104" s="130">
        <v>0</v>
      </c>
      <c r="F104" s="109"/>
      <c r="G104" s="109"/>
    </row>
    <row r="105" spans="1:7">
      <c r="A105" s="13" t="s">
        <v>38</v>
      </c>
      <c r="B105" s="6" t="s">
        <v>560</v>
      </c>
      <c r="C105" s="130">
        <v>0</v>
      </c>
      <c r="D105" s="130">
        <v>0</v>
      </c>
      <c r="E105" s="130">
        <v>0</v>
      </c>
      <c r="F105" s="109"/>
      <c r="G105" s="109"/>
    </row>
    <row r="106" spans="1:7">
      <c r="A106" s="13" t="s">
        <v>39</v>
      </c>
      <c r="B106" s="6" t="s">
        <v>561</v>
      </c>
      <c r="C106" s="130">
        <v>0</v>
      </c>
      <c r="D106" s="130">
        <v>0</v>
      </c>
      <c r="E106" s="130">
        <v>0</v>
      </c>
      <c r="F106" s="109"/>
      <c r="G106" s="109"/>
    </row>
    <row r="107" spans="1:7">
      <c r="A107" s="49" t="s">
        <v>63</v>
      </c>
      <c r="B107" s="50" t="s">
        <v>562</v>
      </c>
      <c r="C107" s="130">
        <f>SUM(C99:C106)</f>
        <v>605.322</v>
      </c>
      <c r="D107" s="130">
        <f>SUM(D99:D106)</f>
        <v>0.23799999999999999</v>
      </c>
      <c r="E107" s="130">
        <v>0</v>
      </c>
      <c r="F107" s="109"/>
      <c r="G107" s="109"/>
    </row>
    <row r="108" spans="1:7">
      <c r="A108" s="13" t="s">
        <v>571</v>
      </c>
      <c r="B108" s="6" t="s">
        <v>572</v>
      </c>
      <c r="C108" s="130">
        <v>0</v>
      </c>
      <c r="D108" s="130">
        <v>0</v>
      </c>
      <c r="E108" s="130">
        <v>0</v>
      </c>
      <c r="F108" s="109"/>
      <c r="G108" s="109"/>
    </row>
    <row r="109" spans="1:7">
      <c r="A109" s="5" t="s">
        <v>43</v>
      </c>
      <c r="B109" s="6" t="s">
        <v>573</v>
      </c>
      <c r="C109" s="130">
        <v>0</v>
      </c>
      <c r="D109" s="130">
        <v>0</v>
      </c>
      <c r="E109" s="130">
        <v>0</v>
      </c>
      <c r="F109" s="109"/>
      <c r="G109" s="109"/>
    </row>
    <row r="110" spans="1:7">
      <c r="A110" s="13" t="s">
        <v>44</v>
      </c>
      <c r="B110" s="6" t="s">
        <v>574</v>
      </c>
      <c r="C110" s="130">
        <v>0</v>
      </c>
      <c r="D110" s="130">
        <v>0</v>
      </c>
      <c r="E110" s="130">
        <v>0</v>
      </c>
      <c r="F110" s="109"/>
      <c r="G110" s="109"/>
    </row>
    <row r="111" spans="1:7">
      <c r="A111" s="39" t="s">
        <v>65</v>
      </c>
      <c r="B111" s="50" t="s">
        <v>575</v>
      </c>
      <c r="C111" s="130">
        <v>0</v>
      </c>
      <c r="D111" s="130">
        <v>0</v>
      </c>
      <c r="E111" s="130">
        <v>0</v>
      </c>
      <c r="F111" s="109"/>
      <c r="G111" s="109"/>
    </row>
    <row r="112" spans="1:7" ht="15.6">
      <c r="A112" s="59" t="s">
        <v>131</v>
      </c>
      <c r="B112" s="63"/>
      <c r="C112" s="130">
        <f>C111+C107+C96+C89</f>
        <v>605.322</v>
      </c>
      <c r="D112" s="130">
        <f>D111+D107+D96+D89</f>
        <v>0.23799999999999999</v>
      </c>
      <c r="E112" s="130">
        <v>0</v>
      </c>
      <c r="F112" s="109"/>
      <c r="G112" s="109"/>
    </row>
    <row r="113" spans="1:7">
      <c r="A113" s="5" t="s">
        <v>518</v>
      </c>
      <c r="B113" s="6" t="s">
        <v>519</v>
      </c>
      <c r="C113" s="130">
        <v>0</v>
      </c>
      <c r="D113" s="130">
        <v>0</v>
      </c>
      <c r="E113" s="130">
        <v>0</v>
      </c>
      <c r="F113" s="109"/>
      <c r="G113" s="109"/>
    </row>
    <row r="114" spans="1:7">
      <c r="A114" s="5" t="s">
        <v>520</v>
      </c>
      <c r="B114" s="6" t="s">
        <v>521</v>
      </c>
      <c r="C114" s="130">
        <v>0</v>
      </c>
      <c r="D114" s="130">
        <v>0</v>
      </c>
      <c r="E114" s="130">
        <v>0</v>
      </c>
      <c r="F114" s="109"/>
      <c r="G114" s="109"/>
    </row>
    <row r="115" spans="1:7">
      <c r="A115" s="5" t="s">
        <v>21</v>
      </c>
      <c r="B115" s="6" t="s">
        <v>522</v>
      </c>
      <c r="C115" s="130">
        <v>0</v>
      </c>
      <c r="D115" s="130">
        <v>0</v>
      </c>
      <c r="E115" s="130">
        <v>0</v>
      </c>
      <c r="F115" s="109"/>
      <c r="G115" s="109"/>
    </row>
    <row r="116" spans="1:7">
      <c r="A116" s="5" t="s">
        <v>22</v>
      </c>
      <c r="B116" s="6" t="s">
        <v>523</v>
      </c>
      <c r="C116" s="130">
        <v>0</v>
      </c>
      <c r="D116" s="130">
        <v>0</v>
      </c>
      <c r="E116" s="130">
        <v>0</v>
      </c>
      <c r="F116" s="109"/>
      <c r="G116" s="109"/>
    </row>
    <row r="117" spans="1:7">
      <c r="A117" s="5" t="s">
        <v>23</v>
      </c>
      <c r="B117" s="6" t="s">
        <v>524</v>
      </c>
      <c r="C117" s="130">
        <v>0</v>
      </c>
      <c r="D117" s="130">
        <v>0</v>
      </c>
      <c r="E117" s="130">
        <v>0</v>
      </c>
      <c r="F117" s="109"/>
      <c r="G117" s="109"/>
    </row>
    <row r="118" spans="1:7">
      <c r="A118" s="39" t="s">
        <v>59</v>
      </c>
      <c r="B118" s="50" t="s">
        <v>525</v>
      </c>
      <c r="C118" s="130">
        <v>0</v>
      </c>
      <c r="D118" s="130">
        <v>0</v>
      </c>
      <c r="E118" s="130">
        <v>0</v>
      </c>
      <c r="F118" s="109"/>
      <c r="G118" s="109"/>
    </row>
    <row r="119" spans="1:7">
      <c r="A119" s="13" t="s">
        <v>40</v>
      </c>
      <c r="B119" s="6" t="s">
        <v>563</v>
      </c>
      <c r="C119" s="130">
        <v>0</v>
      </c>
      <c r="D119" s="130">
        <v>0</v>
      </c>
      <c r="E119" s="130">
        <v>0</v>
      </c>
      <c r="F119" s="109"/>
      <c r="G119" s="109"/>
    </row>
    <row r="120" spans="1:7">
      <c r="A120" s="13" t="s">
        <v>41</v>
      </c>
      <c r="B120" s="6" t="s">
        <v>564</v>
      </c>
      <c r="C120" s="130">
        <v>0</v>
      </c>
      <c r="D120" s="130">
        <v>0</v>
      </c>
      <c r="E120" s="130">
        <v>0</v>
      </c>
      <c r="F120" s="109"/>
      <c r="G120" s="109"/>
    </row>
    <row r="121" spans="1:7">
      <c r="A121" s="13" t="s">
        <v>565</v>
      </c>
      <c r="B121" s="6" t="s">
        <v>566</v>
      </c>
      <c r="C121" s="130">
        <v>0</v>
      </c>
      <c r="D121" s="130">
        <v>0</v>
      </c>
      <c r="E121" s="130">
        <v>0</v>
      </c>
      <c r="F121" s="109"/>
      <c r="G121" s="109"/>
    </row>
    <row r="122" spans="1:7">
      <c r="A122" s="13" t="s">
        <v>42</v>
      </c>
      <c r="B122" s="6" t="s">
        <v>567</v>
      </c>
      <c r="C122" s="130">
        <v>0</v>
      </c>
      <c r="D122" s="130">
        <v>0</v>
      </c>
      <c r="E122" s="130">
        <v>0</v>
      </c>
      <c r="F122" s="109"/>
      <c r="G122" s="109"/>
    </row>
    <row r="123" spans="1:7">
      <c r="A123" s="13" t="s">
        <v>568</v>
      </c>
      <c r="B123" s="6" t="s">
        <v>569</v>
      </c>
      <c r="C123" s="130">
        <v>0</v>
      </c>
      <c r="D123" s="130">
        <v>0</v>
      </c>
      <c r="E123" s="130">
        <v>0</v>
      </c>
      <c r="F123" s="109"/>
      <c r="G123" s="109"/>
    </row>
    <row r="124" spans="1:7">
      <c r="A124" s="39" t="s">
        <v>64</v>
      </c>
      <c r="B124" s="50" t="s">
        <v>570</v>
      </c>
      <c r="C124" s="130">
        <v>0</v>
      </c>
      <c r="D124" s="130">
        <v>0</v>
      </c>
      <c r="E124" s="130">
        <v>0</v>
      </c>
      <c r="F124" s="109"/>
      <c r="G124" s="109"/>
    </row>
    <row r="125" spans="1:7">
      <c r="A125" s="13" t="s">
        <v>576</v>
      </c>
      <c r="B125" s="6" t="s">
        <v>577</v>
      </c>
      <c r="C125" s="130">
        <v>0</v>
      </c>
      <c r="D125" s="130">
        <v>0</v>
      </c>
      <c r="E125" s="130">
        <v>0</v>
      </c>
      <c r="F125" s="109"/>
      <c r="G125" s="109"/>
    </row>
    <row r="126" spans="1:7">
      <c r="A126" s="5" t="s">
        <v>45</v>
      </c>
      <c r="B126" s="6" t="s">
        <v>578</v>
      </c>
      <c r="C126" s="130">
        <v>0</v>
      </c>
      <c r="D126" s="130">
        <v>0</v>
      </c>
      <c r="E126" s="130">
        <v>0</v>
      </c>
      <c r="F126" s="109"/>
      <c r="G126" s="109">
        <v>13</v>
      </c>
    </row>
    <row r="127" spans="1:7">
      <c r="A127" s="13" t="s">
        <v>46</v>
      </c>
      <c r="B127" s="6" t="s">
        <v>579</v>
      </c>
      <c r="C127" s="130">
        <v>0</v>
      </c>
      <c r="D127" s="130">
        <v>0</v>
      </c>
      <c r="E127" s="130">
        <v>0</v>
      </c>
      <c r="F127" s="109"/>
      <c r="G127" s="109">
        <v>100</v>
      </c>
    </row>
    <row r="128" spans="1:7">
      <c r="A128" s="39" t="s">
        <v>67</v>
      </c>
      <c r="B128" s="50" t="s">
        <v>580</v>
      </c>
      <c r="C128" s="130">
        <v>0</v>
      </c>
      <c r="D128" s="130">
        <v>0</v>
      </c>
      <c r="E128" s="130">
        <v>0</v>
      </c>
      <c r="F128" s="109"/>
      <c r="G128" s="109">
        <v>113</v>
      </c>
    </row>
    <row r="129" spans="1:7" ht="15.6">
      <c r="A129" s="59" t="s">
        <v>130</v>
      </c>
      <c r="B129" s="63"/>
      <c r="C129" s="130">
        <v>0</v>
      </c>
      <c r="D129" s="130">
        <v>0</v>
      </c>
      <c r="E129" s="130">
        <v>0</v>
      </c>
      <c r="F129" s="109"/>
      <c r="G129" s="109"/>
    </row>
    <row r="130" spans="1:7" ht="15.6">
      <c r="A130" s="47" t="s">
        <v>66</v>
      </c>
      <c r="B130" s="35" t="s">
        <v>581</v>
      </c>
      <c r="C130" s="130">
        <f>C129+C112</f>
        <v>605.322</v>
      </c>
      <c r="D130" s="130">
        <f>D129+D112</f>
        <v>0.23799999999999999</v>
      </c>
      <c r="E130" s="130">
        <v>0</v>
      </c>
      <c r="F130" s="109"/>
      <c r="G130" s="109"/>
    </row>
    <row r="131" spans="1:7" ht="15.6">
      <c r="A131" s="126" t="s">
        <v>196</v>
      </c>
      <c r="B131" s="61"/>
      <c r="C131" s="130">
        <f>C112-C40</f>
        <v>-45518.224999999999</v>
      </c>
      <c r="D131" s="130">
        <f>D112-D40</f>
        <v>-49092.339000000007</v>
      </c>
      <c r="E131" s="130">
        <f>-55351-6840</f>
        <v>-62191</v>
      </c>
      <c r="F131" s="109">
        <f>F111-F40</f>
        <v>-63086</v>
      </c>
      <c r="G131" s="109">
        <f>G111-G40</f>
        <v>-61202</v>
      </c>
    </row>
    <row r="132" spans="1:7" ht="15.6">
      <c r="A132" s="126" t="s">
        <v>197</v>
      </c>
      <c r="B132" s="61"/>
      <c r="C132" s="130">
        <f>C129-C63</f>
        <v>0</v>
      </c>
      <c r="D132" s="130">
        <f>D129-D63</f>
        <v>-249.1</v>
      </c>
      <c r="E132" s="130">
        <v>-41</v>
      </c>
      <c r="F132" s="109">
        <f>F129-F63</f>
        <v>-282</v>
      </c>
      <c r="G132" s="109">
        <f>G129-G63</f>
        <v>-282</v>
      </c>
    </row>
    <row r="133" spans="1:7">
      <c r="A133" s="15" t="s">
        <v>68</v>
      </c>
      <c r="B133" s="7" t="s">
        <v>586</v>
      </c>
      <c r="C133" s="130">
        <v>0</v>
      </c>
      <c r="D133" s="130">
        <v>0</v>
      </c>
      <c r="E133" s="130">
        <v>0</v>
      </c>
      <c r="F133" s="109"/>
      <c r="G133" s="109"/>
    </row>
    <row r="134" spans="1:7">
      <c r="A134" s="14" t="s">
        <v>69</v>
      </c>
      <c r="B134" s="7" t="s">
        <v>593</v>
      </c>
      <c r="C134" s="130">
        <v>0</v>
      </c>
      <c r="D134" s="130">
        <v>0</v>
      </c>
      <c r="E134" s="130">
        <v>0</v>
      </c>
      <c r="F134" s="109"/>
      <c r="G134" s="109"/>
    </row>
    <row r="135" spans="1:7">
      <c r="A135" s="5" t="s">
        <v>177</v>
      </c>
      <c r="B135" s="5" t="s">
        <v>594</v>
      </c>
      <c r="C135" s="130">
        <v>0</v>
      </c>
      <c r="D135" s="130">
        <v>0</v>
      </c>
      <c r="E135" s="130">
        <v>0</v>
      </c>
      <c r="F135" s="109"/>
      <c r="G135" s="109"/>
    </row>
    <row r="136" spans="1:7">
      <c r="A136" s="5" t="s">
        <v>195</v>
      </c>
      <c r="B136" s="5" t="s">
        <v>594</v>
      </c>
      <c r="C136" s="130">
        <v>0</v>
      </c>
      <c r="D136" s="130">
        <v>0</v>
      </c>
      <c r="E136" s="130">
        <v>0</v>
      </c>
      <c r="F136" s="109"/>
      <c r="G136" s="109"/>
    </row>
    <row r="137" spans="1:7">
      <c r="A137" s="5" t="s">
        <v>175</v>
      </c>
      <c r="B137" s="5" t="s">
        <v>595</v>
      </c>
      <c r="C137" s="130">
        <v>0</v>
      </c>
      <c r="D137" s="130">
        <v>0</v>
      </c>
      <c r="E137" s="130">
        <v>0</v>
      </c>
      <c r="F137" s="109"/>
      <c r="G137" s="109"/>
    </row>
    <row r="138" spans="1:7">
      <c r="A138" s="5" t="s">
        <v>176</v>
      </c>
      <c r="B138" s="5" t="s">
        <v>595</v>
      </c>
      <c r="C138" s="130">
        <v>0</v>
      </c>
      <c r="D138" s="130">
        <v>0</v>
      </c>
      <c r="E138" s="130">
        <v>0</v>
      </c>
      <c r="F138" s="109"/>
      <c r="G138" s="109"/>
    </row>
    <row r="139" spans="1:7">
      <c r="A139" s="7" t="s">
        <v>70</v>
      </c>
      <c r="B139" s="7" t="s">
        <v>596</v>
      </c>
      <c r="C139" s="130">
        <v>0</v>
      </c>
      <c r="D139" s="130">
        <v>0</v>
      </c>
      <c r="E139" s="130">
        <v>0</v>
      </c>
      <c r="F139" s="109"/>
      <c r="G139" s="109"/>
    </row>
    <row r="140" spans="1:7">
      <c r="A140" s="37" t="s">
        <v>597</v>
      </c>
      <c r="B140" s="5" t="s">
        <v>598</v>
      </c>
      <c r="C140" s="130">
        <v>0</v>
      </c>
      <c r="D140" s="130">
        <v>0</v>
      </c>
      <c r="E140" s="130">
        <v>0</v>
      </c>
      <c r="F140" s="109"/>
      <c r="G140" s="109"/>
    </row>
    <row r="141" spans="1:7">
      <c r="A141" s="37" t="s">
        <v>599</v>
      </c>
      <c r="B141" s="5" t="s">
        <v>600</v>
      </c>
      <c r="C141" s="130">
        <v>0</v>
      </c>
      <c r="D141" s="130">
        <v>0</v>
      </c>
      <c r="E141" s="130">
        <v>0</v>
      </c>
      <c r="F141" s="109"/>
      <c r="G141" s="109"/>
    </row>
    <row r="142" spans="1:7">
      <c r="A142" s="37" t="s">
        <v>601</v>
      </c>
      <c r="B142" s="5" t="s">
        <v>602</v>
      </c>
      <c r="C142" s="130">
        <v>46713.082999999999</v>
      </c>
      <c r="D142" s="130">
        <v>41272</v>
      </c>
      <c r="E142" s="130">
        <f>55392+6840</f>
        <v>62232</v>
      </c>
      <c r="F142" s="109">
        <v>63368</v>
      </c>
      <c r="G142" s="109">
        <v>70227</v>
      </c>
    </row>
    <row r="143" spans="1:7">
      <c r="A143" s="37" t="s">
        <v>603</v>
      </c>
      <c r="B143" s="5" t="s">
        <v>604</v>
      </c>
      <c r="C143" s="130">
        <v>0</v>
      </c>
      <c r="D143" s="130">
        <v>0</v>
      </c>
      <c r="E143" s="130">
        <v>0</v>
      </c>
      <c r="F143" s="109"/>
      <c r="G143" s="109"/>
    </row>
    <row r="144" spans="1:7">
      <c r="A144" s="13" t="s">
        <v>52</v>
      </c>
      <c r="B144" s="5" t="s">
        <v>605</v>
      </c>
      <c r="C144" s="130">
        <v>0</v>
      </c>
      <c r="D144" s="130">
        <v>0</v>
      </c>
      <c r="E144" s="130">
        <v>0</v>
      </c>
      <c r="F144" s="109"/>
      <c r="G144" s="109"/>
    </row>
    <row r="145" spans="1:7">
      <c r="A145" s="15" t="s">
        <v>71</v>
      </c>
      <c r="B145" s="7" t="s">
        <v>606</v>
      </c>
      <c r="C145" s="130">
        <v>46713.082999999999</v>
      </c>
      <c r="D145" s="130">
        <v>41272</v>
      </c>
      <c r="E145" s="130">
        <f>55392+6840</f>
        <v>62232</v>
      </c>
      <c r="F145" s="109">
        <v>63368</v>
      </c>
      <c r="G145" s="109">
        <v>70227</v>
      </c>
    </row>
    <row r="146" spans="1:7">
      <c r="A146" s="13" t="s">
        <v>607</v>
      </c>
      <c r="B146" s="5" t="s">
        <v>608</v>
      </c>
      <c r="C146" s="130">
        <v>0</v>
      </c>
      <c r="D146" s="130">
        <v>0</v>
      </c>
      <c r="E146" s="130">
        <v>0</v>
      </c>
      <c r="F146" s="109"/>
      <c r="G146" s="109"/>
    </row>
    <row r="147" spans="1:7">
      <c r="A147" s="13" t="s">
        <v>609</v>
      </c>
      <c r="B147" s="5" t="s">
        <v>610</v>
      </c>
      <c r="C147" s="130">
        <v>0</v>
      </c>
      <c r="D147" s="130">
        <v>0</v>
      </c>
      <c r="E147" s="130">
        <v>0</v>
      </c>
      <c r="F147" s="109"/>
      <c r="G147" s="109"/>
    </row>
    <row r="148" spans="1:7">
      <c r="A148" s="37" t="s">
        <v>611</v>
      </c>
      <c r="B148" s="5" t="s">
        <v>612</v>
      </c>
      <c r="C148" s="130">
        <v>0</v>
      </c>
      <c r="D148" s="130">
        <v>0</v>
      </c>
      <c r="E148" s="130">
        <v>0</v>
      </c>
      <c r="F148" s="109"/>
      <c r="G148" s="109"/>
    </row>
    <row r="149" spans="1:7">
      <c r="A149" s="37" t="s">
        <v>53</v>
      </c>
      <c r="B149" s="5" t="s">
        <v>613</v>
      </c>
      <c r="C149" s="130">
        <v>0</v>
      </c>
      <c r="D149" s="130">
        <v>0</v>
      </c>
      <c r="E149" s="130">
        <v>0</v>
      </c>
      <c r="F149" s="109"/>
      <c r="G149" s="109"/>
    </row>
    <row r="150" spans="1:7">
      <c r="A150" s="14" t="s">
        <v>72</v>
      </c>
      <c r="B150" s="7" t="s">
        <v>614</v>
      </c>
      <c r="C150" s="130">
        <v>0</v>
      </c>
      <c r="D150" s="130">
        <v>0</v>
      </c>
      <c r="E150" s="130">
        <v>0</v>
      </c>
      <c r="F150" s="109"/>
      <c r="G150" s="109"/>
    </row>
    <row r="151" spans="1:7">
      <c r="A151" s="15" t="s">
        <v>615</v>
      </c>
      <c r="B151" s="7" t="s">
        <v>616</v>
      </c>
      <c r="C151" s="130">
        <v>0</v>
      </c>
      <c r="D151" s="130">
        <v>0</v>
      </c>
      <c r="E151" s="130">
        <v>0</v>
      </c>
      <c r="F151" s="109"/>
      <c r="G151" s="109"/>
    </row>
    <row r="152" spans="1:7" ht="15.6">
      <c r="A152" s="40" t="s">
        <v>73</v>
      </c>
      <c r="B152" s="41" t="s">
        <v>617</v>
      </c>
      <c r="C152" s="130">
        <f>C145</f>
        <v>46713.082999999999</v>
      </c>
      <c r="D152" s="130">
        <f>D145</f>
        <v>41272</v>
      </c>
      <c r="E152" s="130">
        <f>55392+6840</f>
        <v>62232</v>
      </c>
      <c r="F152" s="109">
        <v>63368</v>
      </c>
      <c r="G152" s="109">
        <v>70227</v>
      </c>
    </row>
    <row r="153" spans="1:7" ht="15.6">
      <c r="A153" s="127" t="s">
        <v>55</v>
      </c>
      <c r="B153" s="128"/>
      <c r="C153" s="130">
        <f>C152+C130</f>
        <v>47318.404999999999</v>
      </c>
      <c r="D153" s="130">
        <f>D152+D130</f>
        <v>41272.237999999998</v>
      </c>
      <c r="E153" s="130">
        <f>55392+6840</f>
        <v>62232</v>
      </c>
      <c r="F153" s="109">
        <v>63368</v>
      </c>
      <c r="G153" s="109">
        <v>70340</v>
      </c>
    </row>
  </sheetData>
  <mergeCells count="2">
    <mergeCell ref="A2:E2"/>
    <mergeCell ref="A3:E3"/>
  </mergeCells>
  <phoneticPr fontId="46" type="noConversion"/>
  <pageMargins left="0.3" right="0.28000000000000003" top="0.74803149606299213" bottom="0.74803149606299213" header="0.31496062992125984" footer="0.31496062992125984"/>
  <pageSetup paperSize="9" scale="54" fitToHeight="2" orientation="portrait" horizontalDpi="300" verticalDpi="300" r:id="rId1"/>
  <headerFooter alignWithMargins="0">
    <oddHeader>&amp;R26.sz.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G153"/>
  <sheetViews>
    <sheetView zoomScale="90" workbookViewId="0">
      <pane xSplit="2" ySplit="6" topLeftCell="E145" activePane="bottomRight" state="frozen"/>
      <selection pane="topRight" activeCell="C1" sqref="C1"/>
      <selection pane="bottomLeft" activeCell="A7" sqref="A7"/>
      <selection pane="bottomRight" activeCell="E151" sqref="E151"/>
    </sheetView>
  </sheetViews>
  <sheetFormatPr defaultRowHeight="14.4"/>
  <cols>
    <col min="1" max="1" width="101.33203125" customWidth="1"/>
    <col min="3" max="3" width="13.88671875" style="105" customWidth="1"/>
    <col min="4" max="4" width="12.109375" style="105" customWidth="1"/>
    <col min="5" max="5" width="15.6640625" style="122" customWidth="1"/>
    <col min="6" max="6" width="12.88671875" style="105" customWidth="1"/>
    <col min="7" max="7" width="11" style="105" customWidth="1"/>
  </cols>
  <sheetData>
    <row r="1" spans="1:7" s="98" customFormat="1">
      <c r="A1" s="167"/>
      <c r="C1" s="170"/>
      <c r="D1" s="170"/>
      <c r="E1" s="168"/>
      <c r="F1" s="170"/>
      <c r="G1" s="170"/>
    </row>
    <row r="2" spans="1:7" ht="26.25" customHeight="1">
      <c r="A2" s="281" t="s">
        <v>1020</v>
      </c>
      <c r="B2" s="286"/>
      <c r="C2" s="286"/>
      <c r="D2" s="286"/>
      <c r="E2" s="286"/>
    </row>
    <row r="3" spans="1:7" ht="30" customHeight="1">
      <c r="A3" s="285" t="s">
        <v>248</v>
      </c>
      <c r="B3" s="282"/>
      <c r="C3" s="282"/>
      <c r="D3" s="282"/>
      <c r="E3" s="282"/>
    </row>
    <row r="5" spans="1:7">
      <c r="A5" s="129" t="s">
        <v>694</v>
      </c>
    </row>
    <row r="6" spans="1:7" ht="40.200000000000003">
      <c r="A6" s="2" t="s">
        <v>319</v>
      </c>
      <c r="B6" s="3" t="s">
        <v>320</v>
      </c>
      <c r="C6" s="123" t="s">
        <v>283</v>
      </c>
      <c r="D6" s="123" t="s">
        <v>284</v>
      </c>
      <c r="E6" s="123" t="s">
        <v>282</v>
      </c>
      <c r="F6" s="106" t="s">
        <v>975</v>
      </c>
      <c r="G6" s="106" t="s">
        <v>976</v>
      </c>
    </row>
    <row r="7" spans="1:7">
      <c r="A7" s="31" t="s">
        <v>618</v>
      </c>
      <c r="B7" s="30" t="s">
        <v>346</v>
      </c>
      <c r="C7" s="130">
        <v>34157.72</v>
      </c>
      <c r="D7" s="130">
        <v>30408.720000000001</v>
      </c>
      <c r="E7" s="130">
        <v>25984</v>
      </c>
      <c r="F7" s="109">
        <v>25377</v>
      </c>
      <c r="G7" s="109">
        <v>25332</v>
      </c>
    </row>
    <row r="8" spans="1:7">
      <c r="A8" s="5" t="s">
        <v>619</v>
      </c>
      <c r="B8" s="30" t="s">
        <v>353</v>
      </c>
      <c r="C8" s="130">
        <v>662.26700000000005</v>
      </c>
      <c r="D8" s="130">
        <v>1583.2159999999999</v>
      </c>
      <c r="E8" s="130">
        <v>1000</v>
      </c>
      <c r="F8" s="109">
        <v>1004</v>
      </c>
      <c r="G8" s="109">
        <v>1004</v>
      </c>
    </row>
    <row r="9" spans="1:7">
      <c r="A9" s="51" t="s">
        <v>14</v>
      </c>
      <c r="B9" s="52" t="s">
        <v>354</v>
      </c>
      <c r="C9" s="130">
        <f>C8+C7</f>
        <v>34819.987000000001</v>
      </c>
      <c r="D9" s="130">
        <f>D8+D7</f>
        <v>31991.936000000002</v>
      </c>
      <c r="E9" s="130">
        <v>26984</v>
      </c>
      <c r="F9" s="109">
        <v>26381</v>
      </c>
      <c r="G9" s="109">
        <v>26336</v>
      </c>
    </row>
    <row r="10" spans="1:7">
      <c r="A10" s="39" t="s">
        <v>1086</v>
      </c>
      <c r="B10" s="52" t="s">
        <v>355</v>
      </c>
      <c r="C10" s="130">
        <v>10403.252</v>
      </c>
      <c r="D10" s="130">
        <v>9415.1360000000004</v>
      </c>
      <c r="E10" s="130">
        <v>7323</v>
      </c>
      <c r="F10" s="109">
        <v>7023</v>
      </c>
      <c r="G10" s="109">
        <v>7022</v>
      </c>
    </row>
    <row r="11" spans="1:7">
      <c r="A11" s="5" t="s">
        <v>620</v>
      </c>
      <c r="B11" s="30" t="s">
        <v>362</v>
      </c>
      <c r="C11" s="130">
        <v>1195.4359999999999</v>
      </c>
      <c r="D11" s="130">
        <v>1151.4000000000001</v>
      </c>
      <c r="E11" s="130">
        <v>1308</v>
      </c>
      <c r="F11" s="109">
        <v>914</v>
      </c>
      <c r="G11" s="109">
        <v>913</v>
      </c>
    </row>
    <row r="12" spans="1:7">
      <c r="A12" s="5" t="s">
        <v>15</v>
      </c>
      <c r="B12" s="30" t="s">
        <v>367</v>
      </c>
      <c r="C12" s="130">
        <v>787.90599999999995</v>
      </c>
      <c r="D12" s="130">
        <v>893.54200000000003</v>
      </c>
      <c r="E12" s="130">
        <v>1000</v>
      </c>
      <c r="F12" s="109">
        <v>871</v>
      </c>
      <c r="G12" s="109">
        <v>871</v>
      </c>
    </row>
    <row r="13" spans="1:7">
      <c r="A13" s="5" t="s">
        <v>621</v>
      </c>
      <c r="B13" s="30" t="s">
        <v>379</v>
      </c>
      <c r="C13" s="130">
        <v>7875.1109999999999</v>
      </c>
      <c r="D13" s="130">
        <v>7012.9669999999996</v>
      </c>
      <c r="E13" s="130">
        <v>9450</v>
      </c>
      <c r="F13" s="109">
        <v>10876</v>
      </c>
      <c r="G13" s="109">
        <v>6380</v>
      </c>
    </row>
    <row r="14" spans="1:7">
      <c r="A14" s="5" t="s">
        <v>657</v>
      </c>
      <c r="B14" s="30" t="s">
        <v>384</v>
      </c>
      <c r="C14" s="130">
        <v>1087.925</v>
      </c>
      <c r="D14" s="130">
        <v>0</v>
      </c>
      <c r="E14" s="130">
        <v>800</v>
      </c>
      <c r="F14" s="109">
        <v>800</v>
      </c>
      <c r="G14" s="109">
        <v>370</v>
      </c>
    </row>
    <row r="15" spans="1:7">
      <c r="A15" s="5" t="s">
        <v>658</v>
      </c>
      <c r="B15" s="30" t="s">
        <v>393</v>
      </c>
      <c r="C15" s="130">
        <v>1922.761</v>
      </c>
      <c r="D15" s="130">
        <v>1995.35</v>
      </c>
      <c r="E15" s="130">
        <v>3231</v>
      </c>
      <c r="F15" s="109">
        <v>3231</v>
      </c>
      <c r="G15" s="109">
        <v>1265</v>
      </c>
    </row>
    <row r="16" spans="1:7">
      <c r="A16" s="39" t="s">
        <v>659</v>
      </c>
      <c r="B16" s="52" t="s">
        <v>394</v>
      </c>
      <c r="C16" s="130">
        <f>SUM(C11:C15)</f>
        <v>12869.138999999999</v>
      </c>
      <c r="D16" s="130">
        <f>SUM(D11:D15)</f>
        <v>11053.259</v>
      </c>
      <c r="E16" s="130">
        <v>15789</v>
      </c>
      <c r="F16" s="109">
        <v>16692</v>
      </c>
      <c r="G16" s="109">
        <v>9799</v>
      </c>
    </row>
    <row r="17" spans="1:7">
      <c r="A17" s="13" t="s">
        <v>395</v>
      </c>
      <c r="B17" s="30" t="s">
        <v>396</v>
      </c>
      <c r="C17" s="130">
        <v>0</v>
      </c>
      <c r="D17" s="130">
        <v>0</v>
      </c>
      <c r="E17" s="130">
        <v>0</v>
      </c>
      <c r="F17" s="109"/>
      <c r="G17" s="109"/>
    </row>
    <row r="18" spans="1:7">
      <c r="A18" s="13" t="s">
        <v>660</v>
      </c>
      <c r="B18" s="30" t="s">
        <v>397</v>
      </c>
      <c r="C18" s="130">
        <v>0</v>
      </c>
      <c r="D18" s="130">
        <v>0</v>
      </c>
      <c r="E18" s="130">
        <v>0</v>
      </c>
      <c r="F18" s="109"/>
      <c r="G18" s="109"/>
    </row>
    <row r="19" spans="1:7">
      <c r="A19" s="17" t="s">
        <v>1092</v>
      </c>
      <c r="B19" s="30" t="s">
        <v>398</v>
      </c>
      <c r="C19" s="130">
        <v>0</v>
      </c>
      <c r="D19" s="130">
        <v>0</v>
      </c>
      <c r="E19" s="130">
        <v>0</v>
      </c>
      <c r="F19" s="109"/>
      <c r="G19" s="109"/>
    </row>
    <row r="20" spans="1:7">
      <c r="A20" s="17" t="s">
        <v>1093</v>
      </c>
      <c r="B20" s="30" t="s">
        <v>399</v>
      </c>
      <c r="C20" s="130">
        <v>0</v>
      </c>
      <c r="D20" s="130">
        <v>0</v>
      </c>
      <c r="E20" s="130">
        <v>0</v>
      </c>
      <c r="F20" s="109"/>
      <c r="G20" s="109"/>
    </row>
    <row r="21" spans="1:7">
      <c r="A21" s="17" t="s">
        <v>1094</v>
      </c>
      <c r="B21" s="30" t="s">
        <v>400</v>
      </c>
      <c r="C21" s="130">
        <v>0</v>
      </c>
      <c r="D21" s="130">
        <v>0</v>
      </c>
      <c r="E21" s="130">
        <v>0</v>
      </c>
      <c r="F21" s="109"/>
      <c r="G21" s="109"/>
    </row>
    <row r="22" spans="1:7">
      <c r="A22" s="13" t="s">
        <v>1095</v>
      </c>
      <c r="B22" s="30" t="s">
        <v>401</v>
      </c>
      <c r="C22" s="130">
        <v>0</v>
      </c>
      <c r="D22" s="130">
        <v>0</v>
      </c>
      <c r="E22" s="130">
        <v>0</v>
      </c>
      <c r="F22" s="109"/>
      <c r="G22" s="109"/>
    </row>
    <row r="23" spans="1:7">
      <c r="A23" s="13" t="s">
        <v>1096</v>
      </c>
      <c r="B23" s="30" t="s">
        <v>402</v>
      </c>
      <c r="C23" s="130">
        <v>0</v>
      </c>
      <c r="D23" s="130">
        <v>0</v>
      </c>
      <c r="E23" s="130">
        <v>0</v>
      </c>
      <c r="F23" s="109"/>
      <c r="G23" s="109"/>
    </row>
    <row r="24" spans="1:7">
      <c r="A24" s="13" t="s">
        <v>1097</v>
      </c>
      <c r="B24" s="30" t="s">
        <v>403</v>
      </c>
      <c r="C24" s="130">
        <v>0</v>
      </c>
      <c r="D24" s="130">
        <v>0</v>
      </c>
      <c r="E24" s="130">
        <v>0</v>
      </c>
      <c r="F24" s="109"/>
      <c r="G24" s="109"/>
    </row>
    <row r="25" spans="1:7">
      <c r="A25" s="49" t="s">
        <v>689</v>
      </c>
      <c r="B25" s="52" t="s">
        <v>404</v>
      </c>
      <c r="C25" s="130">
        <v>0</v>
      </c>
      <c r="D25" s="130">
        <v>0</v>
      </c>
      <c r="E25" s="130">
        <v>0</v>
      </c>
      <c r="F25" s="109"/>
      <c r="G25" s="109"/>
    </row>
    <row r="26" spans="1:7">
      <c r="A26" s="12" t="s">
        <v>1098</v>
      </c>
      <c r="B26" s="30" t="s">
        <v>405</v>
      </c>
      <c r="C26" s="130">
        <v>0</v>
      </c>
      <c r="D26" s="130">
        <v>0</v>
      </c>
      <c r="E26" s="130">
        <v>0</v>
      </c>
      <c r="F26" s="109"/>
      <c r="G26" s="109"/>
    </row>
    <row r="27" spans="1:7">
      <c r="A27" s="12" t="s">
        <v>406</v>
      </c>
      <c r="B27" s="30" t="s">
        <v>407</v>
      </c>
      <c r="C27" s="130">
        <v>0</v>
      </c>
      <c r="D27" s="130">
        <v>0</v>
      </c>
      <c r="E27" s="130">
        <v>0</v>
      </c>
      <c r="F27" s="109"/>
      <c r="G27" s="109"/>
    </row>
    <row r="28" spans="1:7">
      <c r="A28" s="12" t="s">
        <v>408</v>
      </c>
      <c r="B28" s="30" t="s">
        <v>409</v>
      </c>
      <c r="C28" s="130">
        <v>0</v>
      </c>
      <c r="D28" s="130">
        <v>0</v>
      </c>
      <c r="E28" s="130">
        <v>0</v>
      </c>
      <c r="F28" s="109"/>
      <c r="G28" s="109"/>
    </row>
    <row r="29" spans="1:7">
      <c r="A29" s="12" t="s">
        <v>690</v>
      </c>
      <c r="B29" s="30" t="s">
        <v>410</v>
      </c>
      <c r="C29" s="130">
        <v>0</v>
      </c>
      <c r="D29" s="130">
        <v>0</v>
      </c>
      <c r="E29" s="130">
        <v>0</v>
      </c>
      <c r="F29" s="109"/>
      <c r="G29" s="109"/>
    </row>
    <row r="30" spans="1:7">
      <c r="A30" s="12" t="s">
        <v>1099</v>
      </c>
      <c r="B30" s="30" t="s">
        <v>411</v>
      </c>
      <c r="C30" s="130">
        <v>0</v>
      </c>
      <c r="D30" s="130">
        <v>0</v>
      </c>
      <c r="E30" s="130">
        <v>0</v>
      </c>
      <c r="F30" s="109"/>
      <c r="G30" s="109"/>
    </row>
    <row r="31" spans="1:7">
      <c r="A31" s="12" t="s">
        <v>1067</v>
      </c>
      <c r="B31" s="30" t="s">
        <v>412</v>
      </c>
      <c r="C31" s="130">
        <v>0</v>
      </c>
      <c r="D31" s="130">
        <v>0</v>
      </c>
      <c r="E31" s="130">
        <v>0</v>
      </c>
      <c r="F31" s="109"/>
      <c r="G31" s="109"/>
    </row>
    <row r="32" spans="1:7">
      <c r="A32" s="12" t="s">
        <v>1100</v>
      </c>
      <c r="B32" s="30" t="s">
        <v>413</v>
      </c>
      <c r="C32" s="130">
        <v>0</v>
      </c>
      <c r="D32" s="130">
        <v>0</v>
      </c>
      <c r="E32" s="130">
        <v>0</v>
      </c>
      <c r="F32" s="109"/>
      <c r="G32" s="109"/>
    </row>
    <row r="33" spans="1:7">
      <c r="A33" s="12" t="s">
        <v>0</v>
      </c>
      <c r="B33" s="30" t="s">
        <v>414</v>
      </c>
      <c r="C33" s="130">
        <v>0</v>
      </c>
      <c r="D33" s="130">
        <v>0</v>
      </c>
      <c r="E33" s="130">
        <v>0</v>
      </c>
      <c r="F33" s="109"/>
      <c r="G33" s="109"/>
    </row>
    <row r="34" spans="1:7">
      <c r="A34" s="12" t="s">
        <v>415</v>
      </c>
      <c r="B34" s="30" t="s">
        <v>416</v>
      </c>
      <c r="C34" s="130">
        <v>0</v>
      </c>
      <c r="D34" s="130">
        <v>0</v>
      </c>
      <c r="E34" s="130">
        <v>0</v>
      </c>
      <c r="F34" s="109"/>
      <c r="G34" s="109"/>
    </row>
    <row r="35" spans="1:7">
      <c r="A35" s="20" t="s">
        <v>417</v>
      </c>
      <c r="B35" s="30" t="s">
        <v>418</v>
      </c>
      <c r="C35" s="130">
        <v>0</v>
      </c>
      <c r="D35" s="130">
        <v>0</v>
      </c>
      <c r="E35" s="130">
        <v>0</v>
      </c>
      <c r="F35" s="109"/>
      <c r="G35" s="109"/>
    </row>
    <row r="36" spans="1:7">
      <c r="A36" s="12" t="s">
        <v>1</v>
      </c>
      <c r="B36" s="30" t="s">
        <v>419</v>
      </c>
      <c r="C36" s="130">
        <v>0</v>
      </c>
      <c r="D36" s="130">
        <v>0</v>
      </c>
      <c r="E36" s="130">
        <v>0</v>
      </c>
      <c r="F36" s="109"/>
      <c r="G36" s="109"/>
    </row>
    <row r="37" spans="1:7">
      <c r="A37" s="20" t="s">
        <v>198</v>
      </c>
      <c r="B37" s="30" t="s">
        <v>420</v>
      </c>
      <c r="C37" s="130">
        <v>0</v>
      </c>
      <c r="D37" s="130">
        <v>140</v>
      </c>
      <c r="E37" s="130">
        <v>135</v>
      </c>
      <c r="F37" s="109">
        <v>135</v>
      </c>
      <c r="G37" s="109"/>
    </row>
    <row r="38" spans="1:7">
      <c r="A38" s="20" t="s">
        <v>199</v>
      </c>
      <c r="B38" s="30" t="s">
        <v>420</v>
      </c>
      <c r="C38" s="130">
        <v>0</v>
      </c>
      <c r="D38" s="130">
        <v>0</v>
      </c>
      <c r="E38" s="130"/>
      <c r="F38" s="109"/>
      <c r="G38" s="109"/>
    </row>
    <row r="39" spans="1:7">
      <c r="A39" s="49" t="s">
        <v>1070</v>
      </c>
      <c r="B39" s="52" t="s">
        <v>421</v>
      </c>
      <c r="C39" s="130">
        <f>SUM(C26:C38)</f>
        <v>0</v>
      </c>
      <c r="D39" s="130">
        <f>SUM(D26:D38)</f>
        <v>140</v>
      </c>
      <c r="E39" s="130">
        <v>135</v>
      </c>
      <c r="F39" s="109">
        <v>135</v>
      </c>
      <c r="G39" s="109"/>
    </row>
    <row r="40" spans="1:7" ht="15.6">
      <c r="A40" s="59" t="s">
        <v>131</v>
      </c>
      <c r="B40" s="97"/>
      <c r="C40" s="130">
        <f>C39+C25+C16+C10+C9</f>
        <v>58092.377999999997</v>
      </c>
      <c r="D40" s="130">
        <f>D39+D25+D16+D10+D9</f>
        <v>52600.331000000006</v>
      </c>
      <c r="E40" s="130">
        <v>50231</v>
      </c>
      <c r="F40" s="109">
        <v>50231</v>
      </c>
      <c r="G40" s="109">
        <f>G39+G25+G16+G10+G9</f>
        <v>43157</v>
      </c>
    </row>
    <row r="41" spans="1:7">
      <c r="A41" s="34" t="s">
        <v>422</v>
      </c>
      <c r="B41" s="30" t="s">
        <v>423</v>
      </c>
      <c r="C41" s="130">
        <v>0</v>
      </c>
      <c r="D41" s="130">
        <v>0</v>
      </c>
      <c r="E41" s="130">
        <v>32</v>
      </c>
      <c r="F41" s="109">
        <v>32</v>
      </c>
      <c r="G41" s="109">
        <v>58</v>
      </c>
    </row>
    <row r="42" spans="1:7">
      <c r="A42" s="34" t="s">
        <v>2</v>
      </c>
      <c r="B42" s="30" t="s">
        <v>424</v>
      </c>
      <c r="C42" s="130">
        <v>0</v>
      </c>
      <c r="D42" s="130">
        <v>0</v>
      </c>
      <c r="E42" s="130">
        <v>0</v>
      </c>
      <c r="F42" s="109"/>
      <c r="G42" s="109"/>
    </row>
    <row r="43" spans="1:7">
      <c r="A43" s="34" t="s">
        <v>425</v>
      </c>
      <c r="B43" s="30" t="s">
        <v>426</v>
      </c>
      <c r="C43" s="130">
        <v>665.85</v>
      </c>
      <c r="D43" s="130">
        <v>94.331000000000003</v>
      </c>
      <c r="E43" s="130">
        <v>600</v>
      </c>
      <c r="F43" s="109">
        <v>600</v>
      </c>
      <c r="G43" s="109">
        <v>247</v>
      </c>
    </row>
    <row r="44" spans="1:7">
      <c r="A44" s="34" t="s">
        <v>427</v>
      </c>
      <c r="B44" s="30" t="s">
        <v>428</v>
      </c>
      <c r="C44" s="130">
        <v>0</v>
      </c>
      <c r="D44" s="130">
        <v>0</v>
      </c>
      <c r="E44" s="130">
        <v>0</v>
      </c>
      <c r="F44" s="109"/>
      <c r="G44" s="109"/>
    </row>
    <row r="45" spans="1:7">
      <c r="A45" s="6" t="s">
        <v>429</v>
      </c>
      <c r="B45" s="30" t="s">
        <v>430</v>
      </c>
      <c r="C45" s="130">
        <v>0</v>
      </c>
      <c r="D45" s="130">
        <v>0</v>
      </c>
      <c r="E45" s="130">
        <v>0</v>
      </c>
      <c r="F45" s="109"/>
      <c r="G45" s="109"/>
    </row>
    <row r="46" spans="1:7">
      <c r="A46" s="6" t="s">
        <v>431</v>
      </c>
      <c r="B46" s="30" t="s">
        <v>432</v>
      </c>
      <c r="C46" s="130">
        <v>0</v>
      </c>
      <c r="D46" s="130">
        <v>0</v>
      </c>
      <c r="E46" s="130">
        <v>0</v>
      </c>
      <c r="F46" s="109"/>
      <c r="G46" s="109"/>
    </row>
    <row r="47" spans="1:7">
      <c r="A47" s="6" t="s">
        <v>433</v>
      </c>
      <c r="B47" s="30" t="s">
        <v>434</v>
      </c>
      <c r="C47" s="130">
        <v>179.78</v>
      </c>
      <c r="D47" s="130">
        <v>25.469000000000001</v>
      </c>
      <c r="E47" s="130">
        <v>171</v>
      </c>
      <c r="F47" s="109">
        <v>171</v>
      </c>
      <c r="G47" s="109">
        <v>25</v>
      </c>
    </row>
    <row r="48" spans="1:7">
      <c r="A48" s="50" t="s">
        <v>1072</v>
      </c>
      <c r="B48" s="52" t="s">
        <v>435</v>
      </c>
      <c r="C48" s="130">
        <f>SUM(C41:C47)</f>
        <v>845.63</v>
      </c>
      <c r="D48" s="130">
        <f>SUM(D41:D47)</f>
        <v>119.80000000000001</v>
      </c>
      <c r="E48" s="130">
        <v>803</v>
      </c>
      <c r="F48" s="109">
        <v>803</v>
      </c>
      <c r="G48" s="109">
        <v>330</v>
      </c>
    </row>
    <row r="49" spans="1:7">
      <c r="A49" s="13" t="s">
        <v>436</v>
      </c>
      <c r="B49" s="30" t="s">
        <v>437</v>
      </c>
      <c r="C49" s="130">
        <v>0</v>
      </c>
      <c r="D49" s="130">
        <v>115.6</v>
      </c>
      <c r="E49" s="130">
        <v>0</v>
      </c>
      <c r="F49" s="109"/>
      <c r="G49" s="109"/>
    </row>
    <row r="50" spans="1:7">
      <c r="A50" s="13" t="s">
        <v>438</v>
      </c>
      <c r="B50" s="30" t="s">
        <v>439</v>
      </c>
      <c r="C50" s="130">
        <v>0</v>
      </c>
      <c r="D50" s="130">
        <v>0</v>
      </c>
      <c r="E50" s="130">
        <v>0</v>
      </c>
      <c r="F50" s="109"/>
      <c r="G50" s="109"/>
    </row>
    <row r="51" spans="1:7">
      <c r="A51" s="13" t="s">
        <v>440</v>
      </c>
      <c r="B51" s="30" t="s">
        <v>441</v>
      </c>
      <c r="C51" s="130">
        <v>0</v>
      </c>
      <c r="D51" s="130">
        <v>0</v>
      </c>
      <c r="E51" s="130">
        <v>0</v>
      </c>
      <c r="F51" s="109"/>
      <c r="G51" s="109"/>
    </row>
    <row r="52" spans="1:7">
      <c r="A52" s="13" t="s">
        <v>442</v>
      </c>
      <c r="B52" s="30" t="s">
        <v>443</v>
      </c>
      <c r="C52" s="130">
        <v>0</v>
      </c>
      <c r="D52" s="130">
        <v>31.212</v>
      </c>
      <c r="E52" s="130">
        <v>0</v>
      </c>
      <c r="F52" s="109"/>
      <c r="G52" s="109"/>
    </row>
    <row r="53" spans="1:7">
      <c r="A53" s="49" t="s">
        <v>1073</v>
      </c>
      <c r="B53" s="52" t="s">
        <v>444</v>
      </c>
      <c r="C53" s="130">
        <f>SUM(C49:C52)</f>
        <v>0</v>
      </c>
      <c r="D53" s="130">
        <f>SUM(D49:D52)</f>
        <v>146.81199999999998</v>
      </c>
      <c r="E53" s="130">
        <v>0</v>
      </c>
      <c r="F53" s="109"/>
      <c r="G53" s="109"/>
    </row>
    <row r="54" spans="1:7">
      <c r="A54" s="13" t="s">
        <v>445</v>
      </c>
      <c r="B54" s="30" t="s">
        <v>446</v>
      </c>
      <c r="C54" s="130">
        <v>0</v>
      </c>
      <c r="D54" s="130">
        <v>0</v>
      </c>
      <c r="E54" s="130">
        <v>0</v>
      </c>
      <c r="F54" s="109"/>
      <c r="G54" s="109"/>
    </row>
    <row r="55" spans="1:7">
      <c r="A55" s="13" t="s">
        <v>3</v>
      </c>
      <c r="B55" s="30" t="s">
        <v>447</v>
      </c>
      <c r="C55" s="130">
        <v>0</v>
      </c>
      <c r="D55" s="130">
        <v>0</v>
      </c>
      <c r="E55" s="130">
        <v>0</v>
      </c>
      <c r="F55" s="109"/>
      <c r="G55" s="109"/>
    </row>
    <row r="56" spans="1:7">
      <c r="A56" s="13" t="s">
        <v>4</v>
      </c>
      <c r="B56" s="30" t="s">
        <v>448</v>
      </c>
      <c r="C56" s="130">
        <v>0</v>
      </c>
      <c r="D56" s="130">
        <v>0</v>
      </c>
      <c r="E56" s="130">
        <v>0</v>
      </c>
      <c r="F56" s="109"/>
      <c r="G56" s="109"/>
    </row>
    <row r="57" spans="1:7">
      <c r="A57" s="13" t="s">
        <v>5</v>
      </c>
      <c r="B57" s="30" t="s">
        <v>449</v>
      </c>
      <c r="C57" s="130">
        <v>0</v>
      </c>
      <c r="D57" s="130">
        <v>0</v>
      </c>
      <c r="E57" s="130">
        <v>0</v>
      </c>
      <c r="F57" s="109"/>
      <c r="G57" s="109"/>
    </row>
    <row r="58" spans="1:7">
      <c r="A58" s="13" t="s">
        <v>6</v>
      </c>
      <c r="B58" s="30" t="s">
        <v>450</v>
      </c>
      <c r="C58" s="130">
        <v>0</v>
      </c>
      <c r="D58" s="130">
        <v>0</v>
      </c>
      <c r="E58" s="130">
        <v>0</v>
      </c>
      <c r="F58" s="109"/>
      <c r="G58" s="109"/>
    </row>
    <row r="59" spans="1:7">
      <c r="A59" s="13" t="s">
        <v>7</v>
      </c>
      <c r="B59" s="30" t="s">
        <v>451</v>
      </c>
      <c r="C59" s="130">
        <v>0</v>
      </c>
      <c r="D59" s="130">
        <v>0</v>
      </c>
      <c r="E59" s="130">
        <v>0</v>
      </c>
      <c r="F59" s="109"/>
      <c r="G59" s="109"/>
    </row>
    <row r="60" spans="1:7">
      <c r="A60" s="13" t="s">
        <v>452</v>
      </c>
      <c r="B60" s="30" t="s">
        <v>453</v>
      </c>
      <c r="C60" s="130">
        <v>0</v>
      </c>
      <c r="D60" s="130">
        <v>0</v>
      </c>
      <c r="E60" s="130">
        <v>0</v>
      </c>
      <c r="F60" s="109"/>
      <c r="G60" s="109"/>
    </row>
    <row r="61" spans="1:7">
      <c r="A61" s="13" t="s">
        <v>8</v>
      </c>
      <c r="B61" s="30" t="s">
        <v>454</v>
      </c>
      <c r="C61" s="130">
        <v>0</v>
      </c>
      <c r="D61" s="130">
        <v>0</v>
      </c>
      <c r="E61" s="130">
        <v>0</v>
      </c>
      <c r="F61" s="109"/>
      <c r="G61" s="109"/>
    </row>
    <row r="62" spans="1:7">
      <c r="A62" s="49" t="s">
        <v>1074</v>
      </c>
      <c r="B62" s="52" t="s">
        <v>455</v>
      </c>
      <c r="C62" s="130">
        <v>0</v>
      </c>
      <c r="D62" s="130">
        <v>0</v>
      </c>
      <c r="E62" s="130">
        <v>0</v>
      </c>
      <c r="F62" s="109"/>
      <c r="G62" s="109"/>
    </row>
    <row r="63" spans="1:7" ht="15.6">
      <c r="A63" s="59" t="s">
        <v>130</v>
      </c>
      <c r="B63" s="97"/>
      <c r="C63" s="130">
        <f>C62+C53+C48</f>
        <v>845.63</v>
      </c>
      <c r="D63" s="130">
        <f>D62+D53+D48</f>
        <v>266.61199999999997</v>
      </c>
      <c r="E63" s="130">
        <v>803</v>
      </c>
      <c r="F63" s="109">
        <v>803</v>
      </c>
      <c r="G63" s="109">
        <v>330</v>
      </c>
    </row>
    <row r="64" spans="1:7" ht="15.6">
      <c r="A64" s="35" t="s">
        <v>16</v>
      </c>
      <c r="B64" s="36" t="s">
        <v>456</v>
      </c>
      <c r="C64" s="130">
        <f>C63+C40</f>
        <v>58938.007999999994</v>
      </c>
      <c r="D64" s="130">
        <f>D63+D40</f>
        <v>52866.943000000007</v>
      </c>
      <c r="E64" s="130">
        <v>51034</v>
      </c>
      <c r="F64" s="109">
        <v>51034</v>
      </c>
      <c r="G64" s="109">
        <f>G63+G40</f>
        <v>43487</v>
      </c>
    </row>
    <row r="65" spans="1:7">
      <c r="A65" s="15" t="s">
        <v>1079</v>
      </c>
      <c r="B65" s="7" t="s">
        <v>462</v>
      </c>
      <c r="C65" s="130">
        <v>0</v>
      </c>
      <c r="D65" s="130">
        <v>0</v>
      </c>
      <c r="E65" s="130">
        <v>0</v>
      </c>
      <c r="F65" s="109"/>
      <c r="G65" s="109"/>
    </row>
    <row r="66" spans="1:7">
      <c r="A66" s="14" t="s">
        <v>1080</v>
      </c>
      <c r="B66" s="7" t="s">
        <v>470</v>
      </c>
      <c r="C66" s="130">
        <v>0</v>
      </c>
      <c r="D66" s="130">
        <v>0</v>
      </c>
      <c r="E66" s="130">
        <v>0</v>
      </c>
      <c r="F66" s="109"/>
      <c r="G66" s="109"/>
    </row>
    <row r="67" spans="1:7">
      <c r="A67" s="37" t="s">
        <v>471</v>
      </c>
      <c r="B67" s="5" t="s">
        <v>472</v>
      </c>
      <c r="C67" s="130">
        <v>0</v>
      </c>
      <c r="D67" s="130">
        <v>0</v>
      </c>
      <c r="E67" s="130">
        <v>0</v>
      </c>
      <c r="F67" s="109"/>
      <c r="G67" s="109"/>
    </row>
    <row r="68" spans="1:7">
      <c r="A68" s="37" t="s">
        <v>473</v>
      </c>
      <c r="B68" s="5" t="s">
        <v>474</v>
      </c>
      <c r="C68" s="130">
        <v>0</v>
      </c>
      <c r="D68" s="130">
        <v>0</v>
      </c>
      <c r="E68" s="130">
        <v>0</v>
      </c>
      <c r="F68" s="109"/>
      <c r="G68" s="109"/>
    </row>
    <row r="69" spans="1:7">
      <c r="A69" s="14" t="s">
        <v>475</v>
      </c>
      <c r="B69" s="7" t="s">
        <v>476</v>
      </c>
      <c r="C69" s="130">
        <v>0</v>
      </c>
      <c r="D69" s="130">
        <v>0</v>
      </c>
      <c r="E69" s="130">
        <v>0</v>
      </c>
      <c r="F69" s="109"/>
      <c r="G69" s="109"/>
    </row>
    <row r="70" spans="1:7">
      <c r="A70" s="37" t="s">
        <v>477</v>
      </c>
      <c r="B70" s="5" t="s">
        <v>478</v>
      </c>
      <c r="C70" s="130">
        <v>0</v>
      </c>
      <c r="D70" s="130">
        <v>0</v>
      </c>
      <c r="E70" s="130">
        <v>0</v>
      </c>
      <c r="F70" s="109"/>
      <c r="G70" s="109"/>
    </row>
    <row r="71" spans="1:7">
      <c r="A71" s="37" t="s">
        <v>479</v>
      </c>
      <c r="B71" s="5" t="s">
        <v>480</v>
      </c>
      <c r="C71" s="130">
        <v>0</v>
      </c>
      <c r="D71" s="130">
        <v>0</v>
      </c>
      <c r="E71" s="130">
        <v>0</v>
      </c>
      <c r="F71" s="109"/>
      <c r="G71" s="109"/>
    </row>
    <row r="72" spans="1:7">
      <c r="A72" s="37" t="s">
        <v>481</v>
      </c>
      <c r="B72" s="5" t="s">
        <v>482</v>
      </c>
      <c r="C72" s="130">
        <v>0</v>
      </c>
      <c r="D72" s="130">
        <v>0</v>
      </c>
      <c r="E72" s="130">
        <v>0</v>
      </c>
      <c r="F72" s="109"/>
      <c r="G72" s="109"/>
    </row>
    <row r="73" spans="1:7">
      <c r="A73" s="38" t="s">
        <v>1081</v>
      </c>
      <c r="B73" s="39" t="s">
        <v>483</v>
      </c>
      <c r="C73" s="130">
        <v>0</v>
      </c>
      <c r="D73" s="130">
        <v>0</v>
      </c>
      <c r="E73" s="130">
        <v>0</v>
      </c>
      <c r="F73" s="109"/>
      <c r="G73" s="109"/>
    </row>
    <row r="74" spans="1:7">
      <c r="A74" s="37" t="s">
        <v>484</v>
      </c>
      <c r="B74" s="5" t="s">
        <v>485</v>
      </c>
      <c r="C74" s="130">
        <v>0</v>
      </c>
      <c r="D74" s="130">
        <v>0</v>
      </c>
      <c r="E74" s="130">
        <v>0</v>
      </c>
      <c r="F74" s="109"/>
      <c r="G74" s="109"/>
    </row>
    <row r="75" spans="1:7">
      <c r="A75" s="13" t="s">
        <v>486</v>
      </c>
      <c r="B75" s="5" t="s">
        <v>487</v>
      </c>
      <c r="C75" s="130">
        <v>0</v>
      </c>
      <c r="D75" s="130">
        <v>0</v>
      </c>
      <c r="E75" s="130">
        <v>0</v>
      </c>
      <c r="F75" s="109"/>
      <c r="G75" s="109"/>
    </row>
    <row r="76" spans="1:7">
      <c r="A76" s="37" t="s">
        <v>13</v>
      </c>
      <c r="B76" s="5" t="s">
        <v>488</v>
      </c>
      <c r="C76" s="130">
        <v>0</v>
      </c>
      <c r="D76" s="130">
        <v>0</v>
      </c>
      <c r="E76" s="130">
        <v>0</v>
      </c>
      <c r="F76" s="109"/>
      <c r="G76" s="109"/>
    </row>
    <row r="77" spans="1:7">
      <c r="A77" s="37" t="s">
        <v>1083</v>
      </c>
      <c r="B77" s="5" t="s">
        <v>489</v>
      </c>
      <c r="C77" s="130">
        <v>0</v>
      </c>
      <c r="D77" s="130">
        <v>0</v>
      </c>
      <c r="E77" s="130">
        <v>0</v>
      </c>
      <c r="F77" s="109"/>
      <c r="G77" s="109"/>
    </row>
    <row r="78" spans="1:7">
      <c r="A78" s="38" t="s">
        <v>1084</v>
      </c>
      <c r="B78" s="39" t="s">
        <v>493</v>
      </c>
      <c r="C78" s="130">
        <v>0</v>
      </c>
      <c r="D78" s="130">
        <v>0</v>
      </c>
      <c r="E78" s="130">
        <v>0</v>
      </c>
      <c r="F78" s="109"/>
      <c r="G78" s="109"/>
    </row>
    <row r="79" spans="1:7">
      <c r="A79" s="13" t="s">
        <v>494</v>
      </c>
      <c r="B79" s="5" t="s">
        <v>495</v>
      </c>
      <c r="C79" s="130">
        <v>0</v>
      </c>
      <c r="D79" s="130">
        <v>0</v>
      </c>
      <c r="E79" s="130">
        <v>0</v>
      </c>
      <c r="F79" s="109"/>
      <c r="G79" s="109"/>
    </row>
    <row r="80" spans="1:7" ht="15.6">
      <c r="A80" s="40" t="s">
        <v>17</v>
      </c>
      <c r="B80" s="41" t="s">
        <v>496</v>
      </c>
      <c r="C80" s="130">
        <v>0</v>
      </c>
      <c r="D80" s="130">
        <v>0</v>
      </c>
      <c r="E80" s="130">
        <v>0</v>
      </c>
      <c r="F80" s="109"/>
      <c r="G80" s="109"/>
    </row>
    <row r="81" spans="1:7" ht="15.6">
      <c r="A81" s="127" t="s">
        <v>54</v>
      </c>
      <c r="B81" s="128"/>
      <c r="C81" s="130">
        <f>C80+C64</f>
        <v>58938.007999999994</v>
      </c>
      <c r="D81" s="130">
        <f>D80+D64</f>
        <v>52866.943000000007</v>
      </c>
      <c r="E81" s="130">
        <v>51034</v>
      </c>
      <c r="F81" s="109">
        <v>51034</v>
      </c>
      <c r="G81" s="109">
        <v>43487</v>
      </c>
    </row>
    <row r="82" spans="1:7" ht="40.200000000000003">
      <c r="A82" s="2" t="s">
        <v>319</v>
      </c>
      <c r="B82" s="3" t="s">
        <v>267</v>
      </c>
      <c r="C82" s="123" t="s">
        <v>283</v>
      </c>
      <c r="D82" s="123" t="s">
        <v>284</v>
      </c>
      <c r="E82" s="130" t="s">
        <v>254</v>
      </c>
      <c r="F82" s="109"/>
      <c r="G82" s="109"/>
    </row>
    <row r="83" spans="1:7">
      <c r="A83" s="5" t="s">
        <v>57</v>
      </c>
      <c r="B83" s="6" t="s">
        <v>509</v>
      </c>
      <c r="C83" s="130">
        <v>0</v>
      </c>
      <c r="D83" s="130">
        <v>0</v>
      </c>
      <c r="E83" s="130">
        <v>0</v>
      </c>
      <c r="F83" s="109"/>
      <c r="G83" s="109"/>
    </row>
    <row r="84" spans="1:7">
      <c r="A84" s="5" t="s">
        <v>510</v>
      </c>
      <c r="B84" s="6" t="s">
        <v>511</v>
      </c>
      <c r="C84" s="130">
        <v>0</v>
      </c>
      <c r="D84" s="130">
        <v>0</v>
      </c>
      <c r="E84" s="130">
        <v>0</v>
      </c>
      <c r="F84" s="109"/>
      <c r="G84" s="109"/>
    </row>
    <row r="85" spans="1:7">
      <c r="A85" s="5" t="s">
        <v>512</v>
      </c>
      <c r="B85" s="6" t="s">
        <v>513</v>
      </c>
      <c r="C85" s="130">
        <v>0</v>
      </c>
      <c r="D85" s="130">
        <v>0</v>
      </c>
      <c r="E85" s="130">
        <v>0</v>
      </c>
      <c r="F85" s="109"/>
      <c r="G85" s="109"/>
    </row>
    <row r="86" spans="1:7">
      <c r="A86" s="5" t="s">
        <v>18</v>
      </c>
      <c r="B86" s="6" t="s">
        <v>514</v>
      </c>
      <c r="C86" s="130">
        <v>0</v>
      </c>
      <c r="D86" s="130">
        <v>0</v>
      </c>
      <c r="E86" s="130">
        <v>0</v>
      </c>
      <c r="F86" s="109"/>
      <c r="G86" s="109"/>
    </row>
    <row r="87" spans="1:7">
      <c r="A87" s="5" t="s">
        <v>19</v>
      </c>
      <c r="B87" s="6" t="s">
        <v>515</v>
      </c>
      <c r="C87" s="130">
        <v>0</v>
      </c>
      <c r="D87" s="130">
        <v>0</v>
      </c>
      <c r="E87" s="130">
        <v>0</v>
      </c>
      <c r="F87" s="109"/>
      <c r="G87" s="109"/>
    </row>
    <row r="88" spans="1:7">
      <c r="A88" s="5" t="s">
        <v>20</v>
      </c>
      <c r="B88" s="6" t="s">
        <v>516</v>
      </c>
      <c r="C88" s="130">
        <v>0</v>
      </c>
      <c r="D88" s="130">
        <v>0</v>
      </c>
      <c r="E88" s="130">
        <v>0</v>
      </c>
      <c r="F88" s="109"/>
      <c r="G88" s="109"/>
    </row>
    <row r="89" spans="1:7">
      <c r="A89" s="39" t="s">
        <v>58</v>
      </c>
      <c r="B89" s="50" t="s">
        <v>517</v>
      </c>
      <c r="C89" s="130">
        <v>0</v>
      </c>
      <c r="D89" s="130">
        <v>0</v>
      </c>
      <c r="E89" s="130">
        <v>0</v>
      </c>
      <c r="F89" s="109"/>
      <c r="G89" s="109"/>
    </row>
    <row r="90" spans="1:7">
      <c r="A90" s="5" t="s">
        <v>60</v>
      </c>
      <c r="B90" s="6" t="s">
        <v>528</v>
      </c>
      <c r="C90" s="130">
        <v>0</v>
      </c>
      <c r="D90" s="130">
        <v>0</v>
      </c>
      <c r="E90" s="130">
        <v>0</v>
      </c>
      <c r="F90" s="109"/>
      <c r="G90" s="109"/>
    </row>
    <row r="91" spans="1:7">
      <c r="A91" s="5" t="s">
        <v>26</v>
      </c>
      <c r="B91" s="6" t="s">
        <v>529</v>
      </c>
      <c r="C91" s="130">
        <v>0</v>
      </c>
      <c r="D91" s="130">
        <v>0</v>
      </c>
      <c r="E91" s="130">
        <v>0</v>
      </c>
      <c r="F91" s="109"/>
      <c r="G91" s="109"/>
    </row>
    <row r="92" spans="1:7">
      <c r="A92" s="5" t="s">
        <v>27</v>
      </c>
      <c r="B92" s="6" t="s">
        <v>530</v>
      </c>
      <c r="C92" s="130">
        <v>0</v>
      </c>
      <c r="D92" s="130">
        <v>0</v>
      </c>
      <c r="E92" s="130">
        <v>0</v>
      </c>
      <c r="F92" s="109"/>
      <c r="G92" s="109"/>
    </row>
    <row r="93" spans="1:7">
      <c r="A93" s="5" t="s">
        <v>28</v>
      </c>
      <c r="B93" s="6" t="s">
        <v>531</v>
      </c>
      <c r="C93" s="130">
        <v>0</v>
      </c>
      <c r="D93" s="130">
        <v>0</v>
      </c>
      <c r="E93" s="130">
        <v>0</v>
      </c>
      <c r="F93" s="109"/>
      <c r="G93" s="109"/>
    </row>
    <row r="94" spans="1:7">
      <c r="A94" s="5" t="s">
        <v>61</v>
      </c>
      <c r="B94" s="6" t="s">
        <v>545</v>
      </c>
      <c r="C94" s="130">
        <v>0</v>
      </c>
      <c r="D94" s="130">
        <v>0</v>
      </c>
      <c r="E94" s="130">
        <v>0</v>
      </c>
      <c r="F94" s="109"/>
      <c r="G94" s="109"/>
    </row>
    <row r="95" spans="1:7">
      <c r="A95" s="5" t="s">
        <v>33</v>
      </c>
      <c r="B95" s="6" t="s">
        <v>546</v>
      </c>
      <c r="C95" s="130">
        <v>125.822</v>
      </c>
      <c r="D95" s="130">
        <v>70.25</v>
      </c>
      <c r="E95" s="130">
        <v>50</v>
      </c>
      <c r="F95" s="109"/>
      <c r="G95" s="109"/>
    </row>
    <row r="96" spans="1:7">
      <c r="A96" s="39" t="s">
        <v>62</v>
      </c>
      <c r="B96" s="50" t="s">
        <v>547</v>
      </c>
      <c r="C96" s="130">
        <f>SUM(C90:C95)</f>
        <v>125.822</v>
      </c>
      <c r="D96" s="130">
        <f>SUM(D90:D95)</f>
        <v>70.25</v>
      </c>
      <c r="E96" s="130">
        <v>50</v>
      </c>
      <c r="F96" s="109">
        <v>50</v>
      </c>
      <c r="G96" s="109">
        <v>33</v>
      </c>
    </row>
    <row r="97" spans="1:7">
      <c r="A97" s="13" t="s">
        <v>548</v>
      </c>
      <c r="B97" s="6" t="s">
        <v>549</v>
      </c>
      <c r="C97" s="130">
        <v>0</v>
      </c>
      <c r="D97" s="130">
        <v>0</v>
      </c>
      <c r="E97" s="130">
        <v>0</v>
      </c>
      <c r="F97" s="109"/>
      <c r="G97" s="109"/>
    </row>
    <row r="98" spans="1:7">
      <c r="A98" s="13" t="s">
        <v>34</v>
      </c>
      <c r="B98" s="6" t="s">
        <v>550</v>
      </c>
      <c r="C98" s="130">
        <v>0</v>
      </c>
      <c r="D98" s="130">
        <v>0</v>
      </c>
      <c r="E98" s="130">
        <v>0</v>
      </c>
      <c r="F98" s="109"/>
      <c r="G98" s="109"/>
    </row>
    <row r="99" spans="1:7">
      <c r="A99" s="13" t="s">
        <v>35</v>
      </c>
      <c r="B99" s="6" t="s">
        <v>551</v>
      </c>
      <c r="C99" s="130">
        <v>57.716000000000001</v>
      </c>
      <c r="D99" s="130">
        <v>314.27800000000002</v>
      </c>
      <c r="E99" s="130">
        <v>50</v>
      </c>
      <c r="F99" s="109">
        <v>50</v>
      </c>
      <c r="G99" s="109">
        <v>154</v>
      </c>
    </row>
    <row r="100" spans="1:7">
      <c r="A100" s="13" t="s">
        <v>36</v>
      </c>
      <c r="B100" s="6" t="s">
        <v>552</v>
      </c>
      <c r="C100" s="130">
        <v>0</v>
      </c>
      <c r="D100" s="130">
        <v>0</v>
      </c>
      <c r="E100" s="130">
        <v>0</v>
      </c>
      <c r="F100" s="109"/>
      <c r="G100" s="109"/>
    </row>
    <row r="101" spans="1:7">
      <c r="A101" s="13" t="s">
        <v>553</v>
      </c>
      <c r="B101" s="6" t="s">
        <v>554</v>
      </c>
      <c r="C101" s="130">
        <v>0</v>
      </c>
      <c r="D101" s="130">
        <v>0</v>
      </c>
      <c r="E101" s="130">
        <v>0</v>
      </c>
      <c r="F101" s="109"/>
      <c r="G101" s="109"/>
    </row>
    <row r="102" spans="1:7">
      <c r="A102" s="13" t="s">
        <v>555</v>
      </c>
      <c r="B102" s="6" t="s">
        <v>556</v>
      </c>
      <c r="C102" s="130">
        <v>16.745000000000001</v>
      </c>
      <c r="D102" s="130">
        <v>84.733000000000004</v>
      </c>
      <c r="E102" s="130">
        <v>14</v>
      </c>
      <c r="F102" s="109">
        <v>14</v>
      </c>
      <c r="G102" s="109">
        <v>11</v>
      </c>
    </row>
    <row r="103" spans="1:7">
      <c r="A103" s="13" t="s">
        <v>557</v>
      </c>
      <c r="B103" s="6" t="s">
        <v>558</v>
      </c>
      <c r="C103" s="130">
        <v>0</v>
      </c>
      <c r="D103" s="130">
        <v>0</v>
      </c>
      <c r="E103" s="130">
        <v>0</v>
      </c>
      <c r="F103" s="109"/>
      <c r="G103" s="109"/>
    </row>
    <row r="104" spans="1:7">
      <c r="A104" s="13" t="s">
        <v>37</v>
      </c>
      <c r="B104" s="6" t="s">
        <v>559</v>
      </c>
      <c r="C104" s="130">
        <v>0</v>
      </c>
      <c r="D104" s="130">
        <v>0</v>
      </c>
      <c r="E104" s="130">
        <v>0</v>
      </c>
      <c r="F104" s="109"/>
      <c r="G104" s="109"/>
    </row>
    <row r="105" spans="1:7">
      <c r="A105" s="13" t="s">
        <v>38</v>
      </c>
      <c r="B105" s="6" t="s">
        <v>560</v>
      </c>
      <c r="C105" s="130">
        <v>0</v>
      </c>
      <c r="D105" s="130">
        <v>0</v>
      </c>
      <c r="E105" s="130">
        <v>0</v>
      </c>
      <c r="F105" s="109"/>
      <c r="G105" s="109"/>
    </row>
    <row r="106" spans="1:7">
      <c r="A106" s="13" t="s">
        <v>39</v>
      </c>
      <c r="B106" s="6" t="s">
        <v>561</v>
      </c>
      <c r="C106" s="130">
        <v>0</v>
      </c>
      <c r="D106" s="130">
        <v>0</v>
      </c>
      <c r="E106" s="130">
        <v>0</v>
      </c>
      <c r="F106" s="109"/>
      <c r="G106" s="109"/>
    </row>
    <row r="107" spans="1:7">
      <c r="A107" s="49" t="s">
        <v>63</v>
      </c>
      <c r="B107" s="50" t="s">
        <v>562</v>
      </c>
      <c r="C107" s="130">
        <f>SUM(C97:C106)</f>
        <v>74.460999999999999</v>
      </c>
      <c r="D107" s="130">
        <f>SUM(D97:D106)</f>
        <v>399.01100000000002</v>
      </c>
      <c r="E107" s="130">
        <v>64</v>
      </c>
      <c r="F107" s="109">
        <v>64</v>
      </c>
      <c r="G107" s="109">
        <v>165</v>
      </c>
    </row>
    <row r="108" spans="1:7">
      <c r="A108" s="13" t="s">
        <v>571</v>
      </c>
      <c r="B108" s="6" t="s">
        <v>572</v>
      </c>
      <c r="C108" s="130">
        <v>0</v>
      </c>
      <c r="D108" s="130">
        <v>0</v>
      </c>
      <c r="E108" s="130">
        <v>0</v>
      </c>
      <c r="F108" s="109"/>
      <c r="G108" s="109"/>
    </row>
    <row r="109" spans="1:7">
      <c r="A109" s="5" t="s">
        <v>43</v>
      </c>
      <c r="B109" s="6" t="s">
        <v>573</v>
      </c>
      <c r="C109" s="130">
        <v>0</v>
      </c>
      <c r="D109" s="130">
        <v>0</v>
      </c>
      <c r="E109" s="130">
        <v>0</v>
      </c>
      <c r="F109" s="109"/>
      <c r="G109" s="109"/>
    </row>
    <row r="110" spans="1:7">
      <c r="A110" s="13" t="s">
        <v>44</v>
      </c>
      <c r="B110" s="6" t="s">
        <v>574</v>
      </c>
      <c r="C110" s="130">
        <v>0</v>
      </c>
      <c r="D110" s="130">
        <v>0</v>
      </c>
      <c r="E110" s="130">
        <v>0</v>
      </c>
      <c r="F110" s="109"/>
      <c r="G110" s="109"/>
    </row>
    <row r="111" spans="1:7">
      <c r="A111" s="39" t="s">
        <v>65</v>
      </c>
      <c r="B111" s="50" t="s">
        <v>575</v>
      </c>
      <c r="C111" s="130">
        <v>0</v>
      </c>
      <c r="D111" s="130">
        <v>0</v>
      </c>
      <c r="E111" s="130">
        <v>0</v>
      </c>
      <c r="F111" s="109"/>
      <c r="G111" s="109"/>
    </row>
    <row r="112" spans="1:7" ht="15.6">
      <c r="A112" s="59" t="s">
        <v>131</v>
      </c>
      <c r="B112" s="63"/>
      <c r="C112" s="130">
        <f>C111+C107+C96+C89</f>
        <v>200.28300000000002</v>
      </c>
      <c r="D112" s="130">
        <f>D111+D107+D96+D89</f>
        <v>469.26100000000002</v>
      </c>
      <c r="E112" s="130">
        <v>114</v>
      </c>
      <c r="F112" s="109">
        <f>F107+F96+F89</f>
        <v>114</v>
      </c>
      <c r="G112" s="109">
        <f>G107+G96+G89</f>
        <v>198</v>
      </c>
    </row>
    <row r="113" spans="1:7">
      <c r="A113" s="5" t="s">
        <v>518</v>
      </c>
      <c r="B113" s="6" t="s">
        <v>519</v>
      </c>
      <c r="C113" s="130">
        <v>0</v>
      </c>
      <c r="D113" s="130">
        <v>0</v>
      </c>
      <c r="E113" s="130">
        <v>0</v>
      </c>
      <c r="F113" s="109"/>
      <c r="G113" s="109"/>
    </row>
    <row r="114" spans="1:7">
      <c r="A114" s="5" t="s">
        <v>520</v>
      </c>
      <c r="B114" s="6" t="s">
        <v>521</v>
      </c>
      <c r="C114" s="130">
        <v>0</v>
      </c>
      <c r="D114" s="130">
        <v>0</v>
      </c>
      <c r="E114" s="130">
        <v>0</v>
      </c>
      <c r="F114" s="109"/>
      <c r="G114" s="109"/>
    </row>
    <row r="115" spans="1:7">
      <c r="A115" s="5" t="s">
        <v>21</v>
      </c>
      <c r="B115" s="6" t="s">
        <v>522</v>
      </c>
      <c r="C115" s="130">
        <v>0</v>
      </c>
      <c r="D115" s="130">
        <v>0</v>
      </c>
      <c r="E115" s="130">
        <v>0</v>
      </c>
      <c r="F115" s="109"/>
      <c r="G115" s="109"/>
    </row>
    <row r="116" spans="1:7">
      <c r="A116" s="5" t="s">
        <v>22</v>
      </c>
      <c r="B116" s="6" t="s">
        <v>523</v>
      </c>
      <c r="C116" s="130">
        <v>0</v>
      </c>
      <c r="D116" s="130">
        <v>0</v>
      </c>
      <c r="E116" s="130">
        <v>0</v>
      </c>
      <c r="F116" s="109"/>
      <c r="G116" s="109"/>
    </row>
    <row r="117" spans="1:7">
      <c r="A117" s="5" t="s">
        <v>23</v>
      </c>
      <c r="B117" s="6" t="s">
        <v>524</v>
      </c>
      <c r="C117" s="130">
        <v>0</v>
      </c>
      <c r="D117" s="130">
        <v>0</v>
      </c>
      <c r="E117" s="130">
        <v>0</v>
      </c>
      <c r="F117" s="109"/>
      <c r="G117" s="109"/>
    </row>
    <row r="118" spans="1:7">
      <c r="A118" s="39" t="s">
        <v>59</v>
      </c>
      <c r="B118" s="50" t="s">
        <v>525</v>
      </c>
      <c r="C118" s="130">
        <v>0</v>
      </c>
      <c r="D118" s="130">
        <v>0</v>
      </c>
      <c r="E118" s="130">
        <v>0</v>
      </c>
      <c r="F118" s="109"/>
      <c r="G118" s="109"/>
    </row>
    <row r="119" spans="1:7">
      <c r="A119" s="13" t="s">
        <v>40</v>
      </c>
      <c r="B119" s="6" t="s">
        <v>563</v>
      </c>
      <c r="C119" s="130">
        <v>0</v>
      </c>
      <c r="D119" s="130">
        <v>0</v>
      </c>
      <c r="E119" s="130">
        <v>0</v>
      </c>
      <c r="F119" s="109"/>
      <c r="G119" s="109"/>
    </row>
    <row r="120" spans="1:7">
      <c r="A120" s="13" t="s">
        <v>41</v>
      </c>
      <c r="B120" s="6" t="s">
        <v>564</v>
      </c>
      <c r="C120" s="130">
        <v>0</v>
      </c>
      <c r="D120" s="130">
        <v>0</v>
      </c>
      <c r="E120" s="130">
        <v>0</v>
      </c>
      <c r="F120" s="109"/>
      <c r="G120" s="109"/>
    </row>
    <row r="121" spans="1:7">
      <c r="A121" s="13" t="s">
        <v>565</v>
      </c>
      <c r="B121" s="6" t="s">
        <v>566</v>
      </c>
      <c r="C121" s="130">
        <v>0</v>
      </c>
      <c r="D121" s="130">
        <v>0</v>
      </c>
      <c r="E121" s="130">
        <v>0</v>
      </c>
      <c r="F121" s="109"/>
      <c r="G121" s="109"/>
    </row>
    <row r="122" spans="1:7">
      <c r="A122" s="13" t="s">
        <v>42</v>
      </c>
      <c r="B122" s="6" t="s">
        <v>567</v>
      </c>
      <c r="C122" s="130">
        <v>0</v>
      </c>
      <c r="D122" s="130">
        <v>0</v>
      </c>
      <c r="E122" s="130">
        <v>0</v>
      </c>
      <c r="F122" s="109"/>
      <c r="G122" s="109"/>
    </row>
    <row r="123" spans="1:7">
      <c r="A123" s="13" t="s">
        <v>568</v>
      </c>
      <c r="B123" s="6" t="s">
        <v>569</v>
      </c>
      <c r="C123" s="130">
        <v>0</v>
      </c>
      <c r="D123" s="130">
        <v>0</v>
      </c>
      <c r="E123" s="130">
        <v>0</v>
      </c>
      <c r="F123" s="109"/>
      <c r="G123" s="109"/>
    </row>
    <row r="124" spans="1:7">
      <c r="A124" s="39" t="s">
        <v>64</v>
      </c>
      <c r="B124" s="50" t="s">
        <v>570</v>
      </c>
      <c r="C124" s="130">
        <v>0</v>
      </c>
      <c r="D124" s="130">
        <v>0</v>
      </c>
      <c r="E124" s="130">
        <v>0</v>
      </c>
      <c r="F124" s="109"/>
      <c r="G124" s="109"/>
    </row>
    <row r="125" spans="1:7">
      <c r="A125" s="13" t="s">
        <v>576</v>
      </c>
      <c r="B125" s="6" t="s">
        <v>577</v>
      </c>
      <c r="C125" s="130">
        <v>0</v>
      </c>
      <c r="D125" s="130">
        <v>0</v>
      </c>
      <c r="E125" s="130">
        <v>0</v>
      </c>
      <c r="F125" s="109"/>
      <c r="G125" s="109"/>
    </row>
    <row r="126" spans="1:7">
      <c r="A126" s="5" t="s">
        <v>45</v>
      </c>
      <c r="B126" s="6" t="s">
        <v>578</v>
      </c>
      <c r="C126" s="130">
        <v>0</v>
      </c>
      <c r="D126" s="130">
        <v>0</v>
      </c>
      <c r="E126" s="130">
        <v>0</v>
      </c>
      <c r="F126" s="109"/>
      <c r="G126" s="109"/>
    </row>
    <row r="127" spans="1:7">
      <c r="A127" s="13" t="s">
        <v>46</v>
      </c>
      <c r="B127" s="6" t="s">
        <v>579</v>
      </c>
      <c r="C127" s="130">
        <v>0</v>
      </c>
      <c r="D127" s="130">
        <v>0</v>
      </c>
      <c r="E127" s="130">
        <v>0</v>
      </c>
      <c r="F127" s="109"/>
      <c r="G127" s="109">
        <v>13</v>
      </c>
    </row>
    <row r="128" spans="1:7">
      <c r="A128" s="39" t="s">
        <v>67</v>
      </c>
      <c r="B128" s="50" t="s">
        <v>580</v>
      </c>
      <c r="C128" s="130">
        <v>0</v>
      </c>
      <c r="D128" s="130">
        <v>0</v>
      </c>
      <c r="E128" s="130">
        <v>0</v>
      </c>
      <c r="F128" s="109"/>
      <c r="G128" s="109">
        <v>13</v>
      </c>
    </row>
    <row r="129" spans="1:7" ht="15.6">
      <c r="A129" s="59" t="s">
        <v>130</v>
      </c>
      <c r="B129" s="63"/>
      <c r="C129" s="130">
        <v>0</v>
      </c>
      <c r="D129" s="130">
        <v>0</v>
      </c>
      <c r="E129" s="130">
        <v>0</v>
      </c>
      <c r="F129" s="109">
        <f>F128+F124+F118</f>
        <v>0</v>
      </c>
      <c r="G129" s="109">
        <f>G128+G124+G118</f>
        <v>13</v>
      </c>
    </row>
    <row r="130" spans="1:7" ht="15.6">
      <c r="A130" s="47" t="s">
        <v>66</v>
      </c>
      <c r="B130" s="35" t="s">
        <v>581</v>
      </c>
      <c r="C130" s="130">
        <f>C129+C112</f>
        <v>200.28300000000002</v>
      </c>
      <c r="D130" s="130">
        <f>D129+D112</f>
        <v>469.26100000000002</v>
      </c>
      <c r="E130" s="130">
        <v>114</v>
      </c>
      <c r="F130" s="109">
        <v>114</v>
      </c>
      <c r="G130" s="109">
        <v>211</v>
      </c>
    </row>
    <row r="131" spans="1:7" ht="15.6">
      <c r="A131" s="126" t="s">
        <v>196</v>
      </c>
      <c r="B131" s="61"/>
      <c r="C131" s="130">
        <f>C112-C40</f>
        <v>-57892.094999999994</v>
      </c>
      <c r="D131" s="130">
        <f>D112-D40</f>
        <v>-52131.070000000007</v>
      </c>
      <c r="E131" s="130">
        <v>-50117</v>
      </c>
      <c r="F131" s="109">
        <f>F112-F40</f>
        <v>-50117</v>
      </c>
      <c r="G131" s="109">
        <f>G112-G40</f>
        <v>-42959</v>
      </c>
    </row>
    <row r="132" spans="1:7" ht="15.6">
      <c r="A132" s="126" t="s">
        <v>197</v>
      </c>
      <c r="B132" s="61"/>
      <c r="C132" s="130">
        <f>C129-C63</f>
        <v>-845.63</v>
      </c>
      <c r="D132" s="130">
        <f>D129-D63</f>
        <v>-266.61199999999997</v>
      </c>
      <c r="E132" s="130">
        <v>-803</v>
      </c>
      <c r="F132" s="109">
        <f>F129-F63</f>
        <v>-803</v>
      </c>
      <c r="G132" s="109">
        <f>G129-G63</f>
        <v>-317</v>
      </c>
    </row>
    <row r="133" spans="1:7">
      <c r="A133" s="15" t="s">
        <v>68</v>
      </c>
      <c r="B133" s="7" t="s">
        <v>586</v>
      </c>
      <c r="C133" s="130">
        <v>0</v>
      </c>
      <c r="D133" s="130">
        <v>0</v>
      </c>
      <c r="E133" s="130">
        <v>0</v>
      </c>
      <c r="F133" s="109"/>
      <c r="G133" s="109"/>
    </row>
    <row r="134" spans="1:7">
      <c r="A134" s="14" t="s">
        <v>69</v>
      </c>
      <c r="B134" s="7" t="s">
        <v>593</v>
      </c>
      <c r="C134" s="130">
        <v>0</v>
      </c>
      <c r="D134" s="130">
        <v>0</v>
      </c>
      <c r="E134" s="130">
        <v>0</v>
      </c>
      <c r="F134" s="109"/>
      <c r="G134" s="109"/>
    </row>
    <row r="135" spans="1:7">
      <c r="A135" s="5" t="s">
        <v>177</v>
      </c>
      <c r="B135" s="5" t="s">
        <v>594</v>
      </c>
      <c r="C135" s="130">
        <v>0</v>
      </c>
      <c r="D135" s="130">
        <v>0</v>
      </c>
      <c r="E135" s="130">
        <v>0</v>
      </c>
      <c r="F135" s="109"/>
      <c r="G135" s="109"/>
    </row>
    <row r="136" spans="1:7">
      <c r="A136" s="5" t="s">
        <v>195</v>
      </c>
      <c r="B136" s="5" t="s">
        <v>594</v>
      </c>
      <c r="C136" s="130">
        <v>0</v>
      </c>
      <c r="D136" s="130">
        <v>0</v>
      </c>
      <c r="E136" s="130">
        <v>0</v>
      </c>
      <c r="F136" s="109"/>
      <c r="G136" s="109"/>
    </row>
    <row r="137" spans="1:7">
      <c r="A137" s="5" t="s">
        <v>175</v>
      </c>
      <c r="B137" s="5" t="s">
        <v>595</v>
      </c>
      <c r="C137" s="130">
        <v>0</v>
      </c>
      <c r="D137" s="130">
        <v>0</v>
      </c>
      <c r="E137" s="130">
        <v>0</v>
      </c>
      <c r="F137" s="109"/>
      <c r="G137" s="109"/>
    </row>
    <row r="138" spans="1:7">
      <c r="A138" s="5" t="s">
        <v>176</v>
      </c>
      <c r="B138" s="5" t="s">
        <v>595</v>
      </c>
      <c r="C138" s="130">
        <v>0</v>
      </c>
      <c r="D138" s="130">
        <v>0</v>
      </c>
      <c r="E138" s="130">
        <v>0</v>
      </c>
      <c r="F138" s="109"/>
      <c r="G138" s="109"/>
    </row>
    <row r="139" spans="1:7">
      <c r="A139" s="7" t="s">
        <v>70</v>
      </c>
      <c r="B139" s="7" t="s">
        <v>596</v>
      </c>
      <c r="C139" s="130">
        <v>0</v>
      </c>
      <c r="D139" s="130">
        <v>0</v>
      </c>
      <c r="E139" s="130">
        <v>0</v>
      </c>
      <c r="F139" s="109"/>
      <c r="G139" s="109"/>
    </row>
    <row r="140" spans="1:7">
      <c r="A140" s="37" t="s">
        <v>597</v>
      </c>
      <c r="B140" s="5" t="s">
        <v>598</v>
      </c>
      <c r="C140" s="130">
        <v>0</v>
      </c>
      <c r="D140" s="130">
        <v>0</v>
      </c>
      <c r="E140" s="130">
        <v>0</v>
      </c>
      <c r="F140" s="109"/>
      <c r="G140" s="109"/>
    </row>
    <row r="141" spans="1:7">
      <c r="A141" s="37" t="s">
        <v>599</v>
      </c>
      <c r="B141" s="5" t="s">
        <v>600</v>
      </c>
      <c r="C141" s="130">
        <v>0</v>
      </c>
      <c r="D141" s="130">
        <v>0</v>
      </c>
      <c r="E141" s="130">
        <v>0</v>
      </c>
      <c r="F141" s="109"/>
      <c r="G141" s="109"/>
    </row>
    <row r="142" spans="1:7">
      <c r="A142" s="37" t="s">
        <v>601</v>
      </c>
      <c r="B142" s="5" t="s">
        <v>602</v>
      </c>
      <c r="C142" s="130">
        <v>64536.54</v>
      </c>
      <c r="D142" s="130">
        <v>46519.610999999997</v>
      </c>
      <c r="E142" s="130">
        <v>50920</v>
      </c>
      <c r="F142" s="109">
        <v>50920</v>
      </c>
      <c r="G142" s="109">
        <v>49740</v>
      </c>
    </row>
    <row r="143" spans="1:7">
      <c r="A143" s="37" t="s">
        <v>603</v>
      </c>
      <c r="B143" s="5" t="s">
        <v>604</v>
      </c>
      <c r="C143" s="130">
        <v>0</v>
      </c>
      <c r="D143" s="130">
        <v>0</v>
      </c>
      <c r="E143" s="130">
        <v>0</v>
      </c>
      <c r="F143" s="109"/>
      <c r="G143" s="109"/>
    </row>
    <row r="144" spans="1:7">
      <c r="A144" s="13" t="s">
        <v>52</v>
      </c>
      <c r="B144" s="5" t="s">
        <v>605</v>
      </c>
      <c r="C144" s="130">
        <v>0</v>
      </c>
      <c r="D144" s="130">
        <v>0</v>
      </c>
      <c r="E144" s="130">
        <v>0</v>
      </c>
      <c r="F144" s="109"/>
      <c r="G144" s="109"/>
    </row>
    <row r="145" spans="1:7">
      <c r="A145" s="15" t="s">
        <v>71</v>
      </c>
      <c r="B145" s="7" t="s">
        <v>606</v>
      </c>
      <c r="C145" s="130">
        <v>64536.54</v>
      </c>
      <c r="D145" s="130">
        <v>46519.610999999997</v>
      </c>
      <c r="E145" s="130">
        <v>50920</v>
      </c>
      <c r="F145" s="109">
        <v>50920</v>
      </c>
      <c r="G145" s="109">
        <v>49740</v>
      </c>
    </row>
    <row r="146" spans="1:7">
      <c r="A146" s="13" t="s">
        <v>607</v>
      </c>
      <c r="B146" s="5" t="s">
        <v>608</v>
      </c>
      <c r="C146" s="130">
        <v>0</v>
      </c>
      <c r="D146" s="130">
        <v>0</v>
      </c>
      <c r="E146" s="130">
        <v>0</v>
      </c>
      <c r="F146" s="109"/>
      <c r="G146" s="109"/>
    </row>
    <row r="147" spans="1:7">
      <c r="A147" s="13" t="s">
        <v>609</v>
      </c>
      <c r="B147" s="5" t="s">
        <v>610</v>
      </c>
      <c r="C147" s="130">
        <v>0</v>
      </c>
      <c r="D147" s="130">
        <v>0</v>
      </c>
      <c r="E147" s="130">
        <v>0</v>
      </c>
      <c r="F147" s="109"/>
      <c r="G147" s="109"/>
    </row>
    <row r="148" spans="1:7">
      <c r="A148" s="37" t="s">
        <v>611</v>
      </c>
      <c r="B148" s="5" t="s">
        <v>612</v>
      </c>
      <c r="C148" s="130">
        <v>0</v>
      </c>
      <c r="D148" s="130">
        <v>0</v>
      </c>
      <c r="E148" s="130">
        <v>0</v>
      </c>
      <c r="F148" s="109"/>
      <c r="G148" s="109"/>
    </row>
    <row r="149" spans="1:7">
      <c r="A149" s="37" t="s">
        <v>53</v>
      </c>
      <c r="B149" s="5" t="s">
        <v>613</v>
      </c>
      <c r="C149" s="130">
        <v>0</v>
      </c>
      <c r="D149" s="130">
        <v>0</v>
      </c>
      <c r="E149" s="130">
        <v>0</v>
      </c>
      <c r="F149" s="109"/>
      <c r="G149" s="109"/>
    </row>
    <row r="150" spans="1:7">
      <c r="A150" s="14" t="s">
        <v>72</v>
      </c>
      <c r="B150" s="7" t="s">
        <v>614</v>
      </c>
      <c r="C150" s="130">
        <v>0</v>
      </c>
      <c r="D150" s="130">
        <v>0</v>
      </c>
      <c r="E150" s="130">
        <v>0</v>
      </c>
      <c r="F150" s="109"/>
      <c r="G150" s="109"/>
    </row>
    <row r="151" spans="1:7">
      <c r="A151" s="15" t="s">
        <v>615</v>
      </c>
      <c r="B151" s="7" t="s">
        <v>616</v>
      </c>
      <c r="C151" s="130">
        <v>0</v>
      </c>
      <c r="D151" s="130">
        <v>0</v>
      </c>
      <c r="E151" s="130">
        <v>0</v>
      </c>
      <c r="F151" s="109"/>
      <c r="G151" s="109"/>
    </row>
    <row r="152" spans="1:7" ht="15.6">
      <c r="A152" s="40" t="s">
        <v>73</v>
      </c>
      <c r="B152" s="41" t="s">
        <v>617</v>
      </c>
      <c r="C152" s="130">
        <f>C151+C150+C145</f>
        <v>64536.54</v>
      </c>
      <c r="D152" s="130">
        <f>D151+D150+D145</f>
        <v>46519.610999999997</v>
      </c>
      <c r="E152" s="130">
        <v>50920</v>
      </c>
      <c r="F152" s="109">
        <v>50920</v>
      </c>
      <c r="G152" s="109">
        <v>49740</v>
      </c>
    </row>
    <row r="153" spans="1:7" ht="15.6">
      <c r="A153" s="127" t="s">
        <v>55</v>
      </c>
      <c r="B153" s="128"/>
      <c r="C153" s="130">
        <f>C152+C130</f>
        <v>64736.823000000004</v>
      </c>
      <c r="D153" s="130">
        <f>D152+D130</f>
        <v>46988.871999999996</v>
      </c>
      <c r="E153" s="130">
        <v>51034</v>
      </c>
      <c r="F153" s="109">
        <v>51034</v>
      </c>
      <c r="G153" s="109">
        <v>49951</v>
      </c>
    </row>
  </sheetData>
  <mergeCells count="2">
    <mergeCell ref="A2:E2"/>
    <mergeCell ref="A3:E3"/>
  </mergeCells>
  <phoneticPr fontId="46" type="noConversion"/>
  <pageMargins left="0.44" right="0.45" top="0.74803149606299213" bottom="0.74803149606299213" header="0.31496062992125984" footer="0.31496062992125984"/>
  <pageSetup paperSize="9" scale="53" fitToHeight="2" orientation="portrait" horizontalDpi="300" verticalDpi="300" r:id="rId1"/>
  <headerFooter alignWithMargins="0">
    <oddHeader>&amp;R27.sz.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I153"/>
  <sheetViews>
    <sheetView zoomScale="90" workbookViewId="0">
      <pane xSplit="2" ySplit="6" topLeftCell="G131" activePane="bottomRight" state="frozen"/>
      <selection pane="topRight" activeCell="C1" sqref="C1"/>
      <selection pane="bottomLeft" activeCell="A7" sqref="A7"/>
      <selection pane="bottomRight" activeCell="I81" sqref="I81"/>
    </sheetView>
  </sheetViews>
  <sheetFormatPr defaultRowHeight="14.4"/>
  <cols>
    <col min="1" max="1" width="101.33203125" customWidth="1"/>
    <col min="3" max="4" width="13.88671875" style="122" customWidth="1"/>
    <col min="5" max="5" width="15.6640625" style="122" customWidth="1"/>
    <col min="6" max="6" width="18.88671875" customWidth="1"/>
    <col min="7" max="8" width="14.6640625" customWidth="1"/>
    <col min="9" max="9" width="11.88671875" customWidth="1"/>
  </cols>
  <sheetData>
    <row r="1" spans="1:9" s="98" customFormat="1">
      <c r="A1" s="167"/>
      <c r="C1" s="168"/>
      <c r="D1" s="168"/>
      <c r="E1" s="168"/>
    </row>
    <row r="2" spans="1:9" ht="26.25" customHeight="1">
      <c r="A2" s="281" t="s">
        <v>1020</v>
      </c>
      <c r="B2" s="286"/>
      <c r="C2" s="286"/>
      <c r="D2" s="286"/>
      <c r="E2" s="286"/>
    </row>
    <row r="3" spans="1:9" ht="30" customHeight="1">
      <c r="A3" s="285" t="s">
        <v>248</v>
      </c>
      <c r="B3" s="282"/>
      <c r="C3" s="282"/>
      <c r="D3" s="282"/>
      <c r="E3" s="282"/>
    </row>
    <row r="5" spans="1:9">
      <c r="A5" s="129" t="s">
        <v>211</v>
      </c>
    </row>
    <row r="6" spans="1:9" ht="40.200000000000003">
      <c r="A6" s="2" t="s">
        <v>319</v>
      </c>
      <c r="B6" s="3" t="s">
        <v>320</v>
      </c>
      <c r="C6" s="123" t="s">
        <v>283</v>
      </c>
      <c r="D6" s="123" t="s">
        <v>284</v>
      </c>
      <c r="E6" s="123" t="s">
        <v>282</v>
      </c>
      <c r="F6" s="172" t="s">
        <v>1054</v>
      </c>
      <c r="G6" s="172" t="s">
        <v>1055</v>
      </c>
      <c r="H6" s="106" t="s">
        <v>975</v>
      </c>
      <c r="I6" s="106" t="s">
        <v>976</v>
      </c>
    </row>
    <row r="7" spans="1:9">
      <c r="A7" s="31" t="s">
        <v>618</v>
      </c>
      <c r="B7" s="30" t="s">
        <v>346</v>
      </c>
      <c r="C7" s="130">
        <v>99881.24</v>
      </c>
      <c r="D7" s="130">
        <v>107704.855</v>
      </c>
      <c r="E7" s="130">
        <f>116774+5386</f>
        <v>122160</v>
      </c>
      <c r="F7" s="27"/>
      <c r="G7" s="171">
        <f>E7-F7</f>
        <v>122160</v>
      </c>
      <c r="H7" s="255">
        <f>'24.MÉRLEG ÖK'!F7+'25.MÉRLEG Faluház'!F7+'26.MÉRLEG Óvoda'!F7+'27.MÉRLEG PMH'!F7</f>
        <v>132525</v>
      </c>
      <c r="I7" s="255">
        <f>'24.MÉRLEG ÖK'!G7+'25.MÉRLEG Faluház'!G7+'26.MÉRLEG Óvoda'!G7+'27.MÉRLEG PMH'!G7</f>
        <v>131746</v>
      </c>
    </row>
    <row r="8" spans="1:9">
      <c r="A8" s="5" t="s">
        <v>619</v>
      </c>
      <c r="B8" s="30" t="s">
        <v>353</v>
      </c>
      <c r="C8" s="130">
        <v>1605.9549999999999</v>
      </c>
      <c r="D8" s="130">
        <v>3184.87</v>
      </c>
      <c r="E8" s="130">
        <v>2931</v>
      </c>
      <c r="F8" s="27"/>
      <c r="G8" s="171">
        <f t="shared" ref="G8:G71" si="0">E8-F8</f>
        <v>2931</v>
      </c>
      <c r="H8" s="255">
        <f>'24.MÉRLEG ÖK'!F8+'25.MÉRLEG Faluház'!F8+'26.MÉRLEG Óvoda'!F8+'27.MÉRLEG PMH'!F8</f>
        <v>4258</v>
      </c>
      <c r="I8" s="255">
        <f>'24.MÉRLEG ÖK'!G8+'25.MÉRLEG Faluház'!G8+'26.MÉRLEG Óvoda'!G8+'27.MÉRLEG PMH'!G8</f>
        <v>4256</v>
      </c>
    </row>
    <row r="9" spans="1:9">
      <c r="A9" s="51" t="s">
        <v>14</v>
      </c>
      <c r="B9" s="52" t="s">
        <v>354</v>
      </c>
      <c r="C9" s="130">
        <v>101487.19500000001</v>
      </c>
      <c r="D9" s="130">
        <v>110889.72499999999</v>
      </c>
      <c r="E9" s="130">
        <f>119705+5386</f>
        <v>125091</v>
      </c>
      <c r="F9" s="27"/>
      <c r="G9" s="171">
        <f t="shared" si="0"/>
        <v>125091</v>
      </c>
      <c r="H9" s="255">
        <f>'24.MÉRLEG ÖK'!F9+'25.MÉRLEG Faluház'!F9+'26.MÉRLEG Óvoda'!F9+'27.MÉRLEG PMH'!F9</f>
        <v>136783</v>
      </c>
      <c r="I9" s="255">
        <f>'24.MÉRLEG ÖK'!G9+'25.MÉRLEG Faluház'!G9+'26.MÉRLEG Óvoda'!G9+'27.MÉRLEG PMH'!G9</f>
        <v>136002</v>
      </c>
    </row>
    <row r="10" spans="1:9">
      <c r="A10" s="39" t="s">
        <v>1086</v>
      </c>
      <c r="B10" s="52" t="s">
        <v>355</v>
      </c>
      <c r="C10" s="130">
        <v>29127.154000000002</v>
      </c>
      <c r="D10" s="130">
        <v>29638.296999999999</v>
      </c>
      <c r="E10" s="130">
        <f>31547+1454</f>
        <v>33001</v>
      </c>
      <c r="F10" s="27"/>
      <c r="G10" s="171">
        <f t="shared" si="0"/>
        <v>33001</v>
      </c>
      <c r="H10" s="255">
        <f>'24.MÉRLEG ÖK'!F10+'25.MÉRLEG Faluház'!F10+'26.MÉRLEG Óvoda'!F10+'27.MÉRLEG PMH'!F10</f>
        <v>33561</v>
      </c>
      <c r="I10" s="255">
        <f>'24.MÉRLEG ÖK'!G10+'25.MÉRLEG Faluház'!G10+'26.MÉRLEG Óvoda'!G10+'27.MÉRLEG PMH'!G10</f>
        <v>33556</v>
      </c>
    </row>
    <row r="11" spans="1:9">
      <c r="A11" s="5" t="s">
        <v>620</v>
      </c>
      <c r="B11" s="30" t="s">
        <v>362</v>
      </c>
      <c r="C11" s="130">
        <v>35087.004000000001</v>
      </c>
      <c r="D11" s="130">
        <v>44373.014999999999</v>
      </c>
      <c r="E11" s="130">
        <v>38013</v>
      </c>
      <c r="F11" s="27"/>
      <c r="G11" s="171">
        <f t="shared" si="0"/>
        <v>38013</v>
      </c>
      <c r="H11" s="255">
        <f>'24.MÉRLEG ÖK'!F11+'25.MÉRLEG Faluház'!F11+'26.MÉRLEG Óvoda'!F11+'27.MÉRLEG PMH'!F11</f>
        <v>38102</v>
      </c>
      <c r="I11" s="255">
        <f>'24.MÉRLEG ÖK'!G11+'25.MÉRLEG Faluház'!G11+'26.MÉRLEG Óvoda'!G11+'27.MÉRLEG PMH'!G11</f>
        <v>38098</v>
      </c>
    </row>
    <row r="12" spans="1:9">
      <c r="A12" s="5" t="s">
        <v>15</v>
      </c>
      <c r="B12" s="30" t="s">
        <v>367</v>
      </c>
      <c r="C12" s="130">
        <v>1704.9169999999999</v>
      </c>
      <c r="D12" s="130">
        <v>2243.3420000000001</v>
      </c>
      <c r="E12" s="130">
        <v>3428</v>
      </c>
      <c r="F12" s="27"/>
      <c r="G12" s="171">
        <f t="shared" si="0"/>
        <v>3428</v>
      </c>
      <c r="H12" s="255">
        <f>'24.MÉRLEG ÖK'!F12+'25.MÉRLEG Faluház'!F12+'26.MÉRLEG Óvoda'!F12+'27.MÉRLEG PMH'!F12</f>
        <v>2425</v>
      </c>
      <c r="I12" s="255">
        <f>'24.MÉRLEG ÖK'!G12+'25.MÉRLEG Faluház'!G12+'26.MÉRLEG Óvoda'!G12+'27.MÉRLEG PMH'!G12</f>
        <v>2421</v>
      </c>
    </row>
    <row r="13" spans="1:9">
      <c r="A13" s="5" t="s">
        <v>621</v>
      </c>
      <c r="B13" s="30" t="s">
        <v>379</v>
      </c>
      <c r="C13" s="130">
        <v>63459.008000000002</v>
      </c>
      <c r="D13" s="130">
        <v>109829.329</v>
      </c>
      <c r="E13" s="130">
        <v>69395</v>
      </c>
      <c r="F13" s="27"/>
      <c r="G13" s="171">
        <f t="shared" si="0"/>
        <v>69395</v>
      </c>
      <c r="H13" s="255">
        <f>'24.MÉRLEG ÖK'!F13+'25.MÉRLEG Faluház'!F13+'26.MÉRLEG Óvoda'!F13+'27.MÉRLEG PMH'!F13</f>
        <v>69773</v>
      </c>
      <c r="I13" s="255">
        <f>'24.MÉRLEG ÖK'!G13+'25.MÉRLEG Faluház'!G13+'26.MÉRLEG Óvoda'!G13+'27.MÉRLEG PMH'!G13</f>
        <v>65019</v>
      </c>
    </row>
    <row r="14" spans="1:9">
      <c r="A14" s="5" t="s">
        <v>657</v>
      </c>
      <c r="B14" s="30" t="s">
        <v>384</v>
      </c>
      <c r="C14" s="130">
        <v>2423.9089999999997</v>
      </c>
      <c r="D14" s="130">
        <v>1031.6600000000001</v>
      </c>
      <c r="E14" s="130">
        <v>2070</v>
      </c>
      <c r="F14" s="27"/>
      <c r="G14" s="171">
        <f t="shared" si="0"/>
        <v>2070</v>
      </c>
      <c r="H14" s="255">
        <f>'24.MÉRLEG ÖK'!F14+'25.MÉRLEG Faluház'!F14+'26.MÉRLEG Óvoda'!F14+'27.MÉRLEG PMH'!F14</f>
        <v>2155</v>
      </c>
      <c r="I14" s="255">
        <f>'24.MÉRLEG ÖK'!G14+'25.MÉRLEG Faluház'!G14+'26.MÉRLEG Óvoda'!G14+'27.MÉRLEG PMH'!G14</f>
        <v>1725</v>
      </c>
    </row>
    <row r="15" spans="1:9">
      <c r="A15" s="5" t="s">
        <v>658</v>
      </c>
      <c r="B15" s="30" t="s">
        <v>393</v>
      </c>
      <c r="C15" s="130">
        <v>30886.82</v>
      </c>
      <c r="D15" s="130">
        <v>38267.034999999996</v>
      </c>
      <c r="E15" s="130">
        <v>31270</v>
      </c>
      <c r="F15" s="27"/>
      <c r="G15" s="171">
        <f t="shared" si="0"/>
        <v>31270</v>
      </c>
      <c r="H15" s="255">
        <f>'24.MÉRLEG ÖK'!F15+'25.MÉRLEG Faluház'!F15+'26.MÉRLEG Óvoda'!F15+'27.MÉRLEG PMH'!F15</f>
        <v>34073</v>
      </c>
      <c r="I15" s="255">
        <f>'24.MÉRLEG ÖK'!G15+'25.MÉRLEG Faluház'!G15+'26.MÉRLEG Óvoda'!G15+'27.MÉRLEG PMH'!G15</f>
        <v>29288</v>
      </c>
    </row>
    <row r="16" spans="1:9">
      <c r="A16" s="39" t="s">
        <v>659</v>
      </c>
      <c r="B16" s="52" t="s">
        <v>394</v>
      </c>
      <c r="C16" s="130">
        <v>133561.658</v>
      </c>
      <c r="D16" s="130">
        <v>195744.38099999996</v>
      </c>
      <c r="E16" s="130">
        <v>144176</v>
      </c>
      <c r="F16" s="27"/>
      <c r="G16" s="171">
        <f t="shared" si="0"/>
        <v>144176</v>
      </c>
      <c r="H16" s="255">
        <f>'24.MÉRLEG ÖK'!F16+'25.MÉRLEG Faluház'!F16+'26.MÉRLEG Óvoda'!F16+'27.MÉRLEG PMH'!F16</f>
        <v>148575</v>
      </c>
      <c r="I16" s="255">
        <f>'24.MÉRLEG ÖK'!G16+'25.MÉRLEG Faluház'!G16+'26.MÉRLEG Óvoda'!G16+'27.MÉRLEG PMH'!G16</f>
        <v>138586</v>
      </c>
    </row>
    <row r="17" spans="1:9">
      <c r="A17" s="13" t="s">
        <v>395</v>
      </c>
      <c r="B17" s="30" t="s">
        <v>396</v>
      </c>
      <c r="C17" s="130">
        <v>0</v>
      </c>
      <c r="D17" s="130">
        <v>0</v>
      </c>
      <c r="E17" s="130">
        <v>0</v>
      </c>
      <c r="F17" s="27"/>
      <c r="G17" s="171">
        <f t="shared" si="0"/>
        <v>0</v>
      </c>
      <c r="H17" s="255">
        <f>'24.MÉRLEG ÖK'!F17+'25.MÉRLEG Faluház'!F17+'26.MÉRLEG Óvoda'!F17+'27.MÉRLEG PMH'!F17</f>
        <v>0</v>
      </c>
      <c r="I17" s="255">
        <f>'24.MÉRLEG ÖK'!G17+'25.MÉRLEG Faluház'!G17+'26.MÉRLEG Óvoda'!G17+'27.MÉRLEG PMH'!G17</f>
        <v>0</v>
      </c>
    </row>
    <row r="18" spans="1:9">
      <c r="A18" s="13" t="s">
        <v>660</v>
      </c>
      <c r="B18" s="30" t="s">
        <v>397</v>
      </c>
      <c r="C18" s="130">
        <v>1257.8399999999999</v>
      </c>
      <c r="D18" s="130">
        <v>130.84</v>
      </c>
      <c r="E18" s="130">
        <v>1400</v>
      </c>
      <c r="F18" s="27"/>
      <c r="G18" s="171">
        <f t="shared" si="0"/>
        <v>1400</v>
      </c>
      <c r="H18" s="255">
        <f>'24.MÉRLEG ÖK'!F18+'25.MÉRLEG Faluház'!F18+'26.MÉRLEG Óvoda'!F18+'27.MÉRLEG PMH'!F18</f>
        <v>17</v>
      </c>
      <c r="I18" s="255">
        <f>'24.MÉRLEG ÖK'!G18+'25.MÉRLEG Faluház'!G18+'26.MÉRLEG Óvoda'!G18+'27.MÉRLEG PMH'!G18</f>
        <v>17</v>
      </c>
    </row>
    <row r="19" spans="1:9">
      <c r="A19" s="17" t="s">
        <v>1092</v>
      </c>
      <c r="B19" s="30" t="s">
        <v>398</v>
      </c>
      <c r="C19" s="130">
        <v>0</v>
      </c>
      <c r="D19" s="130">
        <v>0</v>
      </c>
      <c r="E19" s="130">
        <v>0</v>
      </c>
      <c r="F19" s="27"/>
      <c r="G19" s="171">
        <f t="shared" si="0"/>
        <v>0</v>
      </c>
      <c r="H19" s="255">
        <f>'24.MÉRLEG ÖK'!F19+'25.MÉRLEG Faluház'!F19+'26.MÉRLEG Óvoda'!F19+'27.MÉRLEG PMH'!F19</f>
        <v>0</v>
      </c>
      <c r="I19" s="255">
        <f>'24.MÉRLEG ÖK'!G19+'25.MÉRLEG Faluház'!G19+'26.MÉRLEG Óvoda'!G19+'27.MÉRLEG PMH'!G19</f>
        <v>0</v>
      </c>
    </row>
    <row r="20" spans="1:9">
      <c r="A20" s="17" t="s">
        <v>1093</v>
      </c>
      <c r="B20" s="30" t="s">
        <v>399</v>
      </c>
      <c r="C20" s="130">
        <v>3596.8719999999998</v>
      </c>
      <c r="D20" s="130">
        <v>608.6</v>
      </c>
      <c r="E20" s="130">
        <v>596</v>
      </c>
      <c r="F20" s="27"/>
      <c r="G20" s="171">
        <f t="shared" si="0"/>
        <v>596</v>
      </c>
      <c r="H20" s="255">
        <f>'24.MÉRLEG ÖK'!F20+'25.MÉRLEG Faluház'!F20+'26.MÉRLEG Óvoda'!F20+'27.MÉRLEG PMH'!F20</f>
        <v>0</v>
      </c>
      <c r="I20" s="255">
        <f>'24.MÉRLEG ÖK'!G20+'25.MÉRLEG Faluház'!G20+'26.MÉRLEG Óvoda'!G20+'27.MÉRLEG PMH'!G20</f>
        <v>0</v>
      </c>
    </row>
    <row r="21" spans="1:9">
      <c r="A21" s="17" t="s">
        <v>1094</v>
      </c>
      <c r="B21" s="30" t="s">
        <v>400</v>
      </c>
      <c r="C21" s="130">
        <v>3791.34</v>
      </c>
      <c r="D21" s="130">
        <v>3457.6390000000001</v>
      </c>
      <c r="E21" s="130">
        <v>3900</v>
      </c>
      <c r="F21" s="27"/>
      <c r="G21" s="171">
        <f t="shared" si="0"/>
        <v>3900</v>
      </c>
      <c r="H21" s="255">
        <f>'24.MÉRLEG ÖK'!F21+'25.MÉRLEG Faluház'!F21+'26.MÉRLEG Óvoda'!F21+'27.MÉRLEG PMH'!F21</f>
        <v>3103</v>
      </c>
      <c r="I21" s="255">
        <f>'24.MÉRLEG ÖK'!G21+'25.MÉRLEG Faluház'!G21+'26.MÉRLEG Óvoda'!G21+'27.MÉRLEG PMH'!G21</f>
        <v>3103</v>
      </c>
    </row>
    <row r="22" spans="1:9">
      <c r="A22" s="13" t="s">
        <v>1095</v>
      </c>
      <c r="B22" s="30" t="s">
        <v>401</v>
      </c>
      <c r="C22" s="130">
        <v>12190.495999999999</v>
      </c>
      <c r="D22" s="130">
        <v>5638.5469999999996</v>
      </c>
      <c r="E22" s="130">
        <v>7150</v>
      </c>
      <c r="F22" s="27"/>
      <c r="G22" s="171">
        <f t="shared" si="0"/>
        <v>7150</v>
      </c>
      <c r="H22" s="255">
        <f>'24.MÉRLEG ÖK'!F22+'25.MÉRLEG Faluház'!F22+'26.MÉRLEG Óvoda'!F22+'27.MÉRLEG PMH'!F22</f>
        <v>1368</v>
      </c>
      <c r="I22" s="255">
        <f>'24.MÉRLEG ÖK'!G22+'25.MÉRLEG Faluház'!G22+'26.MÉRLEG Óvoda'!G22+'27.MÉRLEG PMH'!G22</f>
        <v>1367</v>
      </c>
    </row>
    <row r="23" spans="1:9">
      <c r="A23" s="13" t="s">
        <v>1096</v>
      </c>
      <c r="B23" s="30" t="s">
        <v>402</v>
      </c>
      <c r="C23" s="130">
        <v>550</v>
      </c>
      <c r="D23" s="130">
        <v>813.01</v>
      </c>
      <c r="E23" s="130">
        <v>710</v>
      </c>
      <c r="F23" s="27"/>
      <c r="G23" s="171">
        <f t="shared" si="0"/>
        <v>710</v>
      </c>
      <c r="H23" s="255">
        <f>'24.MÉRLEG ÖK'!F23+'25.MÉRLEG Faluház'!F23+'26.MÉRLEG Óvoda'!F23+'27.MÉRLEG PMH'!F23</f>
        <v>695</v>
      </c>
      <c r="I23" s="255">
        <f>'24.MÉRLEG ÖK'!G23+'25.MÉRLEG Faluház'!G23+'26.MÉRLEG Óvoda'!G23+'27.MÉRLEG PMH'!G23</f>
        <v>695</v>
      </c>
    </row>
    <row r="24" spans="1:9">
      <c r="A24" s="13" t="s">
        <v>1097</v>
      </c>
      <c r="B24" s="30" t="s">
        <v>403</v>
      </c>
      <c r="C24" s="130">
        <v>8682.6389999999992</v>
      </c>
      <c r="D24" s="130">
        <v>8152.77</v>
      </c>
      <c r="E24" s="130">
        <v>13650</v>
      </c>
      <c r="F24" s="27"/>
      <c r="G24" s="171">
        <f t="shared" si="0"/>
        <v>13650</v>
      </c>
      <c r="H24" s="255">
        <f>'24.MÉRLEG ÖK'!F24+'25.MÉRLEG Faluház'!F24+'26.MÉRLEG Óvoda'!F24+'27.MÉRLEG PMH'!F24</f>
        <v>3688</v>
      </c>
      <c r="I24" s="255">
        <f>'24.MÉRLEG ÖK'!G24+'25.MÉRLEG Faluház'!G24+'26.MÉRLEG Óvoda'!G24+'27.MÉRLEG PMH'!G24</f>
        <v>36686</v>
      </c>
    </row>
    <row r="25" spans="1:9">
      <c r="A25" s="49" t="s">
        <v>689</v>
      </c>
      <c r="B25" s="52" t="s">
        <v>404</v>
      </c>
      <c r="C25" s="130">
        <v>30069.186999999998</v>
      </c>
      <c r="D25" s="130">
        <v>18801.406000000003</v>
      </c>
      <c r="E25" s="130">
        <v>27406</v>
      </c>
      <c r="F25" s="27"/>
      <c r="G25" s="171">
        <f t="shared" si="0"/>
        <v>27406</v>
      </c>
      <c r="H25" s="255">
        <f>'24.MÉRLEG ÖK'!F25+'25.MÉRLEG Faluház'!F25+'26.MÉRLEG Óvoda'!F25+'27.MÉRLEG PMH'!F25</f>
        <v>8871</v>
      </c>
      <c r="I25" s="255">
        <f>'24.MÉRLEG ÖK'!G25+'25.MÉRLEG Faluház'!G25+'26.MÉRLEG Óvoda'!G25+'27.MÉRLEG PMH'!G25</f>
        <v>8868</v>
      </c>
    </row>
    <row r="26" spans="1:9">
      <c r="A26" s="12" t="s">
        <v>1098</v>
      </c>
      <c r="B26" s="30" t="s">
        <v>405</v>
      </c>
      <c r="C26" s="130">
        <v>0</v>
      </c>
      <c r="D26" s="130">
        <v>0</v>
      </c>
      <c r="E26" s="130">
        <v>0</v>
      </c>
      <c r="F26" s="27"/>
      <c r="G26" s="171">
        <f t="shared" si="0"/>
        <v>0</v>
      </c>
      <c r="H26" s="255">
        <f>'24.MÉRLEG ÖK'!F26+'25.MÉRLEG Faluház'!F26+'26.MÉRLEG Óvoda'!F26+'27.MÉRLEG PMH'!F26</f>
        <v>0</v>
      </c>
      <c r="I26" s="255">
        <f>'24.MÉRLEG ÖK'!G26+'25.MÉRLEG Faluház'!G26+'26.MÉRLEG Óvoda'!G26+'27.MÉRLEG PMH'!G26</f>
        <v>0</v>
      </c>
    </row>
    <row r="27" spans="1:9">
      <c r="A27" s="12" t="s">
        <v>406</v>
      </c>
      <c r="B27" s="30" t="s">
        <v>407</v>
      </c>
      <c r="C27" s="130">
        <v>0</v>
      </c>
      <c r="D27" s="130">
        <v>0</v>
      </c>
      <c r="E27" s="130">
        <v>0</v>
      </c>
      <c r="F27" s="27"/>
      <c r="G27" s="171">
        <f t="shared" si="0"/>
        <v>0</v>
      </c>
      <c r="H27" s="255">
        <f>'24.MÉRLEG ÖK'!F27+'25.MÉRLEG Faluház'!F27+'26.MÉRLEG Óvoda'!F27+'27.MÉRLEG PMH'!F27</f>
        <v>0</v>
      </c>
      <c r="I27" s="255">
        <f>'24.MÉRLEG ÖK'!G27+'25.MÉRLEG Faluház'!G27+'26.MÉRLEG Óvoda'!G27+'27.MÉRLEG PMH'!G27</f>
        <v>0</v>
      </c>
    </row>
    <row r="28" spans="1:9">
      <c r="A28" s="12" t="s">
        <v>408</v>
      </c>
      <c r="B28" s="30" t="s">
        <v>409</v>
      </c>
      <c r="C28" s="130">
        <v>0</v>
      </c>
      <c r="D28" s="130">
        <v>0</v>
      </c>
      <c r="E28" s="130">
        <v>0</v>
      </c>
      <c r="F28" s="27"/>
      <c r="G28" s="171">
        <f t="shared" si="0"/>
        <v>0</v>
      </c>
      <c r="H28" s="255">
        <f>'24.MÉRLEG ÖK'!F28+'25.MÉRLEG Faluház'!F28+'26.MÉRLEG Óvoda'!F28+'27.MÉRLEG PMH'!F28</f>
        <v>0</v>
      </c>
      <c r="I28" s="255">
        <f>'24.MÉRLEG ÖK'!G28+'25.MÉRLEG Faluház'!G28+'26.MÉRLEG Óvoda'!G28+'27.MÉRLEG PMH'!G28</f>
        <v>0</v>
      </c>
    </row>
    <row r="29" spans="1:9">
      <c r="A29" s="12" t="s">
        <v>690</v>
      </c>
      <c r="B29" s="30" t="s">
        <v>410</v>
      </c>
      <c r="C29" s="130">
        <v>0</v>
      </c>
      <c r="D29" s="130">
        <v>0</v>
      </c>
      <c r="E29" s="130">
        <v>0</v>
      </c>
      <c r="F29" s="27"/>
      <c r="G29" s="171">
        <f t="shared" si="0"/>
        <v>0</v>
      </c>
      <c r="H29" s="255">
        <f>'24.MÉRLEG ÖK'!F29+'25.MÉRLEG Faluház'!F29+'26.MÉRLEG Óvoda'!F29+'27.MÉRLEG PMH'!F29</f>
        <v>0</v>
      </c>
      <c r="I29" s="255">
        <f>'24.MÉRLEG ÖK'!G29+'25.MÉRLEG Faluház'!G29+'26.MÉRLEG Óvoda'!G29+'27.MÉRLEG PMH'!G29</f>
        <v>0</v>
      </c>
    </row>
    <row r="30" spans="1:9">
      <c r="A30" s="12" t="s">
        <v>1099</v>
      </c>
      <c r="B30" s="30" t="s">
        <v>411</v>
      </c>
      <c r="C30" s="130">
        <v>0</v>
      </c>
      <c r="D30" s="130">
        <v>0</v>
      </c>
      <c r="E30" s="130">
        <v>0</v>
      </c>
      <c r="F30" s="27"/>
      <c r="G30" s="171">
        <f t="shared" si="0"/>
        <v>0</v>
      </c>
      <c r="H30" s="255">
        <f>'24.MÉRLEG ÖK'!F30+'25.MÉRLEG Faluház'!F30+'26.MÉRLEG Óvoda'!F30+'27.MÉRLEG PMH'!F30</f>
        <v>1990</v>
      </c>
      <c r="I30" s="255">
        <f>'24.MÉRLEG ÖK'!G30+'25.MÉRLEG Faluház'!G30+'26.MÉRLEG Óvoda'!G30+'27.MÉRLEG PMH'!G30</f>
        <v>1990</v>
      </c>
    </row>
    <row r="31" spans="1:9">
      <c r="A31" s="12" t="s">
        <v>1067</v>
      </c>
      <c r="B31" s="30" t="s">
        <v>412</v>
      </c>
      <c r="C31" s="130">
        <v>3709</v>
      </c>
      <c r="D31" s="130">
        <v>-1483</v>
      </c>
      <c r="E31" s="130">
        <v>5490</v>
      </c>
      <c r="F31" s="27"/>
      <c r="G31" s="171">
        <f t="shared" si="0"/>
        <v>5490</v>
      </c>
      <c r="H31" s="255">
        <f>'24.MÉRLEG ÖK'!F31+'25.MÉRLEG Faluház'!F31+'26.MÉRLEG Óvoda'!F31+'27.MÉRLEG PMH'!F31</f>
        <v>3186</v>
      </c>
      <c r="I31" s="255">
        <f>'24.MÉRLEG ÖK'!G31+'25.MÉRLEG Faluház'!G31+'26.MÉRLEG Óvoda'!G31+'27.MÉRLEG PMH'!G31</f>
        <v>3186</v>
      </c>
    </row>
    <row r="32" spans="1:9">
      <c r="A32" s="12" t="s">
        <v>1100</v>
      </c>
      <c r="B32" s="30" t="s">
        <v>413</v>
      </c>
      <c r="C32" s="130">
        <v>0</v>
      </c>
      <c r="D32" s="130">
        <v>0</v>
      </c>
      <c r="E32" s="130">
        <v>0</v>
      </c>
      <c r="F32" s="27"/>
      <c r="G32" s="171">
        <f t="shared" si="0"/>
        <v>0</v>
      </c>
      <c r="H32" s="255">
        <f>'24.MÉRLEG ÖK'!F32+'25.MÉRLEG Faluház'!F32+'26.MÉRLEG Óvoda'!F32+'27.MÉRLEG PMH'!F32</f>
        <v>0</v>
      </c>
      <c r="I32" s="255">
        <f>'24.MÉRLEG ÖK'!G32+'25.MÉRLEG Faluház'!G32+'26.MÉRLEG Óvoda'!G32+'27.MÉRLEG PMH'!G32</f>
        <v>0</v>
      </c>
    </row>
    <row r="33" spans="1:9">
      <c r="A33" s="12" t="s">
        <v>0</v>
      </c>
      <c r="B33" s="30" t="s">
        <v>414</v>
      </c>
      <c r="C33" s="130">
        <v>1043</v>
      </c>
      <c r="D33" s="130">
        <v>800</v>
      </c>
      <c r="E33" s="130">
        <v>3100</v>
      </c>
      <c r="F33" s="27"/>
      <c r="G33" s="171">
        <f t="shared" si="0"/>
        <v>3100</v>
      </c>
      <c r="H33" s="255">
        <f>'24.MÉRLEG ÖK'!F33+'25.MÉRLEG Faluház'!F33+'26.MÉRLEG Óvoda'!F33+'27.MÉRLEG PMH'!F33</f>
        <v>690</v>
      </c>
      <c r="I33" s="255">
        <f>'24.MÉRLEG ÖK'!G33+'25.MÉRLEG Faluház'!G33+'26.MÉRLEG Óvoda'!G33+'27.MÉRLEG PMH'!G33</f>
        <v>690</v>
      </c>
    </row>
    <row r="34" spans="1:9">
      <c r="A34" s="12" t="s">
        <v>415</v>
      </c>
      <c r="B34" s="30" t="s">
        <v>416</v>
      </c>
      <c r="C34" s="130">
        <v>0</v>
      </c>
      <c r="D34" s="130">
        <v>0</v>
      </c>
      <c r="E34" s="130">
        <v>0</v>
      </c>
      <c r="F34" s="27"/>
      <c r="G34" s="171">
        <f t="shared" si="0"/>
        <v>0</v>
      </c>
      <c r="H34" s="255">
        <f>'24.MÉRLEG ÖK'!F34+'25.MÉRLEG Faluház'!F34+'26.MÉRLEG Óvoda'!F34+'27.MÉRLEG PMH'!F34</f>
        <v>0</v>
      </c>
      <c r="I34" s="255">
        <f>'24.MÉRLEG ÖK'!G34+'25.MÉRLEG Faluház'!G34+'26.MÉRLEG Óvoda'!G34+'27.MÉRLEG PMH'!G34</f>
        <v>0</v>
      </c>
    </row>
    <row r="35" spans="1:9">
      <c r="A35" s="20" t="s">
        <v>417</v>
      </c>
      <c r="B35" s="30" t="s">
        <v>418</v>
      </c>
      <c r="C35" s="130">
        <v>0</v>
      </c>
      <c r="D35" s="130">
        <v>0</v>
      </c>
      <c r="E35" s="130">
        <v>0</v>
      </c>
      <c r="F35" s="27"/>
      <c r="G35" s="171">
        <f t="shared" si="0"/>
        <v>0</v>
      </c>
      <c r="H35" s="255">
        <f>'24.MÉRLEG ÖK'!F35+'25.MÉRLEG Faluház'!F35+'26.MÉRLEG Óvoda'!F35+'27.MÉRLEG PMH'!F35</f>
        <v>0</v>
      </c>
      <c r="I35" s="255">
        <f>'24.MÉRLEG ÖK'!G35+'25.MÉRLEG Faluház'!G35+'26.MÉRLEG Óvoda'!G35+'27.MÉRLEG PMH'!G35</f>
        <v>0</v>
      </c>
    </row>
    <row r="36" spans="1:9">
      <c r="A36" s="12" t="s">
        <v>1</v>
      </c>
      <c r="B36" s="30" t="s">
        <v>419</v>
      </c>
      <c r="C36" s="130">
        <v>20014.205999999998</v>
      </c>
      <c r="D36" s="130">
        <v>12291.046</v>
      </c>
      <c r="E36" s="130">
        <v>7845</v>
      </c>
      <c r="F36" s="27"/>
      <c r="G36" s="171">
        <f t="shared" si="0"/>
        <v>7845</v>
      </c>
      <c r="H36" s="255">
        <f>'24.MÉRLEG ÖK'!F36+'25.MÉRLEG Faluház'!F36+'26.MÉRLEG Óvoda'!F36+'27.MÉRLEG PMH'!F36</f>
        <v>14408</v>
      </c>
      <c r="I36" s="255">
        <f>'24.MÉRLEG ÖK'!G36+'25.MÉRLEG Faluház'!G36+'26.MÉRLEG Óvoda'!G36+'27.MÉRLEG PMH'!G36</f>
        <v>14407</v>
      </c>
    </row>
    <row r="37" spans="1:9">
      <c r="A37" s="20" t="s">
        <v>198</v>
      </c>
      <c r="B37" s="30" t="s">
        <v>420</v>
      </c>
      <c r="C37" s="130">
        <v>0</v>
      </c>
      <c r="D37" s="130">
        <v>270</v>
      </c>
      <c r="E37" s="130">
        <f>57084-6840</f>
        <v>50244</v>
      </c>
      <c r="F37" s="27"/>
      <c r="G37" s="171">
        <f t="shared" si="0"/>
        <v>50244</v>
      </c>
      <c r="H37" s="255">
        <f>'24.MÉRLEG ÖK'!F37+'25.MÉRLEG Faluház'!F37+'26.MÉRLEG Óvoda'!F37+'27.MÉRLEG PMH'!F37</f>
        <v>58804</v>
      </c>
      <c r="I37" s="255">
        <f>'24.MÉRLEG ÖK'!G37+'25.MÉRLEG Faluház'!G37+'26.MÉRLEG Óvoda'!G37+'27.MÉRLEG PMH'!G37</f>
        <v>0</v>
      </c>
    </row>
    <row r="38" spans="1:9">
      <c r="A38" s="20" t="s">
        <v>199</v>
      </c>
      <c r="B38" s="30" t="s">
        <v>420</v>
      </c>
      <c r="C38" s="130">
        <v>0</v>
      </c>
      <c r="D38" s="130">
        <v>0</v>
      </c>
      <c r="E38" s="130"/>
      <c r="F38" s="27"/>
      <c r="G38" s="171">
        <f t="shared" si="0"/>
        <v>0</v>
      </c>
      <c r="H38" s="255">
        <f>'24.MÉRLEG ÖK'!F38+'25.MÉRLEG Faluház'!F38+'26.MÉRLEG Óvoda'!F38+'27.MÉRLEG PMH'!F38</f>
        <v>0</v>
      </c>
      <c r="I38" s="255">
        <f>'24.MÉRLEG ÖK'!G38+'25.MÉRLEG Faluház'!G38+'26.MÉRLEG Óvoda'!G38+'27.MÉRLEG PMH'!G38</f>
        <v>0</v>
      </c>
    </row>
    <row r="39" spans="1:9">
      <c r="A39" s="49" t="s">
        <v>1070</v>
      </c>
      <c r="B39" s="52" t="s">
        <v>421</v>
      </c>
      <c r="C39" s="130">
        <v>24766.205999999998</v>
      </c>
      <c r="D39" s="130">
        <v>11878.046</v>
      </c>
      <c r="E39" s="130">
        <f>73519-6840</f>
        <v>66679</v>
      </c>
      <c r="F39" s="27"/>
      <c r="G39" s="171">
        <f t="shared" si="0"/>
        <v>66679</v>
      </c>
      <c r="H39" s="255">
        <f>'24.MÉRLEG ÖK'!F39+'25.MÉRLEG Faluház'!F39+'26.MÉRLEG Óvoda'!F39+'27.MÉRLEG PMH'!F39</f>
        <v>79078</v>
      </c>
      <c r="I39" s="255">
        <f>'24.MÉRLEG ÖK'!G39+'25.MÉRLEG Faluház'!G39+'26.MÉRLEG Óvoda'!G39+'27.MÉRLEG PMH'!G39</f>
        <v>20273</v>
      </c>
    </row>
    <row r="40" spans="1:9" ht="15.6">
      <c r="A40" s="59" t="s">
        <v>131</v>
      </c>
      <c r="B40" s="97"/>
      <c r="C40" s="130">
        <v>319011.40000000002</v>
      </c>
      <c r="D40" s="130">
        <v>366951.85499999992</v>
      </c>
      <c r="E40" s="130">
        <v>396353</v>
      </c>
      <c r="F40" s="27"/>
      <c r="G40" s="171">
        <f t="shared" si="0"/>
        <v>396353</v>
      </c>
      <c r="H40" s="255">
        <f>'24.MÉRLEG ÖK'!F40+'25.MÉRLEG Faluház'!F40+'26.MÉRLEG Óvoda'!F40+'27.MÉRLEG PMH'!F40</f>
        <v>406868</v>
      </c>
      <c r="I40" s="255">
        <f>'24.MÉRLEG ÖK'!G40+'25.MÉRLEG Faluház'!G40+'26.MÉRLEG Óvoda'!G40+'27.MÉRLEG PMH'!G40</f>
        <v>337285</v>
      </c>
    </row>
    <row r="41" spans="1:9">
      <c r="A41" s="34" t="s">
        <v>422</v>
      </c>
      <c r="B41" s="30" t="s">
        <v>423</v>
      </c>
      <c r="C41" s="130">
        <v>3138</v>
      </c>
      <c r="D41" s="130">
        <v>1445.4</v>
      </c>
      <c r="E41" s="130">
        <v>397</v>
      </c>
      <c r="F41" s="27"/>
      <c r="G41" s="171">
        <f t="shared" si="0"/>
        <v>397</v>
      </c>
      <c r="H41" s="255">
        <f>'24.MÉRLEG ÖK'!F41+'25.MÉRLEG Faluház'!F41+'26.MÉRLEG Óvoda'!F41+'27.MÉRLEG PMH'!F41</f>
        <v>128</v>
      </c>
      <c r="I41" s="255">
        <f>'24.MÉRLEG ÖK'!G41+'25.MÉRLEG Faluház'!G41+'26.MÉRLEG Óvoda'!G41+'27.MÉRLEG PMH'!G41</f>
        <v>154</v>
      </c>
    </row>
    <row r="42" spans="1:9">
      <c r="A42" s="34" t="s">
        <v>2</v>
      </c>
      <c r="B42" s="30" t="s">
        <v>424</v>
      </c>
      <c r="C42" s="130">
        <v>2348.4009999999998</v>
      </c>
      <c r="D42" s="130">
        <v>7672.4709999999995</v>
      </c>
      <c r="E42" s="130">
        <v>456351</v>
      </c>
      <c r="F42" s="27"/>
      <c r="G42" s="171">
        <f t="shared" si="0"/>
        <v>456351</v>
      </c>
      <c r="H42" s="255">
        <f>'24.MÉRLEG ÖK'!F42+'25.MÉRLEG Faluház'!F42+'26.MÉRLEG Óvoda'!F42+'27.MÉRLEG PMH'!F42</f>
        <v>456581</v>
      </c>
      <c r="I42" s="255">
        <f>'24.MÉRLEG ÖK'!G42+'25.MÉRLEG Faluház'!G42+'26.MÉRLEG Óvoda'!G42+'27.MÉRLEG PMH'!G42</f>
        <v>69706</v>
      </c>
    </row>
    <row r="43" spans="1:9">
      <c r="A43" s="34" t="s">
        <v>425</v>
      </c>
      <c r="B43" s="30" t="s">
        <v>426</v>
      </c>
      <c r="C43" s="130">
        <v>1494.357</v>
      </c>
      <c r="D43" s="130">
        <v>468.51800000000003</v>
      </c>
      <c r="E43" s="130">
        <v>600</v>
      </c>
      <c r="F43" s="27"/>
      <c r="G43" s="171">
        <f t="shared" si="0"/>
        <v>600</v>
      </c>
      <c r="H43" s="255">
        <f>'24.MÉRLEG ÖK'!F43+'25.MÉRLEG Faluház'!F43+'26.MÉRLEG Óvoda'!F43+'27.MÉRLEG PMH'!F43</f>
        <v>1386</v>
      </c>
      <c r="I43" s="255">
        <f>'24.MÉRLEG ÖK'!G43+'25.MÉRLEG Faluház'!G43+'26.MÉRLEG Óvoda'!G43+'27.MÉRLEG PMH'!G43</f>
        <v>1033</v>
      </c>
    </row>
    <row r="44" spans="1:9">
      <c r="A44" s="34" t="s">
        <v>427</v>
      </c>
      <c r="B44" s="30" t="s">
        <v>428</v>
      </c>
      <c r="C44" s="130">
        <v>689.69299999999998</v>
      </c>
      <c r="D44" s="130">
        <v>10731.594000000001</v>
      </c>
      <c r="E44" s="130">
        <v>4119</v>
      </c>
      <c r="F44" s="27"/>
      <c r="G44" s="171">
        <f t="shared" si="0"/>
        <v>4119</v>
      </c>
      <c r="H44" s="255">
        <f>'24.MÉRLEG ÖK'!F44+'25.MÉRLEG Faluház'!F44+'26.MÉRLEG Óvoda'!F44+'27.MÉRLEG PMH'!F44</f>
        <v>5205</v>
      </c>
      <c r="I44" s="255">
        <f>'24.MÉRLEG ÖK'!G44+'25.MÉRLEG Faluház'!G44+'26.MÉRLEG Óvoda'!G44+'27.MÉRLEG PMH'!G44</f>
        <v>5203</v>
      </c>
    </row>
    <row r="45" spans="1:9">
      <c r="A45" s="6" t="s">
        <v>429</v>
      </c>
      <c r="B45" s="30" t="s">
        <v>430</v>
      </c>
      <c r="C45" s="130">
        <v>0</v>
      </c>
      <c r="D45" s="130">
        <v>0</v>
      </c>
      <c r="E45" s="130">
        <v>0</v>
      </c>
      <c r="F45" s="27"/>
      <c r="G45" s="171">
        <f t="shared" si="0"/>
        <v>0</v>
      </c>
      <c r="H45" s="255">
        <f>'24.MÉRLEG ÖK'!F45+'25.MÉRLEG Faluház'!F45+'26.MÉRLEG Óvoda'!F45+'27.MÉRLEG PMH'!F45</f>
        <v>0</v>
      </c>
      <c r="I45" s="255">
        <f>'24.MÉRLEG ÖK'!G45+'25.MÉRLEG Faluház'!G45+'26.MÉRLEG Óvoda'!G45+'27.MÉRLEG PMH'!G45</f>
        <v>0</v>
      </c>
    </row>
    <row r="46" spans="1:9">
      <c r="A46" s="6" t="s">
        <v>431</v>
      </c>
      <c r="B46" s="30" t="s">
        <v>432</v>
      </c>
      <c r="C46" s="130">
        <v>0</v>
      </c>
      <c r="D46" s="130">
        <v>0</v>
      </c>
      <c r="E46" s="130">
        <v>0</v>
      </c>
      <c r="F46" s="27"/>
      <c r="G46" s="171">
        <f t="shared" si="0"/>
        <v>0</v>
      </c>
      <c r="H46" s="255">
        <f>'24.MÉRLEG ÖK'!F46+'25.MÉRLEG Faluház'!F46+'26.MÉRLEG Óvoda'!F46+'27.MÉRLEG PMH'!F46</f>
        <v>0</v>
      </c>
      <c r="I46" s="255">
        <f>'24.MÉRLEG ÖK'!G46+'25.MÉRLEG Faluház'!G46+'26.MÉRLEG Óvoda'!G46+'27.MÉRLEG PMH'!G46</f>
        <v>0</v>
      </c>
    </row>
    <row r="47" spans="1:9">
      <c r="A47" s="6" t="s">
        <v>433</v>
      </c>
      <c r="B47" s="30" t="s">
        <v>434</v>
      </c>
      <c r="C47" s="130">
        <v>1833.0989999999999</v>
      </c>
      <c r="D47" s="130">
        <v>5019.3100000000004</v>
      </c>
      <c r="E47" s="130">
        <v>1384</v>
      </c>
      <c r="F47" s="27"/>
      <c r="G47" s="171">
        <f t="shared" si="0"/>
        <v>1384</v>
      </c>
      <c r="H47" s="255">
        <f>'24.MÉRLEG ÖK'!F47+'25.MÉRLEG Faluház'!F47+'26.MÉRLEG Óvoda'!F47+'27.MÉRLEG PMH'!F47</f>
        <v>5139</v>
      </c>
      <c r="I47" s="255">
        <f>'24.MÉRLEG ÖK'!G47+'25.MÉRLEG Faluház'!G47+'26.MÉRLEG Óvoda'!G47+'27.MÉRLEG PMH'!G47</f>
        <v>4967</v>
      </c>
    </row>
    <row r="48" spans="1:9">
      <c r="A48" s="50" t="s">
        <v>1072</v>
      </c>
      <c r="B48" s="52" t="s">
        <v>435</v>
      </c>
      <c r="C48" s="130">
        <v>9503.5499999999993</v>
      </c>
      <c r="D48" s="130">
        <v>25337.292999999994</v>
      </c>
      <c r="E48" s="130">
        <v>462851</v>
      </c>
      <c r="F48" s="27"/>
      <c r="G48" s="171">
        <f t="shared" si="0"/>
        <v>462851</v>
      </c>
      <c r="H48" s="255">
        <f>'24.MÉRLEG ÖK'!F48+'25.MÉRLEG Faluház'!F48+'26.MÉRLEG Óvoda'!F48+'27.MÉRLEG PMH'!F48</f>
        <v>468459</v>
      </c>
      <c r="I48" s="255">
        <f>'24.MÉRLEG ÖK'!G48+'25.MÉRLEG Faluház'!G48+'26.MÉRLEG Óvoda'!G48+'27.MÉRLEG PMH'!G48</f>
        <v>81063</v>
      </c>
    </row>
    <row r="49" spans="1:9">
      <c r="A49" s="13" t="s">
        <v>436</v>
      </c>
      <c r="B49" s="30" t="s">
        <v>437</v>
      </c>
      <c r="C49" s="130">
        <v>0</v>
      </c>
      <c r="D49" s="130">
        <v>16190.463</v>
      </c>
      <c r="E49" s="130">
        <v>43084</v>
      </c>
      <c r="F49" s="27"/>
      <c r="G49" s="171">
        <f t="shared" si="0"/>
        <v>43084</v>
      </c>
      <c r="H49" s="255">
        <f>'24.MÉRLEG ÖK'!F49+'25.MÉRLEG Faluház'!F49+'26.MÉRLEG Óvoda'!F49+'27.MÉRLEG PMH'!F49</f>
        <v>43084</v>
      </c>
      <c r="I49" s="255">
        <f>'24.MÉRLEG ÖK'!G49+'25.MÉRLEG Faluház'!G49+'26.MÉRLEG Óvoda'!G49+'27.MÉRLEG PMH'!G49</f>
        <v>138</v>
      </c>
    </row>
    <row r="50" spans="1:9">
      <c r="A50" s="13" t="s">
        <v>438</v>
      </c>
      <c r="B50" s="30" t="s">
        <v>439</v>
      </c>
      <c r="C50" s="130">
        <v>0</v>
      </c>
      <c r="D50" s="130">
        <v>0</v>
      </c>
      <c r="E50" s="130">
        <v>0</v>
      </c>
      <c r="F50" s="27"/>
      <c r="G50" s="171">
        <f t="shared" si="0"/>
        <v>0</v>
      </c>
      <c r="H50" s="255">
        <f>'24.MÉRLEG ÖK'!F50+'25.MÉRLEG Faluház'!F50+'26.MÉRLEG Óvoda'!F50+'27.MÉRLEG PMH'!F50</f>
        <v>0</v>
      </c>
      <c r="I50" s="255">
        <f>'24.MÉRLEG ÖK'!G50+'25.MÉRLEG Faluház'!G50+'26.MÉRLEG Óvoda'!G50+'27.MÉRLEG PMH'!G50</f>
        <v>0</v>
      </c>
    </row>
    <row r="51" spans="1:9">
      <c r="A51" s="13" t="s">
        <v>440</v>
      </c>
      <c r="B51" s="30" t="s">
        <v>441</v>
      </c>
      <c r="C51" s="130">
        <v>0</v>
      </c>
      <c r="D51" s="130">
        <v>29.99</v>
      </c>
      <c r="E51" s="130">
        <v>1000</v>
      </c>
      <c r="F51" s="27"/>
      <c r="G51" s="171">
        <f t="shared" si="0"/>
        <v>1000</v>
      </c>
      <c r="H51" s="255">
        <f>'24.MÉRLEG ÖK'!F51+'25.MÉRLEG Faluház'!F51+'26.MÉRLEG Óvoda'!F51+'27.MÉRLEG PMH'!F51</f>
        <v>1000</v>
      </c>
      <c r="I51" s="255">
        <f>'24.MÉRLEG ÖK'!G51+'25.MÉRLEG Faluház'!G51+'26.MÉRLEG Óvoda'!G51+'27.MÉRLEG PMH'!G51</f>
        <v>0</v>
      </c>
    </row>
    <row r="52" spans="1:9">
      <c r="A52" s="13" t="s">
        <v>442</v>
      </c>
      <c r="B52" s="30" t="s">
        <v>443</v>
      </c>
      <c r="C52" s="130">
        <v>0</v>
      </c>
      <c r="D52" s="130">
        <v>3562.2150000000001</v>
      </c>
      <c r="E52" s="130">
        <v>2039</v>
      </c>
      <c r="F52" s="27"/>
      <c r="G52" s="171">
        <f t="shared" si="0"/>
        <v>2039</v>
      </c>
      <c r="H52" s="255">
        <f>'24.MÉRLEG ÖK'!F52+'25.MÉRLEG Faluház'!F52+'26.MÉRLEG Óvoda'!F52+'27.MÉRLEG PMH'!F52</f>
        <v>2039</v>
      </c>
      <c r="I52" s="255">
        <f>'24.MÉRLEG ÖK'!G52+'25.MÉRLEG Faluház'!G52+'26.MÉRLEG Óvoda'!G52+'27.MÉRLEG PMH'!G52</f>
        <v>0</v>
      </c>
    </row>
    <row r="53" spans="1:9">
      <c r="A53" s="49" t="s">
        <v>1073</v>
      </c>
      <c r="B53" s="52" t="s">
        <v>444</v>
      </c>
      <c r="C53" s="130">
        <v>0</v>
      </c>
      <c r="D53" s="130">
        <v>19782.668000000001</v>
      </c>
      <c r="E53" s="130">
        <v>46123</v>
      </c>
      <c r="F53" s="27"/>
      <c r="G53" s="171">
        <f t="shared" si="0"/>
        <v>46123</v>
      </c>
      <c r="H53" s="255">
        <f>'24.MÉRLEG ÖK'!F53+'25.MÉRLEG Faluház'!F53+'26.MÉRLEG Óvoda'!F53+'27.MÉRLEG PMH'!F53</f>
        <v>46123</v>
      </c>
      <c r="I53" s="255">
        <f>'24.MÉRLEG ÖK'!G53+'25.MÉRLEG Faluház'!G53+'26.MÉRLEG Óvoda'!G53+'27.MÉRLEG PMH'!G53</f>
        <v>138</v>
      </c>
    </row>
    <row r="54" spans="1:9">
      <c r="A54" s="13" t="s">
        <v>445</v>
      </c>
      <c r="B54" s="30" t="s">
        <v>446</v>
      </c>
      <c r="C54" s="130">
        <v>0</v>
      </c>
      <c r="D54" s="130">
        <v>0</v>
      </c>
      <c r="E54" s="130">
        <v>0</v>
      </c>
      <c r="F54" s="27"/>
      <c r="G54" s="171">
        <f t="shared" si="0"/>
        <v>0</v>
      </c>
      <c r="H54" s="255">
        <f>'24.MÉRLEG ÖK'!F54+'25.MÉRLEG Faluház'!F54+'26.MÉRLEG Óvoda'!F54+'27.MÉRLEG PMH'!F54</f>
        <v>0</v>
      </c>
      <c r="I54" s="255">
        <f>'24.MÉRLEG ÖK'!G54+'25.MÉRLEG Faluház'!G54+'26.MÉRLEG Óvoda'!G54+'27.MÉRLEG PMH'!G54</f>
        <v>0</v>
      </c>
    </row>
    <row r="55" spans="1:9">
      <c r="A55" s="13" t="s">
        <v>3</v>
      </c>
      <c r="B55" s="30" t="s">
        <v>447</v>
      </c>
      <c r="C55" s="130">
        <v>0</v>
      </c>
      <c r="D55" s="130">
        <v>0</v>
      </c>
      <c r="E55" s="130">
        <v>0</v>
      </c>
      <c r="F55" s="27"/>
      <c r="G55" s="171">
        <f t="shared" si="0"/>
        <v>0</v>
      </c>
      <c r="H55" s="255">
        <f>'24.MÉRLEG ÖK'!F55+'25.MÉRLEG Faluház'!F55+'26.MÉRLEG Óvoda'!F55+'27.MÉRLEG PMH'!F55</f>
        <v>0</v>
      </c>
      <c r="I55" s="255">
        <f>'24.MÉRLEG ÖK'!G55+'25.MÉRLEG Faluház'!G55+'26.MÉRLEG Óvoda'!G55+'27.MÉRLEG PMH'!G55</f>
        <v>0</v>
      </c>
    </row>
    <row r="56" spans="1:9">
      <c r="A56" s="13" t="s">
        <v>4</v>
      </c>
      <c r="B56" s="30" t="s">
        <v>448</v>
      </c>
      <c r="C56" s="130">
        <v>0</v>
      </c>
      <c r="D56" s="130">
        <v>0</v>
      </c>
      <c r="E56" s="130">
        <v>0</v>
      </c>
      <c r="F56" s="27"/>
      <c r="G56" s="171">
        <f t="shared" si="0"/>
        <v>0</v>
      </c>
      <c r="H56" s="255">
        <f>'24.MÉRLEG ÖK'!F56+'25.MÉRLEG Faluház'!F56+'26.MÉRLEG Óvoda'!F56+'27.MÉRLEG PMH'!F56</f>
        <v>0</v>
      </c>
      <c r="I56" s="255">
        <f>'24.MÉRLEG ÖK'!G56+'25.MÉRLEG Faluház'!G56+'26.MÉRLEG Óvoda'!G56+'27.MÉRLEG PMH'!G56</f>
        <v>0</v>
      </c>
    </row>
    <row r="57" spans="1:9">
      <c r="A57" s="13" t="s">
        <v>5</v>
      </c>
      <c r="B57" s="30" t="s">
        <v>449</v>
      </c>
      <c r="C57" s="130">
        <v>0</v>
      </c>
      <c r="D57" s="130">
        <v>0</v>
      </c>
      <c r="E57" s="130">
        <v>0</v>
      </c>
      <c r="F57" s="27"/>
      <c r="G57" s="171">
        <f t="shared" si="0"/>
        <v>0</v>
      </c>
      <c r="H57" s="255">
        <f>'24.MÉRLEG ÖK'!F57+'25.MÉRLEG Faluház'!F57+'26.MÉRLEG Óvoda'!F57+'27.MÉRLEG PMH'!F57</f>
        <v>0</v>
      </c>
      <c r="I57" s="255">
        <f>'24.MÉRLEG ÖK'!G57+'25.MÉRLEG Faluház'!G57+'26.MÉRLEG Óvoda'!G57+'27.MÉRLEG PMH'!G57</f>
        <v>0</v>
      </c>
    </row>
    <row r="58" spans="1:9">
      <c r="A58" s="13" t="s">
        <v>6</v>
      </c>
      <c r="B58" s="30" t="s">
        <v>450</v>
      </c>
      <c r="C58" s="130">
        <v>0</v>
      </c>
      <c r="D58" s="130">
        <v>0</v>
      </c>
      <c r="E58" s="130">
        <v>0</v>
      </c>
      <c r="F58" s="27"/>
      <c r="G58" s="171">
        <f t="shared" si="0"/>
        <v>0</v>
      </c>
      <c r="H58" s="255">
        <f>'24.MÉRLEG ÖK'!F58+'25.MÉRLEG Faluház'!F58+'26.MÉRLEG Óvoda'!F58+'27.MÉRLEG PMH'!F58</f>
        <v>0</v>
      </c>
      <c r="I58" s="255">
        <f>'24.MÉRLEG ÖK'!G58+'25.MÉRLEG Faluház'!G58+'26.MÉRLEG Óvoda'!G58+'27.MÉRLEG PMH'!G58</f>
        <v>0</v>
      </c>
    </row>
    <row r="59" spans="1:9">
      <c r="A59" s="13" t="s">
        <v>7</v>
      </c>
      <c r="B59" s="30" t="s">
        <v>451</v>
      </c>
      <c r="C59" s="130">
        <v>0</v>
      </c>
      <c r="D59" s="130">
        <v>0</v>
      </c>
      <c r="E59" s="130">
        <v>0</v>
      </c>
      <c r="F59" s="27"/>
      <c r="G59" s="171">
        <f t="shared" si="0"/>
        <v>0</v>
      </c>
      <c r="H59" s="255">
        <f>'24.MÉRLEG ÖK'!F59+'25.MÉRLEG Faluház'!F59+'26.MÉRLEG Óvoda'!F59+'27.MÉRLEG PMH'!F59</f>
        <v>0</v>
      </c>
      <c r="I59" s="255">
        <f>'24.MÉRLEG ÖK'!G59+'25.MÉRLEG Faluház'!G59+'26.MÉRLEG Óvoda'!G59+'27.MÉRLEG PMH'!G59</f>
        <v>0</v>
      </c>
    </row>
    <row r="60" spans="1:9">
      <c r="A60" s="13" t="s">
        <v>452</v>
      </c>
      <c r="B60" s="30" t="s">
        <v>453</v>
      </c>
      <c r="C60" s="130">
        <v>0</v>
      </c>
      <c r="D60" s="130">
        <v>0</v>
      </c>
      <c r="E60" s="130">
        <v>0</v>
      </c>
      <c r="F60" s="27"/>
      <c r="G60" s="171">
        <f t="shared" si="0"/>
        <v>0</v>
      </c>
      <c r="H60" s="255">
        <f>'24.MÉRLEG ÖK'!F60+'25.MÉRLEG Faluház'!F60+'26.MÉRLEG Óvoda'!F60+'27.MÉRLEG PMH'!F60</f>
        <v>0</v>
      </c>
      <c r="I60" s="255">
        <f>'24.MÉRLEG ÖK'!G60+'25.MÉRLEG Faluház'!G60+'26.MÉRLEG Óvoda'!G60+'27.MÉRLEG PMH'!G60</f>
        <v>0</v>
      </c>
    </row>
    <row r="61" spans="1:9">
      <c r="A61" s="13" t="s">
        <v>8</v>
      </c>
      <c r="B61" s="30" t="s">
        <v>454</v>
      </c>
      <c r="C61" s="130">
        <v>0</v>
      </c>
      <c r="D61" s="130">
        <v>0</v>
      </c>
      <c r="E61" s="130">
        <v>0</v>
      </c>
      <c r="F61" s="27"/>
      <c r="G61" s="171">
        <f t="shared" si="0"/>
        <v>0</v>
      </c>
      <c r="H61" s="255">
        <f>'24.MÉRLEG ÖK'!F61+'25.MÉRLEG Faluház'!F61+'26.MÉRLEG Óvoda'!F61+'27.MÉRLEG PMH'!F61</f>
        <v>835</v>
      </c>
      <c r="I61" s="255">
        <f>'24.MÉRLEG ÖK'!G61+'25.MÉRLEG Faluház'!G61+'26.MÉRLEG Óvoda'!G61+'27.MÉRLEG PMH'!G61</f>
        <v>835</v>
      </c>
    </row>
    <row r="62" spans="1:9">
      <c r="A62" s="49" t="s">
        <v>1074</v>
      </c>
      <c r="B62" s="52" t="s">
        <v>455</v>
      </c>
      <c r="C62" s="130">
        <v>0</v>
      </c>
      <c r="D62" s="130">
        <v>0</v>
      </c>
      <c r="E62" s="130">
        <v>0</v>
      </c>
      <c r="F62" s="27"/>
      <c r="G62" s="171">
        <f t="shared" si="0"/>
        <v>0</v>
      </c>
      <c r="H62" s="255">
        <f>'24.MÉRLEG ÖK'!F62+'25.MÉRLEG Faluház'!F62+'26.MÉRLEG Óvoda'!F62+'27.MÉRLEG PMH'!F62</f>
        <v>835</v>
      </c>
      <c r="I62" s="255">
        <f>'24.MÉRLEG ÖK'!G62+'25.MÉRLEG Faluház'!G62+'26.MÉRLEG Óvoda'!G62+'27.MÉRLEG PMH'!G62</f>
        <v>835</v>
      </c>
    </row>
    <row r="63" spans="1:9" ht="15.6">
      <c r="A63" s="59" t="s">
        <v>130</v>
      </c>
      <c r="B63" s="97"/>
      <c r="C63" s="130">
        <v>9503.5499999999993</v>
      </c>
      <c r="D63" s="130">
        <v>45119.961000000003</v>
      </c>
      <c r="E63" s="130">
        <v>508974</v>
      </c>
      <c r="F63" s="27"/>
      <c r="G63" s="171">
        <f t="shared" si="0"/>
        <v>508974</v>
      </c>
      <c r="H63" s="255">
        <f>'24.MÉRLEG ÖK'!F63+'25.MÉRLEG Faluház'!F63+'26.MÉRLEG Óvoda'!F63+'27.MÉRLEG PMH'!F63</f>
        <v>515417</v>
      </c>
      <c r="I63" s="255">
        <f>'24.MÉRLEG ÖK'!G63+'25.MÉRLEG Faluház'!G63+'26.MÉRLEG Óvoda'!G63+'27.MÉRLEG PMH'!G63</f>
        <v>82036</v>
      </c>
    </row>
    <row r="64" spans="1:9" ht="15.6">
      <c r="A64" s="35" t="s">
        <v>16</v>
      </c>
      <c r="B64" s="36" t="s">
        <v>456</v>
      </c>
      <c r="C64" s="130">
        <v>328514.95</v>
      </c>
      <c r="D64" s="130">
        <v>412071.81599999999</v>
      </c>
      <c r="E64" s="130">
        <v>905327</v>
      </c>
      <c r="F64" s="27"/>
      <c r="G64" s="171">
        <f t="shared" si="0"/>
        <v>905327</v>
      </c>
      <c r="H64" s="255">
        <f>'24.MÉRLEG ÖK'!F64+'25.MÉRLEG Faluház'!F64+'26.MÉRLEG Óvoda'!F64+'27.MÉRLEG PMH'!F64</f>
        <v>922285</v>
      </c>
      <c r="I64" s="255">
        <f>'24.MÉRLEG ÖK'!G64+'25.MÉRLEG Faluház'!G64+'26.MÉRLEG Óvoda'!G64+'27.MÉRLEG PMH'!G64</f>
        <v>419320</v>
      </c>
    </row>
    <row r="65" spans="1:9">
      <c r="A65" s="15" t="s">
        <v>1079</v>
      </c>
      <c r="B65" s="7" t="s">
        <v>462</v>
      </c>
      <c r="C65" s="130">
        <v>0</v>
      </c>
      <c r="D65" s="130">
        <v>0</v>
      </c>
      <c r="E65" s="130">
        <v>0</v>
      </c>
      <c r="F65" s="27"/>
      <c r="G65" s="171">
        <f t="shared" si="0"/>
        <v>0</v>
      </c>
      <c r="H65" s="255">
        <f>'24.MÉRLEG ÖK'!F65+'25.MÉRLEG Faluház'!F65+'26.MÉRLEG Óvoda'!F65+'27.MÉRLEG PMH'!F65</f>
        <v>0</v>
      </c>
      <c r="I65" s="255">
        <f>'24.MÉRLEG ÖK'!G65+'25.MÉRLEG Faluház'!G65+'26.MÉRLEG Óvoda'!G65+'27.MÉRLEG PMH'!G65</f>
        <v>0</v>
      </c>
    </row>
    <row r="66" spans="1:9">
      <c r="A66" s="14" t="s">
        <v>1080</v>
      </c>
      <c r="B66" s="7" t="s">
        <v>470</v>
      </c>
      <c r="C66" s="130">
        <v>0</v>
      </c>
      <c r="D66" s="130">
        <v>0</v>
      </c>
      <c r="E66" s="130">
        <v>0</v>
      </c>
      <c r="F66" s="27"/>
      <c r="G66" s="171">
        <f t="shared" si="0"/>
        <v>0</v>
      </c>
      <c r="H66" s="255">
        <f>'24.MÉRLEG ÖK'!F66+'25.MÉRLEG Faluház'!F66+'26.MÉRLEG Óvoda'!F66+'27.MÉRLEG PMH'!F66</f>
        <v>0</v>
      </c>
      <c r="I66" s="255">
        <f>'24.MÉRLEG ÖK'!G66+'25.MÉRLEG Faluház'!G66+'26.MÉRLEG Óvoda'!G66+'27.MÉRLEG PMH'!G66</f>
        <v>0</v>
      </c>
    </row>
    <row r="67" spans="1:9">
      <c r="A67" s="37" t="s">
        <v>471</v>
      </c>
      <c r="B67" s="5" t="s">
        <v>472</v>
      </c>
      <c r="C67" s="130">
        <v>0</v>
      </c>
      <c r="D67" s="130">
        <v>0</v>
      </c>
      <c r="E67" s="130">
        <v>0</v>
      </c>
      <c r="F67" s="27"/>
      <c r="G67" s="171">
        <f t="shared" si="0"/>
        <v>0</v>
      </c>
      <c r="H67" s="255">
        <f>'24.MÉRLEG ÖK'!F67+'25.MÉRLEG Faluház'!F67+'26.MÉRLEG Óvoda'!F67+'27.MÉRLEG PMH'!F67</f>
        <v>0</v>
      </c>
      <c r="I67" s="255">
        <f>'24.MÉRLEG ÖK'!G67+'25.MÉRLEG Faluház'!G67+'26.MÉRLEG Óvoda'!G67+'27.MÉRLEG PMH'!G67</f>
        <v>0</v>
      </c>
    </row>
    <row r="68" spans="1:9">
      <c r="A68" s="37" t="s">
        <v>473</v>
      </c>
      <c r="B68" s="5" t="s">
        <v>474</v>
      </c>
      <c r="C68" s="130">
        <v>0</v>
      </c>
      <c r="D68" s="130">
        <v>0</v>
      </c>
      <c r="E68" s="130">
        <v>0</v>
      </c>
      <c r="F68" s="27"/>
      <c r="G68" s="171">
        <f t="shared" si="0"/>
        <v>0</v>
      </c>
      <c r="H68" s="255">
        <f>'24.MÉRLEG ÖK'!F68+'25.MÉRLEG Faluház'!F68+'26.MÉRLEG Óvoda'!F68+'27.MÉRLEG PMH'!F68</f>
        <v>0</v>
      </c>
      <c r="I68" s="255">
        <f>'24.MÉRLEG ÖK'!G68+'25.MÉRLEG Faluház'!G68+'26.MÉRLEG Óvoda'!G68+'27.MÉRLEG PMH'!G68</f>
        <v>0</v>
      </c>
    </row>
    <row r="69" spans="1:9">
      <c r="A69" s="14" t="s">
        <v>475</v>
      </c>
      <c r="B69" s="7" t="s">
        <v>476</v>
      </c>
      <c r="C69" s="130">
        <v>256658.204</v>
      </c>
      <c r="D69" s="130">
        <v>0</v>
      </c>
      <c r="E69" s="130">
        <f>137494+6840</f>
        <v>144334</v>
      </c>
      <c r="F69" s="152">
        <f>137494+6840</f>
        <v>144334</v>
      </c>
      <c r="G69" s="171">
        <f t="shared" si="0"/>
        <v>0</v>
      </c>
      <c r="H69" s="255">
        <f>'24.MÉRLEG ÖK'!F69+'25.MÉRLEG Faluház'!F69+'26.MÉRLEG Óvoda'!F69+'27.MÉRLEG PMH'!F69</f>
        <v>145470</v>
      </c>
      <c r="I69" s="255">
        <f>'24.MÉRLEG ÖK'!G69+'25.MÉRLEG Faluház'!G69+'26.MÉRLEG Óvoda'!G69+'27.MÉRLEG PMH'!G69</f>
        <v>145470</v>
      </c>
    </row>
    <row r="70" spans="1:9">
      <c r="A70" s="37" t="s">
        <v>477</v>
      </c>
      <c r="B70" s="5" t="s">
        <v>478</v>
      </c>
      <c r="C70" s="130">
        <v>0</v>
      </c>
      <c r="D70" s="130">
        <v>0</v>
      </c>
      <c r="E70" s="130">
        <v>0</v>
      </c>
      <c r="F70" s="27"/>
      <c r="G70" s="171">
        <f t="shared" si="0"/>
        <v>0</v>
      </c>
      <c r="H70" s="255">
        <f>'24.MÉRLEG ÖK'!F70+'25.MÉRLEG Faluház'!F70+'26.MÉRLEG Óvoda'!F70+'27.MÉRLEG PMH'!F70</f>
        <v>0</v>
      </c>
      <c r="I70" s="255">
        <f>'24.MÉRLEG ÖK'!G70+'25.MÉRLEG Faluház'!G70+'26.MÉRLEG Óvoda'!G70+'27.MÉRLEG PMH'!G70</f>
        <v>0</v>
      </c>
    </row>
    <row r="71" spans="1:9">
      <c r="A71" s="37" t="s">
        <v>479</v>
      </c>
      <c r="B71" s="5" t="s">
        <v>480</v>
      </c>
      <c r="C71" s="130">
        <v>0</v>
      </c>
      <c r="D71" s="130">
        <v>0</v>
      </c>
      <c r="E71" s="130">
        <v>0</v>
      </c>
      <c r="F71" s="27"/>
      <c r="G71" s="171">
        <f t="shared" si="0"/>
        <v>0</v>
      </c>
      <c r="H71" s="255">
        <f>'24.MÉRLEG ÖK'!F71+'25.MÉRLEG Faluház'!F71+'26.MÉRLEG Óvoda'!F71+'27.MÉRLEG PMH'!F71</f>
        <v>0</v>
      </c>
      <c r="I71" s="255">
        <f>'24.MÉRLEG ÖK'!G71+'25.MÉRLEG Faluház'!G71+'26.MÉRLEG Óvoda'!G71+'27.MÉRLEG PMH'!G71</f>
        <v>0</v>
      </c>
    </row>
    <row r="72" spans="1:9">
      <c r="A72" s="37" t="s">
        <v>481</v>
      </c>
      <c r="B72" s="5" t="s">
        <v>482</v>
      </c>
      <c r="C72" s="130">
        <v>0</v>
      </c>
      <c r="D72" s="130">
        <v>0</v>
      </c>
      <c r="E72" s="130">
        <v>0</v>
      </c>
      <c r="F72" s="27"/>
      <c r="G72" s="171">
        <f t="shared" ref="G72:G135" si="1">E72-F72</f>
        <v>0</v>
      </c>
      <c r="H72" s="255">
        <f>'24.MÉRLEG ÖK'!F72+'25.MÉRLEG Faluház'!F72+'26.MÉRLEG Óvoda'!F72+'27.MÉRLEG PMH'!F72</f>
        <v>0</v>
      </c>
      <c r="I72" s="255">
        <f>'24.MÉRLEG ÖK'!G72+'25.MÉRLEG Faluház'!G72+'26.MÉRLEG Óvoda'!G72+'27.MÉRLEG PMH'!G72</f>
        <v>0</v>
      </c>
    </row>
    <row r="73" spans="1:9">
      <c r="A73" s="38" t="s">
        <v>1081</v>
      </c>
      <c r="B73" s="39" t="s">
        <v>483</v>
      </c>
      <c r="C73" s="130">
        <v>256658.204</v>
      </c>
      <c r="D73" s="130">
        <v>0</v>
      </c>
      <c r="E73" s="130">
        <f>137494+6840</f>
        <v>144334</v>
      </c>
      <c r="F73" s="152">
        <f>137494+6840</f>
        <v>144334</v>
      </c>
      <c r="G73" s="171">
        <f t="shared" si="1"/>
        <v>0</v>
      </c>
      <c r="H73" s="255">
        <f>'24.MÉRLEG ÖK'!F73+'25.MÉRLEG Faluház'!F73+'26.MÉRLEG Óvoda'!F73+'27.MÉRLEG PMH'!F73</f>
        <v>145470</v>
      </c>
      <c r="I73" s="255">
        <f>'24.MÉRLEG ÖK'!G73+'25.MÉRLEG Faluház'!G73+'26.MÉRLEG Óvoda'!G73+'27.MÉRLEG PMH'!G73</f>
        <v>145470</v>
      </c>
    </row>
    <row r="74" spans="1:9">
      <c r="A74" s="37" t="s">
        <v>484</v>
      </c>
      <c r="B74" s="5" t="s">
        <v>485</v>
      </c>
      <c r="C74" s="130">
        <v>0</v>
      </c>
      <c r="D74" s="130">
        <v>0</v>
      </c>
      <c r="E74" s="130">
        <v>0</v>
      </c>
      <c r="F74" s="27"/>
      <c r="G74" s="171">
        <f t="shared" si="1"/>
        <v>0</v>
      </c>
      <c r="H74" s="255">
        <f>'24.MÉRLEG ÖK'!F74+'25.MÉRLEG Faluház'!F74+'26.MÉRLEG Óvoda'!F74+'27.MÉRLEG PMH'!F74</f>
        <v>0</v>
      </c>
      <c r="I74" s="255">
        <f>'24.MÉRLEG ÖK'!G74+'25.MÉRLEG Faluház'!G74+'26.MÉRLEG Óvoda'!G74+'27.MÉRLEG PMH'!G74</f>
        <v>0</v>
      </c>
    </row>
    <row r="75" spans="1:9">
      <c r="A75" s="13" t="s">
        <v>486</v>
      </c>
      <c r="B75" s="5" t="s">
        <v>487</v>
      </c>
      <c r="C75" s="130">
        <v>0</v>
      </c>
      <c r="D75" s="130">
        <v>0</v>
      </c>
      <c r="E75" s="130">
        <v>0</v>
      </c>
      <c r="F75" s="27"/>
      <c r="G75" s="171">
        <f t="shared" si="1"/>
        <v>0</v>
      </c>
      <c r="H75" s="255">
        <f>'24.MÉRLEG ÖK'!F75+'25.MÉRLEG Faluház'!F75+'26.MÉRLEG Óvoda'!F75+'27.MÉRLEG PMH'!F75</f>
        <v>0</v>
      </c>
      <c r="I75" s="255">
        <f>'24.MÉRLEG ÖK'!G75+'25.MÉRLEG Faluház'!G75+'26.MÉRLEG Óvoda'!G75+'27.MÉRLEG PMH'!G75</f>
        <v>0</v>
      </c>
    </row>
    <row r="76" spans="1:9">
      <c r="A76" s="37" t="s">
        <v>13</v>
      </c>
      <c r="B76" s="5" t="s">
        <v>488</v>
      </c>
      <c r="C76" s="130">
        <v>0</v>
      </c>
      <c r="D76" s="130">
        <v>0</v>
      </c>
      <c r="E76" s="130">
        <v>0</v>
      </c>
      <c r="F76" s="27"/>
      <c r="G76" s="171">
        <f t="shared" si="1"/>
        <v>0</v>
      </c>
      <c r="H76" s="255">
        <f>'24.MÉRLEG ÖK'!F76+'25.MÉRLEG Faluház'!F76+'26.MÉRLEG Óvoda'!F76+'27.MÉRLEG PMH'!F76</f>
        <v>0</v>
      </c>
      <c r="I76" s="255">
        <f>'24.MÉRLEG ÖK'!G76+'25.MÉRLEG Faluház'!G76+'26.MÉRLEG Óvoda'!G76+'27.MÉRLEG PMH'!G76</f>
        <v>0</v>
      </c>
    </row>
    <row r="77" spans="1:9">
      <c r="A77" s="37" t="s">
        <v>1083</v>
      </c>
      <c r="B77" s="5" t="s">
        <v>489</v>
      </c>
      <c r="C77" s="130">
        <v>0</v>
      </c>
      <c r="D77" s="130">
        <v>0</v>
      </c>
      <c r="E77" s="130">
        <v>0</v>
      </c>
      <c r="F77" s="27"/>
      <c r="G77" s="171">
        <f t="shared" si="1"/>
        <v>0</v>
      </c>
      <c r="H77" s="255">
        <f>'24.MÉRLEG ÖK'!F77+'25.MÉRLEG Faluház'!F77+'26.MÉRLEG Óvoda'!F77+'27.MÉRLEG PMH'!F77</f>
        <v>0</v>
      </c>
      <c r="I77" s="255">
        <f>'24.MÉRLEG ÖK'!G77+'25.MÉRLEG Faluház'!G77+'26.MÉRLEG Óvoda'!G77+'27.MÉRLEG PMH'!G77</f>
        <v>0</v>
      </c>
    </row>
    <row r="78" spans="1:9">
      <c r="A78" s="38" t="s">
        <v>1084</v>
      </c>
      <c r="B78" s="39" t="s">
        <v>493</v>
      </c>
      <c r="C78" s="130">
        <v>0</v>
      </c>
      <c r="D78" s="130">
        <v>0</v>
      </c>
      <c r="E78" s="130">
        <v>0</v>
      </c>
      <c r="F78" s="27"/>
      <c r="G78" s="171">
        <f t="shared" si="1"/>
        <v>0</v>
      </c>
      <c r="H78" s="255">
        <f>'24.MÉRLEG ÖK'!F78+'25.MÉRLEG Faluház'!F78+'26.MÉRLEG Óvoda'!F78+'27.MÉRLEG PMH'!F78</f>
        <v>0</v>
      </c>
      <c r="I78" s="255">
        <f>'24.MÉRLEG ÖK'!G78+'25.MÉRLEG Faluház'!G78+'26.MÉRLEG Óvoda'!G78+'27.MÉRLEG PMH'!G78</f>
        <v>0</v>
      </c>
    </row>
    <row r="79" spans="1:9">
      <c r="A79" s="13" t="s">
        <v>494</v>
      </c>
      <c r="B79" s="5" t="s">
        <v>495</v>
      </c>
      <c r="C79" s="130">
        <v>0</v>
      </c>
      <c r="D79" s="130">
        <v>0</v>
      </c>
      <c r="E79" s="130">
        <v>0</v>
      </c>
      <c r="F79" s="27"/>
      <c r="G79" s="171">
        <f t="shared" si="1"/>
        <v>0</v>
      </c>
      <c r="H79" s="255">
        <f>'24.MÉRLEG ÖK'!F79+'25.MÉRLEG Faluház'!F79+'26.MÉRLEG Óvoda'!F79+'27.MÉRLEG PMH'!F79</f>
        <v>0</v>
      </c>
      <c r="I79" s="255">
        <f>'24.MÉRLEG ÖK'!G79+'25.MÉRLEG Faluház'!G79+'26.MÉRLEG Óvoda'!G79+'27.MÉRLEG PMH'!G79</f>
        <v>0</v>
      </c>
    </row>
    <row r="80" spans="1:9" ht="15.6">
      <c r="A80" s="40" t="s">
        <v>17</v>
      </c>
      <c r="B80" s="41" t="s">
        <v>496</v>
      </c>
      <c r="C80" s="130">
        <v>256658.204</v>
      </c>
      <c r="D80" s="130">
        <v>0</v>
      </c>
      <c r="E80" s="130">
        <f>137494+6840</f>
        <v>144334</v>
      </c>
      <c r="F80" s="152">
        <f>137494+6840</f>
        <v>144334</v>
      </c>
      <c r="G80" s="171">
        <f t="shared" si="1"/>
        <v>0</v>
      </c>
      <c r="H80" s="255">
        <f>'24.MÉRLEG ÖK'!F80+'25.MÉRLEG Faluház'!F80+'26.MÉRLEG Óvoda'!F80+'27.MÉRLEG PMH'!F80</f>
        <v>145470</v>
      </c>
      <c r="I80" s="255">
        <f>'24.MÉRLEG ÖK'!G80+'25.MÉRLEG Faluház'!G80+'26.MÉRLEG Óvoda'!G80+'27.MÉRLEG PMH'!G80</f>
        <v>145470</v>
      </c>
    </row>
    <row r="81" spans="1:9" ht="15.6">
      <c r="A81" s="127" t="s">
        <v>54</v>
      </c>
      <c r="B81" s="128"/>
      <c r="C81" s="130">
        <v>539049.60700000008</v>
      </c>
      <c r="D81" s="130">
        <v>362730.13899999997</v>
      </c>
      <c r="E81" s="130">
        <f>1042821+6840</f>
        <v>1049661</v>
      </c>
      <c r="F81" s="152">
        <f>137494+6840</f>
        <v>144334</v>
      </c>
      <c r="G81" s="171">
        <f t="shared" si="1"/>
        <v>905327</v>
      </c>
      <c r="H81" s="255">
        <v>1067755</v>
      </c>
      <c r="I81" s="255">
        <f>'24.MÉRLEG ÖK'!G81+'25.MÉRLEG Faluház'!G81+'26.MÉRLEG Óvoda'!G81+'27.MÉRLEG PMH'!G81</f>
        <v>564790</v>
      </c>
    </row>
    <row r="82" spans="1:9" ht="27">
      <c r="A82" s="2" t="s">
        <v>319</v>
      </c>
      <c r="B82" s="3" t="s">
        <v>267</v>
      </c>
      <c r="C82" s="130">
        <v>0</v>
      </c>
      <c r="D82" s="130">
        <v>0</v>
      </c>
      <c r="E82" s="130">
        <v>0</v>
      </c>
      <c r="F82" s="27"/>
      <c r="G82" s="171">
        <f t="shared" si="1"/>
        <v>0</v>
      </c>
      <c r="H82" s="106" t="s">
        <v>975</v>
      </c>
      <c r="I82" s="106" t="s">
        <v>976</v>
      </c>
    </row>
    <row r="83" spans="1:9">
      <c r="A83" s="5" t="s">
        <v>57</v>
      </c>
      <c r="B83" s="6" t="s">
        <v>509</v>
      </c>
      <c r="C83" s="130">
        <v>265781.13900000002</v>
      </c>
      <c r="D83" s="130">
        <v>160451.71</v>
      </c>
      <c r="E83" s="130">
        <v>127409</v>
      </c>
      <c r="F83" s="27"/>
      <c r="G83" s="171">
        <f t="shared" si="1"/>
        <v>127409</v>
      </c>
      <c r="H83" s="255">
        <f>'24.MÉRLEG ÖK'!F83+'25.MÉRLEG Faluház'!F83+'26.MÉRLEG Óvoda'!F83+'27.MÉRLEG PMH'!F83</f>
        <v>142912</v>
      </c>
      <c r="I83" s="255">
        <f>'24.MÉRLEG ÖK'!G83+'25.MÉRLEG Faluház'!G83+'26.MÉRLEG Óvoda'!G83+'27.MÉRLEG PMH'!G83</f>
        <v>142912</v>
      </c>
    </row>
    <row r="84" spans="1:9">
      <c r="A84" s="5" t="s">
        <v>510</v>
      </c>
      <c r="B84" s="6" t="s">
        <v>511</v>
      </c>
      <c r="C84" s="130">
        <v>0</v>
      </c>
      <c r="D84" s="130">
        <v>0</v>
      </c>
      <c r="E84" s="130">
        <v>0</v>
      </c>
      <c r="F84" s="27"/>
      <c r="G84" s="171">
        <f t="shared" si="1"/>
        <v>0</v>
      </c>
      <c r="H84" s="255">
        <f>'24.MÉRLEG ÖK'!F84+'25.MÉRLEG Faluház'!F84+'26.MÉRLEG Óvoda'!F84+'27.MÉRLEG PMH'!F84</f>
        <v>0</v>
      </c>
      <c r="I84" s="255">
        <f>'24.MÉRLEG ÖK'!G84+'25.MÉRLEG Faluház'!G84+'26.MÉRLEG Óvoda'!G84+'27.MÉRLEG PMH'!G84</f>
        <v>0</v>
      </c>
    </row>
    <row r="85" spans="1:9">
      <c r="A85" s="5" t="s">
        <v>512</v>
      </c>
      <c r="B85" s="6" t="s">
        <v>513</v>
      </c>
      <c r="C85" s="130">
        <v>0</v>
      </c>
      <c r="D85" s="130">
        <v>0</v>
      </c>
      <c r="E85" s="130">
        <v>0</v>
      </c>
      <c r="F85" s="27"/>
      <c r="G85" s="171">
        <f t="shared" si="1"/>
        <v>0</v>
      </c>
      <c r="H85" s="255">
        <f>'24.MÉRLEG ÖK'!F85+'25.MÉRLEG Faluház'!F85+'26.MÉRLEG Óvoda'!F85+'27.MÉRLEG PMH'!F85</f>
        <v>0</v>
      </c>
      <c r="I85" s="255">
        <f>'24.MÉRLEG ÖK'!G85+'25.MÉRLEG Faluház'!G85+'26.MÉRLEG Óvoda'!G85+'27.MÉRLEG PMH'!G85</f>
        <v>0</v>
      </c>
    </row>
    <row r="86" spans="1:9">
      <c r="A86" s="5" t="s">
        <v>18</v>
      </c>
      <c r="B86" s="6" t="s">
        <v>514</v>
      </c>
      <c r="C86" s="130">
        <v>0</v>
      </c>
      <c r="D86" s="130">
        <v>0</v>
      </c>
      <c r="E86" s="130">
        <v>0</v>
      </c>
      <c r="F86" s="27"/>
      <c r="G86" s="171">
        <f t="shared" si="1"/>
        <v>0</v>
      </c>
      <c r="H86" s="255">
        <f>'24.MÉRLEG ÖK'!F86+'25.MÉRLEG Faluház'!F86+'26.MÉRLEG Óvoda'!F86+'27.MÉRLEG PMH'!F86</f>
        <v>0</v>
      </c>
      <c r="I86" s="255">
        <f>'24.MÉRLEG ÖK'!G86+'25.MÉRLEG Faluház'!G86+'26.MÉRLEG Óvoda'!G86+'27.MÉRLEG PMH'!G86</f>
        <v>0</v>
      </c>
    </row>
    <row r="87" spans="1:9">
      <c r="A87" s="5" t="s">
        <v>19</v>
      </c>
      <c r="B87" s="6" t="s">
        <v>515</v>
      </c>
      <c r="C87" s="130">
        <v>0</v>
      </c>
      <c r="D87" s="130">
        <v>0</v>
      </c>
      <c r="E87" s="130">
        <v>0</v>
      </c>
      <c r="F87" s="27"/>
      <c r="G87" s="171">
        <f t="shared" si="1"/>
        <v>0</v>
      </c>
      <c r="H87" s="255">
        <f>'24.MÉRLEG ÖK'!F87+'25.MÉRLEG Faluház'!F87+'26.MÉRLEG Óvoda'!F87+'27.MÉRLEG PMH'!F87</f>
        <v>0</v>
      </c>
      <c r="I87" s="255">
        <f>'24.MÉRLEG ÖK'!G87+'25.MÉRLEG Faluház'!G87+'26.MÉRLEG Óvoda'!G87+'27.MÉRLEG PMH'!G87</f>
        <v>0</v>
      </c>
    </row>
    <row r="88" spans="1:9">
      <c r="A88" s="5" t="s">
        <v>20</v>
      </c>
      <c r="B88" s="6" t="s">
        <v>516</v>
      </c>
      <c r="C88" s="130">
        <v>19555.010999999999</v>
      </c>
      <c r="D88" s="130">
        <v>5635.4</v>
      </c>
      <c r="E88" s="130">
        <v>49529</v>
      </c>
      <c r="F88" s="27"/>
      <c r="G88" s="171">
        <f t="shared" si="1"/>
        <v>49529</v>
      </c>
      <c r="H88" s="255">
        <f>'24.MÉRLEG ÖK'!F88+'25.MÉRLEG Faluház'!F88+'26.MÉRLEG Óvoda'!F88+'27.MÉRLEG PMH'!F88</f>
        <v>49529</v>
      </c>
      <c r="I88" s="255">
        <f>'24.MÉRLEG ÖK'!G88+'25.MÉRLEG Faluház'!G88+'26.MÉRLEG Óvoda'!G88+'27.MÉRLEG PMH'!G88</f>
        <v>7737</v>
      </c>
    </row>
    <row r="89" spans="1:9">
      <c r="A89" s="39" t="s">
        <v>58</v>
      </c>
      <c r="B89" s="50" t="s">
        <v>517</v>
      </c>
      <c r="C89" s="130">
        <v>285336.15000000002</v>
      </c>
      <c r="D89" s="130">
        <v>166087.10999999999</v>
      </c>
      <c r="E89" s="130">
        <v>176938</v>
      </c>
      <c r="F89" s="27"/>
      <c r="G89" s="171">
        <f t="shared" si="1"/>
        <v>176938</v>
      </c>
      <c r="H89" s="255">
        <f>'24.MÉRLEG ÖK'!F89+'25.MÉRLEG Faluház'!F89+'26.MÉRLEG Óvoda'!F89+'27.MÉRLEG PMH'!F89</f>
        <v>192441</v>
      </c>
      <c r="I89" s="255">
        <f>'24.MÉRLEG ÖK'!G89+'25.MÉRLEG Faluház'!G89+'26.MÉRLEG Óvoda'!G89+'27.MÉRLEG PMH'!G89</f>
        <v>150649</v>
      </c>
    </row>
    <row r="90" spans="1:9">
      <c r="A90" s="5" t="s">
        <v>60</v>
      </c>
      <c r="B90" s="6" t="s">
        <v>528</v>
      </c>
      <c r="C90" s="130">
        <v>0</v>
      </c>
      <c r="D90" s="130">
        <v>0</v>
      </c>
      <c r="E90" s="130">
        <v>50</v>
      </c>
      <c r="F90" s="27"/>
      <c r="G90" s="171">
        <f t="shared" si="1"/>
        <v>50</v>
      </c>
      <c r="H90" s="255">
        <f>'24.MÉRLEG ÖK'!F90+'25.MÉRLEG Faluház'!F90+'26.MÉRLEG Óvoda'!F90+'27.MÉRLEG PMH'!F90</f>
        <v>50</v>
      </c>
      <c r="I90" s="255">
        <f>'24.MÉRLEG ÖK'!G90+'25.MÉRLEG Faluház'!G90+'26.MÉRLEG Óvoda'!G90+'27.MÉRLEG PMH'!G90</f>
        <v>0</v>
      </c>
    </row>
    <row r="91" spans="1:9">
      <c r="A91" s="5" t="s">
        <v>26</v>
      </c>
      <c r="B91" s="6" t="s">
        <v>529</v>
      </c>
      <c r="C91" s="130">
        <v>0</v>
      </c>
      <c r="D91" s="130">
        <v>0</v>
      </c>
      <c r="E91" s="130">
        <v>0</v>
      </c>
      <c r="F91" s="27"/>
      <c r="G91" s="171">
        <f t="shared" si="1"/>
        <v>0</v>
      </c>
      <c r="H91" s="255">
        <f>'24.MÉRLEG ÖK'!F91+'25.MÉRLEG Faluház'!F91+'26.MÉRLEG Óvoda'!F91+'27.MÉRLEG PMH'!F91</f>
        <v>0</v>
      </c>
      <c r="I91" s="255">
        <f>'24.MÉRLEG ÖK'!G91+'25.MÉRLEG Faluház'!G91+'26.MÉRLEG Óvoda'!G91+'27.MÉRLEG PMH'!G91</f>
        <v>0</v>
      </c>
    </row>
    <row r="92" spans="1:9">
      <c r="A92" s="5" t="s">
        <v>27</v>
      </c>
      <c r="B92" s="6" t="s">
        <v>530</v>
      </c>
      <c r="C92" s="130">
        <v>0</v>
      </c>
      <c r="D92" s="130">
        <v>0</v>
      </c>
      <c r="E92" s="130">
        <v>0</v>
      </c>
      <c r="F92" s="27"/>
      <c r="G92" s="171">
        <f t="shared" si="1"/>
        <v>0</v>
      </c>
      <c r="H92" s="255">
        <f>'24.MÉRLEG ÖK'!F92+'25.MÉRLEG Faluház'!F92+'26.MÉRLEG Óvoda'!F92+'27.MÉRLEG PMH'!F92</f>
        <v>0</v>
      </c>
      <c r="I92" s="255">
        <f>'24.MÉRLEG ÖK'!G92+'25.MÉRLEG Faluház'!G92+'26.MÉRLEG Óvoda'!G92+'27.MÉRLEG PMH'!G92</f>
        <v>0</v>
      </c>
    </row>
    <row r="93" spans="1:9">
      <c r="A93" s="5" t="s">
        <v>28</v>
      </c>
      <c r="B93" s="6" t="s">
        <v>531</v>
      </c>
      <c r="C93" s="130">
        <v>91061.273000000001</v>
      </c>
      <c r="D93" s="130">
        <v>112574.963</v>
      </c>
      <c r="E93" s="130">
        <v>96308</v>
      </c>
      <c r="F93" s="27"/>
      <c r="G93" s="171">
        <f t="shared" si="1"/>
        <v>96308</v>
      </c>
      <c r="H93" s="255">
        <f>'24.MÉRLEG ÖK'!F93+'25.MÉRLEG Faluház'!F93+'26.MÉRLEG Óvoda'!F93+'27.MÉRLEG PMH'!F93</f>
        <v>96308</v>
      </c>
      <c r="I93" s="255">
        <f>'24.MÉRLEG ÖK'!G93+'25.MÉRLEG Faluház'!G93+'26.MÉRLEG Óvoda'!G93+'27.MÉRLEG PMH'!G93</f>
        <v>96239</v>
      </c>
    </row>
    <row r="94" spans="1:9">
      <c r="A94" s="5" t="s">
        <v>61</v>
      </c>
      <c r="B94" s="6" t="s">
        <v>545</v>
      </c>
      <c r="C94" s="130">
        <v>45193.504999999997</v>
      </c>
      <c r="D94" s="130">
        <v>47544.423000000003</v>
      </c>
      <c r="E94" s="130">
        <v>46624</v>
      </c>
      <c r="F94" s="27"/>
      <c r="G94" s="171">
        <f t="shared" si="1"/>
        <v>46624</v>
      </c>
      <c r="H94" s="255">
        <f>'24.MÉRLEG ÖK'!F94+'25.MÉRLEG Faluház'!F94+'26.MÉRLEG Óvoda'!F94+'27.MÉRLEG PMH'!F94</f>
        <v>46624</v>
      </c>
      <c r="I94" s="255">
        <f>'24.MÉRLEG ÖK'!G94+'25.MÉRLEG Faluház'!G94+'26.MÉRLEG Óvoda'!G94+'27.MÉRLEG PMH'!G94</f>
        <v>49737</v>
      </c>
    </row>
    <row r="95" spans="1:9">
      <c r="A95" s="5" t="s">
        <v>33</v>
      </c>
      <c r="B95" s="6" t="s">
        <v>546</v>
      </c>
      <c r="C95" s="130">
        <v>3952.9659999999999</v>
      </c>
      <c r="D95" s="130">
        <v>9769.9439999999995</v>
      </c>
      <c r="E95" s="130">
        <v>3850</v>
      </c>
      <c r="F95" s="27"/>
      <c r="G95" s="171">
        <f t="shared" si="1"/>
        <v>3850</v>
      </c>
      <c r="H95" s="255">
        <f>'24.MÉRLEG ÖK'!F95+'25.MÉRLEG Faluház'!F95+'26.MÉRLEG Óvoda'!F95+'27.MÉRLEG PMH'!F95</f>
        <v>3800</v>
      </c>
      <c r="I95" s="255">
        <f>'24.MÉRLEG ÖK'!G95+'25.MÉRLEG Faluház'!G95+'26.MÉRLEG Óvoda'!G95+'27.MÉRLEG PMH'!G95</f>
        <v>6931</v>
      </c>
    </row>
    <row r="96" spans="1:9">
      <c r="A96" s="39" t="s">
        <v>62</v>
      </c>
      <c r="B96" s="50" t="s">
        <v>547</v>
      </c>
      <c r="C96" s="130">
        <v>140207.74399999998</v>
      </c>
      <c r="D96" s="130">
        <v>169889.33</v>
      </c>
      <c r="E96" s="130">
        <v>146832</v>
      </c>
      <c r="F96" s="27"/>
      <c r="G96" s="171">
        <f t="shared" si="1"/>
        <v>146832</v>
      </c>
      <c r="H96" s="255">
        <f>'24.MÉRLEG ÖK'!F96+'25.MÉRLEG Faluház'!F96+'26.MÉRLEG Óvoda'!F96+'27.MÉRLEG PMH'!F96</f>
        <v>146832</v>
      </c>
      <c r="I96" s="255">
        <f>'24.MÉRLEG ÖK'!G96+'25.MÉRLEG Faluház'!G96+'26.MÉRLEG Óvoda'!G96+'27.MÉRLEG PMH'!G96</f>
        <v>152940</v>
      </c>
    </row>
    <row r="97" spans="1:9">
      <c r="A97" s="13" t="s">
        <v>548</v>
      </c>
      <c r="B97" s="6" t="s">
        <v>549</v>
      </c>
      <c r="C97" s="130">
        <v>387.37900000000002</v>
      </c>
      <c r="D97" s="130">
        <v>610.101</v>
      </c>
      <c r="E97" s="130">
        <v>100</v>
      </c>
      <c r="F97" s="27"/>
      <c r="G97" s="171">
        <f t="shared" si="1"/>
        <v>100</v>
      </c>
      <c r="H97" s="255">
        <f>'24.MÉRLEG ÖK'!F97+'25.MÉRLEG Faluház'!F97+'26.MÉRLEG Óvoda'!F97+'27.MÉRLEG PMH'!F97</f>
        <v>100</v>
      </c>
      <c r="I97" s="255">
        <f>'24.MÉRLEG ÖK'!G97+'25.MÉRLEG Faluház'!G97+'26.MÉRLEG Óvoda'!G97+'27.MÉRLEG PMH'!G97</f>
        <v>10</v>
      </c>
    </row>
    <row r="98" spans="1:9">
      <c r="A98" s="13" t="s">
        <v>34</v>
      </c>
      <c r="B98" s="6" t="s">
        <v>550</v>
      </c>
      <c r="C98" s="130">
        <v>57831.132999999994</v>
      </c>
      <c r="D98" s="130">
        <v>52475.050999999999</v>
      </c>
      <c r="E98" s="130">
        <v>35943</v>
      </c>
      <c r="F98" s="27"/>
      <c r="G98" s="171">
        <f t="shared" si="1"/>
        <v>35943</v>
      </c>
      <c r="H98" s="255">
        <f>'24.MÉRLEG ÖK'!F98+'25.MÉRLEG Faluház'!F98+'26.MÉRLEG Óvoda'!F98+'27.MÉRLEG PMH'!F98</f>
        <v>24600</v>
      </c>
      <c r="I98" s="255">
        <f>'24.MÉRLEG ÖK'!G98+'25.MÉRLEG Faluház'!G98+'26.MÉRLEG Óvoda'!G98+'27.MÉRLEG PMH'!G98</f>
        <v>24628</v>
      </c>
    </row>
    <row r="99" spans="1:9">
      <c r="A99" s="13" t="s">
        <v>35</v>
      </c>
      <c r="B99" s="6" t="s">
        <v>551</v>
      </c>
      <c r="C99" s="130">
        <v>2359.7620000000002</v>
      </c>
      <c r="D99" s="130">
        <v>1448.348</v>
      </c>
      <c r="E99" s="130">
        <v>770</v>
      </c>
      <c r="F99" s="27"/>
      <c r="G99" s="171">
        <f t="shared" si="1"/>
        <v>770</v>
      </c>
      <c r="H99" s="255">
        <f>'24.MÉRLEG ÖK'!F99+'25.MÉRLEG Faluház'!F99+'26.MÉRLEG Óvoda'!F99+'27.MÉRLEG PMH'!F99</f>
        <v>770</v>
      </c>
      <c r="I99" s="255">
        <f>'24.MÉRLEG ÖK'!G99+'25.MÉRLEG Faluház'!G99+'26.MÉRLEG Óvoda'!G99+'27.MÉRLEG PMH'!G99</f>
        <v>929</v>
      </c>
    </row>
    <row r="100" spans="1:9">
      <c r="A100" s="13" t="s">
        <v>36</v>
      </c>
      <c r="B100" s="6" t="s">
        <v>552</v>
      </c>
      <c r="C100" s="130">
        <v>2179</v>
      </c>
      <c r="D100" s="130">
        <v>0</v>
      </c>
      <c r="E100" s="130">
        <v>1000</v>
      </c>
      <c r="F100" s="27"/>
      <c r="G100" s="171">
        <f t="shared" si="1"/>
        <v>1000</v>
      </c>
      <c r="H100" s="255">
        <f>'24.MÉRLEG ÖK'!F100+'25.MÉRLEG Faluház'!F100+'26.MÉRLEG Óvoda'!F100+'27.MÉRLEG PMH'!F100</f>
        <v>1000</v>
      </c>
      <c r="I100" s="255">
        <f>'24.MÉRLEG ÖK'!G100+'25.MÉRLEG Faluház'!G100+'26.MÉRLEG Óvoda'!G100+'27.MÉRLEG PMH'!G100</f>
        <v>0</v>
      </c>
    </row>
    <row r="101" spans="1:9">
      <c r="A101" s="13" t="s">
        <v>553</v>
      </c>
      <c r="B101" s="6" t="s">
        <v>554</v>
      </c>
      <c r="C101" s="130">
        <v>0</v>
      </c>
      <c r="D101" s="130">
        <v>0</v>
      </c>
      <c r="E101" s="130">
        <v>0</v>
      </c>
      <c r="F101" s="27"/>
      <c r="G101" s="171">
        <f t="shared" si="1"/>
        <v>0</v>
      </c>
      <c r="H101" s="255">
        <f>'24.MÉRLEG ÖK'!F101+'25.MÉRLEG Faluház'!F101+'26.MÉRLEG Óvoda'!F101+'27.MÉRLEG PMH'!F101</f>
        <v>0</v>
      </c>
      <c r="I101" s="255">
        <f>'24.MÉRLEG ÖK'!G101+'25.MÉRLEG Faluház'!G101+'26.MÉRLEG Óvoda'!G101+'27.MÉRLEG PMH'!G101</f>
        <v>27</v>
      </c>
    </row>
    <row r="102" spans="1:9">
      <c r="A102" s="13" t="s">
        <v>555</v>
      </c>
      <c r="B102" s="6" t="s">
        <v>556</v>
      </c>
      <c r="C102" s="130">
        <v>13784.603000000001</v>
      </c>
      <c r="D102" s="130">
        <v>12370.234</v>
      </c>
      <c r="E102" s="130">
        <v>8661</v>
      </c>
      <c r="F102" s="27"/>
      <c r="G102" s="171">
        <f t="shared" si="1"/>
        <v>8661</v>
      </c>
      <c r="H102" s="255">
        <f>'24.MÉRLEG ÖK'!F102+'25.MÉRLEG Faluház'!F102+'26.MÉRLEG Óvoda'!F102+'27.MÉRLEG PMH'!F102</f>
        <v>8661</v>
      </c>
      <c r="I102" s="255">
        <f>'24.MÉRLEG ÖK'!G102+'25.MÉRLEG Faluház'!G102+'26.MÉRLEG Óvoda'!G102+'27.MÉRLEG PMH'!G102</f>
        <v>7150</v>
      </c>
    </row>
    <row r="103" spans="1:9">
      <c r="A103" s="13" t="s">
        <v>557</v>
      </c>
      <c r="B103" s="6" t="s">
        <v>558</v>
      </c>
      <c r="C103" s="130">
        <v>0</v>
      </c>
      <c r="D103" s="130">
        <v>0</v>
      </c>
      <c r="E103" s="130">
        <v>0</v>
      </c>
      <c r="F103" s="27"/>
      <c r="G103" s="171">
        <f t="shared" si="1"/>
        <v>0</v>
      </c>
      <c r="H103" s="255">
        <f>'24.MÉRLEG ÖK'!F103+'25.MÉRLEG Faluház'!F103+'26.MÉRLEG Óvoda'!F103+'27.MÉRLEG PMH'!F103</f>
        <v>0</v>
      </c>
      <c r="I103" s="255">
        <f>'24.MÉRLEG ÖK'!G103+'25.MÉRLEG Faluház'!G103+'26.MÉRLEG Óvoda'!G103+'27.MÉRLEG PMH'!G103</f>
        <v>0</v>
      </c>
    </row>
    <row r="104" spans="1:9">
      <c r="A104" s="13" t="s">
        <v>37</v>
      </c>
      <c r="B104" s="6" t="s">
        <v>559</v>
      </c>
      <c r="C104" s="130">
        <v>0</v>
      </c>
      <c r="D104" s="130">
        <v>35.121000000000002</v>
      </c>
      <c r="E104" s="130">
        <v>7680</v>
      </c>
      <c r="F104" s="27"/>
      <c r="G104" s="171">
        <f t="shared" si="1"/>
        <v>7680</v>
      </c>
      <c r="H104" s="255">
        <f>'24.MÉRLEG ÖK'!F104+'25.MÉRLEG Faluház'!F104+'26.MÉRLEG Óvoda'!F104+'27.MÉRLEG PMH'!F104</f>
        <v>7680</v>
      </c>
      <c r="I104" s="255">
        <f>'24.MÉRLEG ÖK'!G104+'25.MÉRLEG Faluház'!G104+'26.MÉRLEG Óvoda'!G104+'27.MÉRLEG PMH'!G104</f>
        <v>0</v>
      </c>
    </row>
    <row r="105" spans="1:9">
      <c r="A105" s="13" t="s">
        <v>38</v>
      </c>
      <c r="B105" s="6" t="s">
        <v>560</v>
      </c>
      <c r="C105" s="130">
        <v>0</v>
      </c>
      <c r="D105" s="130">
        <v>0</v>
      </c>
      <c r="E105" s="130">
        <v>0</v>
      </c>
      <c r="F105" s="27"/>
      <c r="G105" s="171">
        <f t="shared" si="1"/>
        <v>0</v>
      </c>
      <c r="H105" s="255">
        <f>'24.MÉRLEG ÖK'!F105+'25.MÉRLEG Faluház'!F105+'26.MÉRLEG Óvoda'!F105+'27.MÉRLEG PMH'!F105</f>
        <v>0</v>
      </c>
      <c r="I105" s="255">
        <f>'24.MÉRLEG ÖK'!G105+'25.MÉRLEG Faluház'!G105+'26.MÉRLEG Óvoda'!G105+'27.MÉRLEG PMH'!G105</f>
        <v>10</v>
      </c>
    </row>
    <row r="106" spans="1:9">
      <c r="A106" s="13" t="s">
        <v>39</v>
      </c>
      <c r="B106" s="6" t="s">
        <v>561</v>
      </c>
      <c r="C106" s="130">
        <v>0</v>
      </c>
      <c r="D106" s="130">
        <v>0</v>
      </c>
      <c r="E106" s="130">
        <v>600</v>
      </c>
      <c r="F106" s="27"/>
      <c r="G106" s="171">
        <f t="shared" si="1"/>
        <v>600</v>
      </c>
      <c r="H106" s="255">
        <f>'24.MÉRLEG ÖK'!F106+'25.MÉRLEG Faluház'!F106+'26.MÉRLEG Óvoda'!F106+'27.MÉRLEG PMH'!F106</f>
        <v>600</v>
      </c>
      <c r="I106" s="255">
        <f>'24.MÉRLEG ÖK'!G106+'25.MÉRLEG Faluház'!G106+'26.MÉRLEG Óvoda'!G106+'27.MÉRLEG PMH'!G106</f>
        <v>15</v>
      </c>
    </row>
    <row r="107" spans="1:9">
      <c r="A107" s="49" t="s">
        <v>63</v>
      </c>
      <c r="B107" s="50" t="s">
        <v>562</v>
      </c>
      <c r="C107" s="130">
        <v>76541.876999999993</v>
      </c>
      <c r="D107" s="130">
        <v>66938.854999999996</v>
      </c>
      <c r="E107" s="130">
        <v>54754</v>
      </c>
      <c r="F107" s="27"/>
      <c r="G107" s="171">
        <f t="shared" si="1"/>
        <v>54754</v>
      </c>
      <c r="H107" s="255">
        <f>'24.MÉRLEG ÖK'!F107+'25.MÉRLEG Faluház'!F107+'26.MÉRLEG Óvoda'!F107+'27.MÉRLEG PMH'!F107</f>
        <v>43411</v>
      </c>
      <c r="I107" s="255">
        <f>'24.MÉRLEG ÖK'!G107+'25.MÉRLEG Faluház'!G107+'26.MÉRLEG Óvoda'!G107+'27.MÉRLEG PMH'!G107</f>
        <v>32769</v>
      </c>
    </row>
    <row r="108" spans="1:9">
      <c r="A108" s="13" t="s">
        <v>571</v>
      </c>
      <c r="B108" s="6" t="s">
        <v>572</v>
      </c>
      <c r="C108" s="130">
        <v>0</v>
      </c>
      <c r="D108" s="130">
        <v>0</v>
      </c>
      <c r="E108" s="130">
        <v>0</v>
      </c>
      <c r="F108" s="27"/>
      <c r="G108" s="171">
        <f t="shared" si="1"/>
        <v>0</v>
      </c>
      <c r="H108" s="255">
        <f>'24.MÉRLEG ÖK'!F108+'25.MÉRLEG Faluház'!F108+'26.MÉRLEG Óvoda'!F108+'27.MÉRLEG PMH'!F108</f>
        <v>0</v>
      </c>
      <c r="I108" s="255">
        <f>'24.MÉRLEG ÖK'!G108+'25.MÉRLEG Faluház'!G108+'26.MÉRLEG Óvoda'!G108+'27.MÉRLEG PMH'!G108</f>
        <v>0</v>
      </c>
    </row>
    <row r="109" spans="1:9">
      <c r="A109" s="5" t="s">
        <v>43</v>
      </c>
      <c r="B109" s="6" t="s">
        <v>573</v>
      </c>
      <c r="C109" s="130">
        <v>0</v>
      </c>
      <c r="D109" s="130">
        <v>0</v>
      </c>
      <c r="E109" s="130">
        <v>0</v>
      </c>
      <c r="F109" s="27"/>
      <c r="G109" s="171">
        <f t="shared" si="1"/>
        <v>0</v>
      </c>
      <c r="H109" s="255">
        <f>'24.MÉRLEG ÖK'!F109+'25.MÉRLEG Faluház'!F109+'26.MÉRLEG Óvoda'!F109+'27.MÉRLEG PMH'!F109</f>
        <v>0</v>
      </c>
      <c r="I109" s="255">
        <f>'24.MÉRLEG ÖK'!G109+'25.MÉRLEG Faluház'!G109+'26.MÉRLEG Óvoda'!G109+'27.MÉRLEG PMH'!G109</f>
        <v>10</v>
      </c>
    </row>
    <row r="110" spans="1:9">
      <c r="A110" s="13" t="s">
        <v>44</v>
      </c>
      <c r="B110" s="6" t="s">
        <v>574</v>
      </c>
      <c r="C110" s="130">
        <v>0</v>
      </c>
      <c r="D110" s="130">
        <v>0</v>
      </c>
      <c r="E110" s="130">
        <v>0</v>
      </c>
      <c r="F110" s="27"/>
      <c r="G110" s="171">
        <f t="shared" si="1"/>
        <v>0</v>
      </c>
      <c r="H110" s="255">
        <f>'24.MÉRLEG ÖK'!F110+'25.MÉRLEG Faluház'!F110+'26.MÉRLEG Óvoda'!F110+'27.MÉRLEG PMH'!F110</f>
        <v>0</v>
      </c>
      <c r="I110" s="255">
        <f>'24.MÉRLEG ÖK'!G110+'25.MÉRLEG Faluház'!G110+'26.MÉRLEG Óvoda'!G110+'27.MÉRLEG PMH'!G110</f>
        <v>144</v>
      </c>
    </row>
    <row r="111" spans="1:9">
      <c r="A111" s="39" t="s">
        <v>65</v>
      </c>
      <c r="B111" s="50" t="s">
        <v>575</v>
      </c>
      <c r="C111" s="130">
        <v>0</v>
      </c>
      <c r="D111" s="130">
        <v>0</v>
      </c>
      <c r="E111" s="130">
        <v>0</v>
      </c>
      <c r="F111" s="27"/>
      <c r="G111" s="171">
        <f t="shared" si="1"/>
        <v>0</v>
      </c>
      <c r="H111" s="255">
        <f>'24.MÉRLEG ÖK'!F111+'25.MÉRLEG Faluház'!F111+'26.MÉRLEG Óvoda'!F111+'27.MÉRLEG PMH'!F111</f>
        <v>0</v>
      </c>
      <c r="I111" s="255">
        <f>'24.MÉRLEG ÖK'!G111+'25.MÉRLEG Faluház'!G111+'26.MÉRLEG Óvoda'!G111+'27.MÉRLEG PMH'!G111</f>
        <v>154</v>
      </c>
    </row>
    <row r="112" spans="1:9" ht="15.6">
      <c r="A112" s="59" t="s">
        <v>131</v>
      </c>
      <c r="B112" s="63"/>
      <c r="C112" s="130">
        <v>502085.77100000001</v>
      </c>
      <c r="D112" s="130">
        <v>402915.29499999998</v>
      </c>
      <c r="E112" s="130">
        <v>378524</v>
      </c>
      <c r="F112" s="27"/>
      <c r="G112" s="171">
        <f t="shared" si="1"/>
        <v>378524</v>
      </c>
      <c r="H112" s="255">
        <f>'24.MÉRLEG ÖK'!F112+'25.MÉRLEG Faluház'!F112+'26.MÉRLEG Óvoda'!F112+'27.MÉRLEG PMH'!F112</f>
        <v>382684</v>
      </c>
      <c r="I112" s="255">
        <f>'24.MÉRLEG ÖK'!G112+'25.MÉRLEG Faluház'!G112+'26.MÉRLEG Óvoda'!G112+'27.MÉRLEG PMH'!G112</f>
        <v>336512</v>
      </c>
    </row>
    <row r="113" spans="1:9">
      <c r="A113" s="5" t="s">
        <v>518</v>
      </c>
      <c r="B113" s="6" t="s">
        <v>519</v>
      </c>
      <c r="C113" s="130">
        <v>0</v>
      </c>
      <c r="D113" s="130">
        <v>0</v>
      </c>
      <c r="E113" s="130">
        <v>0</v>
      </c>
      <c r="F113" s="27"/>
      <c r="G113" s="171">
        <f t="shared" si="1"/>
        <v>0</v>
      </c>
      <c r="H113" s="255">
        <f>'24.MÉRLEG ÖK'!F113+'25.MÉRLEG Faluház'!F113+'26.MÉRLEG Óvoda'!F113+'27.MÉRLEG PMH'!F113</f>
        <v>12798</v>
      </c>
      <c r="I113" s="255">
        <f>'24.MÉRLEG ÖK'!G113+'25.MÉRLEG Faluház'!G113+'26.MÉRLEG Óvoda'!G113+'27.MÉRLEG PMH'!G113</f>
        <v>12798</v>
      </c>
    </row>
    <row r="114" spans="1:9">
      <c r="A114" s="5" t="s">
        <v>520</v>
      </c>
      <c r="B114" s="6" t="s">
        <v>521</v>
      </c>
      <c r="C114" s="130">
        <v>0</v>
      </c>
      <c r="D114" s="130">
        <v>0</v>
      </c>
      <c r="E114" s="130">
        <v>0</v>
      </c>
      <c r="F114" s="27"/>
      <c r="G114" s="171">
        <f t="shared" si="1"/>
        <v>0</v>
      </c>
      <c r="H114" s="255">
        <f>'24.MÉRLEG ÖK'!F114+'25.MÉRLEG Faluház'!F114+'26.MÉRLEG Óvoda'!F114+'27.MÉRLEG PMH'!F114</f>
        <v>0</v>
      </c>
      <c r="I114" s="255">
        <f>'24.MÉRLEG ÖK'!G114+'25.MÉRLEG Faluház'!G114+'26.MÉRLEG Óvoda'!G114+'27.MÉRLEG PMH'!G114</f>
        <v>0</v>
      </c>
    </row>
    <row r="115" spans="1:9">
      <c r="A115" s="5" t="s">
        <v>21</v>
      </c>
      <c r="B115" s="6" t="s">
        <v>522</v>
      </c>
      <c r="C115" s="130">
        <v>0</v>
      </c>
      <c r="D115" s="130">
        <v>0</v>
      </c>
      <c r="E115" s="130">
        <v>0</v>
      </c>
      <c r="F115" s="27"/>
      <c r="G115" s="171">
        <f t="shared" si="1"/>
        <v>0</v>
      </c>
      <c r="H115" s="255">
        <f>'24.MÉRLEG ÖK'!F115+'25.MÉRLEG Faluház'!F115+'26.MÉRLEG Óvoda'!F115+'27.MÉRLEG PMH'!F115</f>
        <v>0</v>
      </c>
      <c r="I115" s="255">
        <f>'24.MÉRLEG ÖK'!G115+'25.MÉRLEG Faluház'!G115+'26.MÉRLEG Óvoda'!G115+'27.MÉRLEG PMH'!G115</f>
        <v>0</v>
      </c>
    </row>
    <row r="116" spans="1:9">
      <c r="A116" s="5" t="s">
        <v>22</v>
      </c>
      <c r="B116" s="6" t="s">
        <v>523</v>
      </c>
      <c r="C116" s="130">
        <v>0</v>
      </c>
      <c r="D116" s="130">
        <v>0</v>
      </c>
      <c r="E116" s="130">
        <v>0</v>
      </c>
      <c r="F116" s="27"/>
      <c r="G116" s="171">
        <f t="shared" si="1"/>
        <v>0</v>
      </c>
      <c r="H116" s="255">
        <f>'24.MÉRLEG ÖK'!F116+'25.MÉRLEG Faluház'!F116+'26.MÉRLEG Óvoda'!F116+'27.MÉRLEG PMH'!F116</f>
        <v>0</v>
      </c>
      <c r="I116" s="255">
        <f>'24.MÉRLEG ÖK'!G116+'25.MÉRLEG Faluház'!G116+'26.MÉRLEG Óvoda'!G116+'27.MÉRLEG PMH'!G116</f>
        <v>0</v>
      </c>
    </row>
    <row r="117" spans="1:9">
      <c r="A117" s="5" t="s">
        <v>23</v>
      </c>
      <c r="B117" s="6" t="s">
        <v>524</v>
      </c>
      <c r="C117" s="130">
        <v>0</v>
      </c>
      <c r="D117" s="130">
        <v>0</v>
      </c>
      <c r="E117" s="130">
        <v>0</v>
      </c>
      <c r="F117" s="27"/>
      <c r="G117" s="171">
        <f t="shared" si="1"/>
        <v>0</v>
      </c>
      <c r="H117" s="255">
        <f>'24.MÉRLEG ÖK'!F117+'25.MÉRLEG Faluház'!F117+'26.MÉRLEG Óvoda'!F117+'27.MÉRLEG PMH'!F117</f>
        <v>0</v>
      </c>
      <c r="I117" s="255">
        <f>'24.MÉRLEG ÖK'!G117+'25.MÉRLEG Faluház'!G117+'26.MÉRLEG Óvoda'!G117+'27.MÉRLEG PMH'!G117</f>
        <v>0</v>
      </c>
    </row>
    <row r="118" spans="1:9">
      <c r="A118" s="39" t="s">
        <v>59</v>
      </c>
      <c r="B118" s="50" t="s">
        <v>525</v>
      </c>
      <c r="C118" s="130">
        <v>0</v>
      </c>
      <c r="D118" s="130">
        <v>0</v>
      </c>
      <c r="E118" s="130">
        <v>0</v>
      </c>
      <c r="F118" s="27"/>
      <c r="G118" s="171">
        <f t="shared" si="1"/>
        <v>0</v>
      </c>
      <c r="H118" s="255">
        <f>'24.MÉRLEG ÖK'!F118+'25.MÉRLEG Faluház'!F118+'26.MÉRLEG Óvoda'!F118+'27.MÉRLEG PMH'!F118</f>
        <v>12798</v>
      </c>
      <c r="I118" s="255">
        <f>'24.MÉRLEG ÖK'!G118+'25.MÉRLEG Faluház'!G118+'26.MÉRLEG Óvoda'!G118+'27.MÉRLEG PMH'!G118</f>
        <v>12798</v>
      </c>
    </row>
    <row r="119" spans="1:9">
      <c r="A119" s="13" t="s">
        <v>40</v>
      </c>
      <c r="B119" s="6" t="s">
        <v>563</v>
      </c>
      <c r="C119" s="130">
        <v>0</v>
      </c>
      <c r="D119" s="130">
        <v>0</v>
      </c>
      <c r="E119" s="130">
        <v>0</v>
      </c>
      <c r="F119" s="27"/>
      <c r="G119" s="171">
        <f t="shared" si="1"/>
        <v>0</v>
      </c>
      <c r="H119" s="255">
        <f>'24.MÉRLEG ÖK'!F119+'25.MÉRLEG Faluház'!F119+'26.MÉRLEG Óvoda'!F119+'27.MÉRLEG PMH'!F119</f>
        <v>0</v>
      </c>
      <c r="I119" s="255">
        <f>'24.MÉRLEG ÖK'!G119+'25.MÉRLEG Faluház'!G119+'26.MÉRLEG Óvoda'!G119+'27.MÉRLEG PMH'!G119</f>
        <v>0</v>
      </c>
    </row>
    <row r="120" spans="1:9">
      <c r="A120" s="13" t="s">
        <v>41</v>
      </c>
      <c r="B120" s="6" t="s">
        <v>564</v>
      </c>
      <c r="C120" s="130">
        <v>1641.9949999999999</v>
      </c>
      <c r="D120" s="130">
        <v>777.5</v>
      </c>
      <c r="E120" s="130">
        <v>0</v>
      </c>
      <c r="F120" s="27"/>
      <c r="G120" s="171">
        <f t="shared" si="1"/>
        <v>0</v>
      </c>
      <c r="H120" s="255">
        <f>'24.MÉRLEG ÖK'!F120+'25.MÉRLEG Faluház'!F120+'26.MÉRLEG Óvoda'!F120+'27.MÉRLEG PMH'!F120</f>
        <v>0</v>
      </c>
      <c r="I120" s="255">
        <f>'24.MÉRLEG ÖK'!G120+'25.MÉRLEG Faluház'!G120+'26.MÉRLEG Óvoda'!G120+'27.MÉRLEG PMH'!G120</f>
        <v>0</v>
      </c>
    </row>
    <row r="121" spans="1:9">
      <c r="A121" s="13" t="s">
        <v>565</v>
      </c>
      <c r="B121" s="6" t="s">
        <v>566</v>
      </c>
      <c r="C121" s="130">
        <v>0</v>
      </c>
      <c r="D121" s="130">
        <v>0</v>
      </c>
      <c r="E121" s="130">
        <v>0</v>
      </c>
      <c r="F121" s="27"/>
      <c r="G121" s="171">
        <f t="shared" si="1"/>
        <v>0</v>
      </c>
      <c r="H121" s="255">
        <f>'24.MÉRLEG ÖK'!F121+'25.MÉRLEG Faluház'!F121+'26.MÉRLEG Óvoda'!F121+'27.MÉRLEG PMH'!F121</f>
        <v>0</v>
      </c>
      <c r="I121" s="255">
        <f>'24.MÉRLEG ÖK'!G121+'25.MÉRLEG Faluház'!G121+'26.MÉRLEG Óvoda'!G121+'27.MÉRLEG PMH'!G121</f>
        <v>0</v>
      </c>
    </row>
    <row r="122" spans="1:9">
      <c r="A122" s="13" t="s">
        <v>42</v>
      </c>
      <c r="B122" s="6" t="s">
        <v>567</v>
      </c>
      <c r="C122" s="130">
        <v>0</v>
      </c>
      <c r="D122" s="130">
        <v>0</v>
      </c>
      <c r="E122" s="130">
        <v>0</v>
      </c>
      <c r="F122" s="27"/>
      <c r="G122" s="171">
        <f t="shared" si="1"/>
        <v>0</v>
      </c>
      <c r="H122" s="255">
        <f>'24.MÉRLEG ÖK'!F122+'25.MÉRLEG Faluház'!F122+'26.MÉRLEG Óvoda'!F122+'27.MÉRLEG PMH'!F122</f>
        <v>0</v>
      </c>
      <c r="I122" s="255">
        <f>'24.MÉRLEG ÖK'!G122+'25.MÉRLEG Faluház'!G122+'26.MÉRLEG Óvoda'!G122+'27.MÉRLEG PMH'!G122</f>
        <v>0</v>
      </c>
    </row>
    <row r="123" spans="1:9">
      <c r="A123" s="13" t="s">
        <v>568</v>
      </c>
      <c r="B123" s="6" t="s">
        <v>569</v>
      </c>
      <c r="C123" s="130">
        <v>0</v>
      </c>
      <c r="D123" s="130">
        <v>0</v>
      </c>
      <c r="E123" s="130">
        <v>0</v>
      </c>
      <c r="F123" s="27"/>
      <c r="G123" s="171">
        <f t="shared" si="1"/>
        <v>0</v>
      </c>
      <c r="H123" s="255">
        <f>'24.MÉRLEG ÖK'!F123+'25.MÉRLEG Faluház'!F123+'26.MÉRLEG Óvoda'!F123+'27.MÉRLEG PMH'!F123</f>
        <v>0</v>
      </c>
      <c r="I123" s="255">
        <f>'24.MÉRLEG ÖK'!G123+'25.MÉRLEG Faluház'!G123+'26.MÉRLEG Óvoda'!G123+'27.MÉRLEG PMH'!G123</f>
        <v>0</v>
      </c>
    </row>
    <row r="124" spans="1:9">
      <c r="A124" s="39" t="s">
        <v>64</v>
      </c>
      <c r="B124" s="50" t="s">
        <v>570</v>
      </c>
      <c r="C124" s="130">
        <v>1641.9949999999999</v>
      </c>
      <c r="D124" s="130">
        <v>777.5</v>
      </c>
      <c r="E124" s="130">
        <v>0</v>
      </c>
      <c r="F124" s="27"/>
      <c r="G124" s="171">
        <f t="shared" si="1"/>
        <v>0</v>
      </c>
      <c r="H124" s="255">
        <f>'24.MÉRLEG ÖK'!F124+'25.MÉRLEG Faluház'!F124+'26.MÉRLEG Óvoda'!F124+'27.MÉRLEG PMH'!F124</f>
        <v>0</v>
      </c>
      <c r="I124" s="255">
        <f>'24.MÉRLEG ÖK'!G124+'25.MÉRLEG Faluház'!G124+'26.MÉRLEG Óvoda'!G124+'27.MÉRLEG PMH'!G124</f>
        <v>0</v>
      </c>
    </row>
    <row r="125" spans="1:9">
      <c r="A125" s="13" t="s">
        <v>576</v>
      </c>
      <c r="B125" s="6" t="s">
        <v>577</v>
      </c>
      <c r="C125" s="130">
        <v>0</v>
      </c>
      <c r="D125" s="130">
        <v>0</v>
      </c>
      <c r="E125" s="130">
        <v>0</v>
      </c>
      <c r="F125" s="27"/>
      <c r="G125" s="171">
        <f t="shared" si="1"/>
        <v>0</v>
      </c>
      <c r="H125" s="255">
        <f>'24.MÉRLEG ÖK'!F125+'25.MÉRLEG Faluház'!F125+'26.MÉRLEG Óvoda'!F125+'27.MÉRLEG PMH'!F125</f>
        <v>0</v>
      </c>
      <c r="I125" s="255">
        <f>'24.MÉRLEG ÖK'!G125+'25.MÉRLEG Faluház'!G125+'26.MÉRLEG Óvoda'!G125+'27.MÉRLEG PMH'!G125</f>
        <v>0</v>
      </c>
    </row>
    <row r="126" spans="1:9">
      <c r="A126" s="5" t="s">
        <v>45</v>
      </c>
      <c r="B126" s="6" t="s">
        <v>578</v>
      </c>
      <c r="C126" s="130">
        <v>0</v>
      </c>
      <c r="D126" s="130">
        <v>0</v>
      </c>
      <c r="E126" s="130">
        <v>0</v>
      </c>
      <c r="F126" s="27"/>
      <c r="G126" s="171">
        <f t="shared" si="1"/>
        <v>0</v>
      </c>
      <c r="H126" s="255">
        <f>'24.MÉRLEG ÖK'!F126+'25.MÉRLEG Faluház'!F126+'26.MÉRLEG Óvoda'!F126+'27.MÉRLEG PMH'!F126</f>
        <v>0</v>
      </c>
      <c r="I126" s="255">
        <f>'24.MÉRLEG ÖK'!G126+'25.MÉRLEG Faluház'!G126+'26.MÉRLEG Óvoda'!G126+'27.MÉRLEG PMH'!G126</f>
        <v>221</v>
      </c>
    </row>
    <row r="127" spans="1:9">
      <c r="A127" s="13" t="s">
        <v>46</v>
      </c>
      <c r="B127" s="6" t="s">
        <v>579</v>
      </c>
      <c r="C127" s="130">
        <v>84898.786999999997</v>
      </c>
      <c r="D127" s="130">
        <v>51483.728000000003</v>
      </c>
      <c r="E127" s="130">
        <v>424803</v>
      </c>
      <c r="F127" s="27"/>
      <c r="G127" s="171">
        <f t="shared" si="1"/>
        <v>424803</v>
      </c>
      <c r="H127" s="255">
        <f>'24.MÉRLEG ÖK'!F127+'25.MÉRLEG Faluház'!F127+'26.MÉRLEG Óvoda'!F127+'27.MÉRLEG PMH'!F127</f>
        <v>424803</v>
      </c>
      <c r="I127" s="255">
        <f>'24.MÉRLEG ÖK'!G127+'25.MÉRLEG Faluház'!G127+'26.MÉRLEG Óvoda'!G127+'27.MÉRLEG PMH'!G127</f>
        <v>124545</v>
      </c>
    </row>
    <row r="128" spans="1:9">
      <c r="A128" s="39" t="s">
        <v>67</v>
      </c>
      <c r="B128" s="50" t="s">
        <v>580</v>
      </c>
      <c r="C128" s="130">
        <v>84898.786999999997</v>
      </c>
      <c r="D128" s="130">
        <v>51483.728000000003</v>
      </c>
      <c r="E128" s="130">
        <v>424803</v>
      </c>
      <c r="F128" s="27"/>
      <c r="G128" s="171">
        <f t="shared" si="1"/>
        <v>424803</v>
      </c>
      <c r="H128" s="255">
        <f>'24.MÉRLEG ÖK'!F128+'25.MÉRLEG Faluház'!F128+'26.MÉRLEG Óvoda'!F128+'27.MÉRLEG PMH'!F128</f>
        <v>424803</v>
      </c>
      <c r="I128" s="255">
        <f>'24.MÉRLEG ÖK'!G128+'25.MÉRLEG Faluház'!G128+'26.MÉRLEG Óvoda'!G128+'27.MÉRLEG PMH'!G128</f>
        <v>124766</v>
      </c>
    </row>
    <row r="129" spans="1:9" ht="15.6">
      <c r="A129" s="59" t="s">
        <v>130</v>
      </c>
      <c r="B129" s="63"/>
      <c r="C129" s="130">
        <v>86540.781999999992</v>
      </c>
      <c r="D129" s="130">
        <v>52261.228000000003</v>
      </c>
      <c r="E129" s="130">
        <v>424803</v>
      </c>
      <c r="F129" s="27"/>
      <c r="G129" s="171">
        <f t="shared" si="1"/>
        <v>424803</v>
      </c>
      <c r="H129" s="255">
        <f>'24.MÉRLEG ÖK'!F129+'25.MÉRLEG Faluház'!F129+'26.MÉRLEG Óvoda'!F129+'27.MÉRLEG PMH'!F129</f>
        <v>437601</v>
      </c>
      <c r="I129" s="255">
        <f>'24.MÉRLEG ÖK'!G129+'25.MÉRLEG Faluház'!G129+'26.MÉRLEG Óvoda'!G129+'27.MÉRLEG PMH'!G129</f>
        <v>137451</v>
      </c>
    </row>
    <row r="130" spans="1:9" ht="15.6">
      <c r="A130" s="47" t="s">
        <v>66</v>
      </c>
      <c r="B130" s="35" t="s">
        <v>581</v>
      </c>
      <c r="C130" s="130">
        <v>588626.55300000019</v>
      </c>
      <c r="D130" s="130">
        <v>455176.52299999999</v>
      </c>
      <c r="E130" s="130">
        <v>803327</v>
      </c>
      <c r="F130" s="27"/>
      <c r="G130" s="171">
        <f t="shared" si="1"/>
        <v>803327</v>
      </c>
      <c r="H130" s="255">
        <f>'24.MÉRLEG ÖK'!F130+'25.MÉRLEG Faluház'!F130+'26.MÉRLEG Óvoda'!F130+'27.MÉRLEG PMH'!F130</f>
        <v>820285</v>
      </c>
      <c r="I130" s="255">
        <f>'24.MÉRLEG ÖK'!G130+'25.MÉRLEG Faluház'!G130+'26.MÉRLEG Óvoda'!G130+'27.MÉRLEG PMH'!G130</f>
        <v>473963</v>
      </c>
    </row>
    <row r="131" spans="1:9" ht="15.6">
      <c r="A131" s="126" t="s">
        <v>196</v>
      </c>
      <c r="B131" s="61"/>
      <c r="C131" s="130">
        <v>183074.37100000004</v>
      </c>
      <c r="D131" s="130">
        <v>35963.440000000002</v>
      </c>
      <c r="E131" s="130">
        <v>-17829</v>
      </c>
      <c r="F131" s="27"/>
      <c r="G131" s="171">
        <f t="shared" si="1"/>
        <v>-17829</v>
      </c>
      <c r="H131" s="255">
        <f>'24.MÉRLEG ÖK'!F131+'25.MÉRLEG Faluház'!F131+'26.MÉRLEG Óvoda'!F131+'27.MÉRLEG PMH'!F131</f>
        <v>-24184</v>
      </c>
      <c r="I131" s="255">
        <f>'24.MÉRLEG ÖK'!G131+'25.MÉRLEG Faluház'!G131+'26.MÉRLEG Óvoda'!G131+'27.MÉRLEG PMH'!G131</f>
        <v>-773</v>
      </c>
    </row>
    <row r="132" spans="1:9" ht="15.6">
      <c r="A132" s="126" t="s">
        <v>197</v>
      </c>
      <c r="B132" s="61"/>
      <c r="C132" s="130">
        <v>77037.231999999989</v>
      </c>
      <c r="D132" s="130">
        <v>7141.2670000000026</v>
      </c>
      <c r="E132" s="130">
        <v>-84171</v>
      </c>
      <c r="F132" s="27"/>
      <c r="G132" s="171">
        <f t="shared" si="1"/>
        <v>-84171</v>
      </c>
      <c r="H132" s="255">
        <f>'24.MÉRLEG ÖK'!F132+'25.MÉRLEG Faluház'!F132+'26.MÉRLEG Óvoda'!F132+'27.MÉRLEG PMH'!F132</f>
        <v>-77816</v>
      </c>
      <c r="I132" s="255">
        <f>'24.MÉRLEG ÖK'!G132+'25.MÉRLEG Faluház'!G132+'26.MÉRLEG Óvoda'!G132+'27.MÉRLEG PMH'!G132</f>
        <v>55415</v>
      </c>
    </row>
    <row r="133" spans="1:9">
      <c r="A133" s="15" t="s">
        <v>68</v>
      </c>
      <c r="B133" s="7" t="s">
        <v>586</v>
      </c>
      <c r="C133" s="130">
        <v>52499.377</v>
      </c>
      <c r="D133" s="130">
        <v>0</v>
      </c>
      <c r="E133" s="130">
        <v>0</v>
      </c>
      <c r="F133" s="27"/>
      <c r="G133" s="171">
        <f t="shared" si="1"/>
        <v>0</v>
      </c>
      <c r="H133" s="255">
        <f>'24.MÉRLEG ÖK'!F133+'25.MÉRLEG Faluház'!F133+'26.MÉRLEG Óvoda'!F133+'27.MÉRLEG PMH'!F133</f>
        <v>0</v>
      </c>
      <c r="I133" s="255">
        <f>'24.MÉRLEG ÖK'!G133+'25.MÉRLEG Faluház'!G133+'26.MÉRLEG Óvoda'!G133+'27.MÉRLEG PMH'!G133</f>
        <v>0</v>
      </c>
    </row>
    <row r="134" spans="1:9">
      <c r="A134" s="14" t="s">
        <v>69</v>
      </c>
      <c r="B134" s="7" t="s">
        <v>593</v>
      </c>
      <c r="C134" s="130">
        <v>0</v>
      </c>
      <c r="D134" s="130">
        <v>0</v>
      </c>
      <c r="E134" s="130">
        <v>0</v>
      </c>
      <c r="F134" s="27"/>
      <c r="G134" s="171">
        <f t="shared" si="1"/>
        <v>0</v>
      </c>
      <c r="H134" s="255">
        <f>'24.MÉRLEG ÖK'!F134+'25.MÉRLEG Faluház'!F134+'26.MÉRLEG Óvoda'!F134+'27.MÉRLEG PMH'!F134</f>
        <v>0</v>
      </c>
      <c r="I134" s="255">
        <f>'24.MÉRLEG ÖK'!G134+'25.MÉRLEG Faluház'!G134+'26.MÉRLEG Óvoda'!G134+'27.MÉRLEG PMH'!G134</f>
        <v>0</v>
      </c>
    </row>
    <row r="135" spans="1:9">
      <c r="A135" s="5" t="s">
        <v>177</v>
      </c>
      <c r="B135" s="5" t="s">
        <v>594</v>
      </c>
      <c r="C135" s="130">
        <v>0</v>
      </c>
      <c r="D135" s="130">
        <v>0</v>
      </c>
      <c r="E135" s="130">
        <v>24786</v>
      </c>
      <c r="F135" s="27"/>
      <c r="G135" s="171">
        <f t="shared" si="1"/>
        <v>24786</v>
      </c>
      <c r="H135" s="255">
        <f>'24.MÉRLEG ÖK'!F135+'25.MÉRLEG Faluház'!F135+'26.MÉRLEG Óvoda'!F135+'27.MÉRLEG PMH'!F135</f>
        <v>24786</v>
      </c>
      <c r="I135" s="255">
        <f>'24.MÉRLEG ÖK'!G135+'25.MÉRLEG Faluház'!G135+'26.MÉRLEG Óvoda'!G135+'27.MÉRLEG PMH'!G135</f>
        <v>0</v>
      </c>
    </row>
    <row r="136" spans="1:9">
      <c r="A136" s="5" t="s">
        <v>195</v>
      </c>
      <c r="B136" s="5" t="s">
        <v>594</v>
      </c>
      <c r="C136" s="130">
        <v>0</v>
      </c>
      <c r="D136" s="130">
        <v>0</v>
      </c>
      <c r="E136" s="130">
        <v>77214</v>
      </c>
      <c r="F136" s="27"/>
      <c r="G136" s="171">
        <f t="shared" ref="G136:G153" si="2">E136-F136</f>
        <v>77214</v>
      </c>
      <c r="H136" s="255">
        <f>'24.MÉRLEG ÖK'!F136+'25.MÉRLEG Faluház'!F136+'26.MÉRLEG Óvoda'!F136+'27.MÉRLEG PMH'!F136</f>
        <v>77214</v>
      </c>
      <c r="I136" s="255">
        <f>'24.MÉRLEG ÖK'!G136+'25.MÉRLEG Faluház'!G136+'26.MÉRLEG Óvoda'!G136+'27.MÉRLEG PMH'!G136</f>
        <v>0</v>
      </c>
    </row>
    <row r="137" spans="1:9">
      <c r="A137" s="5" t="s">
        <v>175</v>
      </c>
      <c r="B137" s="5" t="s">
        <v>595</v>
      </c>
      <c r="C137" s="130">
        <v>0</v>
      </c>
      <c r="D137" s="130">
        <v>0</v>
      </c>
      <c r="E137" s="130">
        <v>0</v>
      </c>
      <c r="F137" s="27"/>
      <c r="G137" s="171">
        <f t="shared" si="2"/>
        <v>0</v>
      </c>
      <c r="H137" s="255">
        <f>'24.MÉRLEG ÖK'!F137+'25.MÉRLEG Faluház'!F137+'26.MÉRLEG Óvoda'!F137+'27.MÉRLEG PMH'!F137</f>
        <v>0</v>
      </c>
      <c r="I137" s="255">
        <f>'24.MÉRLEG ÖK'!G137+'25.MÉRLEG Faluház'!G137+'26.MÉRLEG Óvoda'!G137+'27.MÉRLEG PMH'!G137</f>
        <v>0</v>
      </c>
    </row>
    <row r="138" spans="1:9">
      <c r="A138" s="5" t="s">
        <v>176</v>
      </c>
      <c r="B138" s="5" t="s">
        <v>595</v>
      </c>
      <c r="C138" s="130">
        <v>0</v>
      </c>
      <c r="D138" s="130">
        <v>0</v>
      </c>
      <c r="E138" s="130">
        <v>0</v>
      </c>
      <c r="F138" s="27"/>
      <c r="G138" s="171">
        <f t="shared" si="2"/>
        <v>0</v>
      </c>
      <c r="H138" s="255">
        <f>'24.MÉRLEG ÖK'!F138+'25.MÉRLEG Faluház'!F138+'26.MÉRLEG Óvoda'!F138+'27.MÉRLEG PMH'!F138</f>
        <v>0</v>
      </c>
      <c r="I138" s="255">
        <f>'24.MÉRLEG ÖK'!G138+'25.MÉRLEG Faluház'!G138+'26.MÉRLEG Óvoda'!G138+'27.MÉRLEG PMH'!G138</f>
        <v>0</v>
      </c>
    </row>
    <row r="139" spans="1:9">
      <c r="A139" s="7" t="s">
        <v>70</v>
      </c>
      <c r="B139" s="7" t="s">
        <v>596</v>
      </c>
      <c r="C139" s="130">
        <v>0</v>
      </c>
      <c r="D139" s="130">
        <v>0</v>
      </c>
      <c r="E139" s="130">
        <v>102000</v>
      </c>
      <c r="F139" s="27"/>
      <c r="G139" s="171">
        <f t="shared" si="2"/>
        <v>102000</v>
      </c>
      <c r="H139" s="255">
        <f>'24.MÉRLEG ÖK'!F139+'25.MÉRLEG Faluház'!F139+'26.MÉRLEG Óvoda'!F139+'27.MÉRLEG PMH'!F139</f>
        <v>102000</v>
      </c>
      <c r="I139" s="255">
        <f>'24.MÉRLEG ÖK'!G139+'25.MÉRLEG Faluház'!G139+'26.MÉRLEG Óvoda'!G139+'27.MÉRLEG PMH'!G139</f>
        <v>0</v>
      </c>
    </row>
    <row r="140" spans="1:9">
      <c r="A140" s="37" t="s">
        <v>597</v>
      </c>
      <c r="B140" s="5" t="s">
        <v>598</v>
      </c>
      <c r="C140" s="130">
        <v>0</v>
      </c>
      <c r="D140" s="130">
        <v>0</v>
      </c>
      <c r="E140" s="130">
        <v>0</v>
      </c>
      <c r="F140" s="27"/>
      <c r="G140" s="171">
        <f t="shared" si="2"/>
        <v>0</v>
      </c>
      <c r="H140" s="255">
        <f>'24.MÉRLEG ÖK'!F140+'25.MÉRLEG Faluház'!F140+'26.MÉRLEG Óvoda'!F140+'27.MÉRLEG PMH'!F140</f>
        <v>0</v>
      </c>
      <c r="I140" s="255">
        <f>'24.MÉRLEG ÖK'!G140+'25.MÉRLEG Faluház'!G140+'26.MÉRLEG Óvoda'!G140+'27.MÉRLEG PMH'!G140</f>
        <v>4877</v>
      </c>
    </row>
    <row r="141" spans="1:9">
      <c r="A141" s="37" t="s">
        <v>599</v>
      </c>
      <c r="B141" s="5" t="s">
        <v>600</v>
      </c>
      <c r="C141" s="130">
        <v>0</v>
      </c>
      <c r="D141" s="130">
        <v>0</v>
      </c>
      <c r="E141" s="130">
        <v>0</v>
      </c>
      <c r="F141" s="27"/>
      <c r="G141" s="171">
        <f t="shared" si="2"/>
        <v>0</v>
      </c>
      <c r="H141" s="255">
        <f>'24.MÉRLEG ÖK'!F141+'25.MÉRLEG Faluház'!F141+'26.MÉRLEG Óvoda'!F141+'27.MÉRLEG PMH'!F141</f>
        <v>0</v>
      </c>
      <c r="I141" s="255">
        <f>'24.MÉRLEG ÖK'!G141+'25.MÉRLEG Faluház'!G141+'26.MÉRLEG Óvoda'!G141+'27.MÉRLEG PMH'!G141</f>
        <v>0</v>
      </c>
    </row>
    <row r="142" spans="1:9">
      <c r="A142" s="37" t="s">
        <v>601</v>
      </c>
      <c r="B142" s="5" t="s">
        <v>602</v>
      </c>
      <c r="C142" s="130">
        <v>145226.33300000001</v>
      </c>
      <c r="D142" s="130">
        <v>109808.912</v>
      </c>
      <c r="E142" s="130">
        <f>6840+137494</f>
        <v>144334</v>
      </c>
      <c r="F142" s="152">
        <f>137494+6840</f>
        <v>144334</v>
      </c>
      <c r="G142" s="171">
        <f t="shared" si="2"/>
        <v>0</v>
      </c>
      <c r="H142" s="255">
        <f>'24.MÉRLEG ÖK'!F142+'25.MÉRLEG Faluház'!F142+'26.MÉRLEG Óvoda'!F142+'27.MÉRLEG PMH'!F142</f>
        <v>145470</v>
      </c>
      <c r="I142" s="255">
        <f>'24.MÉRLEG ÖK'!G142+'25.MÉRLEG Faluház'!G142+'26.MÉRLEG Óvoda'!G142+'27.MÉRLEG PMH'!G142</f>
        <v>145469</v>
      </c>
    </row>
    <row r="143" spans="1:9">
      <c r="A143" s="37" t="s">
        <v>603</v>
      </c>
      <c r="B143" s="5" t="s">
        <v>604</v>
      </c>
      <c r="C143" s="130">
        <v>0</v>
      </c>
      <c r="D143" s="130">
        <v>0</v>
      </c>
      <c r="E143" s="130">
        <v>0</v>
      </c>
      <c r="F143" s="27"/>
      <c r="G143" s="171">
        <f t="shared" si="2"/>
        <v>0</v>
      </c>
      <c r="H143" s="255">
        <f>'24.MÉRLEG ÖK'!F143+'25.MÉRLEG Faluház'!F143+'26.MÉRLEG Óvoda'!F143+'27.MÉRLEG PMH'!F143</f>
        <v>0</v>
      </c>
      <c r="I143" s="255">
        <f>'24.MÉRLEG ÖK'!G143+'25.MÉRLEG Faluház'!G143+'26.MÉRLEG Óvoda'!G143+'27.MÉRLEG PMH'!G143</f>
        <v>0</v>
      </c>
    </row>
    <row r="144" spans="1:9">
      <c r="A144" s="13" t="s">
        <v>52</v>
      </c>
      <c r="B144" s="5" t="s">
        <v>605</v>
      </c>
      <c r="C144" s="130">
        <v>0</v>
      </c>
      <c r="D144" s="130">
        <v>0</v>
      </c>
      <c r="E144" s="130">
        <v>0</v>
      </c>
      <c r="F144" s="27"/>
      <c r="G144" s="171">
        <f t="shared" si="2"/>
        <v>0</v>
      </c>
      <c r="H144" s="255">
        <f>'24.MÉRLEG ÖK'!F144+'25.MÉRLEG Faluház'!F144+'26.MÉRLEG Óvoda'!F144+'27.MÉRLEG PMH'!F144</f>
        <v>0</v>
      </c>
      <c r="I144" s="255">
        <f>'24.MÉRLEG ÖK'!G144+'25.MÉRLEG Faluház'!G144+'26.MÉRLEG Óvoda'!G144+'27.MÉRLEG PMH'!G144</f>
        <v>0</v>
      </c>
    </row>
    <row r="145" spans="1:9">
      <c r="A145" s="15" t="s">
        <v>71</v>
      </c>
      <c r="B145" s="7" t="s">
        <v>606</v>
      </c>
      <c r="C145" s="130">
        <v>197725.71</v>
      </c>
      <c r="D145" s="130">
        <v>109808.912</v>
      </c>
      <c r="E145" s="130">
        <f>137494+6840</f>
        <v>144334</v>
      </c>
      <c r="F145" s="152">
        <f>137494+6840</f>
        <v>144334</v>
      </c>
      <c r="G145" s="171">
        <f t="shared" si="2"/>
        <v>0</v>
      </c>
      <c r="H145" s="255">
        <f>'24.MÉRLEG ÖK'!F145+'25.MÉRLEG Faluház'!F145+'26.MÉRLEG Óvoda'!F145+'27.MÉRLEG PMH'!F145</f>
        <v>145470</v>
      </c>
      <c r="I145" s="255">
        <f>'24.MÉRLEG ÖK'!G145+'25.MÉRLEG Faluház'!G145+'26.MÉRLEG Óvoda'!G145+'27.MÉRLEG PMH'!G145</f>
        <v>150346</v>
      </c>
    </row>
    <row r="146" spans="1:9">
      <c r="A146" s="13" t="s">
        <v>607</v>
      </c>
      <c r="B146" s="5" t="s">
        <v>608</v>
      </c>
      <c r="C146" s="130">
        <v>0</v>
      </c>
      <c r="D146" s="130">
        <v>0</v>
      </c>
      <c r="E146" s="130">
        <v>0</v>
      </c>
      <c r="F146" s="27"/>
      <c r="G146" s="171">
        <f t="shared" si="2"/>
        <v>0</v>
      </c>
      <c r="H146" s="255">
        <f>'24.MÉRLEG ÖK'!F146+'25.MÉRLEG Faluház'!F146+'26.MÉRLEG Óvoda'!F146+'27.MÉRLEG PMH'!F146</f>
        <v>0</v>
      </c>
      <c r="I146" s="255">
        <f>'24.MÉRLEG ÖK'!G146+'25.MÉRLEG Faluház'!G146+'26.MÉRLEG Óvoda'!G146+'27.MÉRLEG PMH'!G146</f>
        <v>0</v>
      </c>
    </row>
    <row r="147" spans="1:9">
      <c r="A147" s="13" t="s">
        <v>609</v>
      </c>
      <c r="B147" s="5" t="s">
        <v>610</v>
      </c>
      <c r="C147" s="130">
        <v>0</v>
      </c>
      <c r="D147" s="130">
        <v>0</v>
      </c>
      <c r="E147" s="130">
        <v>0</v>
      </c>
      <c r="F147" s="27"/>
      <c r="G147" s="171">
        <f t="shared" si="2"/>
        <v>0</v>
      </c>
      <c r="H147" s="255">
        <f>'24.MÉRLEG ÖK'!F147+'25.MÉRLEG Faluház'!F147+'26.MÉRLEG Óvoda'!F147+'27.MÉRLEG PMH'!F147</f>
        <v>0</v>
      </c>
      <c r="I147" s="255">
        <f>'24.MÉRLEG ÖK'!G147+'25.MÉRLEG Faluház'!G147+'26.MÉRLEG Óvoda'!G147+'27.MÉRLEG PMH'!G147</f>
        <v>0</v>
      </c>
    </row>
    <row r="148" spans="1:9">
      <c r="A148" s="37" t="s">
        <v>611</v>
      </c>
      <c r="B148" s="5" t="s">
        <v>612</v>
      </c>
      <c r="C148" s="130">
        <v>0</v>
      </c>
      <c r="D148" s="130">
        <v>0</v>
      </c>
      <c r="E148" s="130">
        <v>0</v>
      </c>
      <c r="F148" s="27"/>
      <c r="G148" s="171">
        <f t="shared" si="2"/>
        <v>0</v>
      </c>
      <c r="H148" s="255">
        <f>'24.MÉRLEG ÖK'!F148+'25.MÉRLEG Faluház'!F148+'26.MÉRLEG Óvoda'!F148+'27.MÉRLEG PMH'!F148</f>
        <v>0</v>
      </c>
      <c r="I148" s="255">
        <f>'24.MÉRLEG ÖK'!G148+'25.MÉRLEG Faluház'!G148+'26.MÉRLEG Óvoda'!G148+'27.MÉRLEG PMH'!G148</f>
        <v>0</v>
      </c>
    </row>
    <row r="149" spans="1:9">
      <c r="A149" s="37" t="s">
        <v>53</v>
      </c>
      <c r="B149" s="5" t="s">
        <v>613</v>
      </c>
      <c r="C149" s="130">
        <v>0</v>
      </c>
      <c r="D149" s="130">
        <v>0</v>
      </c>
      <c r="E149" s="130">
        <v>0</v>
      </c>
      <c r="F149" s="27"/>
      <c r="G149" s="171">
        <f t="shared" si="2"/>
        <v>0</v>
      </c>
      <c r="H149" s="255">
        <f>'24.MÉRLEG ÖK'!F149+'25.MÉRLEG Faluház'!F149+'26.MÉRLEG Óvoda'!F149+'27.MÉRLEG PMH'!F149</f>
        <v>0</v>
      </c>
      <c r="I149" s="255">
        <f>'24.MÉRLEG ÖK'!G149+'25.MÉRLEG Faluház'!G149+'26.MÉRLEG Óvoda'!G149+'27.MÉRLEG PMH'!G149</f>
        <v>0</v>
      </c>
    </row>
    <row r="150" spans="1:9">
      <c r="A150" s="14" t="s">
        <v>72</v>
      </c>
      <c r="B150" s="7" t="s">
        <v>614</v>
      </c>
      <c r="C150" s="130">
        <v>0</v>
      </c>
      <c r="D150" s="130">
        <v>0</v>
      </c>
      <c r="E150" s="130">
        <v>0</v>
      </c>
      <c r="F150" s="27"/>
      <c r="G150" s="171">
        <f t="shared" si="2"/>
        <v>0</v>
      </c>
      <c r="H150" s="255">
        <f>'24.MÉRLEG ÖK'!F150+'25.MÉRLEG Faluház'!F150+'26.MÉRLEG Óvoda'!F150+'27.MÉRLEG PMH'!F150</f>
        <v>0</v>
      </c>
      <c r="I150" s="255">
        <f>'24.MÉRLEG ÖK'!G150+'25.MÉRLEG Faluház'!G150+'26.MÉRLEG Óvoda'!G150+'27.MÉRLEG PMH'!G150</f>
        <v>0</v>
      </c>
    </row>
    <row r="151" spans="1:9">
      <c r="A151" s="15" t="s">
        <v>615</v>
      </c>
      <c r="B151" s="7" t="s">
        <v>616</v>
      </c>
      <c r="C151" s="130">
        <v>0</v>
      </c>
      <c r="D151" s="130">
        <v>0</v>
      </c>
      <c r="E151" s="130">
        <v>0</v>
      </c>
      <c r="F151" s="27"/>
      <c r="G151" s="171">
        <f t="shared" si="2"/>
        <v>0</v>
      </c>
      <c r="H151" s="255">
        <f>'24.MÉRLEG ÖK'!F151+'25.MÉRLEG Faluház'!F151+'26.MÉRLEG Óvoda'!F151+'27.MÉRLEG PMH'!F151</f>
        <v>0</v>
      </c>
      <c r="I151" s="255">
        <f>'24.MÉRLEG ÖK'!G151+'25.MÉRLEG Faluház'!G151+'26.MÉRLEG Óvoda'!G151+'27.MÉRLEG PMH'!G151</f>
        <v>0</v>
      </c>
    </row>
    <row r="152" spans="1:9" ht="15.6">
      <c r="A152" s="40" t="s">
        <v>73</v>
      </c>
      <c r="B152" s="41" t="s">
        <v>617</v>
      </c>
      <c r="C152" s="130">
        <v>197725.71</v>
      </c>
      <c r="D152" s="130">
        <v>109808.912</v>
      </c>
      <c r="E152" s="130">
        <f>239494+6840</f>
        <v>246334</v>
      </c>
      <c r="F152" s="152">
        <f>6840+137494</f>
        <v>144334</v>
      </c>
      <c r="G152" s="171">
        <f t="shared" si="2"/>
        <v>102000</v>
      </c>
      <c r="H152" s="255">
        <f>'24.MÉRLEG ÖK'!F152+'25.MÉRLEG Faluház'!F152+'26.MÉRLEG Óvoda'!F152+'27.MÉRLEG PMH'!F152</f>
        <v>247470</v>
      </c>
      <c r="I152" s="255">
        <f>'24.MÉRLEG ÖK'!G152+'25.MÉRLEG Faluház'!G152+'26.MÉRLEG Óvoda'!G152+'27.MÉRLEG PMH'!G152</f>
        <v>150346</v>
      </c>
    </row>
    <row r="153" spans="1:9" ht="15.6">
      <c r="A153" s="127" t="s">
        <v>55</v>
      </c>
      <c r="B153" s="128"/>
      <c r="C153" s="130">
        <v>786352.26300000004</v>
      </c>
      <c r="D153" s="130">
        <v>564985.43499999994</v>
      </c>
      <c r="E153" s="130">
        <f>1042821+6840</f>
        <v>1049661</v>
      </c>
      <c r="F153" s="152">
        <f>137494+6840</f>
        <v>144334</v>
      </c>
      <c r="G153" s="171">
        <f t="shared" si="2"/>
        <v>905327</v>
      </c>
      <c r="H153" s="255">
        <f>'24.MÉRLEG ÖK'!F153+'25.MÉRLEG Faluház'!F153+'26.MÉRLEG Óvoda'!F153+'27.MÉRLEG PMH'!F153</f>
        <v>1067755</v>
      </c>
      <c r="I153" s="255">
        <f>'24.MÉRLEG ÖK'!G153+'25.MÉRLEG Faluház'!G153+'26.MÉRLEG Óvoda'!G153+'27.MÉRLEG PMH'!G153</f>
        <v>624422</v>
      </c>
    </row>
  </sheetData>
  <mergeCells count="2">
    <mergeCell ref="A2:E2"/>
    <mergeCell ref="A3:E3"/>
  </mergeCells>
  <phoneticPr fontId="46" type="noConversion"/>
  <pageMargins left="0.25" right="0.14000000000000001" top="0.66" bottom="0.56000000000000005" header="0.28000000000000003" footer="0.17"/>
  <pageSetup paperSize="9" scale="46" fitToHeight="2" orientation="portrait" horizontalDpi="300" verticalDpi="300" r:id="rId1"/>
  <headerFooter alignWithMargins="0">
    <oddHeader>&amp;R28.sz.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AG171"/>
  <sheetViews>
    <sheetView zoomScale="80" workbookViewId="0">
      <pane xSplit="2" ySplit="5" topLeftCell="C116" activePane="bottomRight" state="frozen"/>
      <selection activeCell="F122" sqref="F122:K122"/>
      <selection pane="topRight" activeCell="F122" sqref="F122:K122"/>
      <selection pane="bottomLeft" activeCell="F122" sqref="F122:K122"/>
      <selection pane="bottomRight" activeCell="A47" sqref="A47"/>
    </sheetView>
  </sheetViews>
  <sheetFormatPr defaultRowHeight="14.4"/>
  <cols>
    <col min="1" max="1" width="105.109375" customWidth="1"/>
    <col min="3" max="5" width="17.109375" style="105" customWidth="1"/>
    <col min="6" max="8" width="20.109375" style="105" customWidth="1"/>
    <col min="9" max="11" width="18.88671875" style="105" customWidth="1"/>
    <col min="12" max="14" width="15.5546875" style="105" customWidth="1"/>
  </cols>
  <sheetData>
    <row r="1" spans="1:14" ht="21" customHeight="1">
      <c r="A1" s="281" t="s">
        <v>1020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3"/>
      <c r="M1" s="195"/>
      <c r="N1" s="195"/>
    </row>
    <row r="2" spans="1:14" ht="18.75" customHeight="1">
      <c r="A2" s="284" t="s">
        <v>102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  <c r="M2" s="195"/>
      <c r="N2" s="195"/>
    </row>
    <row r="3" spans="1:14" ht="18">
      <c r="A3" s="48"/>
    </row>
    <row r="4" spans="1:14">
      <c r="A4" s="4" t="s">
        <v>691</v>
      </c>
    </row>
    <row r="5" spans="1:14" ht="66.599999999999994">
      <c r="A5" s="2" t="s">
        <v>319</v>
      </c>
      <c r="B5" s="3" t="s">
        <v>320</v>
      </c>
      <c r="C5" s="106" t="s">
        <v>1022</v>
      </c>
      <c r="D5" s="106" t="s">
        <v>1021</v>
      </c>
      <c r="E5" s="106" t="s">
        <v>1032</v>
      </c>
      <c r="F5" s="106" t="s">
        <v>1023</v>
      </c>
      <c r="G5" s="106" t="s">
        <v>1024</v>
      </c>
      <c r="H5" s="106" t="s">
        <v>1025</v>
      </c>
      <c r="I5" s="106" t="s">
        <v>1026</v>
      </c>
      <c r="J5" s="106" t="s">
        <v>1027</v>
      </c>
      <c r="K5" s="106" t="s">
        <v>1028</v>
      </c>
      <c r="L5" s="107" t="s">
        <v>1029</v>
      </c>
      <c r="M5" s="107" t="s">
        <v>1030</v>
      </c>
      <c r="N5" s="107" t="s">
        <v>1031</v>
      </c>
    </row>
    <row r="6" spans="1:14">
      <c r="A6" s="28" t="s">
        <v>321</v>
      </c>
      <c r="B6" s="29" t="s">
        <v>322</v>
      </c>
      <c r="C6" s="108">
        <v>37812</v>
      </c>
      <c r="D6" s="108">
        <v>52246</v>
      </c>
      <c r="E6" s="108">
        <v>52245</v>
      </c>
      <c r="F6" s="108">
        <v>3771</v>
      </c>
      <c r="G6" s="108"/>
      <c r="H6" s="108"/>
      <c r="I6" s="108"/>
      <c r="J6" s="108"/>
      <c r="K6" s="108"/>
      <c r="L6" s="120">
        <f>I6+F6+C6</f>
        <v>41583</v>
      </c>
      <c r="M6" s="120">
        <f>J6+G6+D6</f>
        <v>52246</v>
      </c>
      <c r="N6" s="120">
        <f>K6+H6+E6</f>
        <v>52245</v>
      </c>
    </row>
    <row r="7" spans="1:14">
      <c r="A7" s="28" t="s">
        <v>323</v>
      </c>
      <c r="B7" s="30" t="s">
        <v>324</v>
      </c>
      <c r="C7" s="108"/>
      <c r="D7" s="108"/>
      <c r="E7" s="108"/>
      <c r="F7" s="108"/>
      <c r="G7" s="108"/>
      <c r="H7" s="108"/>
      <c r="I7" s="108"/>
      <c r="J7" s="108"/>
      <c r="K7" s="108"/>
      <c r="L7" s="120">
        <f t="shared" ref="L7:L18" si="0">I7+F7+C7</f>
        <v>0</v>
      </c>
      <c r="M7" s="120">
        <f t="shared" ref="M7:M70" si="1">J7+G7+D7</f>
        <v>0</v>
      </c>
      <c r="N7" s="120">
        <f t="shared" ref="N7:N70" si="2">K7+H7+E7</f>
        <v>0</v>
      </c>
    </row>
    <row r="8" spans="1:14">
      <c r="A8" s="28" t="s">
        <v>325</v>
      </c>
      <c r="B8" s="30" t="s">
        <v>326</v>
      </c>
      <c r="C8" s="108"/>
      <c r="D8" s="108">
        <v>182</v>
      </c>
      <c r="E8" s="108">
        <v>182</v>
      </c>
      <c r="F8" s="108"/>
      <c r="G8" s="108"/>
      <c r="H8" s="108"/>
      <c r="I8" s="108"/>
      <c r="J8" s="108"/>
      <c r="K8" s="108"/>
      <c r="L8" s="120">
        <f t="shared" si="0"/>
        <v>0</v>
      </c>
      <c r="M8" s="120">
        <f t="shared" si="1"/>
        <v>182</v>
      </c>
      <c r="N8" s="120">
        <f t="shared" si="2"/>
        <v>182</v>
      </c>
    </row>
    <row r="9" spans="1:14">
      <c r="A9" s="31" t="s">
        <v>327</v>
      </c>
      <c r="B9" s="30" t="s">
        <v>328</v>
      </c>
      <c r="C9" s="108">
        <v>1120</v>
      </c>
      <c r="D9" s="108">
        <v>264</v>
      </c>
      <c r="E9" s="108">
        <v>264</v>
      </c>
      <c r="F9" s="108"/>
      <c r="G9" s="108"/>
      <c r="H9" s="108"/>
      <c r="I9" s="108"/>
      <c r="J9" s="108"/>
      <c r="K9" s="108"/>
      <c r="L9" s="120">
        <f t="shared" si="0"/>
        <v>1120</v>
      </c>
      <c r="M9" s="120">
        <f t="shared" si="1"/>
        <v>264</v>
      </c>
      <c r="N9" s="120">
        <f t="shared" si="2"/>
        <v>264</v>
      </c>
    </row>
    <row r="10" spans="1:14">
      <c r="A10" s="31" t="s">
        <v>329</v>
      </c>
      <c r="B10" s="30" t="s">
        <v>330</v>
      </c>
      <c r="C10" s="108">
        <v>1123</v>
      </c>
      <c r="D10" s="108">
        <v>1293</v>
      </c>
      <c r="E10" s="108">
        <v>1293</v>
      </c>
      <c r="F10" s="108"/>
      <c r="G10" s="108"/>
      <c r="H10" s="108"/>
      <c r="I10" s="108"/>
      <c r="J10" s="108"/>
      <c r="K10" s="108"/>
      <c r="L10" s="120">
        <f t="shared" si="0"/>
        <v>1123</v>
      </c>
      <c r="M10" s="120">
        <f t="shared" si="1"/>
        <v>1293</v>
      </c>
      <c r="N10" s="120">
        <f t="shared" si="2"/>
        <v>1293</v>
      </c>
    </row>
    <row r="11" spans="1:14">
      <c r="A11" s="31" t="s">
        <v>331</v>
      </c>
      <c r="B11" s="30" t="s">
        <v>332</v>
      </c>
      <c r="C11" s="108">
        <v>30</v>
      </c>
      <c r="D11" s="108">
        <v>287</v>
      </c>
      <c r="E11" s="108">
        <v>287</v>
      </c>
      <c r="F11" s="108"/>
      <c r="G11" s="108"/>
      <c r="H11" s="108"/>
      <c r="I11" s="108"/>
      <c r="J11" s="108"/>
      <c r="K11" s="108"/>
      <c r="L11" s="120">
        <f t="shared" si="0"/>
        <v>30</v>
      </c>
      <c r="M11" s="120">
        <f t="shared" si="1"/>
        <v>287</v>
      </c>
      <c r="N11" s="120">
        <f t="shared" si="2"/>
        <v>287</v>
      </c>
    </row>
    <row r="12" spans="1:14">
      <c r="A12" s="31" t="s">
        <v>333</v>
      </c>
      <c r="B12" s="30" t="s">
        <v>334</v>
      </c>
      <c r="C12" s="108">
        <v>2810</v>
      </c>
      <c r="D12" s="108">
        <v>2705</v>
      </c>
      <c r="E12" s="108">
        <v>2705</v>
      </c>
      <c r="F12" s="108"/>
      <c r="G12" s="108"/>
      <c r="H12" s="108"/>
      <c r="I12" s="108"/>
      <c r="J12" s="108"/>
      <c r="K12" s="108"/>
      <c r="L12" s="120">
        <f t="shared" si="0"/>
        <v>2810</v>
      </c>
      <c r="M12" s="120">
        <f t="shared" si="1"/>
        <v>2705</v>
      </c>
      <c r="N12" s="120">
        <f t="shared" si="2"/>
        <v>2705</v>
      </c>
    </row>
    <row r="13" spans="1:14">
      <c r="A13" s="31" t="s">
        <v>335</v>
      </c>
      <c r="B13" s="30" t="s">
        <v>336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20">
        <f t="shared" si="0"/>
        <v>0</v>
      </c>
      <c r="M13" s="120">
        <f t="shared" si="1"/>
        <v>0</v>
      </c>
      <c r="N13" s="120">
        <f t="shared" si="2"/>
        <v>0</v>
      </c>
    </row>
    <row r="14" spans="1:14">
      <c r="A14" s="5" t="s">
        <v>337</v>
      </c>
      <c r="B14" s="30" t="s">
        <v>338</v>
      </c>
      <c r="C14" s="108">
        <v>123</v>
      </c>
      <c r="D14" s="108">
        <v>173</v>
      </c>
      <c r="E14" s="108">
        <v>173</v>
      </c>
      <c r="F14" s="108"/>
      <c r="G14" s="108"/>
      <c r="H14" s="108"/>
      <c r="I14" s="108"/>
      <c r="J14" s="108"/>
      <c r="K14" s="108"/>
      <c r="L14" s="120">
        <f t="shared" si="0"/>
        <v>123</v>
      </c>
      <c r="M14" s="120">
        <f t="shared" si="1"/>
        <v>173</v>
      </c>
      <c r="N14" s="120">
        <f t="shared" si="2"/>
        <v>173</v>
      </c>
    </row>
    <row r="15" spans="1:14">
      <c r="A15" s="5" t="s">
        <v>339</v>
      </c>
      <c r="B15" s="30" t="s">
        <v>340</v>
      </c>
      <c r="C15" s="108">
        <v>832</v>
      </c>
      <c r="D15" s="108">
        <v>315</v>
      </c>
      <c r="E15" s="108">
        <v>315</v>
      </c>
      <c r="F15" s="108"/>
      <c r="G15" s="108"/>
      <c r="H15" s="108"/>
      <c r="I15" s="108"/>
      <c r="J15" s="108"/>
      <c r="K15" s="108"/>
      <c r="L15" s="120">
        <f t="shared" si="0"/>
        <v>832</v>
      </c>
      <c r="M15" s="120">
        <f t="shared" si="1"/>
        <v>315</v>
      </c>
      <c r="N15" s="120">
        <f t="shared" si="2"/>
        <v>315</v>
      </c>
    </row>
    <row r="16" spans="1:14">
      <c r="A16" s="5" t="s">
        <v>341</v>
      </c>
      <c r="B16" s="30" t="s">
        <v>342</v>
      </c>
      <c r="C16" s="108"/>
      <c r="D16" s="108">
        <v>63</v>
      </c>
      <c r="E16" s="108">
        <v>63</v>
      </c>
      <c r="F16" s="108"/>
      <c r="G16" s="108"/>
      <c r="H16" s="108"/>
      <c r="I16" s="108"/>
      <c r="J16" s="108"/>
      <c r="K16" s="108"/>
      <c r="L16" s="120">
        <f t="shared" si="0"/>
        <v>0</v>
      </c>
      <c r="M16" s="120">
        <f t="shared" si="1"/>
        <v>63</v>
      </c>
      <c r="N16" s="120">
        <f t="shared" si="2"/>
        <v>63</v>
      </c>
    </row>
    <row r="17" spans="1:14">
      <c r="A17" s="5" t="s">
        <v>343</v>
      </c>
      <c r="B17" s="30" t="s">
        <v>344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20">
        <f t="shared" si="0"/>
        <v>0</v>
      </c>
      <c r="M17" s="120">
        <f t="shared" si="1"/>
        <v>0</v>
      </c>
      <c r="N17" s="120">
        <f t="shared" si="2"/>
        <v>0</v>
      </c>
    </row>
    <row r="18" spans="1:14">
      <c r="A18" s="5" t="s">
        <v>1085</v>
      </c>
      <c r="B18" s="30" t="s">
        <v>345</v>
      </c>
      <c r="C18" s="108"/>
      <c r="D18" s="108">
        <v>923</v>
      </c>
      <c r="E18" s="108">
        <v>923</v>
      </c>
      <c r="F18" s="108"/>
      <c r="G18" s="108"/>
      <c r="H18" s="108"/>
      <c r="I18" s="108"/>
      <c r="J18" s="108"/>
      <c r="K18" s="108"/>
      <c r="L18" s="120">
        <f t="shared" si="0"/>
        <v>0</v>
      </c>
      <c r="M18" s="120">
        <f t="shared" si="1"/>
        <v>923</v>
      </c>
      <c r="N18" s="120">
        <f t="shared" si="2"/>
        <v>923</v>
      </c>
    </row>
    <row r="19" spans="1:14">
      <c r="A19" s="32" t="s">
        <v>618</v>
      </c>
      <c r="B19" s="33" t="s">
        <v>346</v>
      </c>
      <c r="C19" s="119">
        <f>SUM(C6:C18)</f>
        <v>43850</v>
      </c>
      <c r="D19" s="119">
        <f t="shared" ref="D19:K19" si="3">SUM(D6:D18)</f>
        <v>58451</v>
      </c>
      <c r="E19" s="119">
        <f t="shared" si="3"/>
        <v>58450</v>
      </c>
      <c r="F19" s="119">
        <f t="shared" si="3"/>
        <v>3771</v>
      </c>
      <c r="G19" s="119">
        <f t="shared" si="3"/>
        <v>0</v>
      </c>
      <c r="H19" s="119">
        <f t="shared" si="3"/>
        <v>0</v>
      </c>
      <c r="I19" s="119">
        <f t="shared" si="3"/>
        <v>0</v>
      </c>
      <c r="J19" s="119">
        <f t="shared" si="3"/>
        <v>0</v>
      </c>
      <c r="K19" s="119">
        <f t="shared" si="3"/>
        <v>0</v>
      </c>
      <c r="L19" s="119">
        <f>SUM(L6:L18)</f>
        <v>47621</v>
      </c>
      <c r="M19" s="120">
        <f t="shared" si="1"/>
        <v>58451</v>
      </c>
      <c r="N19" s="120">
        <f t="shared" si="2"/>
        <v>58450</v>
      </c>
    </row>
    <row r="20" spans="1:14">
      <c r="A20" s="5" t="s">
        <v>347</v>
      </c>
      <c r="B20" s="30" t="s">
        <v>348</v>
      </c>
      <c r="C20" s="108"/>
      <c r="D20" s="108">
        <v>911</v>
      </c>
      <c r="E20" s="108">
        <v>911</v>
      </c>
      <c r="F20" s="108"/>
      <c r="G20" s="108"/>
      <c r="H20" s="108"/>
      <c r="I20" s="108"/>
      <c r="J20" s="108"/>
      <c r="K20" s="108"/>
      <c r="L20" s="120">
        <f>I20+F20+C20</f>
        <v>0</v>
      </c>
      <c r="M20" s="120">
        <f t="shared" si="1"/>
        <v>911</v>
      </c>
      <c r="N20" s="120">
        <f t="shared" si="2"/>
        <v>911</v>
      </c>
    </row>
    <row r="21" spans="1:14">
      <c r="A21" s="5" t="s">
        <v>349</v>
      </c>
      <c r="B21" s="30" t="s">
        <v>350</v>
      </c>
      <c r="C21" s="108">
        <v>1070</v>
      </c>
      <c r="D21" s="108">
        <v>651</v>
      </c>
      <c r="E21" s="108">
        <v>650</v>
      </c>
      <c r="F21" s="108"/>
      <c r="G21" s="108"/>
      <c r="H21" s="108"/>
      <c r="I21" s="108"/>
      <c r="J21" s="108"/>
      <c r="K21" s="108"/>
      <c r="L21" s="120">
        <f>I21+F21+C21</f>
        <v>1070</v>
      </c>
      <c r="M21" s="120">
        <f t="shared" si="1"/>
        <v>651</v>
      </c>
      <c r="N21" s="120">
        <f t="shared" si="2"/>
        <v>650</v>
      </c>
    </row>
    <row r="22" spans="1:14">
      <c r="A22" s="6" t="s">
        <v>351</v>
      </c>
      <c r="B22" s="30" t="s">
        <v>352</v>
      </c>
      <c r="C22" s="108">
        <v>150</v>
      </c>
      <c r="D22" s="108">
        <v>920</v>
      </c>
      <c r="E22" s="108">
        <v>920</v>
      </c>
      <c r="F22" s="108"/>
      <c r="G22" s="108"/>
      <c r="H22" s="108"/>
      <c r="I22" s="108"/>
      <c r="J22" s="108"/>
      <c r="K22" s="108"/>
      <c r="L22" s="120">
        <f>I22+F22+C22</f>
        <v>150</v>
      </c>
      <c r="M22" s="120">
        <f t="shared" si="1"/>
        <v>920</v>
      </c>
      <c r="N22" s="120">
        <f t="shared" si="2"/>
        <v>920</v>
      </c>
    </row>
    <row r="23" spans="1:14">
      <c r="A23" s="7" t="s">
        <v>619</v>
      </c>
      <c r="B23" s="33" t="s">
        <v>353</v>
      </c>
      <c r="C23" s="119">
        <f>SUM(C20:C22)</f>
        <v>1220</v>
      </c>
      <c r="D23" s="119">
        <f t="shared" ref="D23:K23" si="4">SUM(D20:D22)</f>
        <v>2482</v>
      </c>
      <c r="E23" s="119">
        <f t="shared" si="4"/>
        <v>2481</v>
      </c>
      <c r="F23" s="119">
        <f t="shared" si="4"/>
        <v>0</v>
      </c>
      <c r="G23" s="119">
        <f t="shared" si="4"/>
        <v>0</v>
      </c>
      <c r="H23" s="119">
        <f t="shared" si="4"/>
        <v>0</v>
      </c>
      <c r="I23" s="119">
        <f t="shared" si="4"/>
        <v>0</v>
      </c>
      <c r="J23" s="119">
        <f t="shared" si="4"/>
        <v>0</v>
      </c>
      <c r="K23" s="119">
        <f t="shared" si="4"/>
        <v>0</v>
      </c>
      <c r="L23" s="119">
        <f>SUM(L20:L22)</f>
        <v>1220</v>
      </c>
      <c r="M23" s="120">
        <f t="shared" si="1"/>
        <v>2482</v>
      </c>
      <c r="N23" s="120">
        <f t="shared" si="2"/>
        <v>2481</v>
      </c>
    </row>
    <row r="24" spans="1:14">
      <c r="A24" s="51" t="s">
        <v>14</v>
      </c>
      <c r="B24" s="52" t="s">
        <v>354</v>
      </c>
      <c r="C24" s="119">
        <f>C23+C19</f>
        <v>45070</v>
      </c>
      <c r="D24" s="119">
        <f t="shared" ref="D24:K24" si="5">D23+D19</f>
        <v>60933</v>
      </c>
      <c r="E24" s="119">
        <f t="shared" si="5"/>
        <v>60931</v>
      </c>
      <c r="F24" s="119">
        <f t="shared" si="5"/>
        <v>3771</v>
      </c>
      <c r="G24" s="119">
        <f t="shared" si="5"/>
        <v>0</v>
      </c>
      <c r="H24" s="119">
        <f t="shared" si="5"/>
        <v>0</v>
      </c>
      <c r="I24" s="119">
        <f t="shared" si="5"/>
        <v>0</v>
      </c>
      <c r="J24" s="119">
        <f t="shared" si="5"/>
        <v>0</v>
      </c>
      <c r="K24" s="119">
        <f t="shared" si="5"/>
        <v>0</v>
      </c>
      <c r="L24" s="119">
        <f>L23+L19</f>
        <v>48841</v>
      </c>
      <c r="M24" s="120">
        <f t="shared" si="1"/>
        <v>60933</v>
      </c>
      <c r="N24" s="120">
        <f t="shared" si="2"/>
        <v>60931</v>
      </c>
    </row>
    <row r="25" spans="1:14">
      <c r="A25" s="39" t="s">
        <v>1086</v>
      </c>
      <c r="B25" s="52" t="s">
        <v>355</v>
      </c>
      <c r="C25" s="119">
        <v>12269</v>
      </c>
      <c r="D25" s="119">
        <f>11734+846+69+645</f>
        <v>13294</v>
      </c>
      <c r="E25" s="119">
        <f>11733+846+69+645</f>
        <v>13293</v>
      </c>
      <c r="F25" s="119">
        <v>892</v>
      </c>
      <c r="G25" s="119"/>
      <c r="H25" s="119"/>
      <c r="I25" s="119"/>
      <c r="J25" s="119"/>
      <c r="K25" s="119"/>
      <c r="L25" s="120">
        <f>I25+F25+C25</f>
        <v>13161</v>
      </c>
      <c r="M25" s="120">
        <f t="shared" si="1"/>
        <v>13294</v>
      </c>
      <c r="N25" s="120">
        <f t="shared" si="2"/>
        <v>13293</v>
      </c>
    </row>
    <row r="26" spans="1:14">
      <c r="A26" s="5" t="s">
        <v>356</v>
      </c>
      <c r="B26" s="30" t="s">
        <v>357</v>
      </c>
      <c r="C26" s="108">
        <v>580</v>
      </c>
      <c r="D26" s="108">
        <v>468</v>
      </c>
      <c r="E26" s="108">
        <v>468</v>
      </c>
      <c r="F26" s="108"/>
      <c r="G26" s="108"/>
      <c r="H26" s="108"/>
      <c r="I26" s="108"/>
      <c r="J26" s="108"/>
      <c r="K26" s="108"/>
      <c r="L26" s="120">
        <f t="shared" ref="L26:L48" si="6">I26+F26+C26</f>
        <v>580</v>
      </c>
      <c r="M26" s="120">
        <f t="shared" si="1"/>
        <v>468</v>
      </c>
      <c r="N26" s="120">
        <f t="shared" si="2"/>
        <v>468</v>
      </c>
    </row>
    <row r="27" spans="1:14">
      <c r="A27" s="5" t="s">
        <v>358</v>
      </c>
      <c r="B27" s="30" t="s">
        <v>359</v>
      </c>
      <c r="C27" s="108">
        <v>31025</v>
      </c>
      <c r="D27" s="108">
        <v>31363</v>
      </c>
      <c r="E27" s="108">
        <v>31362</v>
      </c>
      <c r="F27" s="108"/>
      <c r="G27" s="108"/>
      <c r="H27" s="108"/>
      <c r="I27" s="108"/>
      <c r="J27" s="108"/>
      <c r="K27" s="108"/>
      <c r="L27" s="120">
        <f t="shared" si="6"/>
        <v>31025</v>
      </c>
      <c r="M27" s="120">
        <f t="shared" si="1"/>
        <v>31363</v>
      </c>
      <c r="N27" s="120">
        <f t="shared" si="2"/>
        <v>31362</v>
      </c>
    </row>
    <row r="28" spans="1:14">
      <c r="A28" s="5" t="s">
        <v>360</v>
      </c>
      <c r="B28" s="30" t="s">
        <v>361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20">
        <f t="shared" si="6"/>
        <v>0</v>
      </c>
      <c r="M28" s="120">
        <f t="shared" si="1"/>
        <v>0</v>
      </c>
      <c r="N28" s="120">
        <f t="shared" si="2"/>
        <v>0</v>
      </c>
    </row>
    <row r="29" spans="1:14">
      <c r="A29" s="7" t="s">
        <v>620</v>
      </c>
      <c r="B29" s="33" t="s">
        <v>362</v>
      </c>
      <c r="C29" s="119">
        <f>SUM(C26:C28)</f>
        <v>31605</v>
      </c>
      <c r="D29" s="119">
        <f t="shared" ref="D29:K29" si="7">SUM(D26:D28)</f>
        <v>31831</v>
      </c>
      <c r="E29" s="119">
        <f t="shared" si="7"/>
        <v>31830</v>
      </c>
      <c r="F29" s="119">
        <f t="shared" si="7"/>
        <v>0</v>
      </c>
      <c r="G29" s="119">
        <f t="shared" si="7"/>
        <v>0</v>
      </c>
      <c r="H29" s="119">
        <f t="shared" si="7"/>
        <v>0</v>
      </c>
      <c r="I29" s="119">
        <f t="shared" si="7"/>
        <v>0</v>
      </c>
      <c r="J29" s="119">
        <f t="shared" si="7"/>
        <v>0</v>
      </c>
      <c r="K29" s="119">
        <f t="shared" si="7"/>
        <v>0</v>
      </c>
      <c r="L29" s="119">
        <f>SUM(L26:L28)</f>
        <v>31605</v>
      </c>
      <c r="M29" s="120">
        <f t="shared" si="1"/>
        <v>31831</v>
      </c>
      <c r="N29" s="120">
        <f t="shared" si="2"/>
        <v>31830</v>
      </c>
    </row>
    <row r="30" spans="1:14">
      <c r="A30" s="5" t="s">
        <v>363</v>
      </c>
      <c r="B30" s="30" t="s">
        <v>364</v>
      </c>
      <c r="C30" s="108">
        <v>50</v>
      </c>
      <c r="D30" s="108">
        <v>171</v>
      </c>
      <c r="E30" s="108">
        <v>170</v>
      </c>
      <c r="F30" s="108">
        <v>1000</v>
      </c>
      <c r="G30" s="108"/>
      <c r="H30" s="108"/>
      <c r="I30" s="108"/>
      <c r="J30" s="108"/>
      <c r="K30" s="108"/>
      <c r="L30" s="120">
        <f t="shared" si="6"/>
        <v>1050</v>
      </c>
      <c r="M30" s="120">
        <f t="shared" si="1"/>
        <v>171</v>
      </c>
      <c r="N30" s="120">
        <f t="shared" si="2"/>
        <v>170</v>
      </c>
    </row>
    <row r="31" spans="1:14">
      <c r="A31" s="5" t="s">
        <v>365</v>
      </c>
      <c r="B31" s="30" t="s">
        <v>366</v>
      </c>
      <c r="C31" s="108">
        <v>693</v>
      </c>
      <c r="D31" s="108">
        <v>748</v>
      </c>
      <c r="E31" s="108">
        <v>747</v>
      </c>
      <c r="F31" s="108"/>
      <c r="G31" s="108"/>
      <c r="H31" s="108"/>
      <c r="I31" s="108"/>
      <c r="J31" s="108"/>
      <c r="K31" s="108"/>
      <c r="L31" s="120">
        <f t="shared" si="6"/>
        <v>693</v>
      </c>
      <c r="M31" s="120">
        <f t="shared" si="1"/>
        <v>748</v>
      </c>
      <c r="N31" s="120">
        <f t="shared" si="2"/>
        <v>747</v>
      </c>
    </row>
    <row r="32" spans="1:14" ht="15" customHeight="1">
      <c r="A32" s="7" t="s">
        <v>15</v>
      </c>
      <c r="B32" s="33" t="s">
        <v>367</v>
      </c>
      <c r="C32" s="119">
        <f>SUM(C30:C31)</f>
        <v>743</v>
      </c>
      <c r="D32" s="119">
        <f t="shared" ref="D32:K32" si="8">SUM(D30:D31)</f>
        <v>919</v>
      </c>
      <c r="E32" s="119">
        <f t="shared" si="8"/>
        <v>917</v>
      </c>
      <c r="F32" s="119">
        <f t="shared" si="8"/>
        <v>1000</v>
      </c>
      <c r="G32" s="119">
        <f t="shared" si="8"/>
        <v>0</v>
      </c>
      <c r="H32" s="119">
        <f t="shared" si="8"/>
        <v>0</v>
      </c>
      <c r="I32" s="119">
        <f t="shared" si="8"/>
        <v>0</v>
      </c>
      <c r="J32" s="119">
        <f t="shared" si="8"/>
        <v>0</v>
      </c>
      <c r="K32" s="119">
        <f t="shared" si="8"/>
        <v>0</v>
      </c>
      <c r="L32" s="119">
        <f>SUM(L30:L31)</f>
        <v>1743</v>
      </c>
      <c r="M32" s="120">
        <f t="shared" si="1"/>
        <v>919</v>
      </c>
      <c r="N32" s="120">
        <f t="shared" si="2"/>
        <v>917</v>
      </c>
    </row>
    <row r="33" spans="1:14">
      <c r="A33" s="5" t="s">
        <v>368</v>
      </c>
      <c r="B33" s="30" t="s">
        <v>369</v>
      </c>
      <c r="C33" s="108">
        <v>16038</v>
      </c>
      <c r="D33" s="108">
        <v>12408</v>
      </c>
      <c r="E33" s="108">
        <v>12408</v>
      </c>
      <c r="F33" s="108"/>
      <c r="G33" s="108"/>
      <c r="H33" s="108"/>
      <c r="I33" s="108"/>
      <c r="J33" s="108"/>
      <c r="K33" s="108"/>
      <c r="L33" s="120">
        <f t="shared" si="6"/>
        <v>16038</v>
      </c>
      <c r="M33" s="120">
        <f t="shared" si="1"/>
        <v>12408</v>
      </c>
      <c r="N33" s="120">
        <f t="shared" si="2"/>
        <v>12408</v>
      </c>
    </row>
    <row r="34" spans="1:14">
      <c r="A34" s="5" t="s">
        <v>370</v>
      </c>
      <c r="B34" s="30" t="s">
        <v>371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20">
        <f t="shared" si="6"/>
        <v>0</v>
      </c>
      <c r="M34" s="120">
        <f t="shared" si="1"/>
        <v>0</v>
      </c>
      <c r="N34" s="120">
        <f t="shared" si="2"/>
        <v>0</v>
      </c>
    </row>
    <row r="35" spans="1:14">
      <c r="A35" s="5" t="s">
        <v>1087</v>
      </c>
      <c r="B35" s="30" t="s">
        <v>372</v>
      </c>
      <c r="C35" s="108"/>
      <c r="D35" s="108">
        <v>472</v>
      </c>
      <c r="E35" s="108">
        <v>472</v>
      </c>
      <c r="F35" s="108"/>
      <c r="G35" s="108"/>
      <c r="H35" s="108"/>
      <c r="I35" s="108"/>
      <c r="J35" s="108"/>
      <c r="K35" s="108"/>
      <c r="L35" s="120">
        <f t="shared" si="6"/>
        <v>0</v>
      </c>
      <c r="M35" s="120">
        <f t="shared" si="1"/>
        <v>472</v>
      </c>
      <c r="N35" s="120">
        <f t="shared" si="2"/>
        <v>472</v>
      </c>
    </row>
    <row r="36" spans="1:14">
      <c r="A36" s="5" t="s">
        <v>373</v>
      </c>
      <c r="B36" s="30" t="s">
        <v>374</v>
      </c>
      <c r="C36" s="108">
        <v>6116</v>
      </c>
      <c r="D36" s="108">
        <v>5870</v>
      </c>
      <c r="E36" s="108">
        <v>5869</v>
      </c>
      <c r="F36" s="108"/>
      <c r="G36" s="108"/>
      <c r="H36" s="108"/>
      <c r="I36" s="108"/>
      <c r="J36" s="108"/>
      <c r="K36" s="108"/>
      <c r="L36" s="120">
        <f t="shared" si="6"/>
        <v>6116</v>
      </c>
      <c r="M36" s="120">
        <f t="shared" si="1"/>
        <v>5870</v>
      </c>
      <c r="N36" s="120">
        <f t="shared" si="2"/>
        <v>5869</v>
      </c>
    </row>
    <row r="37" spans="1:14">
      <c r="A37" s="10" t="s">
        <v>1088</v>
      </c>
      <c r="B37" s="30" t="s">
        <v>375</v>
      </c>
      <c r="C37" s="108"/>
      <c r="D37" s="108">
        <v>308</v>
      </c>
      <c r="E37" s="108">
        <v>307</v>
      </c>
      <c r="F37" s="108"/>
      <c r="G37" s="108"/>
      <c r="H37" s="108"/>
      <c r="I37" s="108"/>
      <c r="J37" s="108"/>
      <c r="K37" s="108"/>
      <c r="L37" s="120">
        <f t="shared" si="6"/>
        <v>0</v>
      </c>
      <c r="M37" s="120">
        <f t="shared" si="1"/>
        <v>308</v>
      </c>
      <c r="N37" s="120">
        <f t="shared" si="2"/>
        <v>307</v>
      </c>
    </row>
    <row r="38" spans="1:14">
      <c r="A38" s="6" t="s">
        <v>376</v>
      </c>
      <c r="B38" s="30" t="s">
        <v>377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20">
        <f t="shared" si="6"/>
        <v>0</v>
      </c>
      <c r="M38" s="120">
        <f t="shared" si="1"/>
        <v>0</v>
      </c>
      <c r="N38" s="120">
        <f t="shared" si="2"/>
        <v>0</v>
      </c>
    </row>
    <row r="39" spans="1:14">
      <c r="A39" s="5" t="s">
        <v>1089</v>
      </c>
      <c r="B39" s="30" t="s">
        <v>378</v>
      </c>
      <c r="C39" s="108">
        <v>22951</v>
      </c>
      <c r="D39" s="108">
        <f>14454+14824</f>
        <v>29278</v>
      </c>
      <c r="E39" s="108">
        <f>14453+14824</f>
        <v>29277</v>
      </c>
      <c r="F39" s="108"/>
      <c r="G39" s="108"/>
      <c r="H39" s="108"/>
      <c r="I39" s="108"/>
      <c r="J39" s="108"/>
      <c r="K39" s="108"/>
      <c r="L39" s="120">
        <f t="shared" si="6"/>
        <v>22951</v>
      </c>
      <c r="M39" s="120">
        <f t="shared" si="1"/>
        <v>29278</v>
      </c>
      <c r="N39" s="120">
        <f t="shared" si="2"/>
        <v>29277</v>
      </c>
    </row>
    <row r="40" spans="1:14">
      <c r="A40" s="7" t="s">
        <v>621</v>
      </c>
      <c r="B40" s="33" t="s">
        <v>379</v>
      </c>
      <c r="C40" s="119">
        <f>SUM(C33:C39)</f>
        <v>45105</v>
      </c>
      <c r="D40" s="119">
        <f t="shared" ref="D40:K40" si="9">SUM(D33:D39)</f>
        <v>48336</v>
      </c>
      <c r="E40" s="119">
        <f t="shared" si="9"/>
        <v>48333</v>
      </c>
      <c r="F40" s="119">
        <f t="shared" si="9"/>
        <v>0</v>
      </c>
      <c r="G40" s="119">
        <f t="shared" si="9"/>
        <v>0</v>
      </c>
      <c r="H40" s="119">
        <f t="shared" si="9"/>
        <v>0</v>
      </c>
      <c r="I40" s="119">
        <f t="shared" si="9"/>
        <v>0</v>
      </c>
      <c r="J40" s="119">
        <f t="shared" si="9"/>
        <v>0</v>
      </c>
      <c r="K40" s="119">
        <f t="shared" si="9"/>
        <v>0</v>
      </c>
      <c r="L40" s="108">
        <f>SUM(L33:L39)</f>
        <v>45105</v>
      </c>
      <c r="M40" s="120">
        <f t="shared" si="1"/>
        <v>48336</v>
      </c>
      <c r="N40" s="120">
        <f t="shared" si="2"/>
        <v>48333</v>
      </c>
    </row>
    <row r="41" spans="1:14">
      <c r="A41" s="5" t="s">
        <v>380</v>
      </c>
      <c r="B41" s="30" t="s">
        <v>381</v>
      </c>
      <c r="C41" s="108">
        <v>700</v>
      </c>
      <c r="D41" s="108">
        <v>609</v>
      </c>
      <c r="E41" s="108">
        <v>609</v>
      </c>
      <c r="F41" s="108"/>
      <c r="G41" s="108"/>
      <c r="H41" s="108"/>
      <c r="I41" s="108"/>
      <c r="J41" s="108"/>
      <c r="K41" s="108"/>
      <c r="L41" s="120">
        <f t="shared" si="6"/>
        <v>700</v>
      </c>
      <c r="M41" s="120">
        <f t="shared" si="1"/>
        <v>609</v>
      </c>
      <c r="N41" s="120">
        <f t="shared" si="2"/>
        <v>609</v>
      </c>
    </row>
    <row r="42" spans="1:14">
      <c r="A42" s="5" t="s">
        <v>382</v>
      </c>
      <c r="B42" s="30" t="s">
        <v>383</v>
      </c>
      <c r="C42" s="108"/>
      <c r="D42" s="108">
        <v>150</v>
      </c>
      <c r="E42" s="108">
        <v>150</v>
      </c>
      <c r="F42" s="108"/>
      <c r="G42" s="108"/>
      <c r="H42" s="108"/>
      <c r="I42" s="108"/>
      <c r="J42" s="108"/>
      <c r="K42" s="108"/>
      <c r="L42" s="120">
        <f t="shared" si="6"/>
        <v>0</v>
      </c>
      <c r="M42" s="120">
        <f t="shared" si="1"/>
        <v>150</v>
      </c>
      <c r="N42" s="120">
        <f t="shared" si="2"/>
        <v>150</v>
      </c>
    </row>
    <row r="43" spans="1:14">
      <c r="A43" s="7" t="s">
        <v>657</v>
      </c>
      <c r="B43" s="33" t="s">
        <v>384</v>
      </c>
      <c r="C43" s="119">
        <f>SUM(C41:C42)</f>
        <v>700</v>
      </c>
      <c r="D43" s="119">
        <f t="shared" ref="D43:K43" si="10">SUM(D41:D42)</f>
        <v>759</v>
      </c>
      <c r="E43" s="119">
        <f t="shared" si="10"/>
        <v>759</v>
      </c>
      <c r="F43" s="119">
        <f t="shared" si="10"/>
        <v>0</v>
      </c>
      <c r="G43" s="119">
        <f t="shared" si="10"/>
        <v>0</v>
      </c>
      <c r="H43" s="119">
        <f t="shared" si="10"/>
        <v>0</v>
      </c>
      <c r="I43" s="119">
        <f t="shared" si="10"/>
        <v>0</v>
      </c>
      <c r="J43" s="119">
        <f t="shared" si="10"/>
        <v>0</v>
      </c>
      <c r="K43" s="119">
        <f t="shared" si="10"/>
        <v>0</v>
      </c>
      <c r="L43" s="119">
        <f>SUM(L41:L42)</f>
        <v>700</v>
      </c>
      <c r="M43" s="120">
        <f t="shared" si="1"/>
        <v>759</v>
      </c>
      <c r="N43" s="120">
        <f t="shared" si="2"/>
        <v>759</v>
      </c>
    </row>
    <row r="44" spans="1:14">
      <c r="A44" s="5" t="s">
        <v>385</v>
      </c>
      <c r="B44" s="30" t="s">
        <v>386</v>
      </c>
      <c r="C44" s="108">
        <v>20495</v>
      </c>
      <c r="D44" s="108">
        <v>18946</v>
      </c>
      <c r="E44" s="108">
        <v>18945</v>
      </c>
      <c r="F44" s="108"/>
      <c r="G44" s="108"/>
      <c r="H44" s="108"/>
      <c r="I44" s="108"/>
      <c r="J44" s="108"/>
      <c r="K44" s="108"/>
      <c r="L44" s="120">
        <f t="shared" si="6"/>
        <v>20495</v>
      </c>
      <c r="M44" s="120">
        <f t="shared" si="1"/>
        <v>18946</v>
      </c>
      <c r="N44" s="120">
        <f t="shared" si="2"/>
        <v>18945</v>
      </c>
    </row>
    <row r="45" spans="1:14">
      <c r="A45" s="5" t="s">
        <v>387</v>
      </c>
      <c r="B45" s="30" t="s">
        <v>388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20">
        <f t="shared" si="6"/>
        <v>0</v>
      </c>
      <c r="M45" s="120">
        <f t="shared" si="1"/>
        <v>0</v>
      </c>
      <c r="N45" s="120">
        <f t="shared" si="2"/>
        <v>0</v>
      </c>
    </row>
    <row r="46" spans="1:14">
      <c r="A46" s="5" t="s">
        <v>1090</v>
      </c>
      <c r="B46" s="30" t="s">
        <v>389</v>
      </c>
      <c r="C46" s="108">
        <v>30</v>
      </c>
      <c r="D46" s="108">
        <v>218</v>
      </c>
      <c r="E46" s="108">
        <v>218</v>
      </c>
      <c r="F46" s="108"/>
      <c r="G46" s="108"/>
      <c r="H46" s="108"/>
      <c r="I46" s="108"/>
      <c r="J46" s="108"/>
      <c r="K46" s="108"/>
      <c r="L46" s="120">
        <f t="shared" si="6"/>
        <v>30</v>
      </c>
      <c r="M46" s="120">
        <f t="shared" si="1"/>
        <v>218</v>
      </c>
      <c r="N46" s="120">
        <f t="shared" si="2"/>
        <v>218</v>
      </c>
    </row>
    <row r="47" spans="1:14">
      <c r="A47" s="5" t="s">
        <v>1091</v>
      </c>
      <c r="B47" s="30" t="s">
        <v>390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20">
        <f t="shared" si="6"/>
        <v>0</v>
      </c>
      <c r="M47" s="120">
        <f t="shared" si="1"/>
        <v>0</v>
      </c>
      <c r="N47" s="120">
        <f t="shared" si="2"/>
        <v>0</v>
      </c>
    </row>
    <row r="48" spans="1:14">
      <c r="A48" s="5" t="s">
        <v>391</v>
      </c>
      <c r="B48" s="30" t="s">
        <v>392</v>
      </c>
      <c r="C48" s="108">
        <v>1990</v>
      </c>
      <c r="D48" s="108">
        <v>5599</v>
      </c>
      <c r="E48" s="108">
        <v>5598</v>
      </c>
      <c r="F48" s="108"/>
      <c r="G48" s="108"/>
      <c r="H48" s="108"/>
      <c r="I48" s="108"/>
      <c r="J48" s="108"/>
      <c r="K48" s="108"/>
      <c r="L48" s="120">
        <f t="shared" si="6"/>
        <v>1990</v>
      </c>
      <c r="M48" s="120">
        <f t="shared" si="1"/>
        <v>5599</v>
      </c>
      <c r="N48" s="120">
        <f t="shared" si="2"/>
        <v>5598</v>
      </c>
    </row>
    <row r="49" spans="1:14">
      <c r="A49" s="7" t="s">
        <v>658</v>
      </c>
      <c r="B49" s="33" t="s">
        <v>393</v>
      </c>
      <c r="C49" s="119">
        <f>SUM(C44:C48)</f>
        <v>22515</v>
      </c>
      <c r="D49" s="119">
        <f t="shared" ref="D49:K49" si="11">SUM(D44:D48)</f>
        <v>24763</v>
      </c>
      <c r="E49" s="119">
        <f t="shared" si="11"/>
        <v>24761</v>
      </c>
      <c r="F49" s="119">
        <f t="shared" si="11"/>
        <v>0</v>
      </c>
      <c r="G49" s="119">
        <f t="shared" si="11"/>
        <v>0</v>
      </c>
      <c r="H49" s="119">
        <f t="shared" si="11"/>
        <v>0</v>
      </c>
      <c r="I49" s="119">
        <f t="shared" si="11"/>
        <v>0</v>
      </c>
      <c r="J49" s="119">
        <f t="shared" si="11"/>
        <v>0</v>
      </c>
      <c r="K49" s="119">
        <f t="shared" si="11"/>
        <v>0</v>
      </c>
      <c r="L49" s="119">
        <f>SUM(L44:L48)</f>
        <v>22515</v>
      </c>
      <c r="M49" s="120">
        <f t="shared" si="1"/>
        <v>24763</v>
      </c>
      <c r="N49" s="120">
        <f t="shared" si="2"/>
        <v>24761</v>
      </c>
    </row>
    <row r="50" spans="1:14">
      <c r="A50" s="39" t="s">
        <v>659</v>
      </c>
      <c r="B50" s="52" t="s">
        <v>394</v>
      </c>
      <c r="C50" s="119">
        <f t="shared" ref="C50:L50" si="12">C49+C43+C40+C32+C29</f>
        <v>100668</v>
      </c>
      <c r="D50" s="119">
        <f>D49+D43+D40+D32+D29</f>
        <v>106608</v>
      </c>
      <c r="E50" s="119">
        <f t="shared" si="12"/>
        <v>106600</v>
      </c>
      <c r="F50" s="119">
        <f t="shared" si="12"/>
        <v>1000</v>
      </c>
      <c r="G50" s="119">
        <f t="shared" si="12"/>
        <v>0</v>
      </c>
      <c r="H50" s="119">
        <f t="shared" si="12"/>
        <v>0</v>
      </c>
      <c r="I50" s="119">
        <f t="shared" si="12"/>
        <v>0</v>
      </c>
      <c r="J50" s="119">
        <f t="shared" si="12"/>
        <v>0</v>
      </c>
      <c r="K50" s="119">
        <f t="shared" si="12"/>
        <v>0</v>
      </c>
      <c r="L50" s="119">
        <f t="shared" si="12"/>
        <v>101668</v>
      </c>
      <c r="M50" s="120">
        <f t="shared" si="1"/>
        <v>106608</v>
      </c>
      <c r="N50" s="120">
        <f t="shared" si="2"/>
        <v>106600</v>
      </c>
    </row>
    <row r="51" spans="1:14">
      <c r="A51" s="13" t="s">
        <v>395</v>
      </c>
      <c r="B51" s="30" t="s">
        <v>396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20">
        <f t="shared" ref="L51:L58" si="13">I51+F51+C51</f>
        <v>0</v>
      </c>
      <c r="M51" s="120">
        <f t="shared" si="1"/>
        <v>0</v>
      </c>
      <c r="N51" s="120">
        <f t="shared" si="2"/>
        <v>0</v>
      </c>
    </row>
    <row r="52" spans="1:14">
      <c r="A52" s="13" t="s">
        <v>660</v>
      </c>
      <c r="B52" s="30" t="s">
        <v>397</v>
      </c>
      <c r="C52" s="108">
        <v>1400</v>
      </c>
      <c r="D52" s="108">
        <v>17</v>
      </c>
      <c r="E52" s="108">
        <v>17</v>
      </c>
      <c r="F52" s="108"/>
      <c r="G52" s="108"/>
      <c r="H52" s="108"/>
      <c r="I52" s="108"/>
      <c r="J52" s="108"/>
      <c r="K52" s="108"/>
      <c r="L52" s="120">
        <f t="shared" si="13"/>
        <v>1400</v>
      </c>
      <c r="M52" s="120">
        <f t="shared" si="1"/>
        <v>17</v>
      </c>
      <c r="N52" s="120">
        <f t="shared" si="2"/>
        <v>17</v>
      </c>
    </row>
    <row r="53" spans="1:14">
      <c r="A53" s="17" t="s">
        <v>1092</v>
      </c>
      <c r="B53" s="30" t="s">
        <v>398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20">
        <f t="shared" si="13"/>
        <v>0</v>
      </c>
      <c r="M53" s="120">
        <f t="shared" si="1"/>
        <v>0</v>
      </c>
      <c r="N53" s="120">
        <f t="shared" si="2"/>
        <v>0</v>
      </c>
    </row>
    <row r="54" spans="1:14">
      <c r="A54" s="17" t="s">
        <v>1093</v>
      </c>
      <c r="B54" s="30" t="s">
        <v>399</v>
      </c>
      <c r="C54" s="108">
        <v>596</v>
      </c>
      <c r="D54" s="108"/>
      <c r="E54" s="108"/>
      <c r="F54" s="108"/>
      <c r="G54" s="108"/>
      <c r="H54" s="108"/>
      <c r="I54" s="108"/>
      <c r="J54" s="108"/>
      <c r="K54" s="108"/>
      <c r="L54" s="120">
        <f t="shared" si="13"/>
        <v>596</v>
      </c>
      <c r="M54" s="120">
        <f t="shared" si="1"/>
        <v>0</v>
      </c>
      <c r="N54" s="120">
        <f t="shared" si="2"/>
        <v>0</v>
      </c>
    </row>
    <row r="55" spans="1:14">
      <c r="A55" s="17" t="s">
        <v>1094</v>
      </c>
      <c r="B55" s="30" t="s">
        <v>400</v>
      </c>
      <c r="C55" s="108">
        <v>3900</v>
      </c>
      <c r="D55" s="108">
        <v>3103</v>
      </c>
      <c r="E55" s="108">
        <v>3103</v>
      </c>
      <c r="F55" s="108"/>
      <c r="G55" s="108"/>
      <c r="H55" s="108"/>
      <c r="I55" s="108"/>
      <c r="J55" s="108"/>
      <c r="K55" s="108"/>
      <c r="L55" s="120">
        <f t="shared" si="13"/>
        <v>3900</v>
      </c>
      <c r="M55" s="120">
        <f t="shared" si="1"/>
        <v>3103</v>
      </c>
      <c r="N55" s="120">
        <f t="shared" si="2"/>
        <v>3103</v>
      </c>
    </row>
    <row r="56" spans="1:14">
      <c r="A56" s="13" t="s">
        <v>1095</v>
      </c>
      <c r="B56" s="30" t="s">
        <v>401</v>
      </c>
      <c r="C56" s="108">
        <v>7150</v>
      </c>
      <c r="D56" s="108">
        <f>426+942</f>
        <v>1368</v>
      </c>
      <c r="E56" s="108">
        <f>425+942</f>
        <v>1367</v>
      </c>
      <c r="F56" s="108"/>
      <c r="G56" s="108"/>
      <c r="H56" s="108"/>
      <c r="I56" s="108"/>
      <c r="J56" s="108"/>
      <c r="K56" s="108"/>
      <c r="L56" s="120">
        <f t="shared" si="13"/>
        <v>7150</v>
      </c>
      <c r="M56" s="120">
        <f t="shared" si="1"/>
        <v>1368</v>
      </c>
      <c r="N56" s="120">
        <f t="shared" si="2"/>
        <v>1367</v>
      </c>
    </row>
    <row r="57" spans="1:14">
      <c r="A57" s="13" t="s">
        <v>1096</v>
      </c>
      <c r="B57" s="30" t="s">
        <v>402</v>
      </c>
      <c r="C57" s="108">
        <v>710</v>
      </c>
      <c r="D57" s="108">
        <v>695</v>
      </c>
      <c r="E57" s="108">
        <v>695</v>
      </c>
      <c r="F57" s="108"/>
      <c r="G57" s="108"/>
      <c r="H57" s="108"/>
      <c r="I57" s="108"/>
      <c r="J57" s="108"/>
      <c r="K57" s="108"/>
      <c r="L57" s="120">
        <f t="shared" si="13"/>
        <v>710</v>
      </c>
      <c r="M57" s="120">
        <f t="shared" si="1"/>
        <v>695</v>
      </c>
      <c r="N57" s="120">
        <f t="shared" si="2"/>
        <v>695</v>
      </c>
    </row>
    <row r="58" spans="1:14">
      <c r="A58" s="13" t="s">
        <v>1097</v>
      </c>
      <c r="B58" s="30" t="s">
        <v>403</v>
      </c>
      <c r="C58" s="108">
        <v>13650</v>
      </c>
      <c r="D58" s="108">
        <f>245+532+2316+23+524+48</f>
        <v>3688</v>
      </c>
      <c r="E58" s="108">
        <f>245+532+2315+22+524+48</f>
        <v>3686</v>
      </c>
      <c r="F58" s="108"/>
      <c r="G58" s="108"/>
      <c r="H58" s="108"/>
      <c r="I58" s="108"/>
      <c r="J58" s="108"/>
      <c r="K58" s="108"/>
      <c r="L58" s="120">
        <f t="shared" si="13"/>
        <v>13650</v>
      </c>
      <c r="M58" s="120">
        <f t="shared" si="1"/>
        <v>3688</v>
      </c>
      <c r="N58" s="120">
        <f t="shared" si="2"/>
        <v>3686</v>
      </c>
    </row>
    <row r="59" spans="1:14">
      <c r="A59" s="49" t="s">
        <v>689</v>
      </c>
      <c r="B59" s="52" t="s">
        <v>404</v>
      </c>
      <c r="C59" s="119">
        <f>SUM(C51:C58)</f>
        <v>27406</v>
      </c>
      <c r="D59" s="119">
        <f t="shared" ref="D59:K59" si="14">SUM(D51:D58)</f>
        <v>8871</v>
      </c>
      <c r="E59" s="119">
        <f t="shared" si="14"/>
        <v>8868</v>
      </c>
      <c r="F59" s="119">
        <f t="shared" si="14"/>
        <v>0</v>
      </c>
      <c r="G59" s="119">
        <f t="shared" si="14"/>
        <v>0</v>
      </c>
      <c r="H59" s="119">
        <f t="shared" si="14"/>
        <v>0</v>
      </c>
      <c r="I59" s="119">
        <f t="shared" si="14"/>
        <v>0</v>
      </c>
      <c r="J59" s="119">
        <f t="shared" si="14"/>
        <v>0</v>
      </c>
      <c r="K59" s="119">
        <f t="shared" si="14"/>
        <v>0</v>
      </c>
      <c r="L59" s="119">
        <f>SUM(L51:L58)</f>
        <v>27406</v>
      </c>
      <c r="M59" s="120">
        <f t="shared" si="1"/>
        <v>8871</v>
      </c>
      <c r="N59" s="120">
        <f t="shared" si="2"/>
        <v>8868</v>
      </c>
    </row>
    <row r="60" spans="1:14">
      <c r="A60" s="12" t="s">
        <v>1098</v>
      </c>
      <c r="B60" s="30" t="s">
        <v>405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20">
        <f t="shared" ref="L60:L72" si="15">I60+F60+C60</f>
        <v>0</v>
      </c>
      <c r="M60" s="120">
        <f t="shared" si="1"/>
        <v>0</v>
      </c>
      <c r="N60" s="120">
        <f t="shared" si="2"/>
        <v>0</v>
      </c>
    </row>
    <row r="61" spans="1:14">
      <c r="A61" s="12" t="s">
        <v>406</v>
      </c>
      <c r="B61" s="30" t="s">
        <v>407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20">
        <f t="shared" si="15"/>
        <v>0</v>
      </c>
      <c r="M61" s="120">
        <f t="shared" si="1"/>
        <v>0</v>
      </c>
      <c r="N61" s="120">
        <f t="shared" si="2"/>
        <v>0</v>
      </c>
    </row>
    <row r="62" spans="1:14">
      <c r="A62" s="12" t="s">
        <v>408</v>
      </c>
      <c r="B62" s="30" t="s">
        <v>409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20">
        <f t="shared" si="15"/>
        <v>0</v>
      </c>
      <c r="M62" s="120">
        <f t="shared" si="1"/>
        <v>0</v>
      </c>
      <c r="N62" s="120">
        <f t="shared" si="2"/>
        <v>0</v>
      </c>
    </row>
    <row r="63" spans="1:14">
      <c r="A63" s="12" t="s">
        <v>690</v>
      </c>
      <c r="B63" s="30" t="s">
        <v>410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20">
        <f t="shared" si="15"/>
        <v>0</v>
      </c>
      <c r="M63" s="120">
        <f t="shared" si="1"/>
        <v>0</v>
      </c>
      <c r="N63" s="120">
        <f t="shared" si="2"/>
        <v>0</v>
      </c>
    </row>
    <row r="64" spans="1:14">
      <c r="A64" s="12" t="s">
        <v>1099</v>
      </c>
      <c r="B64" s="30" t="s">
        <v>411</v>
      </c>
      <c r="C64" s="108"/>
      <c r="D64" s="108">
        <v>1990</v>
      </c>
      <c r="E64" s="108">
        <v>1990</v>
      </c>
      <c r="F64" s="108"/>
      <c r="G64" s="108"/>
      <c r="H64" s="108"/>
      <c r="I64" s="108"/>
      <c r="J64" s="108"/>
      <c r="K64" s="108"/>
      <c r="L64" s="120">
        <f t="shared" si="15"/>
        <v>0</v>
      </c>
      <c r="M64" s="120">
        <f t="shared" si="1"/>
        <v>1990</v>
      </c>
      <c r="N64" s="120">
        <f t="shared" si="2"/>
        <v>1990</v>
      </c>
    </row>
    <row r="65" spans="1:14">
      <c r="A65" s="12" t="s">
        <v>1067</v>
      </c>
      <c r="B65" s="30" t="s">
        <v>412</v>
      </c>
      <c r="C65" s="108">
        <f>1990+3500</f>
        <v>5490</v>
      </c>
      <c r="D65" s="108">
        <v>3186</v>
      </c>
      <c r="E65" s="108">
        <v>3186</v>
      </c>
      <c r="F65" s="108"/>
      <c r="G65" s="108"/>
      <c r="H65" s="108"/>
      <c r="I65" s="108"/>
      <c r="J65" s="108"/>
      <c r="K65" s="108"/>
      <c r="L65" s="120">
        <f t="shared" si="15"/>
        <v>5490</v>
      </c>
      <c r="M65" s="120">
        <f t="shared" si="1"/>
        <v>3186</v>
      </c>
      <c r="N65" s="120">
        <f t="shared" si="2"/>
        <v>3186</v>
      </c>
    </row>
    <row r="66" spans="1:14">
      <c r="A66" s="12" t="s">
        <v>1100</v>
      </c>
      <c r="B66" s="30" t="s">
        <v>413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20">
        <f t="shared" si="15"/>
        <v>0</v>
      </c>
      <c r="M66" s="120">
        <f t="shared" si="1"/>
        <v>0</v>
      </c>
      <c r="N66" s="120">
        <f t="shared" si="2"/>
        <v>0</v>
      </c>
    </row>
    <row r="67" spans="1:14">
      <c r="A67" s="12" t="s">
        <v>0</v>
      </c>
      <c r="B67" s="30" t="s">
        <v>414</v>
      </c>
      <c r="C67" s="108">
        <v>3100</v>
      </c>
      <c r="D67" s="108">
        <v>90</v>
      </c>
      <c r="E67" s="108">
        <v>90</v>
      </c>
      <c r="F67" s="108"/>
      <c r="G67" s="108"/>
      <c r="H67" s="108"/>
      <c r="I67" s="108"/>
      <c r="J67" s="108"/>
      <c r="K67" s="108"/>
      <c r="L67" s="120">
        <f t="shared" si="15"/>
        <v>3100</v>
      </c>
      <c r="M67" s="120">
        <f t="shared" si="1"/>
        <v>90</v>
      </c>
      <c r="N67" s="120">
        <f t="shared" si="2"/>
        <v>90</v>
      </c>
    </row>
    <row r="68" spans="1:14">
      <c r="A68" s="12" t="s">
        <v>415</v>
      </c>
      <c r="B68" s="30" t="s">
        <v>416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20">
        <f t="shared" si="15"/>
        <v>0</v>
      </c>
      <c r="M68" s="120">
        <f t="shared" si="1"/>
        <v>0</v>
      </c>
      <c r="N68" s="120">
        <f t="shared" si="2"/>
        <v>0</v>
      </c>
    </row>
    <row r="69" spans="1:14">
      <c r="A69" s="20" t="s">
        <v>417</v>
      </c>
      <c r="B69" s="30" t="s">
        <v>418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20">
        <f t="shared" si="15"/>
        <v>0</v>
      </c>
      <c r="M69" s="120">
        <f t="shared" si="1"/>
        <v>0</v>
      </c>
      <c r="N69" s="120">
        <f t="shared" si="2"/>
        <v>0</v>
      </c>
    </row>
    <row r="70" spans="1:14">
      <c r="A70" s="12" t="s">
        <v>1</v>
      </c>
      <c r="B70" s="30" t="s">
        <v>419</v>
      </c>
      <c r="C70" s="108">
        <v>7845</v>
      </c>
      <c r="D70" s="108">
        <f>1850+2877+835+8846</f>
        <v>14408</v>
      </c>
      <c r="E70" s="108">
        <f>1850+2877+835+8845</f>
        <v>14407</v>
      </c>
      <c r="F70" s="108"/>
      <c r="G70" s="108"/>
      <c r="H70" s="108"/>
      <c r="I70" s="108"/>
      <c r="J70" s="108"/>
      <c r="K70" s="108"/>
      <c r="L70" s="120">
        <f t="shared" si="15"/>
        <v>7845</v>
      </c>
      <c r="M70" s="120">
        <f t="shared" si="1"/>
        <v>14408</v>
      </c>
      <c r="N70" s="120">
        <f t="shared" si="2"/>
        <v>14407</v>
      </c>
    </row>
    <row r="71" spans="1:14">
      <c r="A71" s="20" t="s">
        <v>198</v>
      </c>
      <c r="B71" s="30" t="s">
        <v>420</v>
      </c>
      <c r="C71" s="108">
        <f>56848-6840</f>
        <v>50008</v>
      </c>
      <c r="D71" s="108">
        <v>58669</v>
      </c>
      <c r="E71" s="108">
        <v>0</v>
      </c>
      <c r="F71" s="108"/>
      <c r="G71" s="108"/>
      <c r="H71" s="108"/>
      <c r="I71" s="108"/>
      <c r="J71" s="108"/>
      <c r="K71" s="108"/>
      <c r="L71" s="120">
        <f t="shared" si="15"/>
        <v>50008</v>
      </c>
      <c r="M71" s="120">
        <f t="shared" ref="M71:M122" si="16">J71+G71+D71</f>
        <v>58669</v>
      </c>
      <c r="N71" s="120">
        <f t="shared" ref="N71:N122" si="17">K71+H71+E71</f>
        <v>0</v>
      </c>
    </row>
    <row r="72" spans="1:14">
      <c r="A72" s="20" t="s">
        <v>199</v>
      </c>
      <c r="B72" s="30" t="s">
        <v>420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20">
        <f t="shared" si="15"/>
        <v>0</v>
      </c>
      <c r="M72" s="120">
        <f t="shared" si="16"/>
        <v>0</v>
      </c>
      <c r="N72" s="120">
        <f t="shared" si="17"/>
        <v>0</v>
      </c>
    </row>
    <row r="73" spans="1:14">
      <c r="A73" s="49" t="s">
        <v>1070</v>
      </c>
      <c r="B73" s="52" t="s">
        <v>421</v>
      </c>
      <c r="C73" s="119">
        <f>SUM(C60:C72)</f>
        <v>66443</v>
      </c>
      <c r="D73" s="119">
        <f t="shared" ref="D73:K73" si="18">SUM(D60:D72)</f>
        <v>78343</v>
      </c>
      <c r="E73" s="119">
        <f t="shared" si="18"/>
        <v>19673</v>
      </c>
      <c r="F73" s="119">
        <f t="shared" si="18"/>
        <v>0</v>
      </c>
      <c r="G73" s="119">
        <f t="shared" si="18"/>
        <v>0</v>
      </c>
      <c r="H73" s="119">
        <f t="shared" si="18"/>
        <v>0</v>
      </c>
      <c r="I73" s="119">
        <f t="shared" si="18"/>
        <v>0</v>
      </c>
      <c r="J73" s="119">
        <f t="shared" si="18"/>
        <v>0</v>
      </c>
      <c r="K73" s="119">
        <f t="shared" si="18"/>
        <v>0</v>
      </c>
      <c r="L73" s="119">
        <f>SUM(L60:L72)</f>
        <v>66443</v>
      </c>
      <c r="M73" s="120">
        <f t="shared" si="16"/>
        <v>78343</v>
      </c>
      <c r="N73" s="120">
        <f t="shared" si="17"/>
        <v>19673</v>
      </c>
    </row>
    <row r="74" spans="1:14" ht="15.6">
      <c r="A74" s="59" t="s">
        <v>131</v>
      </c>
      <c r="B74" s="52"/>
      <c r="C74" s="119">
        <f t="shared" ref="C74:L74" si="19">C73+C59++C50+C25+C24</f>
        <v>251856</v>
      </c>
      <c r="D74" s="119">
        <f>D73+D59++D50+D25+D24</f>
        <v>268049</v>
      </c>
      <c r="E74" s="119">
        <f t="shared" si="19"/>
        <v>209365</v>
      </c>
      <c r="F74" s="119">
        <f t="shared" si="19"/>
        <v>5663</v>
      </c>
      <c r="G74" s="119">
        <f t="shared" si="19"/>
        <v>0</v>
      </c>
      <c r="H74" s="119">
        <f t="shared" si="19"/>
        <v>0</v>
      </c>
      <c r="I74" s="119">
        <f t="shared" si="19"/>
        <v>0</v>
      </c>
      <c r="J74" s="119">
        <f t="shared" si="19"/>
        <v>0</v>
      </c>
      <c r="K74" s="119">
        <f t="shared" si="19"/>
        <v>0</v>
      </c>
      <c r="L74" s="119">
        <f t="shared" si="19"/>
        <v>257519</v>
      </c>
      <c r="M74" s="120">
        <f t="shared" si="16"/>
        <v>268049</v>
      </c>
      <c r="N74" s="120">
        <f t="shared" si="17"/>
        <v>209365</v>
      </c>
    </row>
    <row r="75" spans="1:14">
      <c r="A75" s="34" t="s">
        <v>422</v>
      </c>
      <c r="B75" s="30" t="s">
        <v>423</v>
      </c>
      <c r="C75" s="108">
        <v>301</v>
      </c>
      <c r="D75" s="108">
        <v>32</v>
      </c>
      <c r="E75" s="108">
        <v>32</v>
      </c>
      <c r="F75" s="108"/>
      <c r="G75" s="108"/>
      <c r="H75" s="108"/>
      <c r="I75" s="108"/>
      <c r="J75" s="108"/>
      <c r="K75" s="108"/>
      <c r="L75" s="120">
        <f t="shared" ref="L75:L81" si="20">I75+F75+C75</f>
        <v>301</v>
      </c>
      <c r="M75" s="120">
        <f t="shared" si="16"/>
        <v>32</v>
      </c>
      <c r="N75" s="120">
        <f t="shared" si="17"/>
        <v>32</v>
      </c>
    </row>
    <row r="76" spans="1:14">
      <c r="A76" s="34" t="s">
        <v>2</v>
      </c>
      <c r="B76" s="30" t="s">
        <v>424</v>
      </c>
      <c r="C76" s="108">
        <v>60000</v>
      </c>
      <c r="D76" s="108">
        <f>396560+59791</f>
        <v>456351</v>
      </c>
      <c r="E76" s="108">
        <f>59588+9868</f>
        <v>69456</v>
      </c>
      <c r="F76" s="108">
        <v>396351</v>
      </c>
      <c r="G76" s="108"/>
      <c r="H76" s="108"/>
      <c r="I76" s="108"/>
      <c r="J76" s="108"/>
      <c r="K76" s="108"/>
      <c r="L76" s="120">
        <f t="shared" si="20"/>
        <v>456351</v>
      </c>
      <c r="M76" s="120">
        <f t="shared" si="16"/>
        <v>456351</v>
      </c>
      <c r="N76" s="120">
        <f t="shared" si="17"/>
        <v>69456</v>
      </c>
    </row>
    <row r="77" spans="1:14">
      <c r="A77" s="34" t="s">
        <v>425</v>
      </c>
      <c r="B77" s="30" t="s">
        <v>426</v>
      </c>
      <c r="C77" s="108"/>
      <c r="D77" s="108">
        <v>786</v>
      </c>
      <c r="E77" s="108">
        <v>786</v>
      </c>
      <c r="F77" s="108"/>
      <c r="G77" s="108"/>
      <c r="H77" s="108"/>
      <c r="I77" s="108"/>
      <c r="J77" s="108"/>
      <c r="K77" s="108"/>
      <c r="L77" s="120">
        <f t="shared" si="20"/>
        <v>0</v>
      </c>
      <c r="M77" s="120">
        <f t="shared" si="16"/>
        <v>786</v>
      </c>
      <c r="N77" s="120">
        <f t="shared" si="17"/>
        <v>786</v>
      </c>
    </row>
    <row r="78" spans="1:14">
      <c r="A78" s="34" t="s">
        <v>427</v>
      </c>
      <c r="B78" s="30" t="s">
        <v>428</v>
      </c>
      <c r="C78" s="108">
        <v>3339</v>
      </c>
      <c r="D78" s="108">
        <v>3515</v>
      </c>
      <c r="E78" s="108">
        <v>3514</v>
      </c>
      <c r="F78" s="108"/>
      <c r="G78" s="108"/>
      <c r="H78" s="108"/>
      <c r="I78" s="108"/>
      <c r="J78" s="108"/>
      <c r="K78" s="108"/>
      <c r="L78" s="120">
        <f t="shared" si="20"/>
        <v>3339</v>
      </c>
      <c r="M78" s="120">
        <f t="shared" si="16"/>
        <v>3515</v>
      </c>
      <c r="N78" s="120">
        <f t="shared" si="17"/>
        <v>3514</v>
      </c>
    </row>
    <row r="79" spans="1:14">
      <c r="A79" s="6" t="s">
        <v>429</v>
      </c>
      <c r="B79" s="30" t="s">
        <v>430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20">
        <f t="shared" si="20"/>
        <v>0</v>
      </c>
      <c r="M79" s="120">
        <f t="shared" si="16"/>
        <v>0</v>
      </c>
      <c r="N79" s="120">
        <f t="shared" si="17"/>
        <v>0</v>
      </c>
    </row>
    <row r="80" spans="1:14">
      <c r="A80" s="6" t="s">
        <v>431</v>
      </c>
      <c r="B80" s="30" t="s">
        <v>432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20">
        <f t="shared" si="20"/>
        <v>0</v>
      </c>
      <c r="M80" s="120">
        <f t="shared" si="16"/>
        <v>0</v>
      </c>
      <c r="N80" s="120">
        <f t="shared" si="17"/>
        <v>0</v>
      </c>
    </row>
    <row r="81" spans="1:14">
      <c r="A81" s="6" t="s">
        <v>433</v>
      </c>
      <c r="B81" s="30" t="s">
        <v>434</v>
      </c>
      <c r="C81" s="108">
        <f>81+902</f>
        <v>983</v>
      </c>
      <c r="D81" s="108">
        <v>4747</v>
      </c>
      <c r="E81" s="108">
        <v>4746</v>
      </c>
      <c r="F81" s="108"/>
      <c r="G81" s="108"/>
      <c r="H81" s="108"/>
      <c r="I81" s="108"/>
      <c r="J81" s="108"/>
      <c r="K81" s="108"/>
      <c r="L81" s="120">
        <f t="shared" si="20"/>
        <v>983</v>
      </c>
      <c r="M81" s="120">
        <f t="shared" si="16"/>
        <v>4747</v>
      </c>
      <c r="N81" s="120">
        <f t="shared" si="17"/>
        <v>4746</v>
      </c>
    </row>
    <row r="82" spans="1:14">
      <c r="A82" s="50" t="s">
        <v>1072</v>
      </c>
      <c r="B82" s="52" t="s">
        <v>435</v>
      </c>
      <c r="C82" s="119">
        <f t="shared" ref="C82:L82" si="21">SUM(C75:C81)</f>
        <v>64623</v>
      </c>
      <c r="D82" s="119">
        <f t="shared" si="21"/>
        <v>465431</v>
      </c>
      <c r="E82" s="119">
        <f t="shared" si="21"/>
        <v>78534</v>
      </c>
      <c r="F82" s="119">
        <f t="shared" si="21"/>
        <v>396351</v>
      </c>
      <c r="G82" s="119">
        <f t="shared" si="21"/>
        <v>0</v>
      </c>
      <c r="H82" s="119">
        <f t="shared" si="21"/>
        <v>0</v>
      </c>
      <c r="I82" s="119">
        <f t="shared" si="21"/>
        <v>0</v>
      </c>
      <c r="J82" s="119">
        <f t="shared" si="21"/>
        <v>0</v>
      </c>
      <c r="K82" s="119">
        <f t="shared" si="21"/>
        <v>0</v>
      </c>
      <c r="L82" s="119">
        <f t="shared" si="21"/>
        <v>460974</v>
      </c>
      <c r="M82" s="120">
        <f t="shared" si="16"/>
        <v>465431</v>
      </c>
      <c r="N82" s="120">
        <f t="shared" si="17"/>
        <v>78534</v>
      </c>
    </row>
    <row r="83" spans="1:14">
      <c r="A83" s="13" t="s">
        <v>436</v>
      </c>
      <c r="B83" s="30" t="s">
        <v>437</v>
      </c>
      <c r="C83" s="108">
        <v>39084</v>
      </c>
      <c r="D83" s="108">
        <v>39084</v>
      </c>
      <c r="E83" s="108">
        <v>0</v>
      </c>
      <c r="F83" s="108"/>
      <c r="G83" s="108"/>
      <c r="H83" s="108"/>
      <c r="I83" s="108"/>
      <c r="J83" s="108"/>
      <c r="K83" s="108"/>
      <c r="L83" s="120">
        <f>I83+F83+C83</f>
        <v>39084</v>
      </c>
      <c r="M83" s="120">
        <f t="shared" si="16"/>
        <v>39084</v>
      </c>
      <c r="N83" s="120">
        <f t="shared" si="17"/>
        <v>0</v>
      </c>
    </row>
    <row r="84" spans="1:14">
      <c r="A84" s="13" t="s">
        <v>438</v>
      </c>
      <c r="B84" s="30" t="s">
        <v>439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20">
        <f>I84+F84+C84</f>
        <v>0</v>
      </c>
      <c r="M84" s="120">
        <f t="shared" si="16"/>
        <v>0</v>
      </c>
      <c r="N84" s="120">
        <f t="shared" si="17"/>
        <v>0</v>
      </c>
    </row>
    <row r="85" spans="1:14">
      <c r="A85" s="13" t="s">
        <v>440</v>
      </c>
      <c r="B85" s="30" t="s">
        <v>441</v>
      </c>
      <c r="C85" s="108">
        <v>1000</v>
      </c>
      <c r="D85" s="108">
        <v>1000</v>
      </c>
      <c r="E85" s="108">
        <v>0</v>
      </c>
      <c r="F85" s="108"/>
      <c r="G85" s="108"/>
      <c r="H85" s="108"/>
      <c r="I85" s="108"/>
      <c r="J85" s="108"/>
      <c r="K85" s="108"/>
      <c r="L85" s="120">
        <f>I85+F85+C85</f>
        <v>1000</v>
      </c>
      <c r="M85" s="120">
        <f t="shared" si="16"/>
        <v>1000</v>
      </c>
      <c r="N85" s="120">
        <f t="shared" si="17"/>
        <v>0</v>
      </c>
    </row>
    <row r="86" spans="1:14">
      <c r="A86" s="13" t="s">
        <v>442</v>
      </c>
      <c r="B86" s="30" t="s">
        <v>443</v>
      </c>
      <c r="C86" s="108">
        <f>689+270</f>
        <v>959</v>
      </c>
      <c r="D86" s="108">
        <v>959</v>
      </c>
      <c r="E86" s="108">
        <v>0</v>
      </c>
      <c r="F86" s="108"/>
      <c r="G86" s="108"/>
      <c r="H86" s="108"/>
      <c r="I86" s="108"/>
      <c r="J86" s="108"/>
      <c r="K86" s="108"/>
      <c r="L86" s="120">
        <f>I86+F86+C86</f>
        <v>959</v>
      </c>
      <c r="M86" s="120">
        <f t="shared" si="16"/>
        <v>959</v>
      </c>
      <c r="N86" s="120">
        <f t="shared" si="17"/>
        <v>0</v>
      </c>
    </row>
    <row r="87" spans="1:14">
      <c r="A87" s="49" t="s">
        <v>1073</v>
      </c>
      <c r="B87" s="52" t="s">
        <v>444</v>
      </c>
      <c r="C87" s="119">
        <f>SUM(C83:C86)</f>
        <v>41043</v>
      </c>
      <c r="D87" s="119">
        <f t="shared" ref="D87:K87" si="22">SUM(D83:D86)</f>
        <v>41043</v>
      </c>
      <c r="E87" s="119">
        <f t="shared" si="22"/>
        <v>0</v>
      </c>
      <c r="F87" s="119">
        <f t="shared" si="22"/>
        <v>0</v>
      </c>
      <c r="G87" s="119">
        <f t="shared" si="22"/>
        <v>0</v>
      </c>
      <c r="H87" s="119">
        <f t="shared" si="22"/>
        <v>0</v>
      </c>
      <c r="I87" s="119">
        <f t="shared" si="22"/>
        <v>0</v>
      </c>
      <c r="J87" s="119">
        <f t="shared" si="22"/>
        <v>0</v>
      </c>
      <c r="K87" s="119">
        <f t="shared" si="22"/>
        <v>0</v>
      </c>
      <c r="L87" s="119">
        <f>SUM(L83:L86)</f>
        <v>41043</v>
      </c>
      <c r="M87" s="120">
        <f t="shared" si="16"/>
        <v>41043</v>
      </c>
      <c r="N87" s="120">
        <f t="shared" si="17"/>
        <v>0</v>
      </c>
    </row>
    <row r="88" spans="1:14">
      <c r="A88" s="13" t="s">
        <v>445</v>
      </c>
      <c r="B88" s="30" t="s">
        <v>446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20">
        <f t="shared" ref="L88:L95" si="23">I88+F88+C88</f>
        <v>0</v>
      </c>
      <c r="M88" s="120">
        <f t="shared" si="16"/>
        <v>0</v>
      </c>
      <c r="N88" s="120">
        <f t="shared" si="17"/>
        <v>0</v>
      </c>
    </row>
    <row r="89" spans="1:14">
      <c r="A89" s="13" t="s">
        <v>3</v>
      </c>
      <c r="B89" s="30" t="s">
        <v>447</v>
      </c>
      <c r="C89" s="108"/>
      <c r="D89" s="108"/>
      <c r="E89" s="108"/>
      <c r="F89" s="108"/>
      <c r="G89" s="108"/>
      <c r="H89" s="108"/>
      <c r="I89" s="108"/>
      <c r="J89" s="108"/>
      <c r="K89" s="108"/>
      <c r="L89" s="120">
        <f t="shared" si="23"/>
        <v>0</v>
      </c>
      <c r="M89" s="120">
        <f t="shared" si="16"/>
        <v>0</v>
      </c>
      <c r="N89" s="120">
        <f t="shared" si="17"/>
        <v>0</v>
      </c>
    </row>
    <row r="90" spans="1:14">
      <c r="A90" s="13" t="s">
        <v>4</v>
      </c>
      <c r="B90" s="30" t="s">
        <v>448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20">
        <f t="shared" si="23"/>
        <v>0</v>
      </c>
      <c r="M90" s="120">
        <f t="shared" si="16"/>
        <v>0</v>
      </c>
      <c r="N90" s="120">
        <f t="shared" si="17"/>
        <v>0</v>
      </c>
    </row>
    <row r="91" spans="1:14">
      <c r="A91" s="13" t="s">
        <v>5</v>
      </c>
      <c r="B91" s="30" t="s">
        <v>449</v>
      </c>
      <c r="C91" s="108"/>
      <c r="D91" s="108"/>
      <c r="E91" s="108"/>
      <c r="F91" s="108"/>
      <c r="G91" s="108"/>
      <c r="H91" s="108"/>
      <c r="I91" s="108"/>
      <c r="J91" s="108"/>
      <c r="K91" s="108"/>
      <c r="L91" s="120">
        <f t="shared" si="23"/>
        <v>0</v>
      </c>
      <c r="M91" s="120">
        <f t="shared" si="16"/>
        <v>0</v>
      </c>
      <c r="N91" s="120">
        <f t="shared" si="17"/>
        <v>0</v>
      </c>
    </row>
    <row r="92" spans="1:14">
      <c r="A92" s="13" t="s">
        <v>6</v>
      </c>
      <c r="B92" s="30" t="s">
        <v>450</v>
      </c>
      <c r="C92" s="108"/>
      <c r="D92" s="108"/>
      <c r="E92" s="108"/>
      <c r="F92" s="108"/>
      <c r="G92" s="108"/>
      <c r="H92" s="108"/>
      <c r="I92" s="108"/>
      <c r="J92" s="108"/>
      <c r="K92" s="108"/>
      <c r="L92" s="120">
        <f t="shared" si="23"/>
        <v>0</v>
      </c>
      <c r="M92" s="120">
        <f t="shared" si="16"/>
        <v>0</v>
      </c>
      <c r="N92" s="120">
        <f t="shared" si="17"/>
        <v>0</v>
      </c>
    </row>
    <row r="93" spans="1:14">
      <c r="A93" s="13" t="s">
        <v>7</v>
      </c>
      <c r="B93" s="30" t="s">
        <v>451</v>
      </c>
      <c r="C93" s="108"/>
      <c r="D93" s="108"/>
      <c r="E93" s="108"/>
      <c r="F93" s="108"/>
      <c r="G93" s="108"/>
      <c r="H93" s="108"/>
      <c r="I93" s="108"/>
      <c r="J93" s="108"/>
      <c r="K93" s="108"/>
      <c r="L93" s="120">
        <f t="shared" si="23"/>
        <v>0</v>
      </c>
      <c r="M93" s="120">
        <f t="shared" si="16"/>
        <v>0</v>
      </c>
      <c r="N93" s="120">
        <f t="shared" si="17"/>
        <v>0</v>
      </c>
    </row>
    <row r="94" spans="1:14">
      <c r="A94" s="13" t="s">
        <v>452</v>
      </c>
      <c r="B94" s="30" t="s">
        <v>453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20">
        <f t="shared" si="23"/>
        <v>0</v>
      </c>
      <c r="M94" s="120">
        <f t="shared" si="16"/>
        <v>0</v>
      </c>
      <c r="N94" s="120">
        <f t="shared" si="17"/>
        <v>0</v>
      </c>
    </row>
    <row r="95" spans="1:14">
      <c r="A95" s="13" t="s">
        <v>8</v>
      </c>
      <c r="B95" s="30" t="s">
        <v>454</v>
      </c>
      <c r="C95" s="108"/>
      <c r="D95" s="108">
        <v>835</v>
      </c>
      <c r="E95" s="108">
        <v>835</v>
      </c>
      <c r="F95" s="108"/>
      <c r="G95" s="108"/>
      <c r="H95" s="108"/>
      <c r="I95" s="108"/>
      <c r="J95" s="108"/>
      <c r="K95" s="108"/>
      <c r="L95" s="120">
        <f t="shared" si="23"/>
        <v>0</v>
      </c>
      <c r="M95" s="120">
        <f t="shared" si="16"/>
        <v>835</v>
      </c>
      <c r="N95" s="120">
        <f t="shared" si="17"/>
        <v>835</v>
      </c>
    </row>
    <row r="96" spans="1:14">
      <c r="A96" s="49" t="s">
        <v>1074</v>
      </c>
      <c r="B96" s="52" t="s">
        <v>455</v>
      </c>
      <c r="C96" s="119">
        <f>SUM(C88:C95)</f>
        <v>0</v>
      </c>
      <c r="D96" s="119">
        <f>SUM(D88:D95)</f>
        <v>835</v>
      </c>
      <c r="E96" s="119">
        <f>SUM(E88:E95)</f>
        <v>835</v>
      </c>
      <c r="F96" s="119">
        <f>SUM(F88:F95)</f>
        <v>0</v>
      </c>
      <c r="G96" s="119"/>
      <c r="H96" s="119"/>
      <c r="I96" s="119">
        <f>SUM(I88:I95)</f>
        <v>0</v>
      </c>
      <c r="J96" s="119"/>
      <c r="K96" s="119"/>
      <c r="L96" s="119">
        <f>SUM(L88:L95)</f>
        <v>0</v>
      </c>
      <c r="M96" s="120">
        <f t="shared" si="16"/>
        <v>835</v>
      </c>
      <c r="N96" s="120">
        <f t="shared" si="17"/>
        <v>835</v>
      </c>
    </row>
    <row r="97" spans="1:33" ht="15.6">
      <c r="A97" s="59" t="s">
        <v>130</v>
      </c>
      <c r="B97" s="52"/>
      <c r="C97" s="119">
        <f t="shared" ref="C97:L97" si="24">C96+C87+C82</f>
        <v>105666</v>
      </c>
      <c r="D97" s="119">
        <f t="shared" si="24"/>
        <v>507309</v>
      </c>
      <c r="E97" s="119">
        <f t="shared" si="24"/>
        <v>79369</v>
      </c>
      <c r="F97" s="119">
        <f t="shared" si="24"/>
        <v>396351</v>
      </c>
      <c r="G97" s="119">
        <f t="shared" si="24"/>
        <v>0</v>
      </c>
      <c r="H97" s="119">
        <f t="shared" si="24"/>
        <v>0</v>
      </c>
      <c r="I97" s="119">
        <f t="shared" si="24"/>
        <v>0</v>
      </c>
      <c r="J97" s="119">
        <f t="shared" si="24"/>
        <v>0</v>
      </c>
      <c r="K97" s="119">
        <f t="shared" si="24"/>
        <v>0</v>
      </c>
      <c r="L97" s="119">
        <f t="shared" si="24"/>
        <v>502017</v>
      </c>
      <c r="M97" s="120">
        <f t="shared" si="16"/>
        <v>507309</v>
      </c>
      <c r="N97" s="120">
        <f t="shared" si="17"/>
        <v>79369</v>
      </c>
    </row>
    <row r="98" spans="1:33" ht="15.6">
      <c r="A98" s="35" t="s">
        <v>16</v>
      </c>
      <c r="B98" s="36" t="s">
        <v>456</v>
      </c>
      <c r="C98" s="119">
        <f t="shared" ref="C98:L98" si="25">C97+C74</f>
        <v>357522</v>
      </c>
      <c r="D98" s="119">
        <f t="shared" si="25"/>
        <v>775358</v>
      </c>
      <c r="E98" s="119">
        <f t="shared" si="25"/>
        <v>288734</v>
      </c>
      <c r="F98" s="119">
        <f t="shared" si="25"/>
        <v>402014</v>
      </c>
      <c r="G98" s="119">
        <f t="shared" si="25"/>
        <v>0</v>
      </c>
      <c r="H98" s="119">
        <f t="shared" si="25"/>
        <v>0</v>
      </c>
      <c r="I98" s="119">
        <f t="shared" si="25"/>
        <v>0</v>
      </c>
      <c r="J98" s="119">
        <f t="shared" si="25"/>
        <v>0</v>
      </c>
      <c r="K98" s="119">
        <f t="shared" si="25"/>
        <v>0</v>
      </c>
      <c r="L98" s="119">
        <f t="shared" si="25"/>
        <v>759536</v>
      </c>
      <c r="M98" s="120">
        <f t="shared" si="16"/>
        <v>775358</v>
      </c>
      <c r="N98" s="120">
        <f t="shared" si="17"/>
        <v>288734</v>
      </c>
    </row>
    <row r="99" spans="1:33">
      <c r="A99" s="13" t="s">
        <v>9</v>
      </c>
      <c r="B99" s="5" t="s">
        <v>457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20">
        <f t="shared" ref="L99:L113" si="26">I99+F99+C99</f>
        <v>0</v>
      </c>
      <c r="M99" s="120">
        <f t="shared" si="16"/>
        <v>0</v>
      </c>
      <c r="N99" s="120">
        <f t="shared" si="17"/>
        <v>0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3"/>
      <c r="AG99" s="23"/>
    </row>
    <row r="100" spans="1:33">
      <c r="A100" s="13" t="s">
        <v>459</v>
      </c>
      <c r="B100" s="5" t="s">
        <v>460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20">
        <f t="shared" si="26"/>
        <v>0</v>
      </c>
      <c r="M100" s="120">
        <f t="shared" si="16"/>
        <v>0</v>
      </c>
      <c r="N100" s="120">
        <f t="shared" si="17"/>
        <v>0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3"/>
      <c r="AG100" s="23"/>
    </row>
    <row r="101" spans="1:33">
      <c r="A101" s="13" t="s">
        <v>10</v>
      </c>
      <c r="B101" s="5" t="s">
        <v>461</v>
      </c>
      <c r="C101" s="110"/>
      <c r="D101" s="110"/>
      <c r="E101" s="110"/>
      <c r="F101" s="110"/>
      <c r="G101" s="110"/>
      <c r="H101" s="110"/>
      <c r="I101" s="110"/>
      <c r="J101" s="110"/>
      <c r="K101" s="110"/>
      <c r="L101" s="120">
        <f t="shared" si="26"/>
        <v>0</v>
      </c>
      <c r="M101" s="120">
        <f t="shared" si="16"/>
        <v>0</v>
      </c>
      <c r="N101" s="120">
        <f t="shared" si="17"/>
        <v>0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3"/>
      <c r="AG101" s="23"/>
    </row>
    <row r="102" spans="1:33">
      <c r="A102" s="15" t="s">
        <v>1079</v>
      </c>
      <c r="B102" s="7" t="s">
        <v>462</v>
      </c>
      <c r="C102" s="112"/>
      <c r="D102" s="112"/>
      <c r="E102" s="112"/>
      <c r="F102" s="112"/>
      <c r="G102" s="112"/>
      <c r="H102" s="112"/>
      <c r="I102" s="112"/>
      <c r="J102" s="112"/>
      <c r="K102" s="112"/>
      <c r="L102" s="120">
        <f t="shared" si="26"/>
        <v>0</v>
      </c>
      <c r="M102" s="120">
        <f t="shared" si="16"/>
        <v>0</v>
      </c>
      <c r="N102" s="120">
        <f t="shared" si="17"/>
        <v>0</v>
      </c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3"/>
      <c r="AG102" s="23"/>
    </row>
    <row r="103" spans="1:33">
      <c r="A103" s="37" t="s">
        <v>11</v>
      </c>
      <c r="B103" s="5" t="s">
        <v>463</v>
      </c>
      <c r="C103" s="114"/>
      <c r="D103" s="114"/>
      <c r="E103" s="114"/>
      <c r="F103" s="114"/>
      <c r="G103" s="114"/>
      <c r="H103" s="114"/>
      <c r="I103" s="114"/>
      <c r="J103" s="114"/>
      <c r="K103" s="114"/>
      <c r="L103" s="120">
        <f t="shared" si="26"/>
        <v>0</v>
      </c>
      <c r="M103" s="120">
        <f t="shared" si="16"/>
        <v>0</v>
      </c>
      <c r="N103" s="120">
        <f t="shared" si="17"/>
        <v>0</v>
      </c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3"/>
      <c r="AG103" s="23"/>
    </row>
    <row r="104" spans="1:33">
      <c r="A104" s="37" t="s">
        <v>1082</v>
      </c>
      <c r="B104" s="5" t="s">
        <v>466</v>
      </c>
      <c r="C104" s="114"/>
      <c r="D104" s="114"/>
      <c r="E104" s="114"/>
      <c r="F104" s="114"/>
      <c r="G104" s="114"/>
      <c r="H104" s="114"/>
      <c r="I104" s="114"/>
      <c r="J104" s="114"/>
      <c r="K104" s="114"/>
      <c r="L104" s="120">
        <f t="shared" si="26"/>
        <v>0</v>
      </c>
      <c r="M104" s="120">
        <f t="shared" si="16"/>
        <v>0</v>
      </c>
      <c r="N104" s="120">
        <f t="shared" si="17"/>
        <v>0</v>
      </c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3"/>
      <c r="AG104" s="23"/>
    </row>
    <row r="105" spans="1:33">
      <c r="A105" s="13" t="s">
        <v>467</v>
      </c>
      <c r="B105" s="5" t="s">
        <v>468</v>
      </c>
      <c r="C105" s="110"/>
      <c r="D105" s="110"/>
      <c r="E105" s="110"/>
      <c r="F105" s="110"/>
      <c r="G105" s="110"/>
      <c r="H105" s="110"/>
      <c r="I105" s="110"/>
      <c r="J105" s="110"/>
      <c r="K105" s="110"/>
      <c r="L105" s="120">
        <f t="shared" si="26"/>
        <v>0</v>
      </c>
      <c r="M105" s="120">
        <f t="shared" si="16"/>
        <v>0</v>
      </c>
      <c r="N105" s="120">
        <f t="shared" si="17"/>
        <v>0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3"/>
      <c r="AG105" s="23"/>
    </row>
    <row r="106" spans="1:33">
      <c r="A106" s="13" t="s">
        <v>12</v>
      </c>
      <c r="B106" s="5" t="s">
        <v>469</v>
      </c>
      <c r="C106" s="110"/>
      <c r="D106" s="110"/>
      <c r="E106" s="110"/>
      <c r="F106" s="110"/>
      <c r="G106" s="110"/>
      <c r="H106" s="110"/>
      <c r="I106" s="110"/>
      <c r="J106" s="110"/>
      <c r="K106" s="110"/>
      <c r="L106" s="120">
        <f t="shared" si="26"/>
        <v>0</v>
      </c>
      <c r="M106" s="120">
        <f t="shared" si="16"/>
        <v>0</v>
      </c>
      <c r="N106" s="120">
        <f t="shared" si="17"/>
        <v>0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3"/>
      <c r="AG106" s="23"/>
    </row>
    <row r="107" spans="1:33">
      <c r="A107" s="14" t="s">
        <v>1080</v>
      </c>
      <c r="B107" s="7" t="s">
        <v>470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20">
        <f t="shared" si="26"/>
        <v>0</v>
      </c>
      <c r="M107" s="120">
        <f t="shared" si="16"/>
        <v>0</v>
      </c>
      <c r="N107" s="120">
        <f t="shared" si="17"/>
        <v>0</v>
      </c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3"/>
      <c r="AG107" s="23"/>
    </row>
    <row r="108" spans="1:33">
      <c r="A108" s="37" t="s">
        <v>471</v>
      </c>
      <c r="B108" s="5" t="s">
        <v>472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20">
        <f t="shared" si="26"/>
        <v>0</v>
      </c>
      <c r="M108" s="120">
        <f t="shared" si="16"/>
        <v>0</v>
      </c>
      <c r="N108" s="120">
        <f t="shared" si="17"/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3"/>
      <c r="AG108" s="23"/>
    </row>
    <row r="109" spans="1:33">
      <c r="A109" s="37" t="s">
        <v>473</v>
      </c>
      <c r="B109" s="5" t="s">
        <v>474</v>
      </c>
      <c r="C109" s="114"/>
      <c r="D109" s="114"/>
      <c r="E109" s="114"/>
      <c r="F109" s="114"/>
      <c r="G109" s="114"/>
      <c r="H109" s="114"/>
      <c r="I109" s="114"/>
      <c r="J109" s="114"/>
      <c r="K109" s="114"/>
      <c r="L109" s="120">
        <f t="shared" si="26"/>
        <v>0</v>
      </c>
      <c r="M109" s="120">
        <f t="shared" si="16"/>
        <v>0</v>
      </c>
      <c r="N109" s="120">
        <f t="shared" si="17"/>
        <v>0</v>
      </c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3"/>
      <c r="AG109" s="23"/>
    </row>
    <row r="110" spans="1:33">
      <c r="A110" s="14" t="s">
        <v>475</v>
      </c>
      <c r="B110" s="7" t="s">
        <v>476</v>
      </c>
      <c r="C110" s="114"/>
      <c r="D110" s="114">
        <v>145470</v>
      </c>
      <c r="E110" s="114">
        <v>145470</v>
      </c>
      <c r="F110" s="114">
        <f>137494+6840</f>
        <v>144334</v>
      </c>
      <c r="G110" s="114"/>
      <c r="H110" s="114"/>
      <c r="I110" s="114"/>
      <c r="J110" s="114"/>
      <c r="K110" s="114"/>
      <c r="L110" s="120">
        <f t="shared" si="26"/>
        <v>144334</v>
      </c>
      <c r="M110" s="120">
        <f t="shared" si="16"/>
        <v>145470</v>
      </c>
      <c r="N110" s="120">
        <f t="shared" si="17"/>
        <v>145470</v>
      </c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3"/>
      <c r="AG110" s="23"/>
    </row>
    <row r="111" spans="1:33">
      <c r="A111" s="37" t="s">
        <v>477</v>
      </c>
      <c r="B111" s="5" t="s">
        <v>478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120">
        <f t="shared" si="26"/>
        <v>0</v>
      </c>
      <c r="M111" s="120">
        <f t="shared" si="16"/>
        <v>0</v>
      </c>
      <c r="N111" s="120">
        <f t="shared" si="17"/>
        <v>0</v>
      </c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3"/>
      <c r="AG111" s="23"/>
    </row>
    <row r="112" spans="1:33">
      <c r="A112" s="37" t="s">
        <v>479</v>
      </c>
      <c r="B112" s="5" t="s">
        <v>480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20">
        <f t="shared" si="26"/>
        <v>0</v>
      </c>
      <c r="M112" s="120">
        <f t="shared" si="16"/>
        <v>0</v>
      </c>
      <c r="N112" s="120">
        <f t="shared" si="17"/>
        <v>0</v>
      </c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3"/>
      <c r="AG112" s="23"/>
    </row>
    <row r="113" spans="1:33">
      <c r="A113" s="37" t="s">
        <v>481</v>
      </c>
      <c r="B113" s="5" t="s">
        <v>482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20">
        <f t="shared" si="26"/>
        <v>0</v>
      </c>
      <c r="M113" s="120">
        <f t="shared" si="16"/>
        <v>0</v>
      </c>
      <c r="N113" s="120">
        <f t="shared" si="17"/>
        <v>0</v>
      </c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3"/>
      <c r="AG113" s="23"/>
    </row>
    <row r="114" spans="1:33">
      <c r="A114" s="38" t="s">
        <v>1081</v>
      </c>
      <c r="B114" s="39" t="s">
        <v>483</v>
      </c>
      <c r="C114" s="116">
        <f t="shared" ref="C114:L114" si="27">SUM(C99:C113)</f>
        <v>0</v>
      </c>
      <c r="D114" s="116">
        <f t="shared" si="27"/>
        <v>145470</v>
      </c>
      <c r="E114" s="116">
        <f t="shared" si="27"/>
        <v>145470</v>
      </c>
      <c r="F114" s="116">
        <f t="shared" si="27"/>
        <v>144334</v>
      </c>
      <c r="G114" s="116">
        <f t="shared" si="27"/>
        <v>0</v>
      </c>
      <c r="H114" s="116">
        <f t="shared" si="27"/>
        <v>0</v>
      </c>
      <c r="I114" s="116">
        <f t="shared" si="27"/>
        <v>0</v>
      </c>
      <c r="J114" s="116">
        <f t="shared" si="27"/>
        <v>0</v>
      </c>
      <c r="K114" s="116">
        <f t="shared" si="27"/>
        <v>0</v>
      </c>
      <c r="L114" s="116">
        <f t="shared" si="27"/>
        <v>144334</v>
      </c>
      <c r="M114" s="120">
        <f t="shared" si="16"/>
        <v>145470</v>
      </c>
      <c r="N114" s="120">
        <f t="shared" si="17"/>
        <v>145470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3"/>
      <c r="AG114" s="23"/>
    </row>
    <row r="115" spans="1:33">
      <c r="A115" s="37" t="s">
        <v>484</v>
      </c>
      <c r="B115" s="5" t="s">
        <v>485</v>
      </c>
      <c r="C115" s="114"/>
      <c r="D115" s="114"/>
      <c r="E115" s="114"/>
      <c r="F115" s="114"/>
      <c r="G115" s="114"/>
      <c r="H115" s="114"/>
      <c r="I115" s="114"/>
      <c r="J115" s="114"/>
      <c r="K115" s="114"/>
      <c r="L115" s="120">
        <f>I115+F115+C115</f>
        <v>0</v>
      </c>
      <c r="M115" s="120">
        <f t="shared" si="16"/>
        <v>0</v>
      </c>
      <c r="N115" s="120">
        <f t="shared" si="17"/>
        <v>0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3"/>
      <c r="AG115" s="23"/>
    </row>
    <row r="116" spans="1:33">
      <c r="A116" s="13" t="s">
        <v>486</v>
      </c>
      <c r="B116" s="5" t="s">
        <v>487</v>
      </c>
      <c r="C116" s="110"/>
      <c r="D116" s="110"/>
      <c r="E116" s="110"/>
      <c r="F116" s="110"/>
      <c r="G116" s="110"/>
      <c r="H116" s="110"/>
      <c r="I116" s="110"/>
      <c r="J116" s="110"/>
      <c r="K116" s="110"/>
      <c r="L116" s="120">
        <f>I116+F116+C116</f>
        <v>0</v>
      </c>
      <c r="M116" s="120">
        <f t="shared" si="16"/>
        <v>0</v>
      </c>
      <c r="N116" s="120">
        <f t="shared" si="17"/>
        <v>0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3"/>
      <c r="AG116" s="23"/>
    </row>
    <row r="117" spans="1:33">
      <c r="A117" s="37" t="s">
        <v>13</v>
      </c>
      <c r="B117" s="5" t="s">
        <v>488</v>
      </c>
      <c r="C117" s="114"/>
      <c r="D117" s="114"/>
      <c r="E117" s="114"/>
      <c r="F117" s="114"/>
      <c r="G117" s="114"/>
      <c r="H117" s="114"/>
      <c r="I117" s="114"/>
      <c r="J117" s="114"/>
      <c r="K117" s="114"/>
      <c r="L117" s="120">
        <f>I117+F117+C117</f>
        <v>0</v>
      </c>
      <c r="M117" s="120">
        <f t="shared" si="16"/>
        <v>0</v>
      </c>
      <c r="N117" s="120">
        <f t="shared" si="17"/>
        <v>0</v>
      </c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3"/>
      <c r="AG117" s="23"/>
    </row>
    <row r="118" spans="1:33">
      <c r="A118" s="37" t="s">
        <v>1083</v>
      </c>
      <c r="B118" s="5" t="s">
        <v>489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20">
        <f>I118+F118+C118</f>
        <v>0</v>
      </c>
      <c r="M118" s="120">
        <f t="shared" si="16"/>
        <v>0</v>
      </c>
      <c r="N118" s="120">
        <f t="shared" si="17"/>
        <v>0</v>
      </c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3"/>
      <c r="AG118" s="23"/>
    </row>
    <row r="119" spans="1:33">
      <c r="A119" s="38" t="s">
        <v>1084</v>
      </c>
      <c r="B119" s="39" t="s">
        <v>493</v>
      </c>
      <c r="C119" s="116">
        <f>SUM(C115:C118)</f>
        <v>0</v>
      </c>
      <c r="D119" s="116"/>
      <c r="E119" s="116"/>
      <c r="F119" s="116">
        <f>SUM(F115:F118)</f>
        <v>0</v>
      </c>
      <c r="G119" s="116"/>
      <c r="H119" s="116"/>
      <c r="I119" s="116">
        <f>SUM(I115:I118)</f>
        <v>0</v>
      </c>
      <c r="J119" s="116"/>
      <c r="K119" s="116"/>
      <c r="L119" s="116">
        <f>SUM(L115:L118)</f>
        <v>0</v>
      </c>
      <c r="M119" s="120">
        <f t="shared" si="16"/>
        <v>0</v>
      </c>
      <c r="N119" s="120">
        <f t="shared" si="17"/>
        <v>0</v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3"/>
      <c r="AG119" s="23"/>
    </row>
    <row r="120" spans="1:33">
      <c r="A120" s="13" t="s">
        <v>494</v>
      </c>
      <c r="B120" s="5" t="s">
        <v>495</v>
      </c>
      <c r="C120" s="110"/>
      <c r="D120" s="110"/>
      <c r="E120" s="110"/>
      <c r="F120" s="110"/>
      <c r="G120" s="110"/>
      <c r="H120" s="110"/>
      <c r="I120" s="110"/>
      <c r="J120" s="110"/>
      <c r="K120" s="110"/>
      <c r="L120" s="120">
        <f>I120+F120+C120</f>
        <v>0</v>
      </c>
      <c r="M120" s="120">
        <f t="shared" si="16"/>
        <v>0</v>
      </c>
      <c r="N120" s="120">
        <f t="shared" si="17"/>
        <v>0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3"/>
      <c r="AG120" s="23"/>
    </row>
    <row r="121" spans="1:33" ht="15.6">
      <c r="A121" s="40" t="s">
        <v>17</v>
      </c>
      <c r="B121" s="41" t="s">
        <v>496</v>
      </c>
      <c r="C121" s="116">
        <f t="shared" ref="C121:L121" si="28">C119+C114+C120</f>
        <v>0</v>
      </c>
      <c r="D121" s="116">
        <f t="shared" si="28"/>
        <v>145470</v>
      </c>
      <c r="E121" s="116">
        <f t="shared" si="28"/>
        <v>145470</v>
      </c>
      <c r="F121" s="116">
        <f t="shared" si="28"/>
        <v>144334</v>
      </c>
      <c r="G121" s="116">
        <f t="shared" si="28"/>
        <v>0</v>
      </c>
      <c r="H121" s="116">
        <f t="shared" si="28"/>
        <v>0</v>
      </c>
      <c r="I121" s="116">
        <f t="shared" si="28"/>
        <v>0</v>
      </c>
      <c r="J121" s="116">
        <f t="shared" si="28"/>
        <v>0</v>
      </c>
      <c r="K121" s="116">
        <f t="shared" si="28"/>
        <v>0</v>
      </c>
      <c r="L121" s="116">
        <f t="shared" si="28"/>
        <v>144334</v>
      </c>
      <c r="M121" s="120">
        <f t="shared" si="16"/>
        <v>145470</v>
      </c>
      <c r="N121" s="120">
        <f t="shared" si="17"/>
        <v>145470</v>
      </c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3"/>
      <c r="AG121" s="23"/>
    </row>
    <row r="122" spans="1:33" ht="15.6">
      <c r="A122" s="45" t="s">
        <v>54</v>
      </c>
      <c r="B122" s="46"/>
      <c r="C122" s="119">
        <f t="shared" ref="C122:L122" si="29">C121+C98</f>
        <v>357522</v>
      </c>
      <c r="D122" s="119">
        <f t="shared" si="29"/>
        <v>920828</v>
      </c>
      <c r="E122" s="119">
        <f t="shared" si="29"/>
        <v>434204</v>
      </c>
      <c r="F122" s="119">
        <f t="shared" si="29"/>
        <v>546348</v>
      </c>
      <c r="G122" s="119">
        <f t="shared" si="29"/>
        <v>0</v>
      </c>
      <c r="H122" s="119">
        <f t="shared" si="29"/>
        <v>0</v>
      </c>
      <c r="I122" s="119">
        <f t="shared" si="29"/>
        <v>0</v>
      </c>
      <c r="J122" s="119">
        <f t="shared" si="29"/>
        <v>0</v>
      </c>
      <c r="K122" s="119">
        <f t="shared" si="29"/>
        <v>0</v>
      </c>
      <c r="L122" s="119">
        <f t="shared" si="29"/>
        <v>903870</v>
      </c>
      <c r="M122" s="120">
        <f t="shared" si="16"/>
        <v>920828</v>
      </c>
      <c r="N122" s="120">
        <f t="shared" si="17"/>
        <v>434204</v>
      </c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>
      <c r="B123" s="23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>
      <c r="B124" s="23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>
      <c r="B125" s="23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>
      <c r="B126" s="23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>
      <c r="B127" s="23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>
      <c r="B128" s="23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2:33">
      <c r="B129" s="23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2:33">
      <c r="B130" s="23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2:33">
      <c r="B131" s="23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2:33">
      <c r="B132" s="23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2:33">
      <c r="B133" s="23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2:33">
      <c r="B134" s="23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2:33">
      <c r="B135" s="23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2:33">
      <c r="B136" s="23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2:33">
      <c r="B137" s="23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2:33">
      <c r="B138" s="23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2:33">
      <c r="B139" s="23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2:33">
      <c r="B140" s="23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2:33">
      <c r="B141" s="23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2:33">
      <c r="B142" s="23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2:33">
      <c r="B143" s="23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2:33">
      <c r="B144" s="23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2:33">
      <c r="B145" s="23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2:33">
      <c r="B146" s="23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2:33">
      <c r="B147" s="23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2:33">
      <c r="B148" s="23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2:33">
      <c r="B149" s="23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2:33">
      <c r="B150" s="23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2:33">
      <c r="B151" s="23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2:33">
      <c r="B152" s="23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2:33">
      <c r="B153" s="23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2:33">
      <c r="B154" s="23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2:33">
      <c r="B155" s="23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2:33">
      <c r="B156" s="23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2:33">
      <c r="B157" s="23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2:33">
      <c r="B158" s="23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</row>
    <row r="159" spans="2:33">
      <c r="B159" s="23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2:33">
      <c r="B160" s="23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2:33">
      <c r="B161" s="23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2:33">
      <c r="B162" s="23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2:33">
      <c r="B163" s="23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2:33">
      <c r="B164" s="23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2:33">
      <c r="B165" s="23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2:33">
      <c r="B166" s="23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2:33">
      <c r="B167" s="23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2:33">
      <c r="B168" s="23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2:33">
      <c r="B169" s="23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2:33">
      <c r="B170" s="23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2:33">
      <c r="B171" s="23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</sheetData>
  <mergeCells count="2">
    <mergeCell ref="A1:L1"/>
    <mergeCell ref="A2:L2"/>
  </mergeCells>
  <phoneticPr fontId="46" type="noConversion"/>
  <pageMargins left="0.27" right="0.21" top="0.27" bottom="0.28000000000000003" header="0.2" footer="0.06"/>
  <pageSetup paperSize="9" scale="40" orientation="landscape" horizontalDpi="300" verticalDpi="300" r:id="rId1"/>
  <headerFooter>
    <oddHeader>&amp;R2.sz.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P215"/>
  <sheetViews>
    <sheetView zoomScale="90" workbookViewId="0">
      <pane xSplit="2" ySplit="5" topLeftCell="C114" activePane="bottomRight" state="frozen"/>
      <selection pane="topRight" activeCell="C1" sqref="C1"/>
      <selection pane="bottomLeft" activeCell="A6" sqref="A6"/>
      <selection pane="bottomRight" activeCell="A2" sqref="A2:P2"/>
    </sheetView>
  </sheetViews>
  <sheetFormatPr defaultRowHeight="14.4"/>
  <cols>
    <col min="1" max="1" width="91.109375" customWidth="1"/>
    <col min="3" max="3" width="11.88671875" customWidth="1"/>
    <col min="4" max="4" width="16.5546875" bestFit="1" customWidth="1"/>
    <col min="5" max="6" width="12.5546875" customWidth="1"/>
    <col min="7" max="7" width="10" customWidth="1"/>
    <col min="8" max="8" width="9.6640625" customWidth="1"/>
    <col min="9" max="10" width="10.44140625" customWidth="1"/>
    <col min="11" max="11" width="16.5546875" bestFit="1" customWidth="1"/>
    <col min="12" max="12" width="16.44140625" bestFit="1" customWidth="1"/>
    <col min="13" max="13" width="13.88671875" customWidth="1"/>
    <col min="14" max="14" width="15.33203125" bestFit="1" customWidth="1"/>
    <col min="15" max="15" width="16.5546875" bestFit="1" customWidth="1"/>
    <col min="16" max="16" width="21.109375" customWidth="1"/>
  </cols>
  <sheetData>
    <row r="1" spans="1:16" ht="28.5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pans="1:16" ht="26.25" customHeight="1">
      <c r="A2" s="284" t="s">
        <v>249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4" spans="1:16">
      <c r="A4" s="129" t="s">
        <v>211</v>
      </c>
    </row>
    <row r="5" spans="1:16" ht="52.8">
      <c r="A5" s="2" t="s">
        <v>319</v>
      </c>
      <c r="B5" s="3" t="s">
        <v>320</v>
      </c>
      <c r="C5" s="172" t="s">
        <v>1065</v>
      </c>
      <c r="D5" s="78" t="s">
        <v>221</v>
      </c>
      <c r="E5" s="78" t="s">
        <v>222</v>
      </c>
      <c r="F5" s="78" t="s">
        <v>223</v>
      </c>
      <c r="G5" s="78" t="s">
        <v>224</v>
      </c>
      <c r="H5" s="78" t="s">
        <v>225</v>
      </c>
      <c r="I5" s="78" t="s">
        <v>226</v>
      </c>
      <c r="J5" s="78" t="s">
        <v>227</v>
      </c>
      <c r="K5" s="78" t="s">
        <v>228</v>
      </c>
      <c r="L5" s="78" t="s">
        <v>229</v>
      </c>
      <c r="M5" s="78" t="s">
        <v>230</v>
      </c>
      <c r="N5" s="78" t="s">
        <v>231</v>
      </c>
      <c r="O5" s="78" t="s">
        <v>232</v>
      </c>
      <c r="P5" s="79" t="s">
        <v>210</v>
      </c>
    </row>
    <row r="6" spans="1:16">
      <c r="A6" s="28" t="s">
        <v>321</v>
      </c>
      <c r="B6" s="29" t="s">
        <v>322</v>
      </c>
      <c r="C6" s="179">
        <f>5386+101673</f>
        <v>107059</v>
      </c>
      <c r="D6" s="180">
        <f t="shared" ref="D6:D37" si="0">$C6/12</f>
        <v>8921.5833333333339</v>
      </c>
      <c r="E6" s="180">
        <f t="shared" ref="E6:O6" si="1">$C$6/12</f>
        <v>8921.5833333333339</v>
      </c>
      <c r="F6" s="180">
        <f t="shared" si="1"/>
        <v>8921.5833333333339</v>
      </c>
      <c r="G6" s="180">
        <f t="shared" si="1"/>
        <v>8921.5833333333339</v>
      </c>
      <c r="H6" s="180">
        <f t="shared" si="1"/>
        <v>8921.5833333333339</v>
      </c>
      <c r="I6" s="180">
        <f t="shared" si="1"/>
        <v>8921.5833333333339</v>
      </c>
      <c r="J6" s="180">
        <f t="shared" si="1"/>
        <v>8921.5833333333339</v>
      </c>
      <c r="K6" s="180">
        <f t="shared" si="1"/>
        <v>8921.5833333333339</v>
      </c>
      <c r="L6" s="180">
        <f t="shared" si="1"/>
        <v>8921.5833333333339</v>
      </c>
      <c r="M6" s="180">
        <f t="shared" si="1"/>
        <v>8921.5833333333339</v>
      </c>
      <c r="N6" s="180">
        <f t="shared" si="1"/>
        <v>8921.5833333333339</v>
      </c>
      <c r="O6" s="180">
        <f t="shared" si="1"/>
        <v>8921.5833333333339</v>
      </c>
      <c r="P6" s="180">
        <f>SUM(D6:O6)</f>
        <v>107058.99999999999</v>
      </c>
    </row>
    <row r="7" spans="1:16">
      <c r="A7" s="28" t="s">
        <v>323</v>
      </c>
      <c r="B7" s="30" t="s">
        <v>324</v>
      </c>
      <c r="C7" s="179">
        <v>0</v>
      </c>
      <c r="D7" s="180">
        <f t="shared" si="0"/>
        <v>0</v>
      </c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0">
        <f t="shared" ref="P7:P70" si="2">SUM(D7:O7)</f>
        <v>0</v>
      </c>
    </row>
    <row r="8" spans="1:16">
      <c r="A8" s="28" t="s">
        <v>325</v>
      </c>
      <c r="B8" s="30" t="s">
        <v>326</v>
      </c>
      <c r="C8" s="179">
        <v>0</v>
      </c>
      <c r="D8" s="180">
        <f t="shared" si="0"/>
        <v>0</v>
      </c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0">
        <f t="shared" si="2"/>
        <v>0</v>
      </c>
    </row>
    <row r="9" spans="1:16">
      <c r="A9" s="31" t="s">
        <v>327</v>
      </c>
      <c r="B9" s="30" t="s">
        <v>328</v>
      </c>
      <c r="C9" s="179">
        <v>2504</v>
      </c>
      <c r="D9" s="180">
        <f t="shared" si="0"/>
        <v>208.66666666666666</v>
      </c>
      <c r="E9" s="180">
        <f t="shared" ref="E9:O18" si="3">$C9/12</f>
        <v>208.66666666666666</v>
      </c>
      <c r="F9" s="180">
        <f t="shared" si="3"/>
        <v>208.66666666666666</v>
      </c>
      <c r="G9" s="180">
        <f t="shared" si="3"/>
        <v>208.66666666666666</v>
      </c>
      <c r="H9" s="180">
        <f t="shared" si="3"/>
        <v>208.66666666666666</v>
      </c>
      <c r="I9" s="180">
        <f t="shared" si="3"/>
        <v>208.66666666666666</v>
      </c>
      <c r="J9" s="180">
        <f t="shared" si="3"/>
        <v>208.66666666666666</v>
      </c>
      <c r="K9" s="180">
        <f t="shared" si="3"/>
        <v>208.66666666666666</v>
      </c>
      <c r="L9" s="180">
        <f t="shared" si="3"/>
        <v>208.66666666666666</v>
      </c>
      <c r="M9" s="180">
        <f t="shared" si="3"/>
        <v>208.66666666666666</v>
      </c>
      <c r="N9" s="180">
        <f t="shared" si="3"/>
        <v>208.66666666666666</v>
      </c>
      <c r="O9" s="180">
        <f t="shared" si="3"/>
        <v>208.66666666666666</v>
      </c>
      <c r="P9" s="180">
        <f t="shared" si="2"/>
        <v>2504</v>
      </c>
    </row>
    <row r="10" spans="1:16">
      <c r="A10" s="31" t="s">
        <v>329</v>
      </c>
      <c r="B10" s="30" t="s">
        <v>330</v>
      </c>
      <c r="C10" s="179">
        <v>1123</v>
      </c>
      <c r="D10" s="180">
        <f t="shared" si="0"/>
        <v>93.583333333333329</v>
      </c>
      <c r="E10" s="180">
        <f t="shared" si="3"/>
        <v>93.583333333333329</v>
      </c>
      <c r="F10" s="180">
        <f t="shared" si="3"/>
        <v>93.583333333333329</v>
      </c>
      <c r="G10" s="180">
        <f t="shared" si="3"/>
        <v>93.583333333333329</v>
      </c>
      <c r="H10" s="180">
        <f t="shared" si="3"/>
        <v>93.583333333333329</v>
      </c>
      <c r="I10" s="180">
        <f t="shared" si="3"/>
        <v>93.583333333333329</v>
      </c>
      <c r="J10" s="180">
        <f t="shared" si="3"/>
        <v>93.583333333333329</v>
      </c>
      <c r="K10" s="180">
        <f t="shared" si="3"/>
        <v>93.583333333333329</v>
      </c>
      <c r="L10" s="180">
        <f t="shared" si="3"/>
        <v>93.583333333333329</v>
      </c>
      <c r="M10" s="180">
        <f t="shared" si="3"/>
        <v>93.583333333333329</v>
      </c>
      <c r="N10" s="180">
        <f t="shared" si="3"/>
        <v>93.583333333333329</v>
      </c>
      <c r="O10" s="180">
        <f t="shared" si="3"/>
        <v>93.583333333333329</v>
      </c>
      <c r="P10" s="180">
        <f t="shared" si="2"/>
        <v>1123</v>
      </c>
    </row>
    <row r="11" spans="1:16">
      <c r="A11" s="31" t="s">
        <v>331</v>
      </c>
      <c r="B11" s="30" t="s">
        <v>332</v>
      </c>
      <c r="C11" s="179">
        <v>415</v>
      </c>
      <c r="D11" s="180">
        <f t="shared" si="0"/>
        <v>34.583333333333336</v>
      </c>
      <c r="E11" s="180">
        <f t="shared" si="3"/>
        <v>34.583333333333336</v>
      </c>
      <c r="F11" s="180">
        <f t="shared" si="3"/>
        <v>34.583333333333336</v>
      </c>
      <c r="G11" s="180">
        <f t="shared" si="3"/>
        <v>34.583333333333336</v>
      </c>
      <c r="H11" s="180">
        <f t="shared" si="3"/>
        <v>34.583333333333336</v>
      </c>
      <c r="I11" s="180">
        <f t="shared" si="3"/>
        <v>34.583333333333336</v>
      </c>
      <c r="J11" s="180">
        <f t="shared" si="3"/>
        <v>34.583333333333336</v>
      </c>
      <c r="K11" s="180">
        <f t="shared" si="3"/>
        <v>34.583333333333336</v>
      </c>
      <c r="L11" s="180">
        <f t="shared" si="3"/>
        <v>34.583333333333336</v>
      </c>
      <c r="M11" s="180">
        <f t="shared" si="3"/>
        <v>34.583333333333336</v>
      </c>
      <c r="N11" s="180">
        <f t="shared" si="3"/>
        <v>34.583333333333336</v>
      </c>
      <c r="O11" s="180">
        <f t="shared" si="3"/>
        <v>34.583333333333336</v>
      </c>
      <c r="P11" s="180">
        <f t="shared" si="2"/>
        <v>414.99999999999994</v>
      </c>
    </row>
    <row r="12" spans="1:16">
      <c r="A12" s="31" t="s">
        <v>333</v>
      </c>
      <c r="B12" s="30" t="s">
        <v>334</v>
      </c>
      <c r="C12" s="179">
        <v>9286</v>
      </c>
      <c r="D12" s="180">
        <f t="shared" si="0"/>
        <v>773.83333333333337</v>
      </c>
      <c r="E12" s="180">
        <f t="shared" si="3"/>
        <v>773.83333333333337</v>
      </c>
      <c r="F12" s="180">
        <f t="shared" si="3"/>
        <v>773.83333333333337</v>
      </c>
      <c r="G12" s="180">
        <f t="shared" si="3"/>
        <v>773.83333333333337</v>
      </c>
      <c r="H12" s="180">
        <f t="shared" si="3"/>
        <v>773.83333333333337</v>
      </c>
      <c r="I12" s="180">
        <f t="shared" si="3"/>
        <v>773.83333333333337</v>
      </c>
      <c r="J12" s="180">
        <f t="shared" si="3"/>
        <v>773.83333333333337</v>
      </c>
      <c r="K12" s="180">
        <f t="shared" si="3"/>
        <v>773.83333333333337</v>
      </c>
      <c r="L12" s="180">
        <f t="shared" si="3"/>
        <v>773.83333333333337</v>
      </c>
      <c r="M12" s="180">
        <f t="shared" si="3"/>
        <v>773.83333333333337</v>
      </c>
      <c r="N12" s="180">
        <f t="shared" si="3"/>
        <v>773.83333333333337</v>
      </c>
      <c r="O12" s="180">
        <f t="shared" si="3"/>
        <v>773.83333333333337</v>
      </c>
      <c r="P12" s="180">
        <f t="shared" si="2"/>
        <v>9286</v>
      </c>
    </row>
    <row r="13" spans="1:16">
      <c r="A13" s="31" t="s">
        <v>335</v>
      </c>
      <c r="B13" s="30" t="s">
        <v>336</v>
      </c>
      <c r="C13" s="179">
        <v>0</v>
      </c>
      <c r="D13" s="180">
        <f t="shared" si="0"/>
        <v>0</v>
      </c>
      <c r="E13" s="180">
        <f t="shared" si="3"/>
        <v>0</v>
      </c>
      <c r="F13" s="180">
        <f t="shared" si="3"/>
        <v>0</v>
      </c>
      <c r="G13" s="180">
        <f t="shared" si="3"/>
        <v>0</v>
      </c>
      <c r="H13" s="180">
        <f t="shared" si="3"/>
        <v>0</v>
      </c>
      <c r="I13" s="180">
        <f t="shared" si="3"/>
        <v>0</v>
      </c>
      <c r="J13" s="180">
        <f t="shared" si="3"/>
        <v>0</v>
      </c>
      <c r="K13" s="180">
        <f t="shared" si="3"/>
        <v>0</v>
      </c>
      <c r="L13" s="180">
        <f t="shared" si="3"/>
        <v>0</v>
      </c>
      <c r="M13" s="180">
        <f t="shared" si="3"/>
        <v>0</v>
      </c>
      <c r="N13" s="180">
        <f t="shared" si="3"/>
        <v>0</v>
      </c>
      <c r="O13" s="180">
        <f t="shared" si="3"/>
        <v>0</v>
      </c>
      <c r="P13" s="180">
        <f t="shared" si="2"/>
        <v>0</v>
      </c>
    </row>
    <row r="14" spans="1:16">
      <c r="A14" s="5" t="s">
        <v>337</v>
      </c>
      <c r="B14" s="30" t="s">
        <v>338</v>
      </c>
      <c r="C14" s="179">
        <v>833</v>
      </c>
      <c r="D14" s="180">
        <f t="shared" si="0"/>
        <v>69.416666666666671</v>
      </c>
      <c r="E14" s="180">
        <f t="shared" si="3"/>
        <v>69.416666666666671</v>
      </c>
      <c r="F14" s="180">
        <f t="shared" si="3"/>
        <v>69.416666666666671</v>
      </c>
      <c r="G14" s="180">
        <f t="shared" si="3"/>
        <v>69.416666666666671</v>
      </c>
      <c r="H14" s="180">
        <f t="shared" si="3"/>
        <v>69.416666666666671</v>
      </c>
      <c r="I14" s="180">
        <f t="shared" si="3"/>
        <v>69.416666666666671</v>
      </c>
      <c r="J14" s="180">
        <f t="shared" si="3"/>
        <v>69.416666666666671</v>
      </c>
      <c r="K14" s="180">
        <f t="shared" si="3"/>
        <v>69.416666666666671</v>
      </c>
      <c r="L14" s="180">
        <f t="shared" si="3"/>
        <v>69.416666666666671</v>
      </c>
      <c r="M14" s="180">
        <f t="shared" si="3"/>
        <v>69.416666666666671</v>
      </c>
      <c r="N14" s="180">
        <f t="shared" si="3"/>
        <v>69.416666666666671</v>
      </c>
      <c r="O14" s="180">
        <f t="shared" si="3"/>
        <v>69.416666666666671</v>
      </c>
      <c r="P14" s="180">
        <f t="shared" si="2"/>
        <v>832.99999999999989</v>
      </c>
    </row>
    <row r="15" spans="1:16">
      <c r="A15" s="5" t="s">
        <v>339</v>
      </c>
      <c r="B15" s="30" t="s">
        <v>340</v>
      </c>
      <c r="C15" s="179">
        <v>940</v>
      </c>
      <c r="D15" s="180">
        <f t="shared" si="0"/>
        <v>78.333333333333329</v>
      </c>
      <c r="E15" s="180">
        <f t="shared" si="3"/>
        <v>78.333333333333329</v>
      </c>
      <c r="F15" s="180">
        <f t="shared" si="3"/>
        <v>78.333333333333329</v>
      </c>
      <c r="G15" s="180">
        <f t="shared" si="3"/>
        <v>78.333333333333329</v>
      </c>
      <c r="H15" s="180">
        <f t="shared" si="3"/>
        <v>78.333333333333329</v>
      </c>
      <c r="I15" s="180">
        <f t="shared" si="3"/>
        <v>78.333333333333329</v>
      </c>
      <c r="J15" s="180">
        <f t="shared" si="3"/>
        <v>78.333333333333329</v>
      </c>
      <c r="K15" s="180">
        <f t="shared" si="3"/>
        <v>78.333333333333329</v>
      </c>
      <c r="L15" s="180">
        <f t="shared" si="3"/>
        <v>78.333333333333329</v>
      </c>
      <c r="M15" s="180">
        <f t="shared" si="3"/>
        <v>78.333333333333329</v>
      </c>
      <c r="N15" s="180">
        <f t="shared" si="3"/>
        <v>78.333333333333329</v>
      </c>
      <c r="O15" s="180">
        <f t="shared" si="3"/>
        <v>78.333333333333329</v>
      </c>
      <c r="P15" s="180">
        <f t="shared" si="2"/>
        <v>940.00000000000011</v>
      </c>
    </row>
    <row r="16" spans="1:16">
      <c r="A16" s="5" t="s">
        <v>341</v>
      </c>
      <c r="B16" s="30" t="s">
        <v>342</v>
      </c>
      <c r="C16" s="179">
        <v>0</v>
      </c>
      <c r="D16" s="180">
        <f t="shared" si="0"/>
        <v>0</v>
      </c>
      <c r="E16" s="180">
        <f t="shared" si="3"/>
        <v>0</v>
      </c>
      <c r="F16" s="180">
        <f t="shared" si="3"/>
        <v>0</v>
      </c>
      <c r="G16" s="180">
        <f t="shared" si="3"/>
        <v>0</v>
      </c>
      <c r="H16" s="180">
        <f t="shared" si="3"/>
        <v>0</v>
      </c>
      <c r="I16" s="180">
        <f t="shared" si="3"/>
        <v>0</v>
      </c>
      <c r="J16" s="180">
        <f t="shared" si="3"/>
        <v>0</v>
      </c>
      <c r="K16" s="180">
        <f t="shared" si="3"/>
        <v>0</v>
      </c>
      <c r="L16" s="180">
        <f t="shared" si="3"/>
        <v>0</v>
      </c>
      <c r="M16" s="180">
        <f t="shared" si="3"/>
        <v>0</v>
      </c>
      <c r="N16" s="180">
        <f t="shared" si="3"/>
        <v>0</v>
      </c>
      <c r="O16" s="180">
        <f t="shared" si="3"/>
        <v>0</v>
      </c>
      <c r="P16" s="180">
        <f t="shared" si="2"/>
        <v>0</v>
      </c>
    </row>
    <row r="17" spans="1:16">
      <c r="A17" s="5" t="s">
        <v>343</v>
      </c>
      <c r="B17" s="30" t="s">
        <v>344</v>
      </c>
      <c r="C17" s="179">
        <v>0</v>
      </c>
      <c r="D17" s="180">
        <f t="shared" si="0"/>
        <v>0</v>
      </c>
      <c r="E17" s="180">
        <f t="shared" si="3"/>
        <v>0</v>
      </c>
      <c r="F17" s="180">
        <f t="shared" si="3"/>
        <v>0</v>
      </c>
      <c r="G17" s="180">
        <f t="shared" si="3"/>
        <v>0</v>
      </c>
      <c r="H17" s="180">
        <f t="shared" si="3"/>
        <v>0</v>
      </c>
      <c r="I17" s="180">
        <f t="shared" si="3"/>
        <v>0</v>
      </c>
      <c r="J17" s="180">
        <f t="shared" si="3"/>
        <v>0</v>
      </c>
      <c r="K17" s="180">
        <f t="shared" si="3"/>
        <v>0</v>
      </c>
      <c r="L17" s="180">
        <f t="shared" si="3"/>
        <v>0</v>
      </c>
      <c r="M17" s="180">
        <f t="shared" si="3"/>
        <v>0</v>
      </c>
      <c r="N17" s="180">
        <f t="shared" si="3"/>
        <v>0</v>
      </c>
      <c r="O17" s="180">
        <f t="shared" si="3"/>
        <v>0</v>
      </c>
      <c r="P17" s="180">
        <f t="shared" si="2"/>
        <v>0</v>
      </c>
    </row>
    <row r="18" spans="1:16">
      <c r="A18" s="5" t="s">
        <v>1085</v>
      </c>
      <c r="B18" s="30" t="s">
        <v>345</v>
      </c>
      <c r="C18" s="179">
        <v>0</v>
      </c>
      <c r="D18" s="180">
        <f t="shared" si="0"/>
        <v>0</v>
      </c>
      <c r="E18" s="180">
        <f t="shared" si="3"/>
        <v>0</v>
      </c>
      <c r="F18" s="180">
        <f t="shared" si="3"/>
        <v>0</v>
      </c>
      <c r="G18" s="180">
        <f t="shared" si="3"/>
        <v>0</v>
      </c>
      <c r="H18" s="180">
        <f t="shared" si="3"/>
        <v>0</v>
      </c>
      <c r="I18" s="180">
        <f t="shared" si="3"/>
        <v>0</v>
      </c>
      <c r="J18" s="180">
        <f t="shared" si="3"/>
        <v>0</v>
      </c>
      <c r="K18" s="180">
        <f t="shared" si="3"/>
        <v>0</v>
      </c>
      <c r="L18" s="180">
        <f t="shared" si="3"/>
        <v>0</v>
      </c>
      <c r="M18" s="180">
        <f t="shared" si="3"/>
        <v>0</v>
      </c>
      <c r="N18" s="180">
        <f t="shared" si="3"/>
        <v>0</v>
      </c>
      <c r="O18" s="180">
        <f t="shared" si="3"/>
        <v>0</v>
      </c>
      <c r="P18" s="180">
        <f t="shared" si="2"/>
        <v>0</v>
      </c>
    </row>
    <row r="19" spans="1:16">
      <c r="A19" s="32" t="s">
        <v>618</v>
      </c>
      <c r="B19" s="33" t="s">
        <v>346</v>
      </c>
      <c r="C19" s="179">
        <f>116774+5386</f>
        <v>122160</v>
      </c>
      <c r="D19" s="180">
        <f t="shared" si="0"/>
        <v>10180</v>
      </c>
      <c r="E19" s="180">
        <f t="shared" ref="E19:O25" si="4">$C19/12</f>
        <v>10180</v>
      </c>
      <c r="F19" s="180">
        <f t="shared" si="4"/>
        <v>10180</v>
      </c>
      <c r="G19" s="180">
        <f t="shared" si="4"/>
        <v>10180</v>
      </c>
      <c r="H19" s="180">
        <f t="shared" si="4"/>
        <v>10180</v>
      </c>
      <c r="I19" s="180">
        <f t="shared" si="4"/>
        <v>10180</v>
      </c>
      <c r="J19" s="180">
        <f t="shared" si="4"/>
        <v>10180</v>
      </c>
      <c r="K19" s="180">
        <f t="shared" si="4"/>
        <v>10180</v>
      </c>
      <c r="L19" s="180">
        <f t="shared" si="4"/>
        <v>10180</v>
      </c>
      <c r="M19" s="180">
        <f t="shared" si="4"/>
        <v>10180</v>
      </c>
      <c r="N19" s="180">
        <f t="shared" si="4"/>
        <v>10180</v>
      </c>
      <c r="O19" s="180">
        <f t="shared" si="4"/>
        <v>10180</v>
      </c>
      <c r="P19" s="180">
        <f t="shared" si="2"/>
        <v>122160</v>
      </c>
    </row>
    <row r="20" spans="1:16">
      <c r="A20" s="5" t="s">
        <v>347</v>
      </c>
      <c r="B20" s="30" t="s">
        <v>348</v>
      </c>
      <c r="C20" s="179">
        <v>0</v>
      </c>
      <c r="D20" s="180">
        <f t="shared" si="0"/>
        <v>0</v>
      </c>
      <c r="E20" s="180">
        <f t="shared" si="4"/>
        <v>0</v>
      </c>
      <c r="F20" s="180">
        <f t="shared" si="4"/>
        <v>0</v>
      </c>
      <c r="G20" s="180">
        <f t="shared" si="4"/>
        <v>0</v>
      </c>
      <c r="H20" s="180">
        <f t="shared" si="4"/>
        <v>0</v>
      </c>
      <c r="I20" s="180">
        <f t="shared" si="4"/>
        <v>0</v>
      </c>
      <c r="J20" s="180">
        <f t="shared" si="4"/>
        <v>0</v>
      </c>
      <c r="K20" s="180">
        <f t="shared" si="4"/>
        <v>0</v>
      </c>
      <c r="L20" s="180">
        <f t="shared" si="4"/>
        <v>0</v>
      </c>
      <c r="M20" s="180">
        <f t="shared" si="4"/>
        <v>0</v>
      </c>
      <c r="N20" s="180">
        <f t="shared" si="4"/>
        <v>0</v>
      </c>
      <c r="O20" s="180">
        <f t="shared" si="4"/>
        <v>0</v>
      </c>
      <c r="P20" s="180">
        <f t="shared" si="2"/>
        <v>0</v>
      </c>
    </row>
    <row r="21" spans="1:16">
      <c r="A21" s="5" t="s">
        <v>349</v>
      </c>
      <c r="B21" s="30" t="s">
        <v>350</v>
      </c>
      <c r="C21" s="179">
        <v>2281</v>
      </c>
      <c r="D21" s="180">
        <f t="shared" si="0"/>
        <v>190.08333333333334</v>
      </c>
      <c r="E21" s="180">
        <f t="shared" si="4"/>
        <v>190.08333333333334</v>
      </c>
      <c r="F21" s="180">
        <f t="shared" si="4"/>
        <v>190.08333333333334</v>
      </c>
      <c r="G21" s="180">
        <f t="shared" si="4"/>
        <v>190.08333333333334</v>
      </c>
      <c r="H21" s="180">
        <f t="shared" si="4"/>
        <v>190.08333333333334</v>
      </c>
      <c r="I21" s="180">
        <f t="shared" si="4"/>
        <v>190.08333333333334</v>
      </c>
      <c r="J21" s="180">
        <f t="shared" si="4"/>
        <v>190.08333333333334</v>
      </c>
      <c r="K21" s="180">
        <f t="shared" si="4"/>
        <v>190.08333333333334</v>
      </c>
      <c r="L21" s="180">
        <f t="shared" si="4"/>
        <v>190.08333333333334</v>
      </c>
      <c r="M21" s="180">
        <f t="shared" si="4"/>
        <v>190.08333333333334</v>
      </c>
      <c r="N21" s="180">
        <f t="shared" si="4"/>
        <v>190.08333333333334</v>
      </c>
      <c r="O21" s="180">
        <f t="shared" si="4"/>
        <v>190.08333333333334</v>
      </c>
      <c r="P21" s="180">
        <f t="shared" si="2"/>
        <v>2281</v>
      </c>
    </row>
    <row r="22" spans="1:16">
      <c r="A22" s="6" t="s">
        <v>351</v>
      </c>
      <c r="B22" s="30" t="s">
        <v>352</v>
      </c>
      <c r="C22" s="179">
        <v>650</v>
      </c>
      <c r="D22" s="180">
        <f t="shared" si="0"/>
        <v>54.166666666666664</v>
      </c>
      <c r="E22" s="180">
        <f t="shared" si="4"/>
        <v>54.166666666666664</v>
      </c>
      <c r="F22" s="180">
        <f t="shared" si="4"/>
        <v>54.166666666666664</v>
      </c>
      <c r="G22" s="180">
        <f t="shared" si="4"/>
        <v>54.166666666666664</v>
      </c>
      <c r="H22" s="180">
        <f t="shared" si="4"/>
        <v>54.166666666666664</v>
      </c>
      <c r="I22" s="180">
        <f t="shared" si="4"/>
        <v>54.166666666666664</v>
      </c>
      <c r="J22" s="180">
        <f t="shared" si="4"/>
        <v>54.166666666666664</v>
      </c>
      <c r="K22" s="180">
        <f t="shared" si="4"/>
        <v>54.166666666666664</v>
      </c>
      <c r="L22" s="180">
        <f t="shared" si="4"/>
        <v>54.166666666666664</v>
      </c>
      <c r="M22" s="180">
        <f t="shared" si="4"/>
        <v>54.166666666666664</v>
      </c>
      <c r="N22" s="180">
        <f t="shared" si="4"/>
        <v>54.166666666666664</v>
      </c>
      <c r="O22" s="180">
        <f t="shared" si="4"/>
        <v>54.166666666666664</v>
      </c>
      <c r="P22" s="180">
        <f t="shared" si="2"/>
        <v>650</v>
      </c>
    </row>
    <row r="23" spans="1:16">
      <c r="A23" s="7" t="s">
        <v>619</v>
      </c>
      <c r="B23" s="33" t="s">
        <v>353</v>
      </c>
      <c r="C23" s="179">
        <v>2931</v>
      </c>
      <c r="D23" s="180">
        <f t="shared" si="0"/>
        <v>244.25</v>
      </c>
      <c r="E23" s="180">
        <f t="shared" si="4"/>
        <v>244.25</v>
      </c>
      <c r="F23" s="180">
        <f t="shared" si="4"/>
        <v>244.25</v>
      </c>
      <c r="G23" s="180">
        <f t="shared" si="4"/>
        <v>244.25</v>
      </c>
      <c r="H23" s="180">
        <f t="shared" si="4"/>
        <v>244.25</v>
      </c>
      <c r="I23" s="180">
        <f t="shared" si="4"/>
        <v>244.25</v>
      </c>
      <c r="J23" s="180">
        <f t="shared" si="4"/>
        <v>244.25</v>
      </c>
      <c r="K23" s="180">
        <f t="shared" si="4"/>
        <v>244.25</v>
      </c>
      <c r="L23" s="180">
        <f t="shared" si="4"/>
        <v>244.25</v>
      </c>
      <c r="M23" s="180">
        <f t="shared" si="4"/>
        <v>244.25</v>
      </c>
      <c r="N23" s="180">
        <f t="shared" si="4"/>
        <v>244.25</v>
      </c>
      <c r="O23" s="180">
        <f t="shared" si="4"/>
        <v>244.25</v>
      </c>
      <c r="P23" s="180">
        <f t="shared" si="2"/>
        <v>2931</v>
      </c>
    </row>
    <row r="24" spans="1:16">
      <c r="A24" s="51" t="s">
        <v>14</v>
      </c>
      <c r="B24" s="52" t="s">
        <v>354</v>
      </c>
      <c r="C24" s="179">
        <f>119705+5386</f>
        <v>125091</v>
      </c>
      <c r="D24" s="180">
        <f t="shared" si="0"/>
        <v>10424.25</v>
      </c>
      <c r="E24" s="180">
        <f t="shared" si="4"/>
        <v>10424.25</v>
      </c>
      <c r="F24" s="180">
        <f t="shared" si="4"/>
        <v>10424.25</v>
      </c>
      <c r="G24" s="180">
        <f t="shared" si="4"/>
        <v>10424.25</v>
      </c>
      <c r="H24" s="180">
        <f t="shared" si="4"/>
        <v>10424.25</v>
      </c>
      <c r="I24" s="180">
        <f t="shared" si="4"/>
        <v>10424.25</v>
      </c>
      <c r="J24" s="180">
        <f t="shared" si="4"/>
        <v>10424.25</v>
      </c>
      <c r="K24" s="180">
        <f t="shared" si="4"/>
        <v>10424.25</v>
      </c>
      <c r="L24" s="180">
        <f t="shared" si="4"/>
        <v>10424.25</v>
      </c>
      <c r="M24" s="180">
        <f t="shared" si="4"/>
        <v>10424.25</v>
      </c>
      <c r="N24" s="180">
        <f t="shared" si="4"/>
        <v>10424.25</v>
      </c>
      <c r="O24" s="180">
        <f t="shared" si="4"/>
        <v>10424.25</v>
      </c>
      <c r="P24" s="180">
        <f t="shared" si="2"/>
        <v>125091</v>
      </c>
    </row>
    <row r="25" spans="1:16">
      <c r="A25" s="39" t="s">
        <v>1086</v>
      </c>
      <c r="B25" s="52" t="s">
        <v>355</v>
      </c>
      <c r="C25" s="179">
        <f>31547+1454</f>
        <v>33001</v>
      </c>
      <c r="D25" s="180">
        <f t="shared" si="0"/>
        <v>2750.0833333333335</v>
      </c>
      <c r="E25" s="180">
        <f t="shared" si="4"/>
        <v>2750.0833333333335</v>
      </c>
      <c r="F25" s="180">
        <f t="shared" si="4"/>
        <v>2750.0833333333335</v>
      </c>
      <c r="G25" s="180">
        <f t="shared" si="4"/>
        <v>2750.0833333333335</v>
      </c>
      <c r="H25" s="180">
        <f t="shared" si="4"/>
        <v>2750.0833333333335</v>
      </c>
      <c r="I25" s="180">
        <f t="shared" si="4"/>
        <v>2750.0833333333335</v>
      </c>
      <c r="J25" s="180">
        <f t="shared" si="4"/>
        <v>2750.0833333333335</v>
      </c>
      <c r="K25" s="180">
        <f t="shared" si="4"/>
        <v>2750.0833333333335</v>
      </c>
      <c r="L25" s="180">
        <f t="shared" si="4"/>
        <v>2750.0833333333335</v>
      </c>
      <c r="M25" s="180">
        <f t="shared" si="4"/>
        <v>2750.0833333333335</v>
      </c>
      <c r="N25" s="180">
        <f t="shared" si="4"/>
        <v>2750.0833333333335</v>
      </c>
      <c r="O25" s="180">
        <f t="shared" si="4"/>
        <v>2750.0833333333335</v>
      </c>
      <c r="P25" s="180">
        <f t="shared" si="2"/>
        <v>33000.999999999993</v>
      </c>
    </row>
    <row r="26" spans="1:16">
      <c r="A26" s="5" t="s">
        <v>356</v>
      </c>
      <c r="B26" s="30" t="s">
        <v>357</v>
      </c>
      <c r="C26" s="179">
        <v>2785</v>
      </c>
      <c r="D26" s="180">
        <f t="shared" si="0"/>
        <v>232.08333333333334</v>
      </c>
      <c r="E26" s="180">
        <f>$C26/12</f>
        <v>232.08333333333334</v>
      </c>
      <c r="F26" s="180">
        <f>$C26/12</f>
        <v>232.08333333333334</v>
      </c>
      <c r="G26" s="180">
        <f>$C26/12</f>
        <v>232.08333333333334</v>
      </c>
      <c r="H26" s="180">
        <f>$C26/12</f>
        <v>232.08333333333334</v>
      </c>
      <c r="I26" s="180">
        <f t="shared" ref="E26:O41" si="5">$C26/12</f>
        <v>232.08333333333334</v>
      </c>
      <c r="J26" s="180">
        <f t="shared" si="5"/>
        <v>232.08333333333334</v>
      </c>
      <c r="K26" s="180">
        <f t="shared" si="5"/>
        <v>232.08333333333334</v>
      </c>
      <c r="L26" s="180">
        <f t="shared" si="5"/>
        <v>232.08333333333334</v>
      </c>
      <c r="M26" s="180">
        <f t="shared" si="5"/>
        <v>232.08333333333334</v>
      </c>
      <c r="N26" s="180">
        <f t="shared" si="5"/>
        <v>232.08333333333334</v>
      </c>
      <c r="O26" s="180">
        <f t="shared" si="5"/>
        <v>232.08333333333334</v>
      </c>
      <c r="P26" s="180">
        <f t="shared" si="2"/>
        <v>2785.0000000000005</v>
      </c>
    </row>
    <row r="27" spans="1:16">
      <c r="A27" s="5" t="s">
        <v>358</v>
      </c>
      <c r="B27" s="30" t="s">
        <v>359</v>
      </c>
      <c r="C27" s="179">
        <v>35228</v>
      </c>
      <c r="D27" s="180">
        <f t="shared" si="0"/>
        <v>2935.6666666666665</v>
      </c>
      <c r="E27" s="180">
        <f t="shared" si="5"/>
        <v>2935.6666666666665</v>
      </c>
      <c r="F27" s="180">
        <f t="shared" si="5"/>
        <v>2935.6666666666665</v>
      </c>
      <c r="G27" s="180">
        <f t="shared" si="5"/>
        <v>2935.6666666666665</v>
      </c>
      <c r="H27" s="180">
        <f t="shared" si="5"/>
        <v>2935.6666666666665</v>
      </c>
      <c r="I27" s="180">
        <f t="shared" si="5"/>
        <v>2935.6666666666665</v>
      </c>
      <c r="J27" s="180">
        <f t="shared" si="5"/>
        <v>2935.6666666666665</v>
      </c>
      <c r="K27" s="180">
        <f t="shared" si="5"/>
        <v>2935.6666666666665</v>
      </c>
      <c r="L27" s="180">
        <f t="shared" si="5"/>
        <v>2935.6666666666665</v>
      </c>
      <c r="M27" s="180">
        <f t="shared" si="5"/>
        <v>2935.6666666666665</v>
      </c>
      <c r="N27" s="180">
        <f t="shared" si="5"/>
        <v>2935.6666666666665</v>
      </c>
      <c r="O27" s="180">
        <f t="shared" si="5"/>
        <v>2935.6666666666665</v>
      </c>
      <c r="P27" s="180">
        <f t="shared" si="2"/>
        <v>35228.000000000007</v>
      </c>
    </row>
    <row r="28" spans="1:16">
      <c r="A28" s="5" t="s">
        <v>360</v>
      </c>
      <c r="B28" s="30" t="s">
        <v>361</v>
      </c>
      <c r="C28" s="179">
        <v>0</v>
      </c>
      <c r="D28" s="180">
        <f t="shared" si="0"/>
        <v>0</v>
      </c>
      <c r="E28" s="180">
        <f t="shared" si="5"/>
        <v>0</v>
      </c>
      <c r="F28" s="180">
        <f t="shared" si="5"/>
        <v>0</v>
      </c>
      <c r="G28" s="180">
        <f t="shared" si="5"/>
        <v>0</v>
      </c>
      <c r="H28" s="180">
        <f t="shared" si="5"/>
        <v>0</v>
      </c>
      <c r="I28" s="180">
        <f t="shared" si="5"/>
        <v>0</v>
      </c>
      <c r="J28" s="180">
        <f t="shared" si="5"/>
        <v>0</v>
      </c>
      <c r="K28" s="180">
        <f t="shared" si="5"/>
        <v>0</v>
      </c>
      <c r="L28" s="180">
        <f t="shared" si="5"/>
        <v>0</v>
      </c>
      <c r="M28" s="180">
        <f t="shared" si="5"/>
        <v>0</v>
      </c>
      <c r="N28" s="180">
        <f t="shared" si="5"/>
        <v>0</v>
      </c>
      <c r="O28" s="180">
        <f t="shared" si="5"/>
        <v>0</v>
      </c>
      <c r="P28" s="180">
        <f t="shared" si="2"/>
        <v>0</v>
      </c>
    </row>
    <row r="29" spans="1:16">
      <c r="A29" s="7" t="s">
        <v>620</v>
      </c>
      <c r="B29" s="33" t="s">
        <v>362</v>
      </c>
      <c r="C29" s="179">
        <v>38013</v>
      </c>
      <c r="D29" s="180">
        <f t="shared" si="0"/>
        <v>3167.75</v>
      </c>
      <c r="E29" s="180">
        <f t="shared" si="5"/>
        <v>3167.75</v>
      </c>
      <c r="F29" s="180">
        <f t="shared" si="5"/>
        <v>3167.75</v>
      </c>
      <c r="G29" s="180">
        <f t="shared" si="5"/>
        <v>3167.75</v>
      </c>
      <c r="H29" s="180">
        <f t="shared" si="5"/>
        <v>3167.75</v>
      </c>
      <c r="I29" s="180">
        <f t="shared" si="5"/>
        <v>3167.75</v>
      </c>
      <c r="J29" s="180">
        <f t="shared" si="5"/>
        <v>3167.75</v>
      </c>
      <c r="K29" s="180">
        <f t="shared" si="5"/>
        <v>3167.75</v>
      </c>
      <c r="L29" s="180">
        <f t="shared" si="5"/>
        <v>3167.75</v>
      </c>
      <c r="M29" s="180">
        <f t="shared" si="5"/>
        <v>3167.75</v>
      </c>
      <c r="N29" s="180">
        <f t="shared" si="5"/>
        <v>3167.75</v>
      </c>
      <c r="O29" s="180">
        <f t="shared" si="5"/>
        <v>3167.75</v>
      </c>
      <c r="P29" s="180">
        <f t="shared" si="2"/>
        <v>38013</v>
      </c>
    </row>
    <row r="30" spans="1:16">
      <c r="A30" s="5" t="s">
        <v>363</v>
      </c>
      <c r="B30" s="30" t="s">
        <v>364</v>
      </c>
      <c r="C30" s="179">
        <v>1215</v>
      </c>
      <c r="D30" s="180">
        <f t="shared" si="0"/>
        <v>101.25</v>
      </c>
      <c r="E30" s="180">
        <f t="shared" si="5"/>
        <v>101.25</v>
      </c>
      <c r="F30" s="180">
        <f t="shared" si="5"/>
        <v>101.25</v>
      </c>
      <c r="G30" s="180">
        <f t="shared" si="5"/>
        <v>101.25</v>
      </c>
      <c r="H30" s="180">
        <f t="shared" si="5"/>
        <v>101.25</v>
      </c>
      <c r="I30" s="180">
        <f t="shared" si="5"/>
        <v>101.25</v>
      </c>
      <c r="J30" s="180">
        <f t="shared" si="5"/>
        <v>101.25</v>
      </c>
      <c r="K30" s="180">
        <f t="shared" si="5"/>
        <v>101.25</v>
      </c>
      <c r="L30" s="180">
        <f t="shared" si="5"/>
        <v>101.25</v>
      </c>
      <c r="M30" s="180">
        <f t="shared" si="5"/>
        <v>101.25</v>
      </c>
      <c r="N30" s="180">
        <f t="shared" si="5"/>
        <v>101.25</v>
      </c>
      <c r="O30" s="180">
        <f t="shared" si="5"/>
        <v>101.25</v>
      </c>
      <c r="P30" s="180">
        <f t="shared" si="2"/>
        <v>1215</v>
      </c>
    </row>
    <row r="31" spans="1:16">
      <c r="A31" s="5" t="s">
        <v>365</v>
      </c>
      <c r="B31" s="30" t="s">
        <v>366</v>
      </c>
      <c r="C31" s="179">
        <v>2213</v>
      </c>
      <c r="D31" s="180">
        <f t="shared" si="0"/>
        <v>184.41666666666666</v>
      </c>
      <c r="E31" s="180">
        <f t="shared" si="5"/>
        <v>184.41666666666666</v>
      </c>
      <c r="F31" s="180">
        <f t="shared" si="5"/>
        <v>184.41666666666666</v>
      </c>
      <c r="G31" s="180">
        <f t="shared" si="5"/>
        <v>184.41666666666666</v>
      </c>
      <c r="H31" s="180">
        <f t="shared" si="5"/>
        <v>184.41666666666666</v>
      </c>
      <c r="I31" s="180">
        <f t="shared" si="5"/>
        <v>184.41666666666666</v>
      </c>
      <c r="J31" s="180">
        <f t="shared" si="5"/>
        <v>184.41666666666666</v>
      </c>
      <c r="K31" s="180">
        <f t="shared" si="5"/>
        <v>184.41666666666666</v>
      </c>
      <c r="L31" s="180">
        <f t="shared" si="5"/>
        <v>184.41666666666666</v>
      </c>
      <c r="M31" s="180">
        <f t="shared" si="5"/>
        <v>184.41666666666666</v>
      </c>
      <c r="N31" s="180">
        <f t="shared" si="5"/>
        <v>184.41666666666666</v>
      </c>
      <c r="O31" s="180">
        <f t="shared" si="5"/>
        <v>184.41666666666666</v>
      </c>
      <c r="P31" s="180">
        <f t="shared" si="2"/>
        <v>2213.0000000000005</v>
      </c>
    </row>
    <row r="32" spans="1:16">
      <c r="A32" s="7" t="s">
        <v>15</v>
      </c>
      <c r="B32" s="33" t="s">
        <v>367</v>
      </c>
      <c r="C32" s="179">
        <v>3428</v>
      </c>
      <c r="D32" s="180">
        <f t="shared" si="0"/>
        <v>285.66666666666669</v>
      </c>
      <c r="E32" s="180">
        <f t="shared" si="5"/>
        <v>285.66666666666669</v>
      </c>
      <c r="F32" s="180">
        <f t="shared" si="5"/>
        <v>285.66666666666669</v>
      </c>
      <c r="G32" s="180">
        <f t="shared" si="5"/>
        <v>285.66666666666669</v>
      </c>
      <c r="H32" s="180">
        <f t="shared" si="5"/>
        <v>285.66666666666669</v>
      </c>
      <c r="I32" s="180">
        <f t="shared" si="5"/>
        <v>285.66666666666669</v>
      </c>
      <c r="J32" s="180">
        <f t="shared" si="5"/>
        <v>285.66666666666669</v>
      </c>
      <c r="K32" s="180">
        <f t="shared" si="5"/>
        <v>285.66666666666669</v>
      </c>
      <c r="L32" s="180">
        <f t="shared" si="5"/>
        <v>285.66666666666669</v>
      </c>
      <c r="M32" s="180">
        <f t="shared" si="5"/>
        <v>285.66666666666669</v>
      </c>
      <c r="N32" s="180">
        <f t="shared" si="5"/>
        <v>285.66666666666669</v>
      </c>
      <c r="O32" s="180">
        <f t="shared" si="5"/>
        <v>285.66666666666669</v>
      </c>
      <c r="P32" s="180">
        <f t="shared" si="2"/>
        <v>3427.9999999999995</v>
      </c>
    </row>
    <row r="33" spans="1:16">
      <c r="A33" s="5" t="s">
        <v>368</v>
      </c>
      <c r="B33" s="30" t="s">
        <v>369</v>
      </c>
      <c r="C33" s="179">
        <v>20938</v>
      </c>
      <c r="D33" s="180">
        <f t="shared" si="0"/>
        <v>1744.8333333333333</v>
      </c>
      <c r="E33" s="180">
        <f t="shared" si="5"/>
        <v>1744.8333333333333</v>
      </c>
      <c r="F33" s="180">
        <f t="shared" si="5"/>
        <v>1744.8333333333333</v>
      </c>
      <c r="G33" s="180">
        <f t="shared" si="5"/>
        <v>1744.8333333333333</v>
      </c>
      <c r="H33" s="180">
        <f t="shared" si="5"/>
        <v>1744.8333333333333</v>
      </c>
      <c r="I33" s="180">
        <f t="shared" si="5"/>
        <v>1744.8333333333333</v>
      </c>
      <c r="J33" s="180">
        <f t="shared" si="5"/>
        <v>1744.8333333333333</v>
      </c>
      <c r="K33" s="180">
        <f t="shared" si="5"/>
        <v>1744.8333333333333</v>
      </c>
      <c r="L33" s="180">
        <f t="shared" si="5"/>
        <v>1744.8333333333333</v>
      </c>
      <c r="M33" s="180">
        <f t="shared" si="5"/>
        <v>1744.8333333333333</v>
      </c>
      <c r="N33" s="180">
        <f t="shared" si="5"/>
        <v>1744.8333333333333</v>
      </c>
      <c r="O33" s="180">
        <f t="shared" si="5"/>
        <v>1744.8333333333333</v>
      </c>
      <c r="P33" s="180">
        <f t="shared" si="2"/>
        <v>20938</v>
      </c>
    </row>
    <row r="34" spans="1:16">
      <c r="A34" s="5" t="s">
        <v>370</v>
      </c>
      <c r="B34" s="30" t="s">
        <v>371</v>
      </c>
      <c r="C34" s="179">
        <v>0</v>
      </c>
      <c r="D34" s="180">
        <f t="shared" si="0"/>
        <v>0</v>
      </c>
      <c r="E34" s="180">
        <f t="shared" si="5"/>
        <v>0</v>
      </c>
      <c r="F34" s="180">
        <f t="shared" si="5"/>
        <v>0</v>
      </c>
      <c r="G34" s="180">
        <f t="shared" si="5"/>
        <v>0</v>
      </c>
      <c r="H34" s="180">
        <f t="shared" si="5"/>
        <v>0</v>
      </c>
      <c r="I34" s="180">
        <f t="shared" si="5"/>
        <v>0</v>
      </c>
      <c r="J34" s="180">
        <f t="shared" si="5"/>
        <v>0</v>
      </c>
      <c r="K34" s="180">
        <f t="shared" si="5"/>
        <v>0</v>
      </c>
      <c r="L34" s="180">
        <f t="shared" si="5"/>
        <v>0</v>
      </c>
      <c r="M34" s="180">
        <f t="shared" si="5"/>
        <v>0</v>
      </c>
      <c r="N34" s="180">
        <f t="shared" si="5"/>
        <v>0</v>
      </c>
      <c r="O34" s="180">
        <f t="shared" si="5"/>
        <v>0</v>
      </c>
      <c r="P34" s="180">
        <f t="shared" si="2"/>
        <v>0</v>
      </c>
    </row>
    <row r="35" spans="1:16">
      <c r="A35" s="5" t="s">
        <v>1087</v>
      </c>
      <c r="B35" s="30" t="s">
        <v>372</v>
      </c>
      <c r="C35" s="179">
        <v>720</v>
      </c>
      <c r="D35" s="180">
        <f t="shared" si="0"/>
        <v>60</v>
      </c>
      <c r="E35" s="180">
        <f t="shared" si="5"/>
        <v>60</v>
      </c>
      <c r="F35" s="180">
        <f t="shared" si="5"/>
        <v>60</v>
      </c>
      <c r="G35" s="180">
        <f t="shared" si="5"/>
        <v>60</v>
      </c>
      <c r="H35" s="180">
        <f t="shared" si="5"/>
        <v>60</v>
      </c>
      <c r="I35" s="180">
        <f t="shared" si="5"/>
        <v>60</v>
      </c>
      <c r="J35" s="180">
        <f t="shared" si="5"/>
        <v>60</v>
      </c>
      <c r="K35" s="180">
        <f t="shared" si="5"/>
        <v>60</v>
      </c>
      <c r="L35" s="180">
        <f t="shared" si="5"/>
        <v>60</v>
      </c>
      <c r="M35" s="180">
        <f t="shared" si="5"/>
        <v>60</v>
      </c>
      <c r="N35" s="180">
        <f t="shared" si="5"/>
        <v>60</v>
      </c>
      <c r="O35" s="180">
        <f t="shared" si="5"/>
        <v>60</v>
      </c>
      <c r="P35" s="180">
        <f t="shared" si="2"/>
        <v>720</v>
      </c>
    </row>
    <row r="36" spans="1:16">
      <c r="A36" s="5" t="s">
        <v>373</v>
      </c>
      <c r="B36" s="30" t="s">
        <v>374</v>
      </c>
      <c r="C36" s="179">
        <v>8716</v>
      </c>
      <c r="D36" s="180">
        <f t="shared" si="0"/>
        <v>726.33333333333337</v>
      </c>
      <c r="E36" s="180">
        <f t="shared" si="5"/>
        <v>726.33333333333337</v>
      </c>
      <c r="F36" s="180">
        <f t="shared" si="5"/>
        <v>726.33333333333337</v>
      </c>
      <c r="G36" s="180">
        <f t="shared" si="5"/>
        <v>726.33333333333337</v>
      </c>
      <c r="H36" s="180">
        <f t="shared" si="5"/>
        <v>726.33333333333337</v>
      </c>
      <c r="I36" s="180">
        <f t="shared" si="5"/>
        <v>726.33333333333337</v>
      </c>
      <c r="J36" s="180">
        <f t="shared" si="5"/>
        <v>726.33333333333337</v>
      </c>
      <c r="K36" s="180">
        <f t="shared" si="5"/>
        <v>726.33333333333337</v>
      </c>
      <c r="L36" s="180">
        <f t="shared" si="5"/>
        <v>726.33333333333337</v>
      </c>
      <c r="M36" s="180">
        <f t="shared" si="5"/>
        <v>726.33333333333337</v>
      </c>
      <c r="N36" s="180">
        <f t="shared" si="5"/>
        <v>726.33333333333337</v>
      </c>
      <c r="O36" s="180">
        <f t="shared" si="5"/>
        <v>726.33333333333337</v>
      </c>
      <c r="P36" s="180">
        <f t="shared" si="2"/>
        <v>8715.9999999999982</v>
      </c>
    </row>
    <row r="37" spans="1:16">
      <c r="A37" s="10" t="s">
        <v>1088</v>
      </c>
      <c r="B37" s="30" t="s">
        <v>375</v>
      </c>
      <c r="C37" s="179">
        <v>250</v>
      </c>
      <c r="D37" s="180">
        <f t="shared" si="0"/>
        <v>20.833333333333332</v>
      </c>
      <c r="E37" s="180">
        <f t="shared" si="5"/>
        <v>20.833333333333332</v>
      </c>
      <c r="F37" s="180">
        <f t="shared" si="5"/>
        <v>20.833333333333332</v>
      </c>
      <c r="G37" s="180">
        <f t="shared" si="5"/>
        <v>20.833333333333332</v>
      </c>
      <c r="H37" s="180">
        <f t="shared" si="5"/>
        <v>20.833333333333332</v>
      </c>
      <c r="I37" s="180">
        <f t="shared" si="5"/>
        <v>20.833333333333332</v>
      </c>
      <c r="J37" s="180">
        <f t="shared" si="5"/>
        <v>20.833333333333332</v>
      </c>
      <c r="K37" s="180">
        <f t="shared" si="5"/>
        <v>20.833333333333332</v>
      </c>
      <c r="L37" s="180">
        <f t="shared" si="5"/>
        <v>20.833333333333332</v>
      </c>
      <c r="M37" s="180">
        <f t="shared" si="5"/>
        <v>20.833333333333332</v>
      </c>
      <c r="N37" s="180">
        <f t="shared" si="5"/>
        <v>20.833333333333332</v>
      </c>
      <c r="O37" s="180">
        <f t="shared" si="5"/>
        <v>20.833333333333332</v>
      </c>
      <c r="P37" s="180">
        <f t="shared" si="2"/>
        <v>250.00000000000003</v>
      </c>
    </row>
    <row r="38" spans="1:16">
      <c r="A38" s="6" t="s">
        <v>376</v>
      </c>
      <c r="B38" s="30" t="s">
        <v>377</v>
      </c>
      <c r="C38" s="179">
        <v>0</v>
      </c>
      <c r="D38" s="180">
        <f t="shared" ref="D38:D70" si="6">$C38/12</f>
        <v>0</v>
      </c>
      <c r="E38" s="180">
        <f t="shared" si="5"/>
        <v>0</v>
      </c>
      <c r="F38" s="180">
        <f t="shared" si="5"/>
        <v>0</v>
      </c>
      <c r="G38" s="180">
        <f t="shared" si="5"/>
        <v>0</v>
      </c>
      <c r="H38" s="180">
        <f t="shared" si="5"/>
        <v>0</v>
      </c>
      <c r="I38" s="180">
        <f t="shared" si="5"/>
        <v>0</v>
      </c>
      <c r="J38" s="180">
        <f t="shared" si="5"/>
        <v>0</v>
      </c>
      <c r="K38" s="180">
        <f t="shared" si="5"/>
        <v>0</v>
      </c>
      <c r="L38" s="180">
        <f t="shared" si="5"/>
        <v>0</v>
      </c>
      <c r="M38" s="180">
        <f t="shared" si="5"/>
        <v>0</v>
      </c>
      <c r="N38" s="180">
        <f t="shared" si="5"/>
        <v>0</v>
      </c>
      <c r="O38" s="180">
        <f t="shared" si="5"/>
        <v>0</v>
      </c>
      <c r="P38" s="180">
        <f t="shared" si="2"/>
        <v>0</v>
      </c>
    </row>
    <row r="39" spans="1:16">
      <c r="A39" s="5" t="s">
        <v>1089</v>
      </c>
      <c r="B39" s="30" t="s">
        <v>378</v>
      </c>
      <c r="C39" s="179">
        <v>38771</v>
      </c>
      <c r="D39" s="180">
        <f t="shared" si="6"/>
        <v>3230.9166666666665</v>
      </c>
      <c r="E39" s="180">
        <f t="shared" si="5"/>
        <v>3230.9166666666665</v>
      </c>
      <c r="F39" s="180">
        <f t="shared" si="5"/>
        <v>3230.9166666666665</v>
      </c>
      <c r="G39" s="180">
        <f t="shared" si="5"/>
        <v>3230.9166666666665</v>
      </c>
      <c r="H39" s="180">
        <f t="shared" si="5"/>
        <v>3230.9166666666665</v>
      </c>
      <c r="I39" s="180">
        <f t="shared" si="5"/>
        <v>3230.9166666666665</v>
      </c>
      <c r="J39" s="180">
        <f t="shared" si="5"/>
        <v>3230.9166666666665</v>
      </c>
      <c r="K39" s="180">
        <f t="shared" si="5"/>
        <v>3230.9166666666665</v>
      </c>
      <c r="L39" s="180">
        <f t="shared" si="5"/>
        <v>3230.9166666666665</v>
      </c>
      <c r="M39" s="180">
        <f t="shared" si="5"/>
        <v>3230.9166666666665</v>
      </c>
      <c r="N39" s="180">
        <f t="shared" si="5"/>
        <v>3230.9166666666665</v>
      </c>
      <c r="O39" s="180">
        <f t="shared" si="5"/>
        <v>3230.9166666666665</v>
      </c>
      <c r="P39" s="180">
        <f t="shared" si="2"/>
        <v>38771</v>
      </c>
    </row>
    <row r="40" spans="1:16">
      <c r="A40" s="7" t="s">
        <v>621</v>
      </c>
      <c r="B40" s="33" t="s">
        <v>379</v>
      </c>
      <c r="C40" s="179">
        <v>69395</v>
      </c>
      <c r="D40" s="180">
        <f t="shared" si="6"/>
        <v>5782.916666666667</v>
      </c>
      <c r="E40" s="180">
        <f t="shared" si="5"/>
        <v>5782.916666666667</v>
      </c>
      <c r="F40" s="180">
        <f t="shared" si="5"/>
        <v>5782.916666666667</v>
      </c>
      <c r="G40" s="180">
        <f t="shared" si="5"/>
        <v>5782.916666666667</v>
      </c>
      <c r="H40" s="180">
        <f t="shared" si="5"/>
        <v>5782.916666666667</v>
      </c>
      <c r="I40" s="180">
        <f t="shared" si="5"/>
        <v>5782.916666666667</v>
      </c>
      <c r="J40" s="180">
        <f t="shared" si="5"/>
        <v>5782.916666666667</v>
      </c>
      <c r="K40" s="180">
        <f t="shared" si="5"/>
        <v>5782.916666666667</v>
      </c>
      <c r="L40" s="180">
        <f t="shared" si="5"/>
        <v>5782.916666666667</v>
      </c>
      <c r="M40" s="180">
        <f t="shared" si="5"/>
        <v>5782.916666666667</v>
      </c>
      <c r="N40" s="180">
        <f t="shared" si="5"/>
        <v>5782.916666666667</v>
      </c>
      <c r="O40" s="180">
        <f t="shared" si="5"/>
        <v>5782.916666666667</v>
      </c>
      <c r="P40" s="180">
        <f t="shared" si="2"/>
        <v>69394.999999999985</v>
      </c>
    </row>
    <row r="41" spans="1:16">
      <c r="A41" s="5" t="s">
        <v>380</v>
      </c>
      <c r="B41" s="30" t="s">
        <v>381</v>
      </c>
      <c r="C41" s="179">
        <v>1970</v>
      </c>
      <c r="D41" s="180">
        <f t="shared" si="6"/>
        <v>164.16666666666666</v>
      </c>
      <c r="E41" s="180">
        <f t="shared" si="5"/>
        <v>164.16666666666666</v>
      </c>
      <c r="F41" s="180">
        <f t="shared" si="5"/>
        <v>164.16666666666666</v>
      </c>
      <c r="G41" s="180">
        <f t="shared" si="5"/>
        <v>164.16666666666666</v>
      </c>
      <c r="H41" s="180">
        <f t="shared" si="5"/>
        <v>164.16666666666666</v>
      </c>
      <c r="I41" s="180">
        <f t="shared" si="5"/>
        <v>164.16666666666666</v>
      </c>
      <c r="J41" s="180">
        <f t="shared" si="5"/>
        <v>164.16666666666666</v>
      </c>
      <c r="K41" s="180">
        <f t="shared" si="5"/>
        <v>164.16666666666666</v>
      </c>
      <c r="L41" s="180">
        <f t="shared" si="5"/>
        <v>164.16666666666666</v>
      </c>
      <c r="M41" s="180">
        <f t="shared" si="5"/>
        <v>164.16666666666666</v>
      </c>
      <c r="N41" s="180">
        <f t="shared" si="5"/>
        <v>164.16666666666666</v>
      </c>
      <c r="O41" s="180">
        <f t="shared" si="5"/>
        <v>164.16666666666666</v>
      </c>
      <c r="P41" s="180">
        <f t="shared" si="2"/>
        <v>1970.0000000000002</v>
      </c>
    </row>
    <row r="42" spans="1:16">
      <c r="A42" s="5" t="s">
        <v>382</v>
      </c>
      <c r="B42" s="30" t="s">
        <v>383</v>
      </c>
      <c r="C42" s="179">
        <v>100</v>
      </c>
      <c r="D42" s="180">
        <f t="shared" si="6"/>
        <v>8.3333333333333339</v>
      </c>
      <c r="E42" s="180">
        <f t="shared" ref="E42:O57" si="7">$C42/12</f>
        <v>8.3333333333333339</v>
      </c>
      <c r="F42" s="180">
        <f t="shared" si="7"/>
        <v>8.3333333333333339</v>
      </c>
      <c r="G42" s="180">
        <f t="shared" si="7"/>
        <v>8.3333333333333339</v>
      </c>
      <c r="H42" s="180">
        <f t="shared" si="7"/>
        <v>8.3333333333333339</v>
      </c>
      <c r="I42" s="180">
        <f t="shared" si="7"/>
        <v>8.3333333333333339</v>
      </c>
      <c r="J42" s="180">
        <f t="shared" si="7"/>
        <v>8.3333333333333339</v>
      </c>
      <c r="K42" s="180">
        <f t="shared" si="7"/>
        <v>8.3333333333333339</v>
      </c>
      <c r="L42" s="180">
        <f t="shared" si="7"/>
        <v>8.3333333333333339</v>
      </c>
      <c r="M42" s="180">
        <f t="shared" si="7"/>
        <v>8.3333333333333339</v>
      </c>
      <c r="N42" s="180">
        <f t="shared" si="7"/>
        <v>8.3333333333333339</v>
      </c>
      <c r="O42" s="180">
        <f t="shared" si="7"/>
        <v>8.3333333333333339</v>
      </c>
      <c r="P42" s="180">
        <f t="shared" si="2"/>
        <v>99.999999999999986</v>
      </c>
    </row>
    <row r="43" spans="1:16">
      <c r="A43" s="7" t="s">
        <v>657</v>
      </c>
      <c r="B43" s="33" t="s">
        <v>384</v>
      </c>
      <c r="C43" s="179">
        <v>2070</v>
      </c>
      <c r="D43" s="180">
        <f t="shared" si="6"/>
        <v>172.5</v>
      </c>
      <c r="E43" s="180">
        <f t="shared" si="7"/>
        <v>172.5</v>
      </c>
      <c r="F43" s="180">
        <f t="shared" si="7"/>
        <v>172.5</v>
      </c>
      <c r="G43" s="180">
        <f t="shared" si="7"/>
        <v>172.5</v>
      </c>
      <c r="H43" s="180">
        <f t="shared" si="7"/>
        <v>172.5</v>
      </c>
      <c r="I43" s="180">
        <f t="shared" si="7"/>
        <v>172.5</v>
      </c>
      <c r="J43" s="180">
        <f t="shared" si="7"/>
        <v>172.5</v>
      </c>
      <c r="K43" s="180">
        <f t="shared" si="7"/>
        <v>172.5</v>
      </c>
      <c r="L43" s="180">
        <f t="shared" si="7"/>
        <v>172.5</v>
      </c>
      <c r="M43" s="180">
        <f t="shared" si="7"/>
        <v>172.5</v>
      </c>
      <c r="N43" s="180">
        <f t="shared" si="7"/>
        <v>172.5</v>
      </c>
      <c r="O43" s="180">
        <f t="shared" si="7"/>
        <v>172.5</v>
      </c>
      <c r="P43" s="180">
        <f t="shared" si="2"/>
        <v>2070</v>
      </c>
    </row>
    <row r="44" spans="1:16">
      <c r="A44" s="5" t="s">
        <v>385</v>
      </c>
      <c r="B44" s="30" t="s">
        <v>386</v>
      </c>
      <c r="C44" s="179">
        <v>29135</v>
      </c>
      <c r="D44" s="180">
        <f t="shared" si="6"/>
        <v>2427.9166666666665</v>
      </c>
      <c r="E44" s="180">
        <f t="shared" si="7"/>
        <v>2427.9166666666665</v>
      </c>
      <c r="F44" s="180">
        <f t="shared" si="7"/>
        <v>2427.9166666666665</v>
      </c>
      <c r="G44" s="180">
        <f t="shared" si="7"/>
        <v>2427.9166666666665</v>
      </c>
      <c r="H44" s="180">
        <f t="shared" si="7"/>
        <v>2427.9166666666665</v>
      </c>
      <c r="I44" s="180">
        <f t="shared" si="7"/>
        <v>2427.9166666666665</v>
      </c>
      <c r="J44" s="180">
        <f t="shared" si="7"/>
        <v>2427.9166666666665</v>
      </c>
      <c r="K44" s="180">
        <f t="shared" si="7"/>
        <v>2427.9166666666665</v>
      </c>
      <c r="L44" s="180">
        <f t="shared" si="7"/>
        <v>2427.9166666666665</v>
      </c>
      <c r="M44" s="180">
        <f t="shared" si="7"/>
        <v>2427.9166666666665</v>
      </c>
      <c r="N44" s="180">
        <f t="shared" si="7"/>
        <v>2427.9166666666665</v>
      </c>
      <c r="O44" s="180">
        <f t="shared" si="7"/>
        <v>2427.9166666666665</v>
      </c>
      <c r="P44" s="180">
        <f t="shared" si="2"/>
        <v>29135.000000000004</v>
      </c>
    </row>
    <row r="45" spans="1:16">
      <c r="A45" s="5" t="s">
        <v>387</v>
      </c>
      <c r="B45" s="30" t="s">
        <v>388</v>
      </c>
      <c r="C45" s="179">
        <v>0</v>
      </c>
      <c r="D45" s="180">
        <f t="shared" si="6"/>
        <v>0</v>
      </c>
      <c r="E45" s="180">
        <f t="shared" si="7"/>
        <v>0</v>
      </c>
      <c r="F45" s="180">
        <f t="shared" si="7"/>
        <v>0</v>
      </c>
      <c r="G45" s="180">
        <f t="shared" si="7"/>
        <v>0</v>
      </c>
      <c r="H45" s="180">
        <f t="shared" si="7"/>
        <v>0</v>
      </c>
      <c r="I45" s="180">
        <f t="shared" si="7"/>
        <v>0</v>
      </c>
      <c r="J45" s="180">
        <f t="shared" si="7"/>
        <v>0</v>
      </c>
      <c r="K45" s="180">
        <f t="shared" si="7"/>
        <v>0</v>
      </c>
      <c r="L45" s="180">
        <f t="shared" si="7"/>
        <v>0</v>
      </c>
      <c r="M45" s="180">
        <f t="shared" si="7"/>
        <v>0</v>
      </c>
      <c r="N45" s="180">
        <f t="shared" si="7"/>
        <v>0</v>
      </c>
      <c r="O45" s="180">
        <f t="shared" si="7"/>
        <v>0</v>
      </c>
      <c r="P45" s="180">
        <f t="shared" si="2"/>
        <v>0</v>
      </c>
    </row>
    <row r="46" spans="1:16">
      <c r="A46" s="5" t="s">
        <v>1090</v>
      </c>
      <c r="B46" s="30" t="s">
        <v>389</v>
      </c>
      <c r="C46" s="179">
        <v>85</v>
      </c>
      <c r="D46" s="180">
        <f t="shared" si="6"/>
        <v>7.083333333333333</v>
      </c>
      <c r="E46" s="180">
        <f t="shared" si="7"/>
        <v>7.083333333333333</v>
      </c>
      <c r="F46" s="180">
        <f t="shared" si="7"/>
        <v>7.083333333333333</v>
      </c>
      <c r="G46" s="180">
        <f t="shared" si="7"/>
        <v>7.083333333333333</v>
      </c>
      <c r="H46" s="180">
        <f t="shared" si="7"/>
        <v>7.083333333333333</v>
      </c>
      <c r="I46" s="180">
        <f t="shared" si="7"/>
        <v>7.083333333333333</v>
      </c>
      <c r="J46" s="180">
        <f t="shared" si="7"/>
        <v>7.083333333333333</v>
      </c>
      <c r="K46" s="180">
        <f t="shared" si="7"/>
        <v>7.083333333333333</v>
      </c>
      <c r="L46" s="180">
        <f t="shared" si="7"/>
        <v>7.083333333333333</v>
      </c>
      <c r="M46" s="180">
        <f t="shared" si="7"/>
        <v>7.083333333333333</v>
      </c>
      <c r="N46" s="180">
        <f t="shared" si="7"/>
        <v>7.083333333333333</v>
      </c>
      <c r="O46" s="180">
        <f t="shared" si="7"/>
        <v>7.083333333333333</v>
      </c>
      <c r="P46" s="180">
        <f t="shared" si="2"/>
        <v>85</v>
      </c>
    </row>
    <row r="47" spans="1:16">
      <c r="A47" s="5" t="s">
        <v>1091</v>
      </c>
      <c r="B47" s="30" t="s">
        <v>390</v>
      </c>
      <c r="C47" s="179">
        <v>0</v>
      </c>
      <c r="D47" s="180">
        <f t="shared" si="6"/>
        <v>0</v>
      </c>
      <c r="E47" s="180">
        <f t="shared" si="7"/>
        <v>0</v>
      </c>
      <c r="F47" s="180">
        <f t="shared" si="7"/>
        <v>0</v>
      </c>
      <c r="G47" s="180">
        <f t="shared" si="7"/>
        <v>0</v>
      </c>
      <c r="H47" s="180">
        <f t="shared" si="7"/>
        <v>0</v>
      </c>
      <c r="I47" s="180">
        <f t="shared" si="7"/>
        <v>0</v>
      </c>
      <c r="J47" s="180">
        <f t="shared" si="7"/>
        <v>0</v>
      </c>
      <c r="K47" s="180">
        <f t="shared" si="7"/>
        <v>0</v>
      </c>
      <c r="L47" s="180">
        <f t="shared" si="7"/>
        <v>0</v>
      </c>
      <c r="M47" s="180">
        <f t="shared" si="7"/>
        <v>0</v>
      </c>
      <c r="N47" s="180">
        <f t="shared" si="7"/>
        <v>0</v>
      </c>
      <c r="O47" s="180">
        <f t="shared" si="7"/>
        <v>0</v>
      </c>
      <c r="P47" s="180">
        <f t="shared" si="2"/>
        <v>0</v>
      </c>
    </row>
    <row r="48" spans="1:16">
      <c r="A48" s="5" t="s">
        <v>391</v>
      </c>
      <c r="B48" s="30" t="s">
        <v>392</v>
      </c>
      <c r="C48" s="179">
        <v>2050</v>
      </c>
      <c r="D48" s="180">
        <f t="shared" si="6"/>
        <v>170.83333333333334</v>
      </c>
      <c r="E48" s="180">
        <f t="shared" si="7"/>
        <v>170.83333333333334</v>
      </c>
      <c r="F48" s="180">
        <f t="shared" si="7"/>
        <v>170.83333333333334</v>
      </c>
      <c r="G48" s="180">
        <f t="shared" si="7"/>
        <v>170.83333333333334</v>
      </c>
      <c r="H48" s="180">
        <f t="shared" si="7"/>
        <v>170.83333333333334</v>
      </c>
      <c r="I48" s="180">
        <f t="shared" si="7"/>
        <v>170.83333333333334</v>
      </c>
      <c r="J48" s="180">
        <f t="shared" si="7"/>
        <v>170.83333333333334</v>
      </c>
      <c r="K48" s="180">
        <f t="shared" si="7"/>
        <v>170.83333333333334</v>
      </c>
      <c r="L48" s="180">
        <f t="shared" si="7"/>
        <v>170.83333333333334</v>
      </c>
      <c r="M48" s="180">
        <f t="shared" si="7"/>
        <v>170.83333333333334</v>
      </c>
      <c r="N48" s="180">
        <f t="shared" si="7"/>
        <v>170.83333333333334</v>
      </c>
      <c r="O48" s="180">
        <f t="shared" si="7"/>
        <v>170.83333333333334</v>
      </c>
      <c r="P48" s="180">
        <f t="shared" si="2"/>
        <v>2049.9999999999995</v>
      </c>
    </row>
    <row r="49" spans="1:16">
      <c r="A49" s="7" t="s">
        <v>658</v>
      </c>
      <c r="B49" s="33" t="s">
        <v>393</v>
      </c>
      <c r="C49" s="179">
        <v>31270</v>
      </c>
      <c r="D49" s="180">
        <f t="shared" si="6"/>
        <v>2605.8333333333335</v>
      </c>
      <c r="E49" s="180">
        <f t="shared" si="7"/>
        <v>2605.8333333333335</v>
      </c>
      <c r="F49" s="180">
        <f t="shared" si="7"/>
        <v>2605.8333333333335</v>
      </c>
      <c r="G49" s="180">
        <f t="shared" si="7"/>
        <v>2605.8333333333335</v>
      </c>
      <c r="H49" s="180">
        <f t="shared" si="7"/>
        <v>2605.8333333333335</v>
      </c>
      <c r="I49" s="180">
        <f t="shared" si="7"/>
        <v>2605.8333333333335</v>
      </c>
      <c r="J49" s="180">
        <f t="shared" si="7"/>
        <v>2605.8333333333335</v>
      </c>
      <c r="K49" s="180">
        <f t="shared" si="7"/>
        <v>2605.8333333333335</v>
      </c>
      <c r="L49" s="180">
        <f t="shared" si="7"/>
        <v>2605.8333333333335</v>
      </c>
      <c r="M49" s="180">
        <f t="shared" si="7"/>
        <v>2605.8333333333335</v>
      </c>
      <c r="N49" s="180">
        <f t="shared" si="7"/>
        <v>2605.8333333333335</v>
      </c>
      <c r="O49" s="180">
        <f t="shared" si="7"/>
        <v>2605.8333333333335</v>
      </c>
      <c r="P49" s="180">
        <f t="shared" si="2"/>
        <v>31269.999999999996</v>
      </c>
    </row>
    <row r="50" spans="1:16">
      <c r="A50" s="39" t="s">
        <v>659</v>
      </c>
      <c r="B50" s="52" t="s">
        <v>394</v>
      </c>
      <c r="C50" s="179">
        <v>144176</v>
      </c>
      <c r="D50" s="180">
        <f t="shared" si="6"/>
        <v>12014.666666666666</v>
      </c>
      <c r="E50" s="180">
        <f t="shared" si="7"/>
        <v>12014.666666666666</v>
      </c>
      <c r="F50" s="180">
        <f t="shared" si="7"/>
        <v>12014.666666666666</v>
      </c>
      <c r="G50" s="180">
        <f t="shared" si="7"/>
        <v>12014.666666666666</v>
      </c>
      <c r="H50" s="180">
        <f t="shared" si="7"/>
        <v>12014.666666666666</v>
      </c>
      <c r="I50" s="180">
        <f t="shared" si="7"/>
        <v>12014.666666666666</v>
      </c>
      <c r="J50" s="180">
        <f t="shared" si="7"/>
        <v>12014.666666666666</v>
      </c>
      <c r="K50" s="180">
        <f t="shared" si="7"/>
        <v>12014.666666666666</v>
      </c>
      <c r="L50" s="180">
        <f t="shared" si="7"/>
        <v>12014.666666666666</v>
      </c>
      <c r="M50" s="180">
        <f t="shared" si="7"/>
        <v>12014.666666666666</v>
      </c>
      <c r="N50" s="180">
        <f t="shared" si="7"/>
        <v>12014.666666666666</v>
      </c>
      <c r="O50" s="180">
        <f t="shared" si="7"/>
        <v>12014.666666666666</v>
      </c>
      <c r="P50" s="180">
        <f t="shared" si="2"/>
        <v>144176</v>
      </c>
    </row>
    <row r="51" spans="1:16">
      <c r="A51" s="13" t="s">
        <v>395</v>
      </c>
      <c r="B51" s="30" t="s">
        <v>396</v>
      </c>
      <c r="C51" s="179">
        <v>0</v>
      </c>
      <c r="D51" s="180">
        <f t="shared" si="6"/>
        <v>0</v>
      </c>
      <c r="E51" s="180">
        <f t="shared" si="7"/>
        <v>0</v>
      </c>
      <c r="F51" s="180">
        <f t="shared" si="7"/>
        <v>0</v>
      </c>
      <c r="G51" s="180">
        <f t="shared" si="7"/>
        <v>0</v>
      </c>
      <c r="H51" s="180">
        <f t="shared" si="7"/>
        <v>0</v>
      </c>
      <c r="I51" s="180">
        <f t="shared" si="7"/>
        <v>0</v>
      </c>
      <c r="J51" s="180">
        <f t="shared" si="7"/>
        <v>0</v>
      </c>
      <c r="K51" s="180">
        <f t="shared" si="7"/>
        <v>0</v>
      </c>
      <c r="L51" s="180">
        <f t="shared" si="7"/>
        <v>0</v>
      </c>
      <c r="M51" s="180">
        <f t="shared" si="7"/>
        <v>0</v>
      </c>
      <c r="N51" s="180">
        <f t="shared" si="7"/>
        <v>0</v>
      </c>
      <c r="O51" s="180">
        <f t="shared" si="7"/>
        <v>0</v>
      </c>
      <c r="P51" s="180">
        <f t="shared" si="2"/>
        <v>0</v>
      </c>
    </row>
    <row r="52" spans="1:16">
      <c r="A52" s="13" t="s">
        <v>660</v>
      </c>
      <c r="B52" s="30" t="s">
        <v>397</v>
      </c>
      <c r="C52" s="179">
        <v>1400</v>
      </c>
      <c r="D52" s="180">
        <f t="shared" si="6"/>
        <v>116.66666666666667</v>
      </c>
      <c r="E52" s="180">
        <f t="shared" si="7"/>
        <v>116.66666666666667</v>
      </c>
      <c r="F52" s="180">
        <f t="shared" si="7"/>
        <v>116.66666666666667</v>
      </c>
      <c r="G52" s="180">
        <f t="shared" si="7"/>
        <v>116.66666666666667</v>
      </c>
      <c r="H52" s="180">
        <f t="shared" si="7"/>
        <v>116.66666666666667</v>
      </c>
      <c r="I52" s="180">
        <f t="shared" si="7"/>
        <v>116.66666666666667</v>
      </c>
      <c r="J52" s="180">
        <f t="shared" si="7"/>
        <v>116.66666666666667</v>
      </c>
      <c r="K52" s="180">
        <f t="shared" si="7"/>
        <v>116.66666666666667</v>
      </c>
      <c r="L52" s="180">
        <f t="shared" si="7"/>
        <v>116.66666666666667</v>
      </c>
      <c r="M52" s="180">
        <f t="shared" si="7"/>
        <v>116.66666666666667</v>
      </c>
      <c r="N52" s="180">
        <f t="shared" si="7"/>
        <v>116.66666666666667</v>
      </c>
      <c r="O52" s="180">
        <f t="shared" si="7"/>
        <v>116.66666666666667</v>
      </c>
      <c r="P52" s="180">
        <f t="shared" si="2"/>
        <v>1400.0000000000002</v>
      </c>
    </row>
    <row r="53" spans="1:16">
      <c r="A53" s="17" t="s">
        <v>1092</v>
      </c>
      <c r="B53" s="30" t="s">
        <v>398</v>
      </c>
      <c r="C53" s="179">
        <v>0</v>
      </c>
      <c r="D53" s="180">
        <f t="shared" si="6"/>
        <v>0</v>
      </c>
      <c r="E53" s="180">
        <f t="shared" si="7"/>
        <v>0</v>
      </c>
      <c r="F53" s="180">
        <f t="shared" si="7"/>
        <v>0</v>
      </c>
      <c r="G53" s="180">
        <f t="shared" si="7"/>
        <v>0</v>
      </c>
      <c r="H53" s="180">
        <f t="shared" si="7"/>
        <v>0</v>
      </c>
      <c r="I53" s="180">
        <f t="shared" si="7"/>
        <v>0</v>
      </c>
      <c r="J53" s="180">
        <f t="shared" si="7"/>
        <v>0</v>
      </c>
      <c r="K53" s="180">
        <f t="shared" si="7"/>
        <v>0</v>
      </c>
      <c r="L53" s="180">
        <f t="shared" si="7"/>
        <v>0</v>
      </c>
      <c r="M53" s="180">
        <f t="shared" si="7"/>
        <v>0</v>
      </c>
      <c r="N53" s="180">
        <f t="shared" si="7"/>
        <v>0</v>
      </c>
      <c r="O53" s="180">
        <f t="shared" si="7"/>
        <v>0</v>
      </c>
      <c r="P53" s="180">
        <f t="shared" si="2"/>
        <v>0</v>
      </c>
    </row>
    <row r="54" spans="1:16">
      <c r="A54" s="17" t="s">
        <v>1093</v>
      </c>
      <c r="B54" s="30" t="s">
        <v>399</v>
      </c>
      <c r="C54" s="179">
        <v>596</v>
      </c>
      <c r="D54" s="180">
        <f t="shared" si="6"/>
        <v>49.666666666666664</v>
      </c>
      <c r="E54" s="180">
        <f t="shared" si="7"/>
        <v>49.666666666666664</v>
      </c>
      <c r="F54" s="180">
        <f t="shared" si="7"/>
        <v>49.666666666666664</v>
      </c>
      <c r="G54" s="180">
        <f t="shared" si="7"/>
        <v>49.666666666666664</v>
      </c>
      <c r="H54" s="180">
        <f t="shared" si="7"/>
        <v>49.666666666666664</v>
      </c>
      <c r="I54" s="180">
        <f t="shared" si="7"/>
        <v>49.666666666666664</v>
      </c>
      <c r="J54" s="180">
        <f t="shared" si="7"/>
        <v>49.666666666666664</v>
      </c>
      <c r="K54" s="180">
        <f t="shared" si="7"/>
        <v>49.666666666666664</v>
      </c>
      <c r="L54" s="180">
        <f t="shared" si="7"/>
        <v>49.666666666666664</v>
      </c>
      <c r="M54" s="180">
        <f t="shared" si="7"/>
        <v>49.666666666666664</v>
      </c>
      <c r="N54" s="180">
        <f t="shared" si="7"/>
        <v>49.666666666666664</v>
      </c>
      <c r="O54" s="180">
        <f t="shared" si="7"/>
        <v>49.666666666666664</v>
      </c>
      <c r="P54" s="180">
        <f t="shared" si="2"/>
        <v>596</v>
      </c>
    </row>
    <row r="55" spans="1:16">
      <c r="A55" s="17" t="s">
        <v>1094</v>
      </c>
      <c r="B55" s="30" t="s">
        <v>400</v>
      </c>
      <c r="C55" s="179">
        <v>3900</v>
      </c>
      <c r="D55" s="180">
        <f t="shared" si="6"/>
        <v>325</v>
      </c>
      <c r="E55" s="180">
        <f t="shared" si="7"/>
        <v>325</v>
      </c>
      <c r="F55" s="180">
        <f t="shared" si="7"/>
        <v>325</v>
      </c>
      <c r="G55" s="180">
        <f t="shared" si="7"/>
        <v>325</v>
      </c>
      <c r="H55" s="180">
        <f t="shared" si="7"/>
        <v>325</v>
      </c>
      <c r="I55" s="180">
        <f t="shared" si="7"/>
        <v>325</v>
      </c>
      <c r="J55" s="180">
        <f t="shared" si="7"/>
        <v>325</v>
      </c>
      <c r="K55" s="180">
        <f t="shared" si="7"/>
        <v>325</v>
      </c>
      <c r="L55" s="180">
        <f t="shared" si="7"/>
        <v>325</v>
      </c>
      <c r="M55" s="180">
        <f t="shared" si="7"/>
        <v>325</v>
      </c>
      <c r="N55" s="180">
        <f t="shared" si="7"/>
        <v>325</v>
      </c>
      <c r="O55" s="180">
        <f t="shared" si="7"/>
        <v>325</v>
      </c>
      <c r="P55" s="180">
        <f t="shared" si="2"/>
        <v>3900</v>
      </c>
    </row>
    <row r="56" spans="1:16">
      <c r="A56" s="13" t="s">
        <v>1095</v>
      </c>
      <c r="B56" s="30" t="s">
        <v>401</v>
      </c>
      <c r="C56" s="179">
        <v>7150</v>
      </c>
      <c r="D56" s="180">
        <f t="shared" si="6"/>
        <v>595.83333333333337</v>
      </c>
      <c r="E56" s="180">
        <f t="shared" si="7"/>
        <v>595.83333333333337</v>
      </c>
      <c r="F56" s="180">
        <f t="shared" si="7"/>
        <v>595.83333333333337</v>
      </c>
      <c r="G56" s="180">
        <f t="shared" si="7"/>
        <v>595.83333333333337</v>
      </c>
      <c r="H56" s="180">
        <f t="shared" si="7"/>
        <v>595.83333333333337</v>
      </c>
      <c r="I56" s="180">
        <f t="shared" si="7"/>
        <v>595.83333333333337</v>
      </c>
      <c r="J56" s="180">
        <f t="shared" si="7"/>
        <v>595.83333333333337</v>
      </c>
      <c r="K56" s="180">
        <f t="shared" si="7"/>
        <v>595.83333333333337</v>
      </c>
      <c r="L56" s="180">
        <f t="shared" si="7"/>
        <v>595.83333333333337</v>
      </c>
      <c r="M56" s="180">
        <f t="shared" si="7"/>
        <v>595.83333333333337</v>
      </c>
      <c r="N56" s="180">
        <f t="shared" si="7"/>
        <v>595.83333333333337</v>
      </c>
      <c r="O56" s="180">
        <f t="shared" si="7"/>
        <v>595.83333333333337</v>
      </c>
      <c r="P56" s="180">
        <f t="shared" si="2"/>
        <v>7149.9999999999991</v>
      </c>
    </row>
    <row r="57" spans="1:16">
      <c r="A57" s="13" t="s">
        <v>1096</v>
      </c>
      <c r="B57" s="30" t="s">
        <v>402</v>
      </c>
      <c r="C57" s="179">
        <v>710</v>
      </c>
      <c r="D57" s="180">
        <f t="shared" si="6"/>
        <v>59.166666666666664</v>
      </c>
      <c r="E57" s="180">
        <f t="shared" si="7"/>
        <v>59.166666666666664</v>
      </c>
      <c r="F57" s="180">
        <f t="shared" si="7"/>
        <v>59.166666666666664</v>
      </c>
      <c r="G57" s="180">
        <f t="shared" si="7"/>
        <v>59.166666666666664</v>
      </c>
      <c r="H57" s="180">
        <f t="shared" si="7"/>
        <v>59.166666666666664</v>
      </c>
      <c r="I57" s="180">
        <f t="shared" si="7"/>
        <v>59.166666666666664</v>
      </c>
      <c r="J57" s="180">
        <f t="shared" si="7"/>
        <v>59.166666666666664</v>
      </c>
      <c r="K57" s="180">
        <f t="shared" si="7"/>
        <v>59.166666666666664</v>
      </c>
      <c r="L57" s="180">
        <f t="shared" si="7"/>
        <v>59.166666666666664</v>
      </c>
      <c r="M57" s="180">
        <f t="shared" si="7"/>
        <v>59.166666666666664</v>
      </c>
      <c r="N57" s="180">
        <f t="shared" si="7"/>
        <v>59.166666666666664</v>
      </c>
      <c r="O57" s="180">
        <f t="shared" si="7"/>
        <v>59.166666666666664</v>
      </c>
      <c r="P57" s="180">
        <f t="shared" si="2"/>
        <v>709.99999999999989</v>
      </c>
    </row>
    <row r="58" spans="1:16">
      <c r="A58" s="13" t="s">
        <v>1097</v>
      </c>
      <c r="B58" s="30" t="s">
        <v>403</v>
      </c>
      <c r="C58" s="179">
        <v>13650</v>
      </c>
      <c r="D58" s="180">
        <f t="shared" si="6"/>
        <v>1137.5</v>
      </c>
      <c r="E58" s="180">
        <f t="shared" ref="E58:O70" si="8">$C58/12</f>
        <v>1137.5</v>
      </c>
      <c r="F58" s="180">
        <f t="shared" si="8"/>
        <v>1137.5</v>
      </c>
      <c r="G58" s="180">
        <f t="shared" si="8"/>
        <v>1137.5</v>
      </c>
      <c r="H58" s="180">
        <f t="shared" si="8"/>
        <v>1137.5</v>
      </c>
      <c r="I58" s="180">
        <f t="shared" si="8"/>
        <v>1137.5</v>
      </c>
      <c r="J58" s="180">
        <f t="shared" si="8"/>
        <v>1137.5</v>
      </c>
      <c r="K58" s="180">
        <f t="shared" si="8"/>
        <v>1137.5</v>
      </c>
      <c r="L58" s="180">
        <f t="shared" si="8"/>
        <v>1137.5</v>
      </c>
      <c r="M58" s="180">
        <f t="shared" si="8"/>
        <v>1137.5</v>
      </c>
      <c r="N58" s="180">
        <f t="shared" si="8"/>
        <v>1137.5</v>
      </c>
      <c r="O58" s="180">
        <f t="shared" si="8"/>
        <v>1137.5</v>
      </c>
      <c r="P58" s="180">
        <f t="shared" si="2"/>
        <v>13650</v>
      </c>
    </row>
    <row r="59" spans="1:16">
      <c r="A59" s="49" t="s">
        <v>689</v>
      </c>
      <c r="B59" s="52" t="s">
        <v>404</v>
      </c>
      <c r="C59" s="179">
        <v>27406</v>
      </c>
      <c r="D59" s="180">
        <f t="shared" si="6"/>
        <v>2283.8333333333335</v>
      </c>
      <c r="E59" s="180">
        <f t="shared" si="8"/>
        <v>2283.8333333333335</v>
      </c>
      <c r="F59" s="180">
        <f t="shared" si="8"/>
        <v>2283.8333333333335</v>
      </c>
      <c r="G59" s="180">
        <f t="shared" si="8"/>
        <v>2283.8333333333335</v>
      </c>
      <c r="H59" s="180">
        <f t="shared" si="8"/>
        <v>2283.8333333333335</v>
      </c>
      <c r="I59" s="180">
        <f t="shared" si="8"/>
        <v>2283.8333333333335</v>
      </c>
      <c r="J59" s="180">
        <f t="shared" si="8"/>
        <v>2283.8333333333335</v>
      </c>
      <c r="K59" s="180">
        <f t="shared" si="8"/>
        <v>2283.8333333333335</v>
      </c>
      <c r="L59" s="180">
        <f t="shared" si="8"/>
        <v>2283.8333333333335</v>
      </c>
      <c r="M59" s="180">
        <f t="shared" si="8"/>
        <v>2283.8333333333335</v>
      </c>
      <c r="N59" s="180">
        <f t="shared" si="8"/>
        <v>2283.8333333333335</v>
      </c>
      <c r="O59" s="180">
        <f t="shared" si="8"/>
        <v>2283.8333333333335</v>
      </c>
      <c r="P59" s="180">
        <f t="shared" si="2"/>
        <v>27405.999999999996</v>
      </c>
    </row>
    <row r="60" spans="1:16">
      <c r="A60" s="12" t="s">
        <v>1098</v>
      </c>
      <c r="B60" s="30" t="s">
        <v>405</v>
      </c>
      <c r="C60" s="179">
        <v>0</v>
      </c>
      <c r="D60" s="180">
        <f t="shared" si="6"/>
        <v>0</v>
      </c>
      <c r="E60" s="180">
        <f t="shared" si="8"/>
        <v>0</v>
      </c>
      <c r="F60" s="180">
        <f t="shared" si="8"/>
        <v>0</v>
      </c>
      <c r="G60" s="180">
        <f t="shared" si="8"/>
        <v>0</v>
      </c>
      <c r="H60" s="180">
        <f t="shared" si="8"/>
        <v>0</v>
      </c>
      <c r="I60" s="180">
        <f t="shared" si="8"/>
        <v>0</v>
      </c>
      <c r="J60" s="180">
        <f t="shared" si="8"/>
        <v>0</v>
      </c>
      <c r="K60" s="180">
        <f t="shared" si="8"/>
        <v>0</v>
      </c>
      <c r="L60" s="180">
        <f t="shared" si="8"/>
        <v>0</v>
      </c>
      <c r="M60" s="180">
        <f t="shared" si="8"/>
        <v>0</v>
      </c>
      <c r="N60" s="180">
        <f t="shared" si="8"/>
        <v>0</v>
      </c>
      <c r="O60" s="180">
        <f t="shared" si="8"/>
        <v>0</v>
      </c>
      <c r="P60" s="180">
        <f t="shared" si="2"/>
        <v>0</v>
      </c>
    </row>
    <row r="61" spans="1:16">
      <c r="A61" s="12" t="s">
        <v>406</v>
      </c>
      <c r="B61" s="30" t="s">
        <v>407</v>
      </c>
      <c r="C61" s="179">
        <v>0</v>
      </c>
      <c r="D61" s="180">
        <f t="shared" si="6"/>
        <v>0</v>
      </c>
      <c r="E61" s="180">
        <f t="shared" si="8"/>
        <v>0</v>
      </c>
      <c r="F61" s="180">
        <f t="shared" si="8"/>
        <v>0</v>
      </c>
      <c r="G61" s="180">
        <f t="shared" si="8"/>
        <v>0</v>
      </c>
      <c r="H61" s="180">
        <f t="shared" si="8"/>
        <v>0</v>
      </c>
      <c r="I61" s="180">
        <f t="shared" si="8"/>
        <v>0</v>
      </c>
      <c r="J61" s="180">
        <f t="shared" si="8"/>
        <v>0</v>
      </c>
      <c r="K61" s="180">
        <f t="shared" si="8"/>
        <v>0</v>
      </c>
      <c r="L61" s="180">
        <f t="shared" si="8"/>
        <v>0</v>
      </c>
      <c r="M61" s="180">
        <f t="shared" si="8"/>
        <v>0</v>
      </c>
      <c r="N61" s="180">
        <f t="shared" si="8"/>
        <v>0</v>
      </c>
      <c r="O61" s="180">
        <f t="shared" si="8"/>
        <v>0</v>
      </c>
      <c r="P61" s="180">
        <f t="shared" si="2"/>
        <v>0</v>
      </c>
    </row>
    <row r="62" spans="1:16">
      <c r="A62" s="12" t="s">
        <v>408</v>
      </c>
      <c r="B62" s="30" t="s">
        <v>409</v>
      </c>
      <c r="C62" s="179">
        <v>0</v>
      </c>
      <c r="D62" s="180">
        <f t="shared" si="6"/>
        <v>0</v>
      </c>
      <c r="E62" s="180">
        <f t="shared" si="8"/>
        <v>0</v>
      </c>
      <c r="F62" s="180">
        <f t="shared" si="8"/>
        <v>0</v>
      </c>
      <c r="G62" s="180">
        <f t="shared" si="8"/>
        <v>0</v>
      </c>
      <c r="H62" s="180">
        <f t="shared" si="8"/>
        <v>0</v>
      </c>
      <c r="I62" s="180">
        <f t="shared" si="8"/>
        <v>0</v>
      </c>
      <c r="J62" s="180">
        <f t="shared" si="8"/>
        <v>0</v>
      </c>
      <c r="K62" s="180">
        <f t="shared" si="8"/>
        <v>0</v>
      </c>
      <c r="L62" s="180">
        <f t="shared" si="8"/>
        <v>0</v>
      </c>
      <c r="M62" s="180">
        <f t="shared" si="8"/>
        <v>0</v>
      </c>
      <c r="N62" s="180">
        <f t="shared" si="8"/>
        <v>0</v>
      </c>
      <c r="O62" s="180">
        <f t="shared" si="8"/>
        <v>0</v>
      </c>
      <c r="P62" s="180">
        <f t="shared" si="2"/>
        <v>0</v>
      </c>
    </row>
    <row r="63" spans="1:16">
      <c r="A63" s="12" t="s">
        <v>690</v>
      </c>
      <c r="B63" s="30" t="s">
        <v>410</v>
      </c>
      <c r="C63" s="179">
        <v>0</v>
      </c>
      <c r="D63" s="180">
        <f t="shared" si="6"/>
        <v>0</v>
      </c>
      <c r="E63" s="180">
        <f t="shared" si="8"/>
        <v>0</v>
      </c>
      <c r="F63" s="180">
        <f t="shared" si="8"/>
        <v>0</v>
      </c>
      <c r="G63" s="180">
        <f t="shared" si="8"/>
        <v>0</v>
      </c>
      <c r="H63" s="180">
        <f t="shared" si="8"/>
        <v>0</v>
      </c>
      <c r="I63" s="180">
        <f t="shared" si="8"/>
        <v>0</v>
      </c>
      <c r="J63" s="180">
        <f t="shared" si="8"/>
        <v>0</v>
      </c>
      <c r="K63" s="180">
        <f t="shared" si="8"/>
        <v>0</v>
      </c>
      <c r="L63" s="180">
        <f t="shared" si="8"/>
        <v>0</v>
      </c>
      <c r="M63" s="180">
        <f t="shared" si="8"/>
        <v>0</v>
      </c>
      <c r="N63" s="180">
        <f t="shared" si="8"/>
        <v>0</v>
      </c>
      <c r="O63" s="180">
        <f t="shared" si="8"/>
        <v>0</v>
      </c>
      <c r="P63" s="180">
        <f t="shared" si="2"/>
        <v>0</v>
      </c>
    </row>
    <row r="64" spans="1:16">
      <c r="A64" s="12" t="s">
        <v>1099</v>
      </c>
      <c r="B64" s="30" t="s">
        <v>411</v>
      </c>
      <c r="C64" s="179">
        <v>0</v>
      </c>
      <c r="D64" s="180">
        <f t="shared" si="6"/>
        <v>0</v>
      </c>
      <c r="E64" s="180">
        <f t="shared" si="8"/>
        <v>0</v>
      </c>
      <c r="F64" s="180">
        <f t="shared" si="8"/>
        <v>0</v>
      </c>
      <c r="G64" s="180">
        <f t="shared" si="8"/>
        <v>0</v>
      </c>
      <c r="H64" s="180">
        <f t="shared" si="8"/>
        <v>0</v>
      </c>
      <c r="I64" s="180">
        <f t="shared" si="8"/>
        <v>0</v>
      </c>
      <c r="J64" s="180">
        <f t="shared" si="8"/>
        <v>0</v>
      </c>
      <c r="K64" s="180">
        <f t="shared" si="8"/>
        <v>0</v>
      </c>
      <c r="L64" s="180">
        <f t="shared" si="8"/>
        <v>0</v>
      </c>
      <c r="M64" s="180">
        <f t="shared" si="8"/>
        <v>0</v>
      </c>
      <c r="N64" s="180">
        <f t="shared" si="8"/>
        <v>0</v>
      </c>
      <c r="O64" s="180">
        <f t="shared" si="8"/>
        <v>0</v>
      </c>
      <c r="P64" s="180">
        <f t="shared" si="2"/>
        <v>0</v>
      </c>
    </row>
    <row r="65" spans="1:16">
      <c r="A65" s="12" t="s">
        <v>1067</v>
      </c>
      <c r="B65" s="30" t="s">
        <v>412</v>
      </c>
      <c r="C65" s="179">
        <v>5490</v>
      </c>
      <c r="D65" s="180">
        <f t="shared" si="6"/>
        <v>457.5</v>
      </c>
      <c r="E65" s="180">
        <f t="shared" si="8"/>
        <v>457.5</v>
      </c>
      <c r="F65" s="180">
        <f t="shared" si="8"/>
        <v>457.5</v>
      </c>
      <c r="G65" s="180">
        <f t="shared" si="8"/>
        <v>457.5</v>
      </c>
      <c r="H65" s="180">
        <f t="shared" si="8"/>
        <v>457.5</v>
      </c>
      <c r="I65" s="180">
        <f t="shared" si="8"/>
        <v>457.5</v>
      </c>
      <c r="J65" s="180">
        <f t="shared" si="8"/>
        <v>457.5</v>
      </c>
      <c r="K65" s="180">
        <f t="shared" si="8"/>
        <v>457.5</v>
      </c>
      <c r="L65" s="180">
        <f t="shared" si="8"/>
        <v>457.5</v>
      </c>
      <c r="M65" s="180">
        <f t="shared" si="8"/>
        <v>457.5</v>
      </c>
      <c r="N65" s="180">
        <f t="shared" si="8"/>
        <v>457.5</v>
      </c>
      <c r="O65" s="180">
        <f t="shared" si="8"/>
        <v>457.5</v>
      </c>
      <c r="P65" s="180">
        <f t="shared" si="2"/>
        <v>5490</v>
      </c>
    </row>
    <row r="66" spans="1:16">
      <c r="A66" s="12" t="s">
        <v>1100</v>
      </c>
      <c r="B66" s="30" t="s">
        <v>413</v>
      </c>
      <c r="C66" s="179">
        <v>0</v>
      </c>
      <c r="D66" s="180">
        <f t="shared" si="6"/>
        <v>0</v>
      </c>
      <c r="E66" s="180">
        <f t="shared" si="8"/>
        <v>0</v>
      </c>
      <c r="F66" s="180">
        <f t="shared" si="8"/>
        <v>0</v>
      </c>
      <c r="G66" s="180">
        <f t="shared" si="8"/>
        <v>0</v>
      </c>
      <c r="H66" s="180">
        <f t="shared" si="8"/>
        <v>0</v>
      </c>
      <c r="I66" s="180">
        <f t="shared" si="8"/>
        <v>0</v>
      </c>
      <c r="J66" s="180">
        <f t="shared" si="8"/>
        <v>0</v>
      </c>
      <c r="K66" s="180">
        <f t="shared" si="8"/>
        <v>0</v>
      </c>
      <c r="L66" s="180">
        <f t="shared" si="8"/>
        <v>0</v>
      </c>
      <c r="M66" s="180">
        <f t="shared" si="8"/>
        <v>0</v>
      </c>
      <c r="N66" s="180">
        <f t="shared" si="8"/>
        <v>0</v>
      </c>
      <c r="O66" s="180">
        <f t="shared" si="8"/>
        <v>0</v>
      </c>
      <c r="P66" s="180">
        <f t="shared" si="2"/>
        <v>0</v>
      </c>
    </row>
    <row r="67" spans="1:16">
      <c r="A67" s="12" t="s">
        <v>0</v>
      </c>
      <c r="B67" s="30" t="s">
        <v>414</v>
      </c>
      <c r="C67" s="179">
        <v>3100</v>
      </c>
      <c r="D67" s="180">
        <f t="shared" si="6"/>
        <v>258.33333333333331</v>
      </c>
      <c r="E67" s="180">
        <f t="shared" si="8"/>
        <v>258.33333333333331</v>
      </c>
      <c r="F67" s="180">
        <f t="shared" si="8"/>
        <v>258.33333333333331</v>
      </c>
      <c r="G67" s="180">
        <f t="shared" si="8"/>
        <v>258.33333333333331</v>
      </c>
      <c r="H67" s="180">
        <f t="shared" si="8"/>
        <v>258.33333333333331</v>
      </c>
      <c r="I67" s="180">
        <f t="shared" si="8"/>
        <v>258.33333333333331</v>
      </c>
      <c r="J67" s="180">
        <f t="shared" si="8"/>
        <v>258.33333333333331</v>
      </c>
      <c r="K67" s="180">
        <f t="shared" si="8"/>
        <v>258.33333333333331</v>
      </c>
      <c r="L67" s="180">
        <f t="shared" si="8"/>
        <v>258.33333333333331</v>
      </c>
      <c r="M67" s="180">
        <f t="shared" si="8"/>
        <v>258.33333333333331</v>
      </c>
      <c r="N67" s="180">
        <f t="shared" si="8"/>
        <v>258.33333333333331</v>
      </c>
      <c r="O67" s="180">
        <f t="shared" si="8"/>
        <v>258.33333333333331</v>
      </c>
      <c r="P67" s="180">
        <f t="shared" si="2"/>
        <v>3100.0000000000005</v>
      </c>
    </row>
    <row r="68" spans="1:16">
      <c r="A68" s="12" t="s">
        <v>415</v>
      </c>
      <c r="B68" s="30" t="s">
        <v>416</v>
      </c>
      <c r="C68" s="179">
        <v>0</v>
      </c>
      <c r="D68" s="180">
        <f t="shared" si="6"/>
        <v>0</v>
      </c>
      <c r="E68" s="180">
        <f t="shared" si="8"/>
        <v>0</v>
      </c>
      <c r="F68" s="180">
        <f t="shared" si="8"/>
        <v>0</v>
      </c>
      <c r="G68" s="180">
        <f t="shared" si="8"/>
        <v>0</v>
      </c>
      <c r="H68" s="180">
        <f t="shared" si="8"/>
        <v>0</v>
      </c>
      <c r="I68" s="180">
        <f t="shared" si="8"/>
        <v>0</v>
      </c>
      <c r="J68" s="180">
        <f t="shared" si="8"/>
        <v>0</v>
      </c>
      <c r="K68" s="180">
        <f t="shared" si="8"/>
        <v>0</v>
      </c>
      <c r="L68" s="180">
        <f t="shared" si="8"/>
        <v>0</v>
      </c>
      <c r="M68" s="180">
        <f t="shared" si="8"/>
        <v>0</v>
      </c>
      <c r="N68" s="180">
        <f t="shared" si="8"/>
        <v>0</v>
      </c>
      <c r="O68" s="180">
        <f t="shared" si="8"/>
        <v>0</v>
      </c>
      <c r="P68" s="180">
        <f t="shared" si="2"/>
        <v>0</v>
      </c>
    </row>
    <row r="69" spans="1:16">
      <c r="A69" s="20" t="s">
        <v>417</v>
      </c>
      <c r="B69" s="30" t="s">
        <v>418</v>
      </c>
      <c r="C69" s="179">
        <v>0</v>
      </c>
      <c r="D69" s="180">
        <f t="shared" si="6"/>
        <v>0</v>
      </c>
      <c r="E69" s="180">
        <f t="shared" si="8"/>
        <v>0</v>
      </c>
      <c r="F69" s="180">
        <f t="shared" si="8"/>
        <v>0</v>
      </c>
      <c r="G69" s="180">
        <f t="shared" si="8"/>
        <v>0</v>
      </c>
      <c r="H69" s="180">
        <f t="shared" si="8"/>
        <v>0</v>
      </c>
      <c r="I69" s="180">
        <f t="shared" si="8"/>
        <v>0</v>
      </c>
      <c r="J69" s="180">
        <f t="shared" si="8"/>
        <v>0</v>
      </c>
      <c r="K69" s="180">
        <f t="shared" si="8"/>
        <v>0</v>
      </c>
      <c r="L69" s="180">
        <f t="shared" si="8"/>
        <v>0</v>
      </c>
      <c r="M69" s="180">
        <f t="shared" si="8"/>
        <v>0</v>
      </c>
      <c r="N69" s="180">
        <f t="shared" si="8"/>
        <v>0</v>
      </c>
      <c r="O69" s="180">
        <f t="shared" si="8"/>
        <v>0</v>
      </c>
      <c r="P69" s="180">
        <f t="shared" si="2"/>
        <v>0</v>
      </c>
    </row>
    <row r="70" spans="1:16">
      <c r="A70" s="12" t="s">
        <v>1</v>
      </c>
      <c r="B70" s="30" t="s">
        <v>419</v>
      </c>
      <c r="C70" s="179">
        <v>7845</v>
      </c>
      <c r="D70" s="180">
        <f t="shared" si="6"/>
        <v>653.75</v>
      </c>
      <c r="E70" s="180">
        <f t="shared" si="8"/>
        <v>653.75</v>
      </c>
      <c r="F70" s="180">
        <f t="shared" si="8"/>
        <v>653.75</v>
      </c>
      <c r="G70" s="180">
        <f t="shared" si="8"/>
        <v>653.75</v>
      </c>
      <c r="H70" s="180">
        <f t="shared" si="8"/>
        <v>653.75</v>
      </c>
      <c r="I70" s="180">
        <f t="shared" si="8"/>
        <v>653.75</v>
      </c>
      <c r="J70" s="180">
        <f t="shared" si="8"/>
        <v>653.75</v>
      </c>
      <c r="K70" s="180">
        <f t="shared" si="8"/>
        <v>653.75</v>
      </c>
      <c r="L70" s="180">
        <f t="shared" si="8"/>
        <v>653.75</v>
      </c>
      <c r="M70" s="180">
        <f t="shared" si="8"/>
        <v>653.75</v>
      </c>
      <c r="N70" s="180">
        <f t="shared" si="8"/>
        <v>653.75</v>
      </c>
      <c r="O70" s="180">
        <f t="shared" si="8"/>
        <v>653.75</v>
      </c>
      <c r="P70" s="180">
        <f t="shared" si="2"/>
        <v>7845</v>
      </c>
    </row>
    <row r="71" spans="1:16">
      <c r="A71" s="20" t="s">
        <v>198</v>
      </c>
      <c r="B71" s="30" t="s">
        <v>420</v>
      </c>
      <c r="C71" s="179">
        <f>57084-6840</f>
        <v>50244</v>
      </c>
      <c r="D71" s="180">
        <f t="shared" ref="D71:O86" si="9">$C71/12</f>
        <v>4187</v>
      </c>
      <c r="E71" s="180">
        <f t="shared" si="9"/>
        <v>4187</v>
      </c>
      <c r="F71" s="180">
        <f t="shared" si="9"/>
        <v>4187</v>
      </c>
      <c r="G71" s="180">
        <f t="shared" si="9"/>
        <v>4187</v>
      </c>
      <c r="H71" s="180">
        <f t="shared" si="9"/>
        <v>4187</v>
      </c>
      <c r="I71" s="180">
        <f t="shared" si="9"/>
        <v>4187</v>
      </c>
      <c r="J71" s="180">
        <f t="shared" si="9"/>
        <v>4187</v>
      </c>
      <c r="K71" s="180">
        <f t="shared" si="9"/>
        <v>4187</v>
      </c>
      <c r="L71" s="180">
        <f t="shared" si="9"/>
        <v>4187</v>
      </c>
      <c r="M71" s="180">
        <f t="shared" si="9"/>
        <v>4187</v>
      </c>
      <c r="N71" s="180">
        <f t="shared" si="9"/>
        <v>4187</v>
      </c>
      <c r="O71" s="180">
        <f t="shared" si="9"/>
        <v>4187</v>
      </c>
      <c r="P71" s="180">
        <f t="shared" ref="P71:P134" si="10">SUM(D71:O71)</f>
        <v>50244</v>
      </c>
    </row>
    <row r="72" spans="1:16">
      <c r="A72" s="20" t="s">
        <v>199</v>
      </c>
      <c r="B72" s="30" t="s">
        <v>420</v>
      </c>
      <c r="C72" s="179"/>
      <c r="D72" s="180">
        <f t="shared" si="9"/>
        <v>0</v>
      </c>
      <c r="E72" s="180">
        <f t="shared" si="9"/>
        <v>0</v>
      </c>
      <c r="F72" s="180">
        <f t="shared" si="9"/>
        <v>0</v>
      </c>
      <c r="G72" s="180">
        <f t="shared" si="9"/>
        <v>0</v>
      </c>
      <c r="H72" s="180">
        <f t="shared" si="9"/>
        <v>0</v>
      </c>
      <c r="I72" s="180">
        <f t="shared" si="9"/>
        <v>0</v>
      </c>
      <c r="J72" s="180">
        <f t="shared" si="9"/>
        <v>0</v>
      </c>
      <c r="K72" s="180">
        <f t="shared" si="9"/>
        <v>0</v>
      </c>
      <c r="L72" s="180">
        <f t="shared" si="9"/>
        <v>0</v>
      </c>
      <c r="M72" s="180">
        <f t="shared" si="9"/>
        <v>0</v>
      </c>
      <c r="N72" s="180">
        <f t="shared" si="9"/>
        <v>0</v>
      </c>
      <c r="O72" s="180">
        <f t="shared" si="9"/>
        <v>0</v>
      </c>
      <c r="P72" s="180">
        <f t="shared" si="10"/>
        <v>0</v>
      </c>
    </row>
    <row r="73" spans="1:16">
      <c r="A73" s="49" t="s">
        <v>1070</v>
      </c>
      <c r="B73" s="52" t="s">
        <v>421</v>
      </c>
      <c r="C73" s="179">
        <f>73519-6840</f>
        <v>66679</v>
      </c>
      <c r="D73" s="180">
        <f t="shared" si="9"/>
        <v>5556.583333333333</v>
      </c>
      <c r="E73" s="180">
        <f t="shared" si="9"/>
        <v>5556.583333333333</v>
      </c>
      <c r="F73" s="180">
        <f t="shared" si="9"/>
        <v>5556.583333333333</v>
      </c>
      <c r="G73" s="180">
        <f t="shared" si="9"/>
        <v>5556.583333333333</v>
      </c>
      <c r="H73" s="180">
        <f t="shared" si="9"/>
        <v>5556.583333333333</v>
      </c>
      <c r="I73" s="180">
        <f t="shared" si="9"/>
        <v>5556.583333333333</v>
      </c>
      <c r="J73" s="180">
        <f t="shared" si="9"/>
        <v>5556.583333333333</v>
      </c>
      <c r="K73" s="180">
        <f t="shared" si="9"/>
        <v>5556.583333333333</v>
      </c>
      <c r="L73" s="180">
        <f t="shared" si="9"/>
        <v>5556.583333333333</v>
      </c>
      <c r="M73" s="180">
        <f t="shared" si="9"/>
        <v>5556.583333333333</v>
      </c>
      <c r="N73" s="180">
        <f t="shared" si="9"/>
        <v>5556.583333333333</v>
      </c>
      <c r="O73" s="180">
        <f t="shared" si="9"/>
        <v>5556.583333333333</v>
      </c>
      <c r="P73" s="180">
        <f t="shared" si="10"/>
        <v>66679.000000000015</v>
      </c>
    </row>
    <row r="74" spans="1:16" ht="15.6">
      <c r="A74" s="59" t="s">
        <v>131</v>
      </c>
      <c r="B74" s="193"/>
      <c r="C74" s="179">
        <f>C73+C59+C50+C25+C24</f>
        <v>396353</v>
      </c>
      <c r="D74" s="180">
        <f>D73+D59+D50+D25+D24</f>
        <v>33029.416666666664</v>
      </c>
      <c r="E74" s="180">
        <f t="shared" ref="E74:O74" si="11">E73+E59+E50+E25+E24</f>
        <v>33029.416666666664</v>
      </c>
      <c r="F74" s="180">
        <f t="shared" si="11"/>
        <v>33029.416666666664</v>
      </c>
      <c r="G74" s="180">
        <f t="shared" si="11"/>
        <v>33029.416666666664</v>
      </c>
      <c r="H74" s="180">
        <f t="shared" si="11"/>
        <v>33029.416666666664</v>
      </c>
      <c r="I74" s="180">
        <f t="shared" si="11"/>
        <v>33029.416666666664</v>
      </c>
      <c r="J74" s="180">
        <f t="shared" si="11"/>
        <v>33029.416666666664</v>
      </c>
      <c r="K74" s="180">
        <f t="shared" si="11"/>
        <v>33029.416666666664</v>
      </c>
      <c r="L74" s="180">
        <f t="shared" si="11"/>
        <v>33029.416666666664</v>
      </c>
      <c r="M74" s="180">
        <f t="shared" si="11"/>
        <v>33029.416666666664</v>
      </c>
      <c r="N74" s="180">
        <f t="shared" si="11"/>
        <v>33029.416666666664</v>
      </c>
      <c r="O74" s="180">
        <f t="shared" si="11"/>
        <v>33029.416666666664</v>
      </c>
      <c r="P74" s="180">
        <f t="shared" si="10"/>
        <v>396353.00000000006</v>
      </c>
    </row>
    <row r="75" spans="1:16">
      <c r="A75" s="34" t="s">
        <v>422</v>
      </c>
      <c r="B75" s="30" t="s">
        <v>423</v>
      </c>
      <c r="C75" s="179">
        <v>397</v>
      </c>
      <c r="D75" s="180">
        <f t="shared" si="9"/>
        <v>33.083333333333336</v>
      </c>
      <c r="E75" s="180">
        <f t="shared" si="9"/>
        <v>33.083333333333336</v>
      </c>
      <c r="F75" s="180">
        <f t="shared" si="9"/>
        <v>33.083333333333336</v>
      </c>
      <c r="G75" s="180">
        <f t="shared" si="9"/>
        <v>33.083333333333336</v>
      </c>
      <c r="H75" s="180">
        <f t="shared" si="9"/>
        <v>33.083333333333336</v>
      </c>
      <c r="I75" s="180">
        <f t="shared" si="9"/>
        <v>33.083333333333336</v>
      </c>
      <c r="J75" s="180">
        <f t="shared" si="9"/>
        <v>33.083333333333336</v>
      </c>
      <c r="K75" s="180">
        <f t="shared" si="9"/>
        <v>33.083333333333336</v>
      </c>
      <c r="L75" s="180">
        <f t="shared" si="9"/>
        <v>33.083333333333336</v>
      </c>
      <c r="M75" s="180">
        <f t="shared" si="9"/>
        <v>33.083333333333336</v>
      </c>
      <c r="N75" s="180">
        <f t="shared" si="9"/>
        <v>33.083333333333336</v>
      </c>
      <c r="O75" s="180">
        <f t="shared" si="9"/>
        <v>33.083333333333336</v>
      </c>
      <c r="P75" s="180">
        <f t="shared" si="10"/>
        <v>396.99999999999994</v>
      </c>
    </row>
    <row r="76" spans="1:16" s="186" customFormat="1">
      <c r="A76" s="191" t="s">
        <v>2</v>
      </c>
      <c r="B76" s="192" t="s">
        <v>424</v>
      </c>
      <c r="C76" s="183">
        <v>456351</v>
      </c>
      <c r="D76" s="184">
        <v>16281.678629653929</v>
      </c>
      <c r="E76" s="184">
        <v>49412.311787521561</v>
      </c>
      <c r="F76" s="184">
        <v>76012.956842993968</v>
      </c>
      <c r="G76" s="184">
        <v>20537.620753408275</v>
      </c>
      <c r="H76" s="184">
        <v>11908.583690450003</v>
      </c>
      <c r="I76" s="184">
        <v>70444.720134930161</v>
      </c>
      <c r="J76" s="184">
        <v>4673.6651313417588</v>
      </c>
      <c r="K76" s="184">
        <v>83675.44656823836</v>
      </c>
      <c r="L76" s="184">
        <v>5698.752266525601</v>
      </c>
      <c r="M76" s="184">
        <v>75947.241435577729</v>
      </c>
      <c r="N76" s="184">
        <v>9066.895710701081</v>
      </c>
      <c r="O76" s="184">
        <v>32691.127048657559</v>
      </c>
      <c r="P76" s="185">
        <f t="shared" si="10"/>
        <v>456350.99999999994</v>
      </c>
    </row>
    <row r="77" spans="1:16">
      <c r="A77" s="34" t="s">
        <v>425</v>
      </c>
      <c r="B77" s="30" t="s">
        <v>426</v>
      </c>
      <c r="C77" s="179">
        <v>600</v>
      </c>
      <c r="D77" s="180">
        <f t="shared" si="9"/>
        <v>50</v>
      </c>
      <c r="E77" s="180">
        <f t="shared" si="9"/>
        <v>50</v>
      </c>
      <c r="F77" s="180">
        <f t="shared" si="9"/>
        <v>50</v>
      </c>
      <c r="G77" s="180">
        <f t="shared" si="9"/>
        <v>50</v>
      </c>
      <c r="H77" s="180">
        <f t="shared" si="9"/>
        <v>50</v>
      </c>
      <c r="I77" s="180">
        <f t="shared" si="9"/>
        <v>50</v>
      </c>
      <c r="J77" s="180">
        <f t="shared" si="9"/>
        <v>50</v>
      </c>
      <c r="K77" s="180">
        <f t="shared" si="9"/>
        <v>50</v>
      </c>
      <c r="L77" s="180">
        <f t="shared" si="9"/>
        <v>50</v>
      </c>
      <c r="M77" s="180">
        <f t="shared" si="9"/>
        <v>50</v>
      </c>
      <c r="N77" s="180">
        <f t="shared" si="9"/>
        <v>50</v>
      </c>
      <c r="O77" s="180">
        <f t="shared" si="9"/>
        <v>50</v>
      </c>
      <c r="P77" s="180">
        <f t="shared" si="10"/>
        <v>600</v>
      </c>
    </row>
    <row r="78" spans="1:16">
      <c r="A78" s="34" t="s">
        <v>427</v>
      </c>
      <c r="B78" s="30" t="s">
        <v>428</v>
      </c>
      <c r="C78" s="179">
        <v>4119</v>
      </c>
      <c r="D78" s="180">
        <f t="shared" si="9"/>
        <v>343.25</v>
      </c>
      <c r="E78" s="180">
        <f t="shared" si="9"/>
        <v>343.25</v>
      </c>
      <c r="F78" s="180">
        <f t="shared" si="9"/>
        <v>343.25</v>
      </c>
      <c r="G78" s="180">
        <f t="shared" si="9"/>
        <v>343.25</v>
      </c>
      <c r="H78" s="180">
        <f t="shared" si="9"/>
        <v>343.25</v>
      </c>
      <c r="I78" s="180">
        <f t="shared" si="9"/>
        <v>343.25</v>
      </c>
      <c r="J78" s="180">
        <f t="shared" si="9"/>
        <v>343.25</v>
      </c>
      <c r="K78" s="180">
        <f t="shared" si="9"/>
        <v>343.25</v>
      </c>
      <c r="L78" s="180">
        <f t="shared" si="9"/>
        <v>343.25</v>
      </c>
      <c r="M78" s="180">
        <f t="shared" si="9"/>
        <v>343.25</v>
      </c>
      <c r="N78" s="180">
        <f t="shared" si="9"/>
        <v>343.25</v>
      </c>
      <c r="O78" s="180">
        <f t="shared" si="9"/>
        <v>343.25</v>
      </c>
      <c r="P78" s="180">
        <f t="shared" si="10"/>
        <v>4119</v>
      </c>
    </row>
    <row r="79" spans="1:16">
      <c r="A79" s="6" t="s">
        <v>429</v>
      </c>
      <c r="B79" s="30" t="s">
        <v>430</v>
      </c>
      <c r="C79" s="179">
        <v>0</v>
      </c>
      <c r="D79" s="180">
        <f t="shared" si="9"/>
        <v>0</v>
      </c>
      <c r="E79" s="180">
        <f t="shared" si="9"/>
        <v>0</v>
      </c>
      <c r="F79" s="180">
        <f t="shared" si="9"/>
        <v>0</v>
      </c>
      <c r="G79" s="180">
        <f t="shared" si="9"/>
        <v>0</v>
      </c>
      <c r="H79" s="180">
        <f t="shared" si="9"/>
        <v>0</v>
      </c>
      <c r="I79" s="180">
        <f t="shared" si="9"/>
        <v>0</v>
      </c>
      <c r="J79" s="180">
        <f t="shared" si="9"/>
        <v>0</v>
      </c>
      <c r="K79" s="180">
        <f t="shared" si="9"/>
        <v>0</v>
      </c>
      <c r="L79" s="180">
        <f t="shared" si="9"/>
        <v>0</v>
      </c>
      <c r="M79" s="180">
        <f t="shared" si="9"/>
        <v>0</v>
      </c>
      <c r="N79" s="180">
        <f t="shared" si="9"/>
        <v>0</v>
      </c>
      <c r="O79" s="180">
        <f t="shared" si="9"/>
        <v>0</v>
      </c>
      <c r="P79" s="180">
        <f t="shared" si="10"/>
        <v>0</v>
      </c>
    </row>
    <row r="80" spans="1:16">
      <c r="A80" s="6" t="s">
        <v>431</v>
      </c>
      <c r="B80" s="30" t="s">
        <v>432</v>
      </c>
      <c r="C80" s="179">
        <v>0</v>
      </c>
      <c r="D80" s="180">
        <f t="shared" si="9"/>
        <v>0</v>
      </c>
      <c r="E80" s="180">
        <f t="shared" si="9"/>
        <v>0</v>
      </c>
      <c r="F80" s="180">
        <f t="shared" si="9"/>
        <v>0</v>
      </c>
      <c r="G80" s="180">
        <f t="shared" si="9"/>
        <v>0</v>
      </c>
      <c r="H80" s="180">
        <f t="shared" si="9"/>
        <v>0</v>
      </c>
      <c r="I80" s="180">
        <f t="shared" si="9"/>
        <v>0</v>
      </c>
      <c r="J80" s="180">
        <f t="shared" si="9"/>
        <v>0</v>
      </c>
      <c r="K80" s="180">
        <f t="shared" si="9"/>
        <v>0</v>
      </c>
      <c r="L80" s="180">
        <f t="shared" si="9"/>
        <v>0</v>
      </c>
      <c r="M80" s="180">
        <f t="shared" si="9"/>
        <v>0</v>
      </c>
      <c r="N80" s="180">
        <f t="shared" si="9"/>
        <v>0</v>
      </c>
      <c r="O80" s="180">
        <f t="shared" si="9"/>
        <v>0</v>
      </c>
      <c r="P80" s="180">
        <f t="shared" si="10"/>
        <v>0</v>
      </c>
    </row>
    <row r="81" spans="1:16">
      <c r="A81" s="6" t="s">
        <v>433</v>
      </c>
      <c r="B81" s="30" t="s">
        <v>434</v>
      </c>
      <c r="C81" s="179">
        <v>1384</v>
      </c>
      <c r="D81" s="180">
        <f t="shared" si="9"/>
        <v>115.33333333333333</v>
      </c>
      <c r="E81" s="180">
        <f t="shared" si="9"/>
        <v>115.33333333333333</v>
      </c>
      <c r="F81" s="180">
        <f t="shared" si="9"/>
        <v>115.33333333333333</v>
      </c>
      <c r="G81" s="180">
        <f t="shared" si="9"/>
        <v>115.33333333333333</v>
      </c>
      <c r="H81" s="180">
        <f t="shared" si="9"/>
        <v>115.33333333333333</v>
      </c>
      <c r="I81" s="180">
        <f t="shared" si="9"/>
        <v>115.33333333333333</v>
      </c>
      <c r="J81" s="180">
        <f t="shared" si="9"/>
        <v>115.33333333333333</v>
      </c>
      <c r="K81" s="180">
        <f t="shared" si="9"/>
        <v>115.33333333333333</v>
      </c>
      <c r="L81" s="180">
        <f t="shared" si="9"/>
        <v>115.33333333333333</v>
      </c>
      <c r="M81" s="180">
        <f t="shared" si="9"/>
        <v>115.33333333333333</v>
      </c>
      <c r="N81" s="180">
        <f t="shared" si="9"/>
        <v>115.33333333333333</v>
      </c>
      <c r="O81" s="180">
        <f t="shared" si="9"/>
        <v>115.33333333333333</v>
      </c>
      <c r="P81" s="180">
        <f t="shared" si="10"/>
        <v>1383.9999999999998</v>
      </c>
    </row>
    <row r="82" spans="1:16">
      <c r="A82" s="50" t="s">
        <v>1072</v>
      </c>
      <c r="B82" s="52" t="s">
        <v>435</v>
      </c>
      <c r="C82" s="179">
        <f>SUM(C75:C81)</f>
        <v>462851</v>
      </c>
      <c r="D82" s="179">
        <f t="shared" ref="D82:O82" si="12">SUM(D75:D81)</f>
        <v>16823.345296320596</v>
      </c>
      <c r="E82" s="179">
        <f t="shared" si="12"/>
        <v>49953.978454188233</v>
      </c>
      <c r="F82" s="179">
        <f t="shared" si="12"/>
        <v>76554.623509660625</v>
      </c>
      <c r="G82" s="179">
        <f t="shared" si="12"/>
        <v>21079.287420074939</v>
      </c>
      <c r="H82" s="179">
        <f t="shared" si="12"/>
        <v>12450.250357116671</v>
      </c>
      <c r="I82" s="179">
        <f t="shared" si="12"/>
        <v>70986.386801596818</v>
      </c>
      <c r="J82" s="179">
        <f t="shared" si="12"/>
        <v>5215.3317980084248</v>
      </c>
      <c r="K82" s="179">
        <f t="shared" si="12"/>
        <v>84217.113234905017</v>
      </c>
      <c r="L82" s="179">
        <f t="shared" si="12"/>
        <v>6240.4189331922671</v>
      </c>
      <c r="M82" s="179">
        <f t="shared" si="12"/>
        <v>76488.908102244386</v>
      </c>
      <c r="N82" s="179">
        <f t="shared" si="12"/>
        <v>9608.5623773677489</v>
      </c>
      <c r="O82" s="179">
        <f t="shared" si="12"/>
        <v>33232.793715324231</v>
      </c>
      <c r="P82" s="180">
        <f t="shared" si="10"/>
        <v>462850.99999999994</v>
      </c>
    </row>
    <row r="83" spans="1:16">
      <c r="A83" s="13" t="s">
        <v>436</v>
      </c>
      <c r="B83" s="30" t="s">
        <v>437</v>
      </c>
      <c r="C83" s="179">
        <v>43084</v>
      </c>
      <c r="D83" s="180">
        <f t="shared" si="9"/>
        <v>3590.3333333333335</v>
      </c>
      <c r="E83" s="180">
        <f t="shared" si="9"/>
        <v>3590.3333333333335</v>
      </c>
      <c r="F83" s="180">
        <f t="shared" si="9"/>
        <v>3590.3333333333335</v>
      </c>
      <c r="G83" s="180">
        <f t="shared" si="9"/>
        <v>3590.3333333333335</v>
      </c>
      <c r="H83" s="180">
        <f t="shared" si="9"/>
        <v>3590.3333333333335</v>
      </c>
      <c r="I83" s="180">
        <f t="shared" si="9"/>
        <v>3590.3333333333335</v>
      </c>
      <c r="J83" s="180">
        <f t="shared" si="9"/>
        <v>3590.3333333333335</v>
      </c>
      <c r="K83" s="180">
        <f t="shared" si="9"/>
        <v>3590.3333333333335</v>
      </c>
      <c r="L83" s="180">
        <f t="shared" si="9"/>
        <v>3590.3333333333335</v>
      </c>
      <c r="M83" s="180">
        <f t="shared" si="9"/>
        <v>3590.3333333333335</v>
      </c>
      <c r="N83" s="180">
        <f t="shared" si="9"/>
        <v>3590.3333333333335</v>
      </c>
      <c r="O83" s="180">
        <f t="shared" si="9"/>
        <v>3590.3333333333335</v>
      </c>
      <c r="P83" s="180">
        <f t="shared" si="10"/>
        <v>43084</v>
      </c>
    </row>
    <row r="84" spans="1:16">
      <c r="A84" s="13" t="s">
        <v>438</v>
      </c>
      <c r="B84" s="30" t="s">
        <v>439</v>
      </c>
      <c r="C84" s="179">
        <v>0</v>
      </c>
      <c r="D84" s="180">
        <f t="shared" si="9"/>
        <v>0</v>
      </c>
      <c r="E84" s="180">
        <f t="shared" si="9"/>
        <v>0</v>
      </c>
      <c r="F84" s="180">
        <f t="shared" si="9"/>
        <v>0</v>
      </c>
      <c r="G84" s="180">
        <f t="shared" si="9"/>
        <v>0</v>
      </c>
      <c r="H84" s="180">
        <f t="shared" si="9"/>
        <v>0</v>
      </c>
      <c r="I84" s="180">
        <f t="shared" si="9"/>
        <v>0</v>
      </c>
      <c r="J84" s="180">
        <f t="shared" si="9"/>
        <v>0</v>
      </c>
      <c r="K84" s="180">
        <f t="shared" si="9"/>
        <v>0</v>
      </c>
      <c r="L84" s="180">
        <f t="shared" si="9"/>
        <v>0</v>
      </c>
      <c r="M84" s="180">
        <f t="shared" si="9"/>
        <v>0</v>
      </c>
      <c r="N84" s="180">
        <f t="shared" si="9"/>
        <v>0</v>
      </c>
      <c r="O84" s="180">
        <f t="shared" si="9"/>
        <v>0</v>
      </c>
      <c r="P84" s="180">
        <f t="shared" si="10"/>
        <v>0</v>
      </c>
    </row>
    <row r="85" spans="1:16">
      <c r="A85" s="13" t="s">
        <v>440</v>
      </c>
      <c r="B85" s="30" t="s">
        <v>441</v>
      </c>
      <c r="C85" s="179">
        <v>1000</v>
      </c>
      <c r="D85" s="180">
        <f t="shared" si="9"/>
        <v>83.333333333333329</v>
      </c>
      <c r="E85" s="180">
        <f t="shared" si="9"/>
        <v>83.333333333333329</v>
      </c>
      <c r="F85" s="180">
        <f t="shared" si="9"/>
        <v>83.333333333333329</v>
      </c>
      <c r="G85" s="180">
        <f t="shared" si="9"/>
        <v>83.333333333333329</v>
      </c>
      <c r="H85" s="180">
        <f t="shared" si="9"/>
        <v>83.333333333333329</v>
      </c>
      <c r="I85" s="180">
        <f t="shared" si="9"/>
        <v>83.333333333333329</v>
      </c>
      <c r="J85" s="180">
        <f t="shared" si="9"/>
        <v>83.333333333333329</v>
      </c>
      <c r="K85" s="180">
        <f t="shared" si="9"/>
        <v>83.333333333333329</v>
      </c>
      <c r="L85" s="180">
        <f t="shared" si="9"/>
        <v>83.333333333333329</v>
      </c>
      <c r="M85" s="180">
        <f t="shared" si="9"/>
        <v>83.333333333333329</v>
      </c>
      <c r="N85" s="180">
        <f t="shared" si="9"/>
        <v>83.333333333333329</v>
      </c>
      <c r="O85" s="180">
        <f t="shared" si="9"/>
        <v>83.333333333333329</v>
      </c>
      <c r="P85" s="180">
        <f t="shared" si="10"/>
        <v>1000.0000000000001</v>
      </c>
    </row>
    <row r="86" spans="1:16">
      <c r="A86" s="13" t="s">
        <v>442</v>
      </c>
      <c r="B86" s="30" t="s">
        <v>443</v>
      </c>
      <c r="C86" s="179">
        <v>2039</v>
      </c>
      <c r="D86" s="180">
        <f t="shared" si="9"/>
        <v>169.91666666666666</v>
      </c>
      <c r="E86" s="180">
        <f t="shared" si="9"/>
        <v>169.91666666666666</v>
      </c>
      <c r="F86" s="180">
        <f t="shared" si="9"/>
        <v>169.91666666666666</v>
      </c>
      <c r="G86" s="180">
        <f t="shared" si="9"/>
        <v>169.91666666666666</v>
      </c>
      <c r="H86" s="180">
        <f t="shared" si="9"/>
        <v>169.91666666666666</v>
      </c>
      <c r="I86" s="180">
        <f t="shared" si="9"/>
        <v>169.91666666666666</v>
      </c>
      <c r="J86" s="180">
        <f t="shared" si="9"/>
        <v>169.91666666666666</v>
      </c>
      <c r="K86" s="180">
        <f t="shared" si="9"/>
        <v>169.91666666666666</v>
      </c>
      <c r="L86" s="180">
        <f t="shared" si="9"/>
        <v>169.91666666666666</v>
      </c>
      <c r="M86" s="180">
        <f t="shared" si="9"/>
        <v>169.91666666666666</v>
      </c>
      <c r="N86" s="180">
        <f t="shared" si="9"/>
        <v>169.91666666666666</v>
      </c>
      <c r="O86" s="180">
        <f t="shared" si="9"/>
        <v>169.91666666666666</v>
      </c>
      <c r="P86" s="180">
        <f t="shared" si="10"/>
        <v>2039.0000000000002</v>
      </c>
    </row>
    <row r="87" spans="1:16">
      <c r="A87" s="49" t="s">
        <v>1073</v>
      </c>
      <c r="B87" s="52" t="s">
        <v>444</v>
      </c>
      <c r="C87" s="179">
        <v>46123</v>
      </c>
      <c r="D87" s="180">
        <f t="shared" ref="D87:O96" si="13">$C87/12</f>
        <v>3843.5833333333335</v>
      </c>
      <c r="E87" s="180">
        <f t="shared" si="13"/>
        <v>3843.5833333333335</v>
      </c>
      <c r="F87" s="180">
        <f t="shared" si="13"/>
        <v>3843.5833333333335</v>
      </c>
      <c r="G87" s="180">
        <f t="shared" si="13"/>
        <v>3843.5833333333335</v>
      </c>
      <c r="H87" s="180">
        <f t="shared" si="13"/>
        <v>3843.5833333333335</v>
      </c>
      <c r="I87" s="180">
        <f t="shared" si="13"/>
        <v>3843.5833333333335</v>
      </c>
      <c r="J87" s="180">
        <f t="shared" si="13"/>
        <v>3843.5833333333335</v>
      </c>
      <c r="K87" s="180">
        <f t="shared" si="13"/>
        <v>3843.5833333333335</v>
      </c>
      <c r="L87" s="180">
        <f t="shared" si="13"/>
        <v>3843.5833333333335</v>
      </c>
      <c r="M87" s="180">
        <f t="shared" si="13"/>
        <v>3843.5833333333335</v>
      </c>
      <c r="N87" s="180">
        <f t="shared" si="13"/>
        <v>3843.5833333333335</v>
      </c>
      <c r="O87" s="180">
        <f t="shared" si="13"/>
        <v>3843.5833333333335</v>
      </c>
      <c r="P87" s="180">
        <f t="shared" si="10"/>
        <v>46123.000000000007</v>
      </c>
    </row>
    <row r="88" spans="1:16" ht="26.4">
      <c r="A88" s="13" t="s">
        <v>445</v>
      </c>
      <c r="B88" s="30" t="s">
        <v>446</v>
      </c>
      <c r="C88" s="179">
        <v>0</v>
      </c>
      <c r="D88" s="180">
        <f t="shared" si="13"/>
        <v>0</v>
      </c>
      <c r="E88" s="180">
        <f t="shared" si="13"/>
        <v>0</v>
      </c>
      <c r="F88" s="180">
        <f t="shared" si="13"/>
        <v>0</v>
      </c>
      <c r="G88" s="180">
        <f t="shared" si="13"/>
        <v>0</v>
      </c>
      <c r="H88" s="180">
        <f t="shared" si="13"/>
        <v>0</v>
      </c>
      <c r="I88" s="180">
        <f t="shared" si="13"/>
        <v>0</v>
      </c>
      <c r="J88" s="180">
        <f t="shared" si="13"/>
        <v>0</v>
      </c>
      <c r="K88" s="180">
        <f t="shared" si="13"/>
        <v>0</v>
      </c>
      <c r="L88" s="180">
        <f t="shared" si="13"/>
        <v>0</v>
      </c>
      <c r="M88" s="180">
        <f t="shared" si="13"/>
        <v>0</v>
      </c>
      <c r="N88" s="180">
        <f t="shared" si="13"/>
        <v>0</v>
      </c>
      <c r="O88" s="180">
        <f t="shared" si="13"/>
        <v>0</v>
      </c>
      <c r="P88" s="180">
        <f t="shared" si="10"/>
        <v>0</v>
      </c>
    </row>
    <row r="89" spans="1:16">
      <c r="A89" s="13" t="s">
        <v>3</v>
      </c>
      <c r="B89" s="30" t="s">
        <v>447</v>
      </c>
      <c r="C89" s="179">
        <v>0</v>
      </c>
      <c r="D89" s="180">
        <f t="shared" si="13"/>
        <v>0</v>
      </c>
      <c r="E89" s="180">
        <f t="shared" si="13"/>
        <v>0</v>
      </c>
      <c r="F89" s="180">
        <f t="shared" si="13"/>
        <v>0</v>
      </c>
      <c r="G89" s="180">
        <f t="shared" si="13"/>
        <v>0</v>
      </c>
      <c r="H89" s="180">
        <f t="shared" si="13"/>
        <v>0</v>
      </c>
      <c r="I89" s="180">
        <f t="shared" si="13"/>
        <v>0</v>
      </c>
      <c r="J89" s="180">
        <f t="shared" si="13"/>
        <v>0</v>
      </c>
      <c r="K89" s="180">
        <f t="shared" si="13"/>
        <v>0</v>
      </c>
      <c r="L89" s="180">
        <f t="shared" si="13"/>
        <v>0</v>
      </c>
      <c r="M89" s="180">
        <f t="shared" si="13"/>
        <v>0</v>
      </c>
      <c r="N89" s="180">
        <f t="shared" si="13"/>
        <v>0</v>
      </c>
      <c r="O89" s="180">
        <f t="shared" si="13"/>
        <v>0</v>
      </c>
      <c r="P89" s="180">
        <f t="shared" si="10"/>
        <v>0</v>
      </c>
    </row>
    <row r="90" spans="1:16" ht="26.4">
      <c r="A90" s="13" t="s">
        <v>4</v>
      </c>
      <c r="B90" s="30" t="s">
        <v>448</v>
      </c>
      <c r="C90" s="179">
        <v>0</v>
      </c>
      <c r="D90" s="180">
        <f t="shared" si="13"/>
        <v>0</v>
      </c>
      <c r="E90" s="180">
        <f t="shared" si="13"/>
        <v>0</v>
      </c>
      <c r="F90" s="180">
        <f t="shared" si="13"/>
        <v>0</v>
      </c>
      <c r="G90" s="180">
        <f t="shared" si="13"/>
        <v>0</v>
      </c>
      <c r="H90" s="180">
        <f t="shared" si="13"/>
        <v>0</v>
      </c>
      <c r="I90" s="180">
        <f t="shared" si="13"/>
        <v>0</v>
      </c>
      <c r="J90" s="180">
        <f t="shared" si="13"/>
        <v>0</v>
      </c>
      <c r="K90" s="180">
        <f t="shared" si="13"/>
        <v>0</v>
      </c>
      <c r="L90" s="180">
        <f t="shared" si="13"/>
        <v>0</v>
      </c>
      <c r="M90" s="180">
        <f t="shared" si="13"/>
        <v>0</v>
      </c>
      <c r="N90" s="180">
        <f t="shared" si="13"/>
        <v>0</v>
      </c>
      <c r="O90" s="180">
        <f t="shared" si="13"/>
        <v>0</v>
      </c>
      <c r="P90" s="180">
        <f t="shared" si="10"/>
        <v>0</v>
      </c>
    </row>
    <row r="91" spans="1:16">
      <c r="A91" s="13" t="s">
        <v>5</v>
      </c>
      <c r="B91" s="30" t="s">
        <v>449</v>
      </c>
      <c r="C91" s="179">
        <v>0</v>
      </c>
      <c r="D91" s="180">
        <f t="shared" si="13"/>
        <v>0</v>
      </c>
      <c r="E91" s="180">
        <f t="shared" si="13"/>
        <v>0</v>
      </c>
      <c r="F91" s="180">
        <f t="shared" si="13"/>
        <v>0</v>
      </c>
      <c r="G91" s="180">
        <f t="shared" si="13"/>
        <v>0</v>
      </c>
      <c r="H91" s="180">
        <f t="shared" si="13"/>
        <v>0</v>
      </c>
      <c r="I91" s="180">
        <f t="shared" si="13"/>
        <v>0</v>
      </c>
      <c r="J91" s="180">
        <f t="shared" si="13"/>
        <v>0</v>
      </c>
      <c r="K91" s="180">
        <f t="shared" si="13"/>
        <v>0</v>
      </c>
      <c r="L91" s="180">
        <f t="shared" si="13"/>
        <v>0</v>
      </c>
      <c r="M91" s="180">
        <f t="shared" si="13"/>
        <v>0</v>
      </c>
      <c r="N91" s="180">
        <f t="shared" si="13"/>
        <v>0</v>
      </c>
      <c r="O91" s="180">
        <f t="shared" si="13"/>
        <v>0</v>
      </c>
      <c r="P91" s="180">
        <f t="shared" si="10"/>
        <v>0</v>
      </c>
    </row>
    <row r="92" spans="1:16" ht="26.4">
      <c r="A92" s="13" t="s">
        <v>6</v>
      </c>
      <c r="B92" s="30" t="s">
        <v>450</v>
      </c>
      <c r="C92" s="179">
        <v>0</v>
      </c>
      <c r="D92" s="180">
        <f t="shared" si="13"/>
        <v>0</v>
      </c>
      <c r="E92" s="180">
        <f t="shared" si="13"/>
        <v>0</v>
      </c>
      <c r="F92" s="180">
        <f t="shared" si="13"/>
        <v>0</v>
      </c>
      <c r="G92" s="180">
        <f t="shared" si="13"/>
        <v>0</v>
      </c>
      <c r="H92" s="180">
        <f t="shared" si="13"/>
        <v>0</v>
      </c>
      <c r="I92" s="180">
        <f t="shared" si="13"/>
        <v>0</v>
      </c>
      <c r="J92" s="180">
        <f t="shared" si="13"/>
        <v>0</v>
      </c>
      <c r="K92" s="180">
        <f t="shared" si="13"/>
        <v>0</v>
      </c>
      <c r="L92" s="180">
        <f t="shared" si="13"/>
        <v>0</v>
      </c>
      <c r="M92" s="180">
        <f t="shared" si="13"/>
        <v>0</v>
      </c>
      <c r="N92" s="180">
        <f t="shared" si="13"/>
        <v>0</v>
      </c>
      <c r="O92" s="180">
        <f t="shared" si="13"/>
        <v>0</v>
      </c>
      <c r="P92" s="180">
        <f t="shared" si="10"/>
        <v>0</v>
      </c>
    </row>
    <row r="93" spans="1:16">
      <c r="A93" s="13" t="s">
        <v>7</v>
      </c>
      <c r="B93" s="30" t="s">
        <v>451</v>
      </c>
      <c r="C93" s="179">
        <v>0</v>
      </c>
      <c r="D93" s="180">
        <f t="shared" si="13"/>
        <v>0</v>
      </c>
      <c r="E93" s="180">
        <f t="shared" si="13"/>
        <v>0</v>
      </c>
      <c r="F93" s="180">
        <f t="shared" si="13"/>
        <v>0</v>
      </c>
      <c r="G93" s="180">
        <f t="shared" si="13"/>
        <v>0</v>
      </c>
      <c r="H93" s="180">
        <f t="shared" si="13"/>
        <v>0</v>
      </c>
      <c r="I93" s="180">
        <f t="shared" si="13"/>
        <v>0</v>
      </c>
      <c r="J93" s="180">
        <f t="shared" si="13"/>
        <v>0</v>
      </c>
      <c r="K93" s="180">
        <f t="shared" si="13"/>
        <v>0</v>
      </c>
      <c r="L93" s="180">
        <f t="shared" si="13"/>
        <v>0</v>
      </c>
      <c r="M93" s="180">
        <f t="shared" si="13"/>
        <v>0</v>
      </c>
      <c r="N93" s="180">
        <f t="shared" si="13"/>
        <v>0</v>
      </c>
      <c r="O93" s="180">
        <f t="shared" si="13"/>
        <v>0</v>
      </c>
      <c r="P93" s="180">
        <f t="shared" si="10"/>
        <v>0</v>
      </c>
    </row>
    <row r="94" spans="1:16">
      <c r="A94" s="13" t="s">
        <v>452</v>
      </c>
      <c r="B94" s="30" t="s">
        <v>453</v>
      </c>
      <c r="C94" s="179">
        <v>0</v>
      </c>
      <c r="D94" s="180">
        <f t="shared" si="13"/>
        <v>0</v>
      </c>
      <c r="E94" s="180">
        <f t="shared" si="13"/>
        <v>0</v>
      </c>
      <c r="F94" s="180">
        <f t="shared" si="13"/>
        <v>0</v>
      </c>
      <c r="G94" s="180">
        <f t="shared" si="13"/>
        <v>0</v>
      </c>
      <c r="H94" s="180">
        <f t="shared" si="13"/>
        <v>0</v>
      </c>
      <c r="I94" s="180">
        <f t="shared" si="13"/>
        <v>0</v>
      </c>
      <c r="J94" s="180">
        <f t="shared" si="13"/>
        <v>0</v>
      </c>
      <c r="K94" s="180">
        <f t="shared" si="13"/>
        <v>0</v>
      </c>
      <c r="L94" s="180">
        <f t="shared" si="13"/>
        <v>0</v>
      </c>
      <c r="M94" s="180">
        <f t="shared" si="13"/>
        <v>0</v>
      </c>
      <c r="N94" s="180">
        <f t="shared" si="13"/>
        <v>0</v>
      </c>
      <c r="O94" s="180">
        <f t="shared" si="13"/>
        <v>0</v>
      </c>
      <c r="P94" s="180">
        <f t="shared" si="10"/>
        <v>0</v>
      </c>
    </row>
    <row r="95" spans="1:16">
      <c r="A95" s="13" t="s">
        <v>8</v>
      </c>
      <c r="B95" s="30" t="s">
        <v>454</v>
      </c>
      <c r="C95" s="179">
        <v>0</v>
      </c>
      <c r="D95" s="180">
        <f t="shared" si="13"/>
        <v>0</v>
      </c>
      <c r="E95" s="180">
        <f t="shared" si="13"/>
        <v>0</v>
      </c>
      <c r="F95" s="180">
        <f t="shared" si="13"/>
        <v>0</v>
      </c>
      <c r="G95" s="180">
        <f t="shared" si="13"/>
        <v>0</v>
      </c>
      <c r="H95" s="180">
        <f t="shared" si="13"/>
        <v>0</v>
      </c>
      <c r="I95" s="180">
        <f t="shared" si="13"/>
        <v>0</v>
      </c>
      <c r="J95" s="180">
        <f t="shared" si="13"/>
        <v>0</v>
      </c>
      <c r="K95" s="180">
        <f t="shared" si="13"/>
        <v>0</v>
      </c>
      <c r="L95" s="180">
        <f t="shared" si="13"/>
        <v>0</v>
      </c>
      <c r="M95" s="180">
        <f t="shared" si="13"/>
        <v>0</v>
      </c>
      <c r="N95" s="180">
        <f t="shared" si="13"/>
        <v>0</v>
      </c>
      <c r="O95" s="180">
        <f t="shared" si="13"/>
        <v>0</v>
      </c>
      <c r="P95" s="180">
        <f t="shared" si="10"/>
        <v>0</v>
      </c>
    </row>
    <row r="96" spans="1:16">
      <c r="A96" s="49" t="s">
        <v>1074</v>
      </c>
      <c r="B96" s="52" t="s">
        <v>455</v>
      </c>
      <c r="C96" s="179">
        <v>0</v>
      </c>
      <c r="D96" s="180">
        <f t="shared" si="13"/>
        <v>0</v>
      </c>
      <c r="E96" s="180">
        <f t="shared" si="13"/>
        <v>0</v>
      </c>
      <c r="F96" s="180">
        <f t="shared" si="13"/>
        <v>0</v>
      </c>
      <c r="G96" s="180">
        <f t="shared" si="13"/>
        <v>0</v>
      </c>
      <c r="H96" s="180">
        <f t="shared" si="13"/>
        <v>0</v>
      </c>
      <c r="I96" s="180">
        <f t="shared" si="13"/>
        <v>0</v>
      </c>
      <c r="J96" s="180">
        <f t="shared" si="13"/>
        <v>0</v>
      </c>
      <c r="K96" s="180">
        <f t="shared" si="13"/>
        <v>0</v>
      </c>
      <c r="L96" s="180">
        <f t="shared" si="13"/>
        <v>0</v>
      </c>
      <c r="M96" s="180">
        <f t="shared" si="13"/>
        <v>0</v>
      </c>
      <c r="N96" s="180">
        <f t="shared" si="13"/>
        <v>0</v>
      </c>
      <c r="O96" s="180">
        <f t="shared" si="13"/>
        <v>0</v>
      </c>
      <c r="P96" s="180">
        <f t="shared" si="10"/>
        <v>0</v>
      </c>
    </row>
    <row r="97" spans="1:16" ht="15.6">
      <c r="A97" s="59" t="s">
        <v>130</v>
      </c>
      <c r="B97" s="52"/>
      <c r="C97" s="179">
        <f>C96+C87+C82</f>
        <v>508974</v>
      </c>
      <c r="D97" s="179">
        <f t="shared" ref="D97:O97" si="14">D96+D87+D82</f>
        <v>20666.928629653929</v>
      </c>
      <c r="E97" s="179">
        <f t="shared" si="14"/>
        <v>53797.561787521568</v>
      </c>
      <c r="F97" s="179">
        <f t="shared" si="14"/>
        <v>80398.206842993954</v>
      </c>
      <c r="G97" s="179">
        <f t="shared" si="14"/>
        <v>24922.870753408271</v>
      </c>
      <c r="H97" s="179">
        <f t="shared" si="14"/>
        <v>16293.833690450005</v>
      </c>
      <c r="I97" s="179">
        <f t="shared" si="14"/>
        <v>74829.970134930147</v>
      </c>
      <c r="J97" s="179">
        <f t="shared" si="14"/>
        <v>9058.9151313417588</v>
      </c>
      <c r="K97" s="179">
        <f t="shared" si="14"/>
        <v>88060.696568238345</v>
      </c>
      <c r="L97" s="179">
        <f t="shared" si="14"/>
        <v>10084.0022665256</v>
      </c>
      <c r="M97" s="179">
        <f t="shared" si="14"/>
        <v>80332.491435577715</v>
      </c>
      <c r="N97" s="179">
        <f t="shared" si="14"/>
        <v>13452.145710701083</v>
      </c>
      <c r="O97" s="179">
        <f t="shared" si="14"/>
        <v>37076.377048657567</v>
      </c>
      <c r="P97" s="180">
        <f t="shared" si="10"/>
        <v>508973.99999999988</v>
      </c>
    </row>
    <row r="98" spans="1:16" ht="15.6">
      <c r="A98" s="35" t="s">
        <v>16</v>
      </c>
      <c r="B98" s="36" t="s">
        <v>456</v>
      </c>
      <c r="C98" s="179">
        <f>C97+C74</f>
        <v>905327</v>
      </c>
      <c r="D98" s="179">
        <f t="shared" ref="D98:P98" si="15">D97+D74</f>
        <v>53696.345296320593</v>
      </c>
      <c r="E98" s="179">
        <f t="shared" si="15"/>
        <v>86826.97845418824</v>
      </c>
      <c r="F98" s="179">
        <f t="shared" si="15"/>
        <v>113427.62350966063</v>
      </c>
      <c r="G98" s="179">
        <f t="shared" si="15"/>
        <v>57952.287420074936</v>
      </c>
      <c r="H98" s="179">
        <f t="shared" si="15"/>
        <v>49323.250357116667</v>
      </c>
      <c r="I98" s="179">
        <f t="shared" si="15"/>
        <v>107859.38680159682</v>
      </c>
      <c r="J98" s="179">
        <f t="shared" si="15"/>
        <v>42088.331798008425</v>
      </c>
      <c r="K98" s="179">
        <f t="shared" si="15"/>
        <v>121090.113234905</v>
      </c>
      <c r="L98" s="179">
        <f t="shared" si="15"/>
        <v>43113.418933192268</v>
      </c>
      <c r="M98" s="179">
        <f t="shared" si="15"/>
        <v>113361.90810224437</v>
      </c>
      <c r="N98" s="179">
        <f t="shared" si="15"/>
        <v>46481.562377367751</v>
      </c>
      <c r="O98" s="179">
        <f t="shared" si="15"/>
        <v>70105.793715324224</v>
      </c>
      <c r="P98" s="179">
        <f t="shared" si="15"/>
        <v>905327</v>
      </c>
    </row>
    <row r="99" spans="1:16">
      <c r="A99" s="13" t="s">
        <v>9</v>
      </c>
      <c r="B99" s="5" t="s">
        <v>457</v>
      </c>
      <c r="C99" s="179">
        <v>0</v>
      </c>
      <c r="D99" s="180">
        <f t="shared" ref="D99:O104" si="16">$C99/12</f>
        <v>0</v>
      </c>
      <c r="E99" s="180">
        <f t="shared" si="16"/>
        <v>0</v>
      </c>
      <c r="F99" s="180">
        <f t="shared" si="16"/>
        <v>0</v>
      </c>
      <c r="G99" s="180">
        <f t="shared" si="16"/>
        <v>0</v>
      </c>
      <c r="H99" s="180">
        <f t="shared" si="16"/>
        <v>0</v>
      </c>
      <c r="I99" s="180">
        <f t="shared" si="16"/>
        <v>0</v>
      </c>
      <c r="J99" s="180">
        <f t="shared" si="16"/>
        <v>0</v>
      </c>
      <c r="K99" s="180">
        <f t="shared" si="16"/>
        <v>0</v>
      </c>
      <c r="L99" s="180">
        <f t="shared" si="16"/>
        <v>0</v>
      </c>
      <c r="M99" s="180">
        <f t="shared" si="16"/>
        <v>0</v>
      </c>
      <c r="N99" s="180">
        <f t="shared" si="16"/>
        <v>0</v>
      </c>
      <c r="O99" s="180">
        <f t="shared" si="16"/>
        <v>0</v>
      </c>
      <c r="P99" s="180">
        <f t="shared" si="10"/>
        <v>0</v>
      </c>
    </row>
    <row r="100" spans="1:16">
      <c r="A100" s="13" t="s">
        <v>459</v>
      </c>
      <c r="B100" s="5" t="s">
        <v>460</v>
      </c>
      <c r="C100" s="179">
        <v>0</v>
      </c>
      <c r="D100" s="180">
        <f t="shared" si="16"/>
        <v>0</v>
      </c>
      <c r="E100" s="180">
        <f t="shared" si="16"/>
        <v>0</v>
      </c>
      <c r="F100" s="180">
        <f t="shared" si="16"/>
        <v>0</v>
      </c>
      <c r="G100" s="180">
        <f t="shared" si="16"/>
        <v>0</v>
      </c>
      <c r="H100" s="180">
        <f t="shared" si="16"/>
        <v>0</v>
      </c>
      <c r="I100" s="180">
        <f t="shared" si="16"/>
        <v>0</v>
      </c>
      <c r="J100" s="180">
        <f t="shared" si="16"/>
        <v>0</v>
      </c>
      <c r="K100" s="180">
        <f t="shared" si="16"/>
        <v>0</v>
      </c>
      <c r="L100" s="180">
        <f t="shared" si="16"/>
        <v>0</v>
      </c>
      <c r="M100" s="180">
        <f t="shared" si="16"/>
        <v>0</v>
      </c>
      <c r="N100" s="180">
        <f t="shared" si="16"/>
        <v>0</v>
      </c>
      <c r="O100" s="180">
        <f t="shared" si="16"/>
        <v>0</v>
      </c>
      <c r="P100" s="180">
        <f t="shared" si="10"/>
        <v>0</v>
      </c>
    </row>
    <row r="101" spans="1:16">
      <c r="A101" s="13" t="s">
        <v>10</v>
      </c>
      <c r="B101" s="5" t="s">
        <v>461</v>
      </c>
      <c r="C101" s="179">
        <v>0</v>
      </c>
      <c r="D101" s="180">
        <f t="shared" si="16"/>
        <v>0</v>
      </c>
      <c r="E101" s="180">
        <f t="shared" si="16"/>
        <v>0</v>
      </c>
      <c r="F101" s="180">
        <f t="shared" si="16"/>
        <v>0</v>
      </c>
      <c r="G101" s="180">
        <f t="shared" si="16"/>
        <v>0</v>
      </c>
      <c r="H101" s="180">
        <f t="shared" si="16"/>
        <v>0</v>
      </c>
      <c r="I101" s="180">
        <f t="shared" si="16"/>
        <v>0</v>
      </c>
      <c r="J101" s="180">
        <f t="shared" si="16"/>
        <v>0</v>
      </c>
      <c r="K101" s="180">
        <f t="shared" si="16"/>
        <v>0</v>
      </c>
      <c r="L101" s="180">
        <f t="shared" si="16"/>
        <v>0</v>
      </c>
      <c r="M101" s="180">
        <f t="shared" si="16"/>
        <v>0</v>
      </c>
      <c r="N101" s="180">
        <f t="shared" si="16"/>
        <v>0</v>
      </c>
      <c r="O101" s="180">
        <f t="shared" si="16"/>
        <v>0</v>
      </c>
      <c r="P101" s="180">
        <f t="shared" si="10"/>
        <v>0</v>
      </c>
    </row>
    <row r="102" spans="1:16">
      <c r="A102" s="15" t="s">
        <v>1079</v>
      </c>
      <c r="B102" s="7" t="s">
        <v>462</v>
      </c>
      <c r="C102" s="179">
        <v>0</v>
      </c>
      <c r="D102" s="180">
        <f t="shared" si="16"/>
        <v>0</v>
      </c>
      <c r="E102" s="180">
        <f t="shared" si="16"/>
        <v>0</v>
      </c>
      <c r="F102" s="180">
        <f t="shared" si="16"/>
        <v>0</v>
      </c>
      <c r="G102" s="180">
        <f t="shared" si="16"/>
        <v>0</v>
      </c>
      <c r="H102" s="180">
        <f t="shared" si="16"/>
        <v>0</v>
      </c>
      <c r="I102" s="180">
        <f t="shared" si="16"/>
        <v>0</v>
      </c>
      <c r="J102" s="180">
        <f t="shared" si="16"/>
        <v>0</v>
      </c>
      <c r="K102" s="180">
        <f t="shared" si="16"/>
        <v>0</v>
      </c>
      <c r="L102" s="180">
        <f t="shared" si="16"/>
        <v>0</v>
      </c>
      <c r="M102" s="180">
        <f t="shared" si="16"/>
        <v>0</v>
      </c>
      <c r="N102" s="180">
        <f t="shared" si="16"/>
        <v>0</v>
      </c>
      <c r="O102" s="180">
        <f t="shared" si="16"/>
        <v>0</v>
      </c>
      <c r="P102" s="180">
        <f t="shared" si="10"/>
        <v>0</v>
      </c>
    </row>
    <row r="103" spans="1:16">
      <c r="A103" s="37" t="s">
        <v>11</v>
      </c>
      <c r="B103" s="5" t="s">
        <v>463</v>
      </c>
      <c r="C103" s="179">
        <v>0</v>
      </c>
      <c r="D103" s="180">
        <f t="shared" si="16"/>
        <v>0</v>
      </c>
      <c r="E103" s="180">
        <f t="shared" si="16"/>
        <v>0</v>
      </c>
      <c r="F103" s="180">
        <f t="shared" si="16"/>
        <v>0</v>
      </c>
      <c r="G103" s="180">
        <f t="shared" si="16"/>
        <v>0</v>
      </c>
      <c r="H103" s="180">
        <f t="shared" si="16"/>
        <v>0</v>
      </c>
      <c r="I103" s="180">
        <f t="shared" si="16"/>
        <v>0</v>
      </c>
      <c r="J103" s="180">
        <f t="shared" si="16"/>
        <v>0</v>
      </c>
      <c r="K103" s="180">
        <f t="shared" si="16"/>
        <v>0</v>
      </c>
      <c r="L103" s="180">
        <f t="shared" si="16"/>
        <v>0</v>
      </c>
      <c r="M103" s="180">
        <f t="shared" si="16"/>
        <v>0</v>
      </c>
      <c r="N103" s="180">
        <f t="shared" si="16"/>
        <v>0</v>
      </c>
      <c r="O103" s="180">
        <f t="shared" si="16"/>
        <v>0</v>
      </c>
      <c r="P103" s="180">
        <f t="shared" si="10"/>
        <v>0</v>
      </c>
    </row>
    <row r="104" spans="1:16">
      <c r="A104" s="37" t="s">
        <v>1082</v>
      </c>
      <c r="B104" s="5" t="s">
        <v>466</v>
      </c>
      <c r="C104" s="179">
        <v>0</v>
      </c>
      <c r="D104" s="180">
        <f t="shared" si="16"/>
        <v>0</v>
      </c>
      <c r="E104" s="180">
        <f t="shared" si="16"/>
        <v>0</v>
      </c>
      <c r="F104" s="180">
        <f t="shared" si="16"/>
        <v>0</v>
      </c>
      <c r="G104" s="180">
        <f t="shared" si="16"/>
        <v>0</v>
      </c>
      <c r="H104" s="180">
        <f t="shared" si="16"/>
        <v>0</v>
      </c>
      <c r="I104" s="180">
        <f t="shared" si="16"/>
        <v>0</v>
      </c>
      <c r="J104" s="180">
        <f t="shared" si="16"/>
        <v>0</v>
      </c>
      <c r="K104" s="180">
        <f t="shared" si="16"/>
        <v>0</v>
      </c>
      <c r="L104" s="180">
        <f t="shared" si="16"/>
        <v>0</v>
      </c>
      <c r="M104" s="180">
        <f t="shared" si="16"/>
        <v>0</v>
      </c>
      <c r="N104" s="180">
        <f t="shared" si="16"/>
        <v>0</v>
      </c>
      <c r="O104" s="180">
        <f t="shared" si="16"/>
        <v>0</v>
      </c>
      <c r="P104" s="180">
        <f t="shared" si="10"/>
        <v>0</v>
      </c>
    </row>
    <row r="105" spans="1:16">
      <c r="A105" s="13" t="s">
        <v>467</v>
      </c>
      <c r="B105" s="5" t="s">
        <v>468</v>
      </c>
      <c r="C105" s="179">
        <v>0</v>
      </c>
      <c r="D105" s="180">
        <f t="shared" ref="D105:I105" si="17">$C105/12</f>
        <v>0</v>
      </c>
      <c r="E105" s="180">
        <f t="shared" si="17"/>
        <v>0</v>
      </c>
      <c r="F105" s="180">
        <f t="shared" si="17"/>
        <v>0</v>
      </c>
      <c r="G105" s="180">
        <f t="shared" si="17"/>
        <v>0</v>
      </c>
      <c r="H105" s="180">
        <f t="shared" si="17"/>
        <v>0</v>
      </c>
      <c r="I105" s="180">
        <f t="shared" si="17"/>
        <v>0</v>
      </c>
      <c r="J105" s="180">
        <f t="shared" ref="E105:O120" si="18">$C105/12</f>
        <v>0</v>
      </c>
      <c r="K105" s="180">
        <f t="shared" si="18"/>
        <v>0</v>
      </c>
      <c r="L105" s="180">
        <f t="shared" si="18"/>
        <v>0</v>
      </c>
      <c r="M105" s="180">
        <f t="shared" si="18"/>
        <v>0</v>
      </c>
      <c r="N105" s="180">
        <f t="shared" si="18"/>
        <v>0</v>
      </c>
      <c r="O105" s="180">
        <f t="shared" si="18"/>
        <v>0</v>
      </c>
      <c r="P105" s="180">
        <f t="shared" si="10"/>
        <v>0</v>
      </c>
    </row>
    <row r="106" spans="1:16">
      <c r="A106" s="13" t="s">
        <v>12</v>
      </c>
      <c r="B106" s="5" t="s">
        <v>469</v>
      </c>
      <c r="C106" s="179">
        <v>0</v>
      </c>
      <c r="D106" s="180">
        <f t="shared" ref="D106:D121" si="19">$C106/12</f>
        <v>0</v>
      </c>
      <c r="E106" s="180">
        <f t="shared" si="18"/>
        <v>0</v>
      </c>
      <c r="F106" s="180">
        <f t="shared" si="18"/>
        <v>0</v>
      </c>
      <c r="G106" s="180">
        <f t="shared" si="18"/>
        <v>0</v>
      </c>
      <c r="H106" s="180">
        <f t="shared" si="18"/>
        <v>0</v>
      </c>
      <c r="I106" s="180">
        <f t="shared" si="18"/>
        <v>0</v>
      </c>
      <c r="J106" s="180">
        <f t="shared" si="18"/>
        <v>0</v>
      </c>
      <c r="K106" s="180">
        <f t="shared" si="18"/>
        <v>0</v>
      </c>
      <c r="L106" s="180">
        <f t="shared" si="18"/>
        <v>0</v>
      </c>
      <c r="M106" s="180">
        <f t="shared" si="18"/>
        <v>0</v>
      </c>
      <c r="N106" s="180">
        <f t="shared" si="18"/>
        <v>0</v>
      </c>
      <c r="O106" s="180">
        <f t="shared" si="18"/>
        <v>0</v>
      </c>
      <c r="P106" s="180">
        <f t="shared" si="10"/>
        <v>0</v>
      </c>
    </row>
    <row r="107" spans="1:16">
      <c r="A107" s="14" t="s">
        <v>1080</v>
      </c>
      <c r="B107" s="7" t="s">
        <v>470</v>
      </c>
      <c r="C107" s="179">
        <v>0</v>
      </c>
      <c r="D107" s="180">
        <f t="shared" si="19"/>
        <v>0</v>
      </c>
      <c r="E107" s="180">
        <f t="shared" si="18"/>
        <v>0</v>
      </c>
      <c r="F107" s="180">
        <f t="shared" si="18"/>
        <v>0</v>
      </c>
      <c r="G107" s="180">
        <f t="shared" si="18"/>
        <v>0</v>
      </c>
      <c r="H107" s="180">
        <f t="shared" si="18"/>
        <v>0</v>
      </c>
      <c r="I107" s="180">
        <f t="shared" si="18"/>
        <v>0</v>
      </c>
      <c r="J107" s="180">
        <f t="shared" si="18"/>
        <v>0</v>
      </c>
      <c r="K107" s="180">
        <f t="shared" si="18"/>
        <v>0</v>
      </c>
      <c r="L107" s="180">
        <f t="shared" si="18"/>
        <v>0</v>
      </c>
      <c r="M107" s="180">
        <f t="shared" si="18"/>
        <v>0</v>
      </c>
      <c r="N107" s="180">
        <f t="shared" si="18"/>
        <v>0</v>
      </c>
      <c r="O107" s="180">
        <f t="shared" si="18"/>
        <v>0</v>
      </c>
      <c r="P107" s="180">
        <f t="shared" si="10"/>
        <v>0</v>
      </c>
    </row>
    <row r="108" spans="1:16">
      <c r="A108" s="37" t="s">
        <v>471</v>
      </c>
      <c r="B108" s="5" t="s">
        <v>472</v>
      </c>
      <c r="C108" s="179">
        <v>0</v>
      </c>
      <c r="D108" s="180">
        <f t="shared" si="19"/>
        <v>0</v>
      </c>
      <c r="E108" s="180">
        <f t="shared" si="18"/>
        <v>0</v>
      </c>
      <c r="F108" s="180">
        <f t="shared" si="18"/>
        <v>0</v>
      </c>
      <c r="G108" s="180">
        <f t="shared" si="18"/>
        <v>0</v>
      </c>
      <c r="H108" s="180">
        <f t="shared" si="18"/>
        <v>0</v>
      </c>
      <c r="I108" s="180">
        <f t="shared" si="18"/>
        <v>0</v>
      </c>
      <c r="J108" s="180">
        <f t="shared" si="18"/>
        <v>0</v>
      </c>
      <c r="K108" s="180">
        <f t="shared" si="18"/>
        <v>0</v>
      </c>
      <c r="L108" s="180">
        <f t="shared" si="18"/>
        <v>0</v>
      </c>
      <c r="M108" s="180">
        <f t="shared" si="18"/>
        <v>0</v>
      </c>
      <c r="N108" s="180">
        <f t="shared" si="18"/>
        <v>0</v>
      </c>
      <c r="O108" s="180">
        <f t="shared" si="18"/>
        <v>0</v>
      </c>
      <c r="P108" s="180">
        <f t="shared" si="10"/>
        <v>0</v>
      </c>
    </row>
    <row r="109" spans="1:16">
      <c r="A109" s="37" t="s">
        <v>473</v>
      </c>
      <c r="B109" s="5" t="s">
        <v>474</v>
      </c>
      <c r="C109" s="179">
        <v>0</v>
      </c>
      <c r="D109" s="180">
        <f t="shared" si="19"/>
        <v>0</v>
      </c>
      <c r="E109" s="180">
        <f t="shared" si="18"/>
        <v>0</v>
      </c>
      <c r="F109" s="180">
        <f t="shared" si="18"/>
        <v>0</v>
      </c>
      <c r="G109" s="180">
        <f t="shared" si="18"/>
        <v>0</v>
      </c>
      <c r="H109" s="180">
        <f t="shared" si="18"/>
        <v>0</v>
      </c>
      <c r="I109" s="180">
        <f t="shared" si="18"/>
        <v>0</v>
      </c>
      <c r="J109" s="180">
        <f t="shared" si="18"/>
        <v>0</v>
      </c>
      <c r="K109" s="180">
        <f t="shared" si="18"/>
        <v>0</v>
      </c>
      <c r="L109" s="180">
        <f t="shared" si="18"/>
        <v>0</v>
      </c>
      <c r="M109" s="180">
        <f t="shared" si="18"/>
        <v>0</v>
      </c>
      <c r="N109" s="180">
        <f t="shared" si="18"/>
        <v>0</v>
      </c>
      <c r="O109" s="180">
        <f t="shared" si="18"/>
        <v>0</v>
      </c>
      <c r="P109" s="180">
        <f t="shared" si="10"/>
        <v>0</v>
      </c>
    </row>
    <row r="110" spans="1:16">
      <c r="A110" s="14" t="s">
        <v>475</v>
      </c>
      <c r="B110" s="7" t="s">
        <v>476</v>
      </c>
      <c r="C110" s="179">
        <v>0</v>
      </c>
      <c r="D110" s="180">
        <f t="shared" si="19"/>
        <v>0</v>
      </c>
      <c r="E110" s="180">
        <f t="shared" si="18"/>
        <v>0</v>
      </c>
      <c r="F110" s="180">
        <f t="shared" si="18"/>
        <v>0</v>
      </c>
      <c r="G110" s="180">
        <f t="shared" si="18"/>
        <v>0</v>
      </c>
      <c r="H110" s="180">
        <f t="shared" si="18"/>
        <v>0</v>
      </c>
      <c r="I110" s="180">
        <f t="shared" si="18"/>
        <v>0</v>
      </c>
      <c r="J110" s="180">
        <f t="shared" si="18"/>
        <v>0</v>
      </c>
      <c r="K110" s="180">
        <f t="shared" si="18"/>
        <v>0</v>
      </c>
      <c r="L110" s="180">
        <f t="shared" si="18"/>
        <v>0</v>
      </c>
      <c r="M110" s="180">
        <f t="shared" si="18"/>
        <v>0</v>
      </c>
      <c r="N110" s="180">
        <f t="shared" si="18"/>
        <v>0</v>
      </c>
      <c r="O110" s="180">
        <f t="shared" si="18"/>
        <v>0</v>
      </c>
      <c r="P110" s="180">
        <f t="shared" si="10"/>
        <v>0</v>
      </c>
    </row>
    <row r="111" spans="1:16">
      <c r="A111" s="37" t="s">
        <v>477</v>
      </c>
      <c r="B111" s="5" t="s">
        <v>478</v>
      </c>
      <c r="C111" s="179">
        <v>0</v>
      </c>
      <c r="D111" s="180">
        <f t="shared" si="19"/>
        <v>0</v>
      </c>
      <c r="E111" s="180">
        <f t="shared" si="18"/>
        <v>0</v>
      </c>
      <c r="F111" s="180">
        <f t="shared" si="18"/>
        <v>0</v>
      </c>
      <c r="G111" s="180">
        <f t="shared" si="18"/>
        <v>0</v>
      </c>
      <c r="H111" s="180">
        <f t="shared" si="18"/>
        <v>0</v>
      </c>
      <c r="I111" s="180">
        <f t="shared" si="18"/>
        <v>0</v>
      </c>
      <c r="J111" s="180">
        <f t="shared" si="18"/>
        <v>0</v>
      </c>
      <c r="K111" s="180">
        <f t="shared" si="18"/>
        <v>0</v>
      </c>
      <c r="L111" s="180">
        <f t="shared" si="18"/>
        <v>0</v>
      </c>
      <c r="M111" s="180">
        <f t="shared" si="18"/>
        <v>0</v>
      </c>
      <c r="N111" s="180">
        <f t="shared" si="18"/>
        <v>0</v>
      </c>
      <c r="O111" s="180">
        <f t="shared" si="18"/>
        <v>0</v>
      </c>
      <c r="P111" s="180">
        <f t="shared" si="10"/>
        <v>0</v>
      </c>
    </row>
    <row r="112" spans="1:16">
      <c r="A112" s="37" t="s">
        <v>479</v>
      </c>
      <c r="B112" s="5" t="s">
        <v>480</v>
      </c>
      <c r="C112" s="179">
        <v>0</v>
      </c>
      <c r="D112" s="180">
        <f t="shared" si="19"/>
        <v>0</v>
      </c>
      <c r="E112" s="180">
        <f t="shared" si="18"/>
        <v>0</v>
      </c>
      <c r="F112" s="180">
        <f t="shared" si="18"/>
        <v>0</v>
      </c>
      <c r="G112" s="180">
        <f t="shared" si="18"/>
        <v>0</v>
      </c>
      <c r="H112" s="180">
        <f t="shared" si="18"/>
        <v>0</v>
      </c>
      <c r="I112" s="180">
        <f t="shared" si="18"/>
        <v>0</v>
      </c>
      <c r="J112" s="180">
        <f t="shared" si="18"/>
        <v>0</v>
      </c>
      <c r="K112" s="180">
        <f t="shared" si="18"/>
        <v>0</v>
      </c>
      <c r="L112" s="180">
        <f t="shared" si="18"/>
        <v>0</v>
      </c>
      <c r="M112" s="180">
        <f t="shared" si="18"/>
        <v>0</v>
      </c>
      <c r="N112" s="180">
        <f t="shared" si="18"/>
        <v>0</v>
      </c>
      <c r="O112" s="180">
        <f t="shared" si="18"/>
        <v>0</v>
      </c>
      <c r="P112" s="180">
        <f t="shared" si="10"/>
        <v>0</v>
      </c>
    </row>
    <row r="113" spans="1:16">
      <c r="A113" s="37" t="s">
        <v>481</v>
      </c>
      <c r="B113" s="5" t="s">
        <v>482</v>
      </c>
      <c r="C113" s="179">
        <v>0</v>
      </c>
      <c r="D113" s="180">
        <f t="shared" si="19"/>
        <v>0</v>
      </c>
      <c r="E113" s="180">
        <f t="shared" si="18"/>
        <v>0</v>
      </c>
      <c r="F113" s="180">
        <f t="shared" si="18"/>
        <v>0</v>
      </c>
      <c r="G113" s="180">
        <f t="shared" si="18"/>
        <v>0</v>
      </c>
      <c r="H113" s="180">
        <f t="shared" si="18"/>
        <v>0</v>
      </c>
      <c r="I113" s="180">
        <f t="shared" si="18"/>
        <v>0</v>
      </c>
      <c r="J113" s="180">
        <f t="shared" si="18"/>
        <v>0</v>
      </c>
      <c r="K113" s="180">
        <f t="shared" si="18"/>
        <v>0</v>
      </c>
      <c r="L113" s="180">
        <f t="shared" si="18"/>
        <v>0</v>
      </c>
      <c r="M113" s="180">
        <f t="shared" si="18"/>
        <v>0</v>
      </c>
      <c r="N113" s="180">
        <f t="shared" si="18"/>
        <v>0</v>
      </c>
      <c r="O113" s="180">
        <f t="shared" si="18"/>
        <v>0</v>
      </c>
      <c r="P113" s="180">
        <f t="shared" si="10"/>
        <v>0</v>
      </c>
    </row>
    <row r="114" spans="1:16">
      <c r="A114" s="38" t="s">
        <v>1081</v>
      </c>
      <c r="B114" s="39" t="s">
        <v>483</v>
      </c>
      <c r="C114" s="179">
        <v>0</v>
      </c>
      <c r="D114" s="180">
        <f t="shared" si="19"/>
        <v>0</v>
      </c>
      <c r="E114" s="180">
        <f t="shared" si="18"/>
        <v>0</v>
      </c>
      <c r="F114" s="180">
        <f t="shared" si="18"/>
        <v>0</v>
      </c>
      <c r="G114" s="180">
        <f t="shared" si="18"/>
        <v>0</v>
      </c>
      <c r="H114" s="180">
        <f t="shared" si="18"/>
        <v>0</v>
      </c>
      <c r="I114" s="180">
        <f t="shared" si="18"/>
        <v>0</v>
      </c>
      <c r="J114" s="180">
        <f t="shared" si="18"/>
        <v>0</v>
      </c>
      <c r="K114" s="180">
        <f t="shared" si="18"/>
        <v>0</v>
      </c>
      <c r="L114" s="180">
        <f t="shared" si="18"/>
        <v>0</v>
      </c>
      <c r="M114" s="180">
        <f t="shared" si="18"/>
        <v>0</v>
      </c>
      <c r="N114" s="180">
        <f t="shared" si="18"/>
        <v>0</v>
      </c>
      <c r="O114" s="180">
        <f t="shared" si="18"/>
        <v>0</v>
      </c>
      <c r="P114" s="180">
        <f t="shared" si="10"/>
        <v>0</v>
      </c>
    </row>
    <row r="115" spans="1:16">
      <c r="A115" s="37" t="s">
        <v>484</v>
      </c>
      <c r="B115" s="5" t="s">
        <v>485</v>
      </c>
      <c r="C115" s="179">
        <v>0</v>
      </c>
      <c r="D115" s="180">
        <f t="shared" si="19"/>
        <v>0</v>
      </c>
      <c r="E115" s="180">
        <f t="shared" si="18"/>
        <v>0</v>
      </c>
      <c r="F115" s="180">
        <f t="shared" si="18"/>
        <v>0</v>
      </c>
      <c r="G115" s="180">
        <f t="shared" si="18"/>
        <v>0</v>
      </c>
      <c r="H115" s="180">
        <f t="shared" si="18"/>
        <v>0</v>
      </c>
      <c r="I115" s="180">
        <f t="shared" si="18"/>
        <v>0</v>
      </c>
      <c r="J115" s="180">
        <f t="shared" si="18"/>
        <v>0</v>
      </c>
      <c r="K115" s="180">
        <f t="shared" si="18"/>
        <v>0</v>
      </c>
      <c r="L115" s="180">
        <f t="shared" si="18"/>
        <v>0</v>
      </c>
      <c r="M115" s="180">
        <f t="shared" si="18"/>
        <v>0</v>
      </c>
      <c r="N115" s="180">
        <f t="shared" si="18"/>
        <v>0</v>
      </c>
      <c r="O115" s="180">
        <f t="shared" si="18"/>
        <v>0</v>
      </c>
      <c r="P115" s="180">
        <f t="shared" si="10"/>
        <v>0</v>
      </c>
    </row>
    <row r="116" spans="1:16">
      <c r="A116" s="13" t="s">
        <v>486</v>
      </c>
      <c r="B116" s="5" t="s">
        <v>487</v>
      </c>
      <c r="C116" s="179">
        <v>0</v>
      </c>
      <c r="D116" s="180">
        <f t="shared" si="19"/>
        <v>0</v>
      </c>
      <c r="E116" s="180">
        <f t="shared" si="18"/>
        <v>0</v>
      </c>
      <c r="F116" s="180">
        <f t="shared" si="18"/>
        <v>0</v>
      </c>
      <c r="G116" s="180">
        <f t="shared" si="18"/>
        <v>0</v>
      </c>
      <c r="H116" s="180">
        <f t="shared" si="18"/>
        <v>0</v>
      </c>
      <c r="I116" s="180">
        <f t="shared" si="18"/>
        <v>0</v>
      </c>
      <c r="J116" s="180">
        <f t="shared" si="18"/>
        <v>0</v>
      </c>
      <c r="K116" s="180">
        <f t="shared" si="18"/>
        <v>0</v>
      </c>
      <c r="L116" s="180">
        <f t="shared" si="18"/>
        <v>0</v>
      </c>
      <c r="M116" s="180">
        <f t="shared" si="18"/>
        <v>0</v>
      </c>
      <c r="N116" s="180">
        <f t="shared" si="18"/>
        <v>0</v>
      </c>
      <c r="O116" s="180">
        <f t="shared" si="18"/>
        <v>0</v>
      </c>
      <c r="P116" s="180">
        <f t="shared" si="10"/>
        <v>0</v>
      </c>
    </row>
    <row r="117" spans="1:16">
      <c r="A117" s="37" t="s">
        <v>13</v>
      </c>
      <c r="B117" s="5" t="s">
        <v>488</v>
      </c>
      <c r="C117" s="179">
        <v>0</v>
      </c>
      <c r="D117" s="180">
        <f t="shared" si="19"/>
        <v>0</v>
      </c>
      <c r="E117" s="180">
        <f t="shared" si="18"/>
        <v>0</v>
      </c>
      <c r="F117" s="180">
        <f t="shared" si="18"/>
        <v>0</v>
      </c>
      <c r="G117" s="180">
        <f t="shared" si="18"/>
        <v>0</v>
      </c>
      <c r="H117" s="180">
        <f t="shared" si="18"/>
        <v>0</v>
      </c>
      <c r="I117" s="180">
        <f t="shared" si="18"/>
        <v>0</v>
      </c>
      <c r="J117" s="180">
        <f t="shared" si="18"/>
        <v>0</v>
      </c>
      <c r="K117" s="180">
        <f t="shared" si="18"/>
        <v>0</v>
      </c>
      <c r="L117" s="180">
        <f t="shared" si="18"/>
        <v>0</v>
      </c>
      <c r="M117" s="180">
        <f t="shared" si="18"/>
        <v>0</v>
      </c>
      <c r="N117" s="180">
        <f t="shared" si="18"/>
        <v>0</v>
      </c>
      <c r="O117" s="180">
        <f t="shared" si="18"/>
        <v>0</v>
      </c>
      <c r="P117" s="180">
        <f t="shared" si="10"/>
        <v>0</v>
      </c>
    </row>
    <row r="118" spans="1:16">
      <c r="A118" s="37" t="s">
        <v>1083</v>
      </c>
      <c r="B118" s="5" t="s">
        <v>489</v>
      </c>
      <c r="C118" s="179">
        <v>0</v>
      </c>
      <c r="D118" s="180">
        <f t="shared" si="19"/>
        <v>0</v>
      </c>
      <c r="E118" s="180">
        <f t="shared" si="18"/>
        <v>0</v>
      </c>
      <c r="F118" s="180">
        <f t="shared" si="18"/>
        <v>0</v>
      </c>
      <c r="G118" s="180">
        <f t="shared" si="18"/>
        <v>0</v>
      </c>
      <c r="H118" s="180">
        <f t="shared" si="18"/>
        <v>0</v>
      </c>
      <c r="I118" s="180">
        <f t="shared" si="18"/>
        <v>0</v>
      </c>
      <c r="J118" s="180">
        <f t="shared" si="18"/>
        <v>0</v>
      </c>
      <c r="K118" s="180">
        <f t="shared" si="18"/>
        <v>0</v>
      </c>
      <c r="L118" s="180">
        <f t="shared" si="18"/>
        <v>0</v>
      </c>
      <c r="M118" s="180">
        <f t="shared" si="18"/>
        <v>0</v>
      </c>
      <c r="N118" s="180">
        <f t="shared" si="18"/>
        <v>0</v>
      </c>
      <c r="O118" s="180">
        <f t="shared" si="18"/>
        <v>0</v>
      </c>
      <c r="P118" s="180">
        <f t="shared" si="10"/>
        <v>0</v>
      </c>
    </row>
    <row r="119" spans="1:16">
      <c r="A119" s="38" t="s">
        <v>1084</v>
      </c>
      <c r="B119" s="39" t="s">
        <v>493</v>
      </c>
      <c r="C119" s="179">
        <v>0</v>
      </c>
      <c r="D119" s="180">
        <f t="shared" si="19"/>
        <v>0</v>
      </c>
      <c r="E119" s="180">
        <f t="shared" si="18"/>
        <v>0</v>
      </c>
      <c r="F119" s="180">
        <f t="shared" si="18"/>
        <v>0</v>
      </c>
      <c r="G119" s="180">
        <f t="shared" si="18"/>
        <v>0</v>
      </c>
      <c r="H119" s="180">
        <f t="shared" si="18"/>
        <v>0</v>
      </c>
      <c r="I119" s="180">
        <f t="shared" si="18"/>
        <v>0</v>
      </c>
      <c r="J119" s="180">
        <f t="shared" si="18"/>
        <v>0</v>
      </c>
      <c r="K119" s="180">
        <f t="shared" si="18"/>
        <v>0</v>
      </c>
      <c r="L119" s="180">
        <f t="shared" si="18"/>
        <v>0</v>
      </c>
      <c r="M119" s="180">
        <f t="shared" si="18"/>
        <v>0</v>
      </c>
      <c r="N119" s="180">
        <f t="shared" si="18"/>
        <v>0</v>
      </c>
      <c r="O119" s="180">
        <f t="shared" si="18"/>
        <v>0</v>
      </c>
      <c r="P119" s="180">
        <f t="shared" si="10"/>
        <v>0</v>
      </c>
    </row>
    <row r="120" spans="1:16">
      <c r="A120" s="13" t="s">
        <v>494</v>
      </c>
      <c r="B120" s="5" t="s">
        <v>495</v>
      </c>
      <c r="C120" s="179">
        <v>0</v>
      </c>
      <c r="D120" s="180">
        <f t="shared" si="19"/>
        <v>0</v>
      </c>
      <c r="E120" s="180">
        <f t="shared" si="18"/>
        <v>0</v>
      </c>
      <c r="F120" s="180">
        <f t="shared" si="18"/>
        <v>0</v>
      </c>
      <c r="G120" s="180">
        <f t="shared" si="18"/>
        <v>0</v>
      </c>
      <c r="H120" s="180">
        <f t="shared" si="18"/>
        <v>0</v>
      </c>
      <c r="I120" s="180">
        <f t="shared" si="18"/>
        <v>0</v>
      </c>
      <c r="J120" s="180">
        <f t="shared" si="18"/>
        <v>0</v>
      </c>
      <c r="K120" s="180">
        <f t="shared" si="18"/>
        <v>0</v>
      </c>
      <c r="L120" s="180">
        <f t="shared" si="18"/>
        <v>0</v>
      </c>
      <c r="M120" s="180">
        <f t="shared" si="18"/>
        <v>0</v>
      </c>
      <c r="N120" s="180">
        <f t="shared" si="18"/>
        <v>0</v>
      </c>
      <c r="O120" s="180">
        <f t="shared" si="18"/>
        <v>0</v>
      </c>
      <c r="P120" s="180">
        <f t="shared" si="10"/>
        <v>0</v>
      </c>
    </row>
    <row r="121" spans="1:16" ht="15.6">
      <c r="A121" s="40" t="s">
        <v>17</v>
      </c>
      <c r="B121" s="41" t="s">
        <v>496</v>
      </c>
      <c r="C121" s="179">
        <v>0</v>
      </c>
      <c r="D121" s="180">
        <f t="shared" si="19"/>
        <v>0</v>
      </c>
      <c r="E121" s="180">
        <f t="shared" ref="E121:O136" si="20">$C121/12</f>
        <v>0</v>
      </c>
      <c r="F121" s="180">
        <f t="shared" si="20"/>
        <v>0</v>
      </c>
      <c r="G121" s="180">
        <f t="shared" si="20"/>
        <v>0</v>
      </c>
      <c r="H121" s="180">
        <f t="shared" si="20"/>
        <v>0</v>
      </c>
      <c r="I121" s="180">
        <f t="shared" si="20"/>
        <v>0</v>
      </c>
      <c r="J121" s="180">
        <f t="shared" si="20"/>
        <v>0</v>
      </c>
      <c r="K121" s="180">
        <f t="shared" si="20"/>
        <v>0</v>
      </c>
      <c r="L121" s="180">
        <f t="shared" si="20"/>
        <v>0</v>
      </c>
      <c r="M121" s="180">
        <f t="shared" si="20"/>
        <v>0</v>
      </c>
      <c r="N121" s="180">
        <f t="shared" si="20"/>
        <v>0</v>
      </c>
      <c r="O121" s="180">
        <f t="shared" si="20"/>
        <v>0</v>
      </c>
      <c r="P121" s="180">
        <f t="shared" si="10"/>
        <v>0</v>
      </c>
    </row>
    <row r="122" spans="1:16" ht="15.6">
      <c r="A122" s="45" t="s">
        <v>54</v>
      </c>
      <c r="B122" s="46"/>
      <c r="C122" s="179">
        <f>C121+C98</f>
        <v>905327</v>
      </c>
      <c r="D122" s="179">
        <f t="shared" ref="D122:P122" si="21">D121+D98</f>
        <v>53696.345296320593</v>
      </c>
      <c r="E122" s="179">
        <f t="shared" si="21"/>
        <v>86826.97845418824</v>
      </c>
      <c r="F122" s="179">
        <f t="shared" si="21"/>
        <v>113427.62350966063</v>
      </c>
      <c r="G122" s="179">
        <f t="shared" si="21"/>
        <v>57952.287420074936</v>
      </c>
      <c r="H122" s="179">
        <f t="shared" si="21"/>
        <v>49323.250357116667</v>
      </c>
      <c r="I122" s="179">
        <f t="shared" si="21"/>
        <v>107859.38680159682</v>
      </c>
      <c r="J122" s="179">
        <f t="shared" si="21"/>
        <v>42088.331798008425</v>
      </c>
      <c r="K122" s="179">
        <f t="shared" si="21"/>
        <v>121090.113234905</v>
      </c>
      <c r="L122" s="179">
        <f t="shared" si="21"/>
        <v>43113.418933192268</v>
      </c>
      <c r="M122" s="179">
        <f t="shared" si="21"/>
        <v>113361.90810224437</v>
      </c>
      <c r="N122" s="179">
        <f t="shared" si="21"/>
        <v>46481.562377367751</v>
      </c>
      <c r="O122" s="179">
        <f t="shared" si="21"/>
        <v>70105.793715324224</v>
      </c>
      <c r="P122" s="179">
        <f t="shared" si="21"/>
        <v>905327</v>
      </c>
    </row>
    <row r="123" spans="1:16" ht="26.4">
      <c r="A123" s="2" t="s">
        <v>319</v>
      </c>
      <c r="B123" s="3" t="s">
        <v>47</v>
      </c>
      <c r="C123" s="182" t="s">
        <v>1065</v>
      </c>
      <c r="D123" s="78" t="s">
        <v>221</v>
      </c>
      <c r="E123" s="78" t="s">
        <v>222</v>
      </c>
      <c r="F123" s="78" t="s">
        <v>223</v>
      </c>
      <c r="G123" s="78" t="s">
        <v>224</v>
      </c>
      <c r="H123" s="78" t="s">
        <v>225</v>
      </c>
      <c r="I123" s="78" t="s">
        <v>226</v>
      </c>
      <c r="J123" s="78" t="s">
        <v>227</v>
      </c>
      <c r="K123" s="78" t="s">
        <v>228</v>
      </c>
      <c r="L123" s="78" t="s">
        <v>229</v>
      </c>
      <c r="M123" s="78" t="s">
        <v>230</v>
      </c>
      <c r="N123" s="78" t="s">
        <v>231</v>
      </c>
      <c r="O123" s="78" t="s">
        <v>232</v>
      </c>
      <c r="P123" s="79" t="s">
        <v>210</v>
      </c>
    </row>
    <row r="124" spans="1:16">
      <c r="A124" s="31" t="s">
        <v>497</v>
      </c>
      <c r="B124" s="6" t="s">
        <v>498</v>
      </c>
      <c r="C124" s="179">
        <v>61614</v>
      </c>
      <c r="D124" s="180">
        <f t="shared" ref="D124:D138" si="22">$C124/12</f>
        <v>5134.5</v>
      </c>
      <c r="E124" s="180">
        <f t="shared" si="20"/>
        <v>5134.5</v>
      </c>
      <c r="F124" s="180">
        <f t="shared" si="20"/>
        <v>5134.5</v>
      </c>
      <c r="G124" s="180">
        <f t="shared" si="20"/>
        <v>5134.5</v>
      </c>
      <c r="H124" s="180">
        <f t="shared" si="20"/>
        <v>5134.5</v>
      </c>
      <c r="I124" s="180">
        <f t="shared" si="20"/>
        <v>5134.5</v>
      </c>
      <c r="J124" s="180">
        <f t="shared" si="20"/>
        <v>5134.5</v>
      </c>
      <c r="K124" s="180">
        <f t="shared" si="20"/>
        <v>5134.5</v>
      </c>
      <c r="L124" s="180">
        <f t="shared" si="20"/>
        <v>5134.5</v>
      </c>
      <c r="M124" s="180">
        <f t="shared" si="20"/>
        <v>5134.5</v>
      </c>
      <c r="N124" s="180">
        <f t="shared" si="20"/>
        <v>5134.5</v>
      </c>
      <c r="O124" s="180">
        <f t="shared" si="20"/>
        <v>5134.5</v>
      </c>
      <c r="P124" s="180">
        <f t="shared" si="10"/>
        <v>61614</v>
      </c>
    </row>
    <row r="125" spans="1:16">
      <c r="A125" s="5" t="s">
        <v>499</v>
      </c>
      <c r="B125" s="6" t="s">
        <v>500</v>
      </c>
      <c r="C125" s="179">
        <v>47961</v>
      </c>
      <c r="D125" s="180">
        <f t="shared" si="22"/>
        <v>3996.75</v>
      </c>
      <c r="E125" s="180">
        <f t="shared" si="20"/>
        <v>3996.75</v>
      </c>
      <c r="F125" s="180">
        <f t="shared" si="20"/>
        <v>3996.75</v>
      </c>
      <c r="G125" s="180">
        <f t="shared" si="20"/>
        <v>3996.75</v>
      </c>
      <c r="H125" s="180">
        <f t="shared" si="20"/>
        <v>3996.75</v>
      </c>
      <c r="I125" s="180">
        <f t="shared" si="20"/>
        <v>3996.75</v>
      </c>
      <c r="J125" s="180">
        <f t="shared" si="20"/>
        <v>3996.75</v>
      </c>
      <c r="K125" s="180">
        <f t="shared" si="20"/>
        <v>3996.75</v>
      </c>
      <c r="L125" s="180">
        <f t="shared" si="20"/>
        <v>3996.75</v>
      </c>
      <c r="M125" s="180">
        <f t="shared" si="20"/>
        <v>3996.75</v>
      </c>
      <c r="N125" s="180">
        <f t="shared" si="20"/>
        <v>3996.75</v>
      </c>
      <c r="O125" s="180">
        <f t="shared" si="20"/>
        <v>3996.75</v>
      </c>
      <c r="P125" s="180">
        <f t="shared" si="10"/>
        <v>47961</v>
      </c>
    </row>
    <row r="126" spans="1:16">
      <c r="A126" s="5" t="s">
        <v>501</v>
      </c>
      <c r="B126" s="6" t="s">
        <v>502</v>
      </c>
      <c r="C126" s="179">
        <v>14826</v>
      </c>
      <c r="D126" s="180">
        <f t="shared" si="22"/>
        <v>1235.5</v>
      </c>
      <c r="E126" s="180">
        <f t="shared" si="20"/>
        <v>1235.5</v>
      </c>
      <c r="F126" s="180">
        <f t="shared" si="20"/>
        <v>1235.5</v>
      </c>
      <c r="G126" s="180">
        <f t="shared" si="20"/>
        <v>1235.5</v>
      </c>
      <c r="H126" s="180">
        <f t="shared" si="20"/>
        <v>1235.5</v>
      </c>
      <c r="I126" s="180">
        <f t="shared" si="20"/>
        <v>1235.5</v>
      </c>
      <c r="J126" s="180">
        <f t="shared" si="20"/>
        <v>1235.5</v>
      </c>
      <c r="K126" s="180">
        <f t="shared" si="20"/>
        <v>1235.5</v>
      </c>
      <c r="L126" s="180">
        <f t="shared" si="20"/>
        <v>1235.5</v>
      </c>
      <c r="M126" s="180">
        <f t="shared" si="20"/>
        <v>1235.5</v>
      </c>
      <c r="N126" s="180">
        <f t="shared" si="20"/>
        <v>1235.5</v>
      </c>
      <c r="O126" s="180">
        <f t="shared" si="20"/>
        <v>1235.5</v>
      </c>
      <c r="P126" s="180">
        <f t="shared" si="10"/>
        <v>14826</v>
      </c>
    </row>
    <row r="127" spans="1:16">
      <c r="A127" s="5" t="s">
        <v>503</v>
      </c>
      <c r="B127" s="6" t="s">
        <v>504</v>
      </c>
      <c r="C127" s="179">
        <v>2840</v>
      </c>
      <c r="D127" s="180">
        <f t="shared" si="22"/>
        <v>236.66666666666666</v>
      </c>
      <c r="E127" s="180">
        <f t="shared" si="20"/>
        <v>236.66666666666666</v>
      </c>
      <c r="F127" s="180">
        <f t="shared" si="20"/>
        <v>236.66666666666666</v>
      </c>
      <c r="G127" s="180">
        <f t="shared" si="20"/>
        <v>236.66666666666666</v>
      </c>
      <c r="H127" s="180">
        <f t="shared" si="20"/>
        <v>236.66666666666666</v>
      </c>
      <c r="I127" s="180">
        <f t="shared" si="20"/>
        <v>236.66666666666666</v>
      </c>
      <c r="J127" s="180">
        <f t="shared" si="20"/>
        <v>236.66666666666666</v>
      </c>
      <c r="K127" s="180">
        <f t="shared" si="20"/>
        <v>236.66666666666666</v>
      </c>
      <c r="L127" s="180">
        <f t="shared" si="20"/>
        <v>236.66666666666666</v>
      </c>
      <c r="M127" s="180">
        <f t="shared" si="20"/>
        <v>236.66666666666666</v>
      </c>
      <c r="N127" s="180">
        <f t="shared" si="20"/>
        <v>236.66666666666666</v>
      </c>
      <c r="O127" s="180">
        <f t="shared" si="20"/>
        <v>236.66666666666666</v>
      </c>
      <c r="P127" s="180">
        <f t="shared" si="10"/>
        <v>2839.9999999999995</v>
      </c>
    </row>
    <row r="128" spans="1:16">
      <c r="A128" s="5" t="s">
        <v>505</v>
      </c>
      <c r="B128" s="6" t="s">
        <v>506</v>
      </c>
      <c r="C128" s="179">
        <v>168</v>
      </c>
      <c r="D128" s="180">
        <f t="shared" si="22"/>
        <v>14</v>
      </c>
      <c r="E128" s="180">
        <f t="shared" si="20"/>
        <v>14</v>
      </c>
      <c r="F128" s="180">
        <f t="shared" si="20"/>
        <v>14</v>
      </c>
      <c r="G128" s="180">
        <f t="shared" si="20"/>
        <v>14</v>
      </c>
      <c r="H128" s="180">
        <f t="shared" si="20"/>
        <v>14</v>
      </c>
      <c r="I128" s="180">
        <f t="shared" si="20"/>
        <v>14</v>
      </c>
      <c r="J128" s="180">
        <f t="shared" si="20"/>
        <v>14</v>
      </c>
      <c r="K128" s="180">
        <f t="shared" si="20"/>
        <v>14</v>
      </c>
      <c r="L128" s="180">
        <f t="shared" si="20"/>
        <v>14</v>
      </c>
      <c r="M128" s="180">
        <f t="shared" si="20"/>
        <v>14</v>
      </c>
      <c r="N128" s="180">
        <f t="shared" si="20"/>
        <v>14</v>
      </c>
      <c r="O128" s="180">
        <f t="shared" si="20"/>
        <v>14</v>
      </c>
      <c r="P128" s="180">
        <f t="shared" si="10"/>
        <v>168</v>
      </c>
    </row>
    <row r="129" spans="1:16">
      <c r="A129" s="5" t="s">
        <v>507</v>
      </c>
      <c r="B129" s="6" t="s">
        <v>508</v>
      </c>
      <c r="C129" s="179">
        <v>0</v>
      </c>
      <c r="D129" s="180">
        <f t="shared" si="22"/>
        <v>0</v>
      </c>
      <c r="E129" s="180">
        <f t="shared" si="20"/>
        <v>0</v>
      </c>
      <c r="F129" s="180">
        <f t="shared" si="20"/>
        <v>0</v>
      </c>
      <c r="G129" s="180">
        <f t="shared" si="20"/>
        <v>0</v>
      </c>
      <c r="H129" s="180">
        <f t="shared" si="20"/>
        <v>0</v>
      </c>
      <c r="I129" s="180">
        <f t="shared" si="20"/>
        <v>0</v>
      </c>
      <c r="J129" s="180">
        <f t="shared" si="20"/>
        <v>0</v>
      </c>
      <c r="K129" s="180">
        <f t="shared" si="20"/>
        <v>0</v>
      </c>
      <c r="L129" s="180">
        <f t="shared" si="20"/>
        <v>0</v>
      </c>
      <c r="M129" s="180">
        <f t="shared" si="20"/>
        <v>0</v>
      </c>
      <c r="N129" s="180">
        <f t="shared" si="20"/>
        <v>0</v>
      </c>
      <c r="O129" s="180">
        <f t="shared" si="20"/>
        <v>0</v>
      </c>
      <c r="P129" s="180">
        <f t="shared" si="10"/>
        <v>0</v>
      </c>
    </row>
    <row r="130" spans="1:16">
      <c r="A130" s="7" t="s">
        <v>57</v>
      </c>
      <c r="B130" s="8" t="s">
        <v>509</v>
      </c>
      <c r="C130" s="179">
        <v>127409</v>
      </c>
      <c r="D130" s="180">
        <f t="shared" si="22"/>
        <v>10617.416666666666</v>
      </c>
      <c r="E130" s="180">
        <f t="shared" si="20"/>
        <v>10617.416666666666</v>
      </c>
      <c r="F130" s="180">
        <f t="shared" si="20"/>
        <v>10617.416666666666</v>
      </c>
      <c r="G130" s="180">
        <f t="shared" si="20"/>
        <v>10617.416666666666</v>
      </c>
      <c r="H130" s="180">
        <f t="shared" si="20"/>
        <v>10617.416666666666</v>
      </c>
      <c r="I130" s="180">
        <f t="shared" si="20"/>
        <v>10617.416666666666</v>
      </c>
      <c r="J130" s="180">
        <f t="shared" si="20"/>
        <v>10617.416666666666</v>
      </c>
      <c r="K130" s="180">
        <f t="shared" si="20"/>
        <v>10617.416666666666</v>
      </c>
      <c r="L130" s="180">
        <f t="shared" si="20"/>
        <v>10617.416666666666</v>
      </c>
      <c r="M130" s="180">
        <f t="shared" si="20"/>
        <v>10617.416666666666</v>
      </c>
      <c r="N130" s="180">
        <f t="shared" si="20"/>
        <v>10617.416666666666</v>
      </c>
      <c r="O130" s="180">
        <f t="shared" si="20"/>
        <v>10617.416666666666</v>
      </c>
      <c r="P130" s="180">
        <f t="shared" si="10"/>
        <v>127409.00000000001</v>
      </c>
    </row>
    <row r="131" spans="1:16">
      <c r="A131" s="5" t="s">
        <v>510</v>
      </c>
      <c r="B131" s="6" t="s">
        <v>511</v>
      </c>
      <c r="C131" s="179">
        <v>0</v>
      </c>
      <c r="D131" s="180">
        <f t="shared" si="22"/>
        <v>0</v>
      </c>
      <c r="E131" s="180">
        <f t="shared" si="20"/>
        <v>0</v>
      </c>
      <c r="F131" s="180">
        <f t="shared" si="20"/>
        <v>0</v>
      </c>
      <c r="G131" s="180">
        <f t="shared" si="20"/>
        <v>0</v>
      </c>
      <c r="H131" s="180">
        <f t="shared" si="20"/>
        <v>0</v>
      </c>
      <c r="I131" s="180">
        <f t="shared" si="20"/>
        <v>0</v>
      </c>
      <c r="J131" s="180">
        <f t="shared" si="20"/>
        <v>0</v>
      </c>
      <c r="K131" s="180">
        <f t="shared" si="20"/>
        <v>0</v>
      </c>
      <c r="L131" s="180">
        <f t="shared" si="20"/>
        <v>0</v>
      </c>
      <c r="M131" s="180">
        <f t="shared" si="20"/>
        <v>0</v>
      </c>
      <c r="N131" s="180">
        <f t="shared" si="20"/>
        <v>0</v>
      </c>
      <c r="O131" s="180">
        <f t="shared" si="20"/>
        <v>0</v>
      </c>
      <c r="P131" s="180">
        <f t="shared" si="10"/>
        <v>0</v>
      </c>
    </row>
    <row r="132" spans="1:16" ht="26.4">
      <c r="A132" s="5" t="s">
        <v>512</v>
      </c>
      <c r="B132" s="6" t="s">
        <v>513</v>
      </c>
      <c r="C132" s="179">
        <v>0</v>
      </c>
      <c r="D132" s="180">
        <f t="shared" si="22"/>
        <v>0</v>
      </c>
      <c r="E132" s="180">
        <f t="shared" si="20"/>
        <v>0</v>
      </c>
      <c r="F132" s="180">
        <f t="shared" si="20"/>
        <v>0</v>
      </c>
      <c r="G132" s="180">
        <f t="shared" si="20"/>
        <v>0</v>
      </c>
      <c r="H132" s="180">
        <f t="shared" si="20"/>
        <v>0</v>
      </c>
      <c r="I132" s="180">
        <f t="shared" si="20"/>
        <v>0</v>
      </c>
      <c r="J132" s="180">
        <f t="shared" si="20"/>
        <v>0</v>
      </c>
      <c r="K132" s="180">
        <f t="shared" si="20"/>
        <v>0</v>
      </c>
      <c r="L132" s="180">
        <f t="shared" si="20"/>
        <v>0</v>
      </c>
      <c r="M132" s="180">
        <f t="shared" si="20"/>
        <v>0</v>
      </c>
      <c r="N132" s="180">
        <f t="shared" si="20"/>
        <v>0</v>
      </c>
      <c r="O132" s="180">
        <f t="shared" si="20"/>
        <v>0</v>
      </c>
      <c r="P132" s="180">
        <f t="shared" si="10"/>
        <v>0</v>
      </c>
    </row>
    <row r="133" spans="1:16" ht="26.4">
      <c r="A133" s="5" t="s">
        <v>18</v>
      </c>
      <c r="B133" s="6" t="s">
        <v>514</v>
      </c>
      <c r="C133" s="179">
        <v>0</v>
      </c>
      <c r="D133" s="180">
        <f t="shared" si="22"/>
        <v>0</v>
      </c>
      <c r="E133" s="180">
        <f t="shared" si="20"/>
        <v>0</v>
      </c>
      <c r="F133" s="180">
        <f t="shared" si="20"/>
        <v>0</v>
      </c>
      <c r="G133" s="180">
        <f t="shared" si="20"/>
        <v>0</v>
      </c>
      <c r="H133" s="180">
        <f t="shared" si="20"/>
        <v>0</v>
      </c>
      <c r="I133" s="180">
        <f t="shared" si="20"/>
        <v>0</v>
      </c>
      <c r="J133" s="180">
        <f t="shared" si="20"/>
        <v>0</v>
      </c>
      <c r="K133" s="180">
        <f t="shared" si="20"/>
        <v>0</v>
      </c>
      <c r="L133" s="180">
        <f t="shared" si="20"/>
        <v>0</v>
      </c>
      <c r="M133" s="180">
        <f t="shared" si="20"/>
        <v>0</v>
      </c>
      <c r="N133" s="180">
        <f t="shared" si="20"/>
        <v>0</v>
      </c>
      <c r="O133" s="180">
        <f t="shared" si="20"/>
        <v>0</v>
      </c>
      <c r="P133" s="180">
        <f t="shared" si="10"/>
        <v>0</v>
      </c>
    </row>
    <row r="134" spans="1:16" ht="26.4">
      <c r="A134" s="5" t="s">
        <v>19</v>
      </c>
      <c r="B134" s="6" t="s">
        <v>515</v>
      </c>
      <c r="C134" s="179">
        <v>0</v>
      </c>
      <c r="D134" s="180">
        <f t="shared" si="22"/>
        <v>0</v>
      </c>
      <c r="E134" s="180">
        <f t="shared" si="20"/>
        <v>0</v>
      </c>
      <c r="F134" s="180">
        <f t="shared" si="20"/>
        <v>0</v>
      </c>
      <c r="G134" s="180">
        <f t="shared" si="20"/>
        <v>0</v>
      </c>
      <c r="H134" s="180">
        <f t="shared" si="20"/>
        <v>0</v>
      </c>
      <c r="I134" s="180">
        <f t="shared" si="20"/>
        <v>0</v>
      </c>
      <c r="J134" s="180">
        <f t="shared" si="20"/>
        <v>0</v>
      </c>
      <c r="K134" s="180">
        <f t="shared" si="20"/>
        <v>0</v>
      </c>
      <c r="L134" s="180">
        <f t="shared" si="20"/>
        <v>0</v>
      </c>
      <c r="M134" s="180">
        <f t="shared" si="20"/>
        <v>0</v>
      </c>
      <c r="N134" s="180">
        <f t="shared" si="20"/>
        <v>0</v>
      </c>
      <c r="O134" s="180">
        <f t="shared" si="20"/>
        <v>0</v>
      </c>
      <c r="P134" s="180">
        <f t="shared" si="10"/>
        <v>0</v>
      </c>
    </row>
    <row r="135" spans="1:16">
      <c r="A135" s="5" t="s">
        <v>20</v>
      </c>
      <c r="B135" s="6" t="s">
        <v>516</v>
      </c>
      <c r="C135" s="179">
        <v>49529</v>
      </c>
      <c r="D135" s="180">
        <f t="shared" si="22"/>
        <v>4127.416666666667</v>
      </c>
      <c r="E135" s="180">
        <f t="shared" si="20"/>
        <v>4127.416666666667</v>
      </c>
      <c r="F135" s="180">
        <f t="shared" si="20"/>
        <v>4127.416666666667</v>
      </c>
      <c r="G135" s="180">
        <f t="shared" si="20"/>
        <v>4127.416666666667</v>
      </c>
      <c r="H135" s="180">
        <f t="shared" si="20"/>
        <v>4127.416666666667</v>
      </c>
      <c r="I135" s="180">
        <f t="shared" si="20"/>
        <v>4127.416666666667</v>
      </c>
      <c r="J135" s="180">
        <f t="shared" si="20"/>
        <v>4127.416666666667</v>
      </c>
      <c r="K135" s="180">
        <f t="shared" si="20"/>
        <v>4127.416666666667</v>
      </c>
      <c r="L135" s="180">
        <f t="shared" si="20"/>
        <v>4127.416666666667</v>
      </c>
      <c r="M135" s="180">
        <f t="shared" si="20"/>
        <v>4127.416666666667</v>
      </c>
      <c r="N135" s="180">
        <f t="shared" si="20"/>
        <v>4127.416666666667</v>
      </c>
      <c r="O135" s="180">
        <f t="shared" si="20"/>
        <v>4127.416666666667</v>
      </c>
      <c r="P135" s="180">
        <f t="shared" ref="P135:P198" si="23">SUM(D135:O135)</f>
        <v>49528.999999999993</v>
      </c>
    </row>
    <row r="136" spans="1:16">
      <c r="A136" s="39" t="s">
        <v>58</v>
      </c>
      <c r="B136" s="50" t="s">
        <v>517</v>
      </c>
      <c r="C136" s="179">
        <v>176938</v>
      </c>
      <c r="D136" s="180">
        <f t="shared" si="22"/>
        <v>14744.833333333334</v>
      </c>
      <c r="E136" s="180">
        <f t="shared" si="20"/>
        <v>14744.833333333334</v>
      </c>
      <c r="F136" s="180">
        <f t="shared" si="20"/>
        <v>14744.833333333334</v>
      </c>
      <c r="G136" s="180">
        <f t="shared" si="20"/>
        <v>14744.833333333334</v>
      </c>
      <c r="H136" s="180">
        <f t="shared" si="20"/>
        <v>14744.833333333334</v>
      </c>
      <c r="I136" s="180">
        <f t="shared" si="20"/>
        <v>14744.833333333334</v>
      </c>
      <c r="J136" s="180">
        <f t="shared" si="20"/>
        <v>14744.833333333334</v>
      </c>
      <c r="K136" s="180">
        <f t="shared" si="20"/>
        <v>14744.833333333334</v>
      </c>
      <c r="L136" s="180">
        <f t="shared" si="20"/>
        <v>14744.833333333334</v>
      </c>
      <c r="M136" s="180">
        <f t="shared" si="20"/>
        <v>14744.833333333334</v>
      </c>
      <c r="N136" s="180">
        <f t="shared" si="20"/>
        <v>14744.833333333334</v>
      </c>
      <c r="O136" s="180">
        <f t="shared" si="20"/>
        <v>14744.833333333334</v>
      </c>
      <c r="P136" s="180">
        <f t="shared" si="23"/>
        <v>176938.00000000003</v>
      </c>
    </row>
    <row r="137" spans="1:16">
      <c r="A137" s="5" t="s">
        <v>24</v>
      </c>
      <c r="B137" s="6" t="s">
        <v>526</v>
      </c>
      <c r="C137" s="179">
        <v>50</v>
      </c>
      <c r="D137" s="180">
        <f t="shared" si="22"/>
        <v>4.166666666666667</v>
      </c>
      <c r="E137" s="180">
        <f t="shared" ref="E137:O138" si="24">$C137/12</f>
        <v>4.166666666666667</v>
      </c>
      <c r="F137" s="180">
        <f t="shared" si="24"/>
        <v>4.166666666666667</v>
      </c>
      <c r="G137" s="180">
        <f t="shared" si="24"/>
        <v>4.166666666666667</v>
      </c>
      <c r="H137" s="180">
        <f t="shared" si="24"/>
        <v>4.166666666666667</v>
      </c>
      <c r="I137" s="180">
        <f t="shared" si="24"/>
        <v>4.166666666666667</v>
      </c>
      <c r="J137" s="180">
        <f t="shared" si="24"/>
        <v>4.166666666666667</v>
      </c>
      <c r="K137" s="180">
        <f t="shared" si="24"/>
        <v>4.166666666666667</v>
      </c>
      <c r="L137" s="180">
        <f t="shared" si="24"/>
        <v>4.166666666666667</v>
      </c>
      <c r="M137" s="180">
        <f t="shared" si="24"/>
        <v>4.166666666666667</v>
      </c>
      <c r="N137" s="180">
        <f t="shared" si="24"/>
        <v>4.166666666666667</v>
      </c>
      <c r="O137" s="180">
        <f t="shared" si="24"/>
        <v>4.166666666666667</v>
      </c>
      <c r="P137" s="180">
        <f t="shared" si="23"/>
        <v>49.999999999999993</v>
      </c>
    </row>
    <row r="138" spans="1:16">
      <c r="A138" s="5" t="s">
        <v>25</v>
      </c>
      <c r="B138" s="6" t="s">
        <v>527</v>
      </c>
      <c r="C138" s="179">
        <v>0</v>
      </c>
      <c r="D138" s="180">
        <f t="shared" si="22"/>
        <v>0</v>
      </c>
      <c r="E138" s="180">
        <f t="shared" si="24"/>
        <v>0</v>
      </c>
      <c r="F138" s="180">
        <f t="shared" si="24"/>
        <v>0</v>
      </c>
      <c r="G138" s="180">
        <f t="shared" si="24"/>
        <v>0</v>
      </c>
      <c r="H138" s="180">
        <f t="shared" si="24"/>
        <v>0</v>
      </c>
      <c r="I138" s="180">
        <f t="shared" si="24"/>
        <v>0</v>
      </c>
      <c r="J138" s="180">
        <f t="shared" si="24"/>
        <v>0</v>
      </c>
      <c r="K138" s="180">
        <f t="shared" si="24"/>
        <v>0</v>
      </c>
      <c r="L138" s="180">
        <f t="shared" si="24"/>
        <v>0</v>
      </c>
      <c r="M138" s="180">
        <f t="shared" si="24"/>
        <v>0</v>
      </c>
      <c r="N138" s="180">
        <f t="shared" si="24"/>
        <v>0</v>
      </c>
      <c r="O138" s="180">
        <f t="shared" si="24"/>
        <v>0</v>
      </c>
      <c r="P138" s="180">
        <f t="shared" si="23"/>
        <v>0</v>
      </c>
    </row>
    <row r="139" spans="1:16" s="186" customFormat="1">
      <c r="A139" s="15" t="s">
        <v>60</v>
      </c>
      <c r="B139" s="14" t="s">
        <v>528</v>
      </c>
      <c r="C139" s="183">
        <v>50</v>
      </c>
      <c r="D139" s="187"/>
      <c r="E139" s="187"/>
      <c r="F139" s="187">
        <v>25</v>
      </c>
      <c r="G139" s="187"/>
      <c r="H139" s="187"/>
      <c r="I139" s="187"/>
      <c r="J139" s="187"/>
      <c r="K139" s="187"/>
      <c r="L139" s="187">
        <v>25</v>
      </c>
      <c r="M139" s="187"/>
      <c r="N139" s="187"/>
      <c r="O139" s="187"/>
      <c r="P139" s="185">
        <f t="shared" si="23"/>
        <v>50</v>
      </c>
    </row>
    <row r="140" spans="1:16" s="186" customFormat="1">
      <c r="A140" s="13" t="s">
        <v>26</v>
      </c>
      <c r="B140" s="37" t="s">
        <v>529</v>
      </c>
      <c r="C140" s="183">
        <v>0</v>
      </c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5">
        <f t="shared" si="23"/>
        <v>0</v>
      </c>
    </row>
    <row r="141" spans="1:16" s="186" customFormat="1">
      <c r="A141" s="13" t="s">
        <v>27</v>
      </c>
      <c r="B141" s="37" t="s">
        <v>530</v>
      </c>
      <c r="C141" s="183">
        <v>0</v>
      </c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5">
        <f t="shared" si="23"/>
        <v>0</v>
      </c>
    </row>
    <row r="142" spans="1:16" s="186" customFormat="1">
      <c r="A142" s="13" t="s">
        <v>28</v>
      </c>
      <c r="B142" s="37" t="s">
        <v>531</v>
      </c>
      <c r="C142" s="183">
        <v>96308</v>
      </c>
      <c r="D142" s="185">
        <v>1928</v>
      </c>
      <c r="E142" s="187">
        <v>1926</v>
      </c>
      <c r="F142" s="185">
        <f>C142*0.4</f>
        <v>38523.200000000004</v>
      </c>
      <c r="G142" s="187">
        <v>1926</v>
      </c>
      <c r="H142" s="187">
        <v>1926</v>
      </c>
      <c r="I142" s="187">
        <v>1926</v>
      </c>
      <c r="J142" s="187">
        <v>1926</v>
      </c>
      <c r="K142" s="187">
        <v>1926</v>
      </c>
      <c r="L142" s="187">
        <v>38523</v>
      </c>
      <c r="M142" s="187">
        <v>1926</v>
      </c>
      <c r="N142" s="187">
        <v>1926</v>
      </c>
      <c r="O142" s="187">
        <v>1926</v>
      </c>
      <c r="P142" s="185">
        <f t="shared" si="23"/>
        <v>96308.200000000012</v>
      </c>
    </row>
    <row r="143" spans="1:16" s="190" customFormat="1" ht="12">
      <c r="A143" s="188" t="s">
        <v>29</v>
      </c>
      <c r="B143" s="189" t="s">
        <v>532</v>
      </c>
      <c r="C143" s="183">
        <v>35221</v>
      </c>
      <c r="D143" s="185">
        <f>C143*0.02</f>
        <v>704.42</v>
      </c>
      <c r="E143" s="187">
        <v>704</v>
      </c>
      <c r="F143" s="185">
        <f>C143*0.4</f>
        <v>14088.400000000001</v>
      </c>
      <c r="G143" s="187">
        <v>704</v>
      </c>
      <c r="H143" s="187">
        <v>704</v>
      </c>
      <c r="I143" s="187">
        <v>704</v>
      </c>
      <c r="J143" s="187">
        <v>704</v>
      </c>
      <c r="K143" s="187">
        <v>704</v>
      </c>
      <c r="L143" s="187">
        <v>14088</v>
      </c>
      <c r="M143" s="187">
        <v>704</v>
      </c>
      <c r="N143" s="187">
        <v>704</v>
      </c>
      <c r="O143" s="187">
        <v>708</v>
      </c>
      <c r="P143" s="185">
        <f t="shared" si="23"/>
        <v>35220.82</v>
      </c>
    </row>
    <row r="144" spans="1:16" s="186" customFormat="1">
      <c r="A144" s="13" t="s">
        <v>30</v>
      </c>
      <c r="B144" s="37" t="s">
        <v>535</v>
      </c>
      <c r="C144" s="183">
        <v>0</v>
      </c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5">
        <f t="shared" si="23"/>
        <v>0</v>
      </c>
    </row>
    <row r="145" spans="1:16" s="186" customFormat="1">
      <c r="A145" s="13" t="s">
        <v>536</v>
      </c>
      <c r="B145" s="37" t="s">
        <v>537</v>
      </c>
      <c r="C145" s="183">
        <v>0</v>
      </c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  <c r="P145" s="185">
        <f t="shared" si="23"/>
        <v>0</v>
      </c>
    </row>
    <row r="146" spans="1:16" s="186" customFormat="1">
      <c r="A146" s="13" t="s">
        <v>31</v>
      </c>
      <c r="B146" s="37" t="s">
        <v>538</v>
      </c>
      <c r="C146" s="183">
        <v>7286</v>
      </c>
      <c r="D146" s="185">
        <f>C146*0.02</f>
        <v>145.72</v>
      </c>
      <c r="E146" s="187">
        <v>146</v>
      </c>
      <c r="F146" s="185">
        <f>C146*0.4</f>
        <v>2914.4</v>
      </c>
      <c r="G146" s="187">
        <v>146</v>
      </c>
      <c r="H146" s="187">
        <v>146</v>
      </c>
      <c r="I146" s="187">
        <v>146</v>
      </c>
      <c r="J146" s="187">
        <v>146</v>
      </c>
      <c r="K146" s="187">
        <v>146</v>
      </c>
      <c r="L146" s="187">
        <v>2914</v>
      </c>
      <c r="M146" s="187">
        <v>146</v>
      </c>
      <c r="N146" s="187">
        <v>146</v>
      </c>
      <c r="O146" s="187">
        <v>144</v>
      </c>
      <c r="P146" s="185">
        <f t="shared" si="23"/>
        <v>7286.12</v>
      </c>
    </row>
    <row r="147" spans="1:16" s="186" customFormat="1">
      <c r="A147" s="13" t="s">
        <v>32</v>
      </c>
      <c r="B147" s="37" t="s">
        <v>542</v>
      </c>
      <c r="C147" s="183">
        <v>4117</v>
      </c>
      <c r="D147" s="185">
        <f>C147*0.02</f>
        <v>82.34</v>
      </c>
      <c r="E147" s="187">
        <v>82</v>
      </c>
      <c r="F147" s="185">
        <f>C147*0.4</f>
        <v>1646.8000000000002</v>
      </c>
      <c r="G147" s="187">
        <v>82</v>
      </c>
      <c r="H147" s="187">
        <v>82</v>
      </c>
      <c r="I147" s="187">
        <v>82</v>
      </c>
      <c r="J147" s="187">
        <v>82</v>
      </c>
      <c r="K147" s="187">
        <v>82</v>
      </c>
      <c r="L147" s="187">
        <v>1647</v>
      </c>
      <c r="M147" s="187">
        <v>82</v>
      </c>
      <c r="N147" s="187">
        <v>82</v>
      </c>
      <c r="O147" s="187">
        <v>85</v>
      </c>
      <c r="P147" s="185">
        <f t="shared" si="23"/>
        <v>4117.1400000000003</v>
      </c>
    </row>
    <row r="148" spans="1:16">
      <c r="A148" s="7" t="s">
        <v>61</v>
      </c>
      <c r="B148" s="8" t="s">
        <v>545</v>
      </c>
      <c r="C148" s="179">
        <v>46624</v>
      </c>
      <c r="D148" s="180">
        <f t="shared" ref="D148:O180" si="25">$C148/12</f>
        <v>3885.3333333333335</v>
      </c>
      <c r="E148" s="180">
        <f t="shared" si="25"/>
        <v>3885.3333333333335</v>
      </c>
      <c r="F148" s="180">
        <f t="shared" si="25"/>
        <v>3885.3333333333335</v>
      </c>
      <c r="G148" s="180">
        <f t="shared" si="25"/>
        <v>3885.3333333333335</v>
      </c>
      <c r="H148" s="180">
        <f t="shared" si="25"/>
        <v>3885.3333333333335</v>
      </c>
      <c r="I148" s="180">
        <f t="shared" si="25"/>
        <v>3885.3333333333335</v>
      </c>
      <c r="J148" s="180">
        <f t="shared" si="25"/>
        <v>3885.3333333333335</v>
      </c>
      <c r="K148" s="180">
        <f t="shared" si="25"/>
        <v>3885.3333333333335</v>
      </c>
      <c r="L148" s="180">
        <f t="shared" si="25"/>
        <v>3885.3333333333335</v>
      </c>
      <c r="M148" s="180">
        <f t="shared" si="25"/>
        <v>3885.3333333333335</v>
      </c>
      <c r="N148" s="180">
        <f t="shared" si="25"/>
        <v>3885.3333333333335</v>
      </c>
      <c r="O148" s="180">
        <f t="shared" si="25"/>
        <v>3885.3333333333335</v>
      </c>
      <c r="P148" s="180">
        <f t="shared" si="23"/>
        <v>46624.000000000007</v>
      </c>
    </row>
    <row r="149" spans="1:16">
      <c r="A149" s="5" t="s">
        <v>33</v>
      </c>
      <c r="B149" s="6" t="s">
        <v>546</v>
      </c>
      <c r="C149" s="179">
        <v>3850</v>
      </c>
      <c r="D149" s="180">
        <f t="shared" si="25"/>
        <v>320.83333333333331</v>
      </c>
      <c r="E149" s="180">
        <f t="shared" si="25"/>
        <v>320.83333333333331</v>
      </c>
      <c r="F149" s="180">
        <f t="shared" si="25"/>
        <v>320.83333333333331</v>
      </c>
      <c r="G149" s="180">
        <f t="shared" si="25"/>
        <v>320.83333333333331</v>
      </c>
      <c r="H149" s="180">
        <f t="shared" si="25"/>
        <v>320.83333333333331</v>
      </c>
      <c r="I149" s="180">
        <f t="shared" si="25"/>
        <v>320.83333333333331</v>
      </c>
      <c r="J149" s="180">
        <f t="shared" si="25"/>
        <v>320.83333333333331</v>
      </c>
      <c r="K149" s="180">
        <f t="shared" si="25"/>
        <v>320.83333333333331</v>
      </c>
      <c r="L149" s="180">
        <f t="shared" si="25"/>
        <v>320.83333333333331</v>
      </c>
      <c r="M149" s="180">
        <f t="shared" si="25"/>
        <v>320.83333333333331</v>
      </c>
      <c r="N149" s="180">
        <f t="shared" si="25"/>
        <v>320.83333333333331</v>
      </c>
      <c r="O149" s="180">
        <f t="shared" si="25"/>
        <v>320.83333333333331</v>
      </c>
      <c r="P149" s="180">
        <f t="shared" si="23"/>
        <v>3850.0000000000005</v>
      </c>
    </row>
    <row r="150" spans="1:16">
      <c r="A150" s="39" t="s">
        <v>62</v>
      </c>
      <c r="B150" s="50" t="s">
        <v>547</v>
      </c>
      <c r="C150" s="179">
        <f>C149+C148+C142+C141+C140+C139</f>
        <v>146832</v>
      </c>
      <c r="D150" s="179">
        <f t="shared" ref="D150:P150" si="26">D149+D148+D142+D141+D140+D139</f>
        <v>6134.166666666667</v>
      </c>
      <c r="E150" s="179">
        <f t="shared" si="26"/>
        <v>6132.166666666667</v>
      </c>
      <c r="F150" s="179">
        <f t="shared" si="26"/>
        <v>42754.366666666669</v>
      </c>
      <c r="G150" s="179">
        <f t="shared" si="26"/>
        <v>6132.166666666667</v>
      </c>
      <c r="H150" s="179">
        <f t="shared" si="26"/>
        <v>6132.166666666667</v>
      </c>
      <c r="I150" s="179">
        <f t="shared" si="26"/>
        <v>6132.166666666667</v>
      </c>
      <c r="J150" s="179">
        <f t="shared" si="26"/>
        <v>6132.166666666667</v>
      </c>
      <c r="K150" s="179">
        <f t="shared" si="26"/>
        <v>6132.166666666667</v>
      </c>
      <c r="L150" s="179">
        <f t="shared" si="26"/>
        <v>42754.166666666664</v>
      </c>
      <c r="M150" s="179">
        <f t="shared" si="26"/>
        <v>6132.166666666667</v>
      </c>
      <c r="N150" s="179">
        <f t="shared" si="26"/>
        <v>6132.166666666667</v>
      </c>
      <c r="O150" s="179">
        <f t="shared" si="26"/>
        <v>6132.166666666667</v>
      </c>
      <c r="P150" s="179">
        <f t="shared" si="26"/>
        <v>146832.20000000001</v>
      </c>
    </row>
    <row r="151" spans="1:16">
      <c r="A151" s="13" t="s">
        <v>548</v>
      </c>
      <c r="B151" s="6" t="s">
        <v>549</v>
      </c>
      <c r="C151" s="179">
        <v>100</v>
      </c>
      <c r="D151" s="180">
        <f t="shared" si="25"/>
        <v>8.3333333333333339</v>
      </c>
      <c r="E151" s="180">
        <f t="shared" si="25"/>
        <v>8.3333333333333339</v>
      </c>
      <c r="F151" s="180">
        <f t="shared" si="25"/>
        <v>8.3333333333333339</v>
      </c>
      <c r="G151" s="180">
        <f t="shared" si="25"/>
        <v>8.3333333333333339</v>
      </c>
      <c r="H151" s="180">
        <f t="shared" si="25"/>
        <v>8.3333333333333339</v>
      </c>
      <c r="I151" s="180">
        <f t="shared" si="25"/>
        <v>8.3333333333333339</v>
      </c>
      <c r="J151" s="180">
        <f t="shared" si="25"/>
        <v>8.3333333333333339</v>
      </c>
      <c r="K151" s="180">
        <f t="shared" si="25"/>
        <v>8.3333333333333339</v>
      </c>
      <c r="L151" s="180">
        <f t="shared" si="25"/>
        <v>8.3333333333333339</v>
      </c>
      <c r="M151" s="180">
        <f t="shared" si="25"/>
        <v>8.3333333333333339</v>
      </c>
      <c r="N151" s="180">
        <f t="shared" si="25"/>
        <v>8.3333333333333339</v>
      </c>
      <c r="O151" s="180">
        <f t="shared" si="25"/>
        <v>8.3333333333333339</v>
      </c>
      <c r="P151" s="180">
        <f t="shared" si="23"/>
        <v>99.999999999999986</v>
      </c>
    </row>
    <row r="152" spans="1:16">
      <c r="A152" s="13" t="s">
        <v>34</v>
      </c>
      <c r="B152" s="6" t="s">
        <v>550</v>
      </c>
      <c r="C152" s="179">
        <v>35943</v>
      </c>
      <c r="D152" s="180">
        <f t="shared" si="25"/>
        <v>2995.25</v>
      </c>
      <c r="E152" s="180">
        <f t="shared" si="25"/>
        <v>2995.25</v>
      </c>
      <c r="F152" s="180">
        <f t="shared" si="25"/>
        <v>2995.25</v>
      </c>
      <c r="G152" s="180">
        <f t="shared" si="25"/>
        <v>2995.25</v>
      </c>
      <c r="H152" s="180">
        <f t="shared" si="25"/>
        <v>2995.25</v>
      </c>
      <c r="I152" s="180">
        <f t="shared" si="25"/>
        <v>2995.25</v>
      </c>
      <c r="J152" s="180">
        <f t="shared" si="25"/>
        <v>2995.25</v>
      </c>
      <c r="K152" s="180">
        <f t="shared" si="25"/>
        <v>2995.25</v>
      </c>
      <c r="L152" s="180">
        <f t="shared" si="25"/>
        <v>2995.25</v>
      </c>
      <c r="M152" s="180">
        <f t="shared" si="25"/>
        <v>2995.25</v>
      </c>
      <c r="N152" s="180">
        <f t="shared" si="25"/>
        <v>2995.25</v>
      </c>
      <c r="O152" s="180">
        <f t="shared" si="25"/>
        <v>2995.25</v>
      </c>
      <c r="P152" s="180">
        <f t="shared" si="23"/>
        <v>35943</v>
      </c>
    </row>
    <row r="153" spans="1:16">
      <c r="A153" s="13" t="s">
        <v>35</v>
      </c>
      <c r="B153" s="6" t="s">
        <v>551</v>
      </c>
      <c r="C153" s="179">
        <v>770</v>
      </c>
      <c r="D153" s="180">
        <f t="shared" si="25"/>
        <v>64.166666666666671</v>
      </c>
      <c r="E153" s="180">
        <f t="shared" si="25"/>
        <v>64.166666666666671</v>
      </c>
      <c r="F153" s="180">
        <f t="shared" si="25"/>
        <v>64.166666666666671</v>
      </c>
      <c r="G153" s="180">
        <f t="shared" si="25"/>
        <v>64.166666666666671</v>
      </c>
      <c r="H153" s="180">
        <f t="shared" si="25"/>
        <v>64.166666666666671</v>
      </c>
      <c r="I153" s="180">
        <f t="shared" si="25"/>
        <v>64.166666666666671</v>
      </c>
      <c r="J153" s="180">
        <f t="shared" si="25"/>
        <v>64.166666666666671</v>
      </c>
      <c r="K153" s="180">
        <f t="shared" si="25"/>
        <v>64.166666666666671</v>
      </c>
      <c r="L153" s="180">
        <f t="shared" si="25"/>
        <v>64.166666666666671</v>
      </c>
      <c r="M153" s="180">
        <f t="shared" si="25"/>
        <v>64.166666666666671</v>
      </c>
      <c r="N153" s="180">
        <f t="shared" si="25"/>
        <v>64.166666666666671</v>
      </c>
      <c r="O153" s="180">
        <f t="shared" si="25"/>
        <v>64.166666666666671</v>
      </c>
      <c r="P153" s="180">
        <f t="shared" si="23"/>
        <v>769.99999999999989</v>
      </c>
    </row>
    <row r="154" spans="1:16">
      <c r="A154" s="13" t="s">
        <v>36</v>
      </c>
      <c r="B154" s="6" t="s">
        <v>552</v>
      </c>
      <c r="C154" s="179">
        <v>1000</v>
      </c>
      <c r="D154" s="180">
        <f t="shared" si="25"/>
        <v>83.333333333333329</v>
      </c>
      <c r="E154" s="180">
        <f t="shared" si="25"/>
        <v>83.333333333333329</v>
      </c>
      <c r="F154" s="180">
        <f t="shared" si="25"/>
        <v>83.333333333333329</v>
      </c>
      <c r="G154" s="180">
        <f t="shared" si="25"/>
        <v>83.333333333333329</v>
      </c>
      <c r="H154" s="180">
        <f t="shared" si="25"/>
        <v>83.333333333333329</v>
      </c>
      <c r="I154" s="180">
        <f t="shared" si="25"/>
        <v>83.333333333333329</v>
      </c>
      <c r="J154" s="180">
        <f t="shared" si="25"/>
        <v>83.333333333333329</v>
      </c>
      <c r="K154" s="180">
        <f t="shared" si="25"/>
        <v>83.333333333333329</v>
      </c>
      <c r="L154" s="180">
        <f t="shared" si="25"/>
        <v>83.333333333333329</v>
      </c>
      <c r="M154" s="180">
        <f t="shared" si="25"/>
        <v>83.333333333333329</v>
      </c>
      <c r="N154" s="180">
        <f t="shared" si="25"/>
        <v>83.333333333333329</v>
      </c>
      <c r="O154" s="180">
        <f t="shared" si="25"/>
        <v>83.333333333333329</v>
      </c>
      <c r="P154" s="180">
        <f t="shared" si="23"/>
        <v>1000.0000000000001</v>
      </c>
    </row>
    <row r="155" spans="1:16">
      <c r="A155" s="13" t="s">
        <v>553</v>
      </c>
      <c r="B155" s="6" t="s">
        <v>554</v>
      </c>
      <c r="C155" s="179">
        <v>0</v>
      </c>
      <c r="D155" s="180">
        <f t="shared" si="25"/>
        <v>0</v>
      </c>
      <c r="E155" s="180">
        <f t="shared" si="25"/>
        <v>0</v>
      </c>
      <c r="F155" s="180">
        <f t="shared" si="25"/>
        <v>0</v>
      </c>
      <c r="G155" s="180">
        <f t="shared" si="25"/>
        <v>0</v>
      </c>
      <c r="H155" s="180">
        <f t="shared" si="25"/>
        <v>0</v>
      </c>
      <c r="I155" s="180">
        <f t="shared" si="25"/>
        <v>0</v>
      </c>
      <c r="J155" s="180">
        <f t="shared" si="25"/>
        <v>0</v>
      </c>
      <c r="K155" s="180">
        <f t="shared" si="25"/>
        <v>0</v>
      </c>
      <c r="L155" s="180">
        <f t="shared" si="25"/>
        <v>0</v>
      </c>
      <c r="M155" s="180">
        <f t="shared" si="25"/>
        <v>0</v>
      </c>
      <c r="N155" s="180">
        <f t="shared" si="25"/>
        <v>0</v>
      </c>
      <c r="O155" s="180">
        <f t="shared" si="25"/>
        <v>0</v>
      </c>
      <c r="P155" s="180">
        <f t="shared" si="23"/>
        <v>0</v>
      </c>
    </row>
    <row r="156" spans="1:16">
      <c r="A156" s="13" t="s">
        <v>555</v>
      </c>
      <c r="B156" s="6" t="s">
        <v>556</v>
      </c>
      <c r="C156" s="179">
        <v>8661</v>
      </c>
      <c r="D156" s="180">
        <f t="shared" si="25"/>
        <v>721.75</v>
      </c>
      <c r="E156" s="180">
        <f t="shared" si="25"/>
        <v>721.75</v>
      </c>
      <c r="F156" s="180">
        <f t="shared" si="25"/>
        <v>721.75</v>
      </c>
      <c r="G156" s="180">
        <f t="shared" si="25"/>
        <v>721.75</v>
      </c>
      <c r="H156" s="180">
        <f t="shared" si="25"/>
        <v>721.75</v>
      </c>
      <c r="I156" s="180">
        <f t="shared" si="25"/>
        <v>721.75</v>
      </c>
      <c r="J156" s="180">
        <f t="shared" si="25"/>
        <v>721.75</v>
      </c>
      <c r="K156" s="180">
        <f t="shared" si="25"/>
        <v>721.75</v>
      </c>
      <c r="L156" s="180">
        <f t="shared" si="25"/>
        <v>721.75</v>
      </c>
      <c r="M156" s="180">
        <f t="shared" si="25"/>
        <v>721.75</v>
      </c>
      <c r="N156" s="180">
        <f t="shared" si="25"/>
        <v>721.75</v>
      </c>
      <c r="O156" s="180">
        <f t="shared" si="25"/>
        <v>721.75</v>
      </c>
      <c r="P156" s="180">
        <f t="shared" si="23"/>
        <v>8661</v>
      </c>
    </row>
    <row r="157" spans="1:16">
      <c r="A157" s="13" t="s">
        <v>557</v>
      </c>
      <c r="B157" s="6" t="s">
        <v>558</v>
      </c>
      <c r="C157" s="179">
        <v>0</v>
      </c>
      <c r="D157" s="180">
        <f t="shared" si="25"/>
        <v>0</v>
      </c>
      <c r="E157" s="180">
        <f t="shared" si="25"/>
        <v>0</v>
      </c>
      <c r="F157" s="180">
        <f t="shared" si="25"/>
        <v>0</v>
      </c>
      <c r="G157" s="180">
        <f t="shared" si="25"/>
        <v>0</v>
      </c>
      <c r="H157" s="180">
        <f t="shared" si="25"/>
        <v>0</v>
      </c>
      <c r="I157" s="180">
        <f t="shared" si="25"/>
        <v>0</v>
      </c>
      <c r="J157" s="180">
        <f t="shared" si="25"/>
        <v>0</v>
      </c>
      <c r="K157" s="180">
        <f t="shared" si="25"/>
        <v>0</v>
      </c>
      <c r="L157" s="180">
        <f t="shared" si="25"/>
        <v>0</v>
      </c>
      <c r="M157" s="180">
        <f t="shared" si="25"/>
        <v>0</v>
      </c>
      <c r="N157" s="180">
        <f t="shared" si="25"/>
        <v>0</v>
      </c>
      <c r="O157" s="180">
        <f t="shared" si="25"/>
        <v>0</v>
      </c>
      <c r="P157" s="180">
        <f t="shared" si="23"/>
        <v>0</v>
      </c>
    </row>
    <row r="158" spans="1:16">
      <c r="A158" s="13" t="s">
        <v>37</v>
      </c>
      <c r="B158" s="6" t="s">
        <v>559</v>
      </c>
      <c r="C158" s="179">
        <v>7680</v>
      </c>
      <c r="D158" s="180">
        <f t="shared" si="25"/>
        <v>640</v>
      </c>
      <c r="E158" s="180">
        <f t="shared" si="25"/>
        <v>640</v>
      </c>
      <c r="F158" s="180">
        <f t="shared" si="25"/>
        <v>640</v>
      </c>
      <c r="G158" s="180">
        <f t="shared" si="25"/>
        <v>640</v>
      </c>
      <c r="H158" s="180">
        <f t="shared" si="25"/>
        <v>640</v>
      </c>
      <c r="I158" s="180">
        <f t="shared" si="25"/>
        <v>640</v>
      </c>
      <c r="J158" s="180">
        <f t="shared" si="25"/>
        <v>640</v>
      </c>
      <c r="K158" s="180">
        <f t="shared" si="25"/>
        <v>640</v>
      </c>
      <c r="L158" s="180">
        <f t="shared" si="25"/>
        <v>640</v>
      </c>
      <c r="M158" s="180">
        <f t="shared" si="25"/>
        <v>640</v>
      </c>
      <c r="N158" s="180">
        <f t="shared" si="25"/>
        <v>640</v>
      </c>
      <c r="O158" s="180">
        <f t="shared" si="25"/>
        <v>640</v>
      </c>
      <c r="P158" s="180">
        <f t="shared" si="23"/>
        <v>7680</v>
      </c>
    </row>
    <row r="159" spans="1:16">
      <c r="A159" s="13" t="s">
        <v>38</v>
      </c>
      <c r="B159" s="6" t="s">
        <v>560</v>
      </c>
      <c r="C159" s="179">
        <v>0</v>
      </c>
      <c r="D159" s="180">
        <f t="shared" si="25"/>
        <v>0</v>
      </c>
      <c r="E159" s="180">
        <f t="shared" si="25"/>
        <v>0</v>
      </c>
      <c r="F159" s="180">
        <f t="shared" si="25"/>
        <v>0</v>
      </c>
      <c r="G159" s="180">
        <f t="shared" si="25"/>
        <v>0</v>
      </c>
      <c r="H159" s="180">
        <f t="shared" si="25"/>
        <v>0</v>
      </c>
      <c r="I159" s="180">
        <f t="shared" si="25"/>
        <v>0</v>
      </c>
      <c r="J159" s="180">
        <f t="shared" si="25"/>
        <v>0</v>
      </c>
      <c r="K159" s="180">
        <f t="shared" si="25"/>
        <v>0</v>
      </c>
      <c r="L159" s="180">
        <f t="shared" si="25"/>
        <v>0</v>
      </c>
      <c r="M159" s="180">
        <f t="shared" si="25"/>
        <v>0</v>
      </c>
      <c r="N159" s="180">
        <f t="shared" si="25"/>
        <v>0</v>
      </c>
      <c r="O159" s="180">
        <f t="shared" si="25"/>
        <v>0</v>
      </c>
      <c r="P159" s="180">
        <f t="shared" si="23"/>
        <v>0</v>
      </c>
    </row>
    <row r="160" spans="1:16">
      <c r="A160" s="13" t="s">
        <v>39</v>
      </c>
      <c r="B160" s="6" t="s">
        <v>561</v>
      </c>
      <c r="C160" s="179">
        <v>600</v>
      </c>
      <c r="D160" s="180">
        <f t="shared" si="25"/>
        <v>50</v>
      </c>
      <c r="E160" s="180">
        <f t="shared" si="25"/>
        <v>50</v>
      </c>
      <c r="F160" s="180">
        <f t="shared" si="25"/>
        <v>50</v>
      </c>
      <c r="G160" s="180">
        <f t="shared" si="25"/>
        <v>50</v>
      </c>
      <c r="H160" s="180">
        <f t="shared" si="25"/>
        <v>50</v>
      </c>
      <c r="I160" s="180">
        <f t="shared" si="25"/>
        <v>50</v>
      </c>
      <c r="J160" s="180">
        <f t="shared" si="25"/>
        <v>50</v>
      </c>
      <c r="K160" s="180">
        <f t="shared" si="25"/>
        <v>50</v>
      </c>
      <c r="L160" s="180">
        <f t="shared" si="25"/>
        <v>50</v>
      </c>
      <c r="M160" s="180">
        <f t="shared" si="25"/>
        <v>50</v>
      </c>
      <c r="N160" s="180">
        <f t="shared" si="25"/>
        <v>50</v>
      </c>
      <c r="O160" s="180">
        <f t="shared" si="25"/>
        <v>50</v>
      </c>
      <c r="P160" s="180">
        <f t="shared" si="23"/>
        <v>600</v>
      </c>
    </row>
    <row r="161" spans="1:16">
      <c r="A161" s="49" t="s">
        <v>63</v>
      </c>
      <c r="B161" s="50" t="s">
        <v>562</v>
      </c>
      <c r="C161" s="179">
        <v>54754</v>
      </c>
      <c r="D161" s="180">
        <f t="shared" si="25"/>
        <v>4562.833333333333</v>
      </c>
      <c r="E161" s="180">
        <f t="shared" si="25"/>
        <v>4562.833333333333</v>
      </c>
      <c r="F161" s="180">
        <f t="shared" si="25"/>
        <v>4562.833333333333</v>
      </c>
      <c r="G161" s="180">
        <f t="shared" si="25"/>
        <v>4562.833333333333</v>
      </c>
      <c r="H161" s="180">
        <f t="shared" si="25"/>
        <v>4562.833333333333</v>
      </c>
      <c r="I161" s="180">
        <f t="shared" si="25"/>
        <v>4562.833333333333</v>
      </c>
      <c r="J161" s="180">
        <f t="shared" si="25"/>
        <v>4562.833333333333</v>
      </c>
      <c r="K161" s="180">
        <f t="shared" si="25"/>
        <v>4562.833333333333</v>
      </c>
      <c r="L161" s="180">
        <f t="shared" si="25"/>
        <v>4562.833333333333</v>
      </c>
      <c r="M161" s="180">
        <f t="shared" si="25"/>
        <v>4562.833333333333</v>
      </c>
      <c r="N161" s="180">
        <f t="shared" si="25"/>
        <v>4562.833333333333</v>
      </c>
      <c r="O161" s="180">
        <f t="shared" si="25"/>
        <v>4562.833333333333</v>
      </c>
      <c r="P161" s="180">
        <f t="shared" si="23"/>
        <v>54754.000000000007</v>
      </c>
    </row>
    <row r="162" spans="1:16" ht="26.4">
      <c r="A162" s="13" t="s">
        <v>571</v>
      </c>
      <c r="B162" s="6" t="s">
        <v>572</v>
      </c>
      <c r="C162" s="179">
        <v>0</v>
      </c>
      <c r="D162" s="180">
        <f t="shared" si="25"/>
        <v>0</v>
      </c>
      <c r="E162" s="180">
        <f t="shared" si="25"/>
        <v>0</v>
      </c>
      <c r="F162" s="180">
        <f t="shared" si="25"/>
        <v>0</v>
      </c>
      <c r="G162" s="180">
        <f t="shared" si="25"/>
        <v>0</v>
      </c>
      <c r="H162" s="180">
        <f t="shared" si="25"/>
        <v>0</v>
      </c>
      <c r="I162" s="180">
        <f t="shared" si="25"/>
        <v>0</v>
      </c>
      <c r="J162" s="180">
        <f t="shared" si="25"/>
        <v>0</v>
      </c>
      <c r="K162" s="180">
        <f t="shared" si="25"/>
        <v>0</v>
      </c>
      <c r="L162" s="180">
        <f t="shared" si="25"/>
        <v>0</v>
      </c>
      <c r="M162" s="180">
        <f t="shared" si="25"/>
        <v>0</v>
      </c>
      <c r="N162" s="180">
        <f t="shared" si="25"/>
        <v>0</v>
      </c>
      <c r="O162" s="180">
        <f t="shared" si="25"/>
        <v>0</v>
      </c>
      <c r="P162" s="180">
        <f t="shared" si="23"/>
        <v>0</v>
      </c>
    </row>
    <row r="163" spans="1:16" ht="26.4">
      <c r="A163" s="5" t="s">
        <v>43</v>
      </c>
      <c r="B163" s="6" t="s">
        <v>573</v>
      </c>
      <c r="C163" s="179">
        <v>0</v>
      </c>
      <c r="D163" s="180">
        <f t="shared" si="25"/>
        <v>0</v>
      </c>
      <c r="E163" s="180">
        <f t="shared" si="25"/>
        <v>0</v>
      </c>
      <c r="F163" s="180">
        <f t="shared" si="25"/>
        <v>0</v>
      </c>
      <c r="G163" s="180">
        <f t="shared" si="25"/>
        <v>0</v>
      </c>
      <c r="H163" s="180">
        <f t="shared" si="25"/>
        <v>0</v>
      </c>
      <c r="I163" s="180">
        <f t="shared" si="25"/>
        <v>0</v>
      </c>
      <c r="J163" s="180">
        <f t="shared" si="25"/>
        <v>0</v>
      </c>
      <c r="K163" s="180">
        <f t="shared" si="25"/>
        <v>0</v>
      </c>
      <c r="L163" s="180">
        <f t="shared" si="25"/>
        <v>0</v>
      </c>
      <c r="M163" s="180">
        <f t="shared" si="25"/>
        <v>0</v>
      </c>
      <c r="N163" s="180">
        <f t="shared" si="25"/>
        <v>0</v>
      </c>
      <c r="O163" s="180">
        <f t="shared" si="25"/>
        <v>0</v>
      </c>
      <c r="P163" s="180">
        <f t="shared" si="23"/>
        <v>0</v>
      </c>
    </row>
    <row r="164" spans="1:16">
      <c r="A164" s="13" t="s">
        <v>44</v>
      </c>
      <c r="B164" s="6" t="s">
        <v>574</v>
      </c>
      <c r="C164" s="179">
        <v>0</v>
      </c>
      <c r="D164" s="180">
        <f t="shared" si="25"/>
        <v>0</v>
      </c>
      <c r="E164" s="180">
        <f t="shared" si="25"/>
        <v>0</v>
      </c>
      <c r="F164" s="180">
        <f t="shared" si="25"/>
        <v>0</v>
      </c>
      <c r="G164" s="180">
        <f t="shared" si="25"/>
        <v>0</v>
      </c>
      <c r="H164" s="180">
        <f t="shared" si="25"/>
        <v>0</v>
      </c>
      <c r="I164" s="180">
        <f t="shared" si="25"/>
        <v>0</v>
      </c>
      <c r="J164" s="180">
        <f t="shared" si="25"/>
        <v>0</v>
      </c>
      <c r="K164" s="180">
        <f t="shared" si="25"/>
        <v>0</v>
      </c>
      <c r="L164" s="180">
        <f t="shared" si="25"/>
        <v>0</v>
      </c>
      <c r="M164" s="180">
        <f t="shared" si="25"/>
        <v>0</v>
      </c>
      <c r="N164" s="180">
        <f t="shared" si="25"/>
        <v>0</v>
      </c>
      <c r="O164" s="180">
        <f t="shared" si="25"/>
        <v>0</v>
      </c>
      <c r="P164" s="180">
        <f t="shared" si="23"/>
        <v>0</v>
      </c>
    </row>
    <row r="165" spans="1:16">
      <c r="A165" s="39" t="s">
        <v>65</v>
      </c>
      <c r="B165" s="50" t="s">
        <v>575</v>
      </c>
      <c r="C165" s="179">
        <v>0</v>
      </c>
      <c r="D165" s="180">
        <f t="shared" si="25"/>
        <v>0</v>
      </c>
      <c r="E165" s="180">
        <f t="shared" si="25"/>
        <v>0</v>
      </c>
      <c r="F165" s="180">
        <f t="shared" si="25"/>
        <v>0</v>
      </c>
      <c r="G165" s="180">
        <f t="shared" si="25"/>
        <v>0</v>
      </c>
      <c r="H165" s="180">
        <f t="shared" si="25"/>
        <v>0</v>
      </c>
      <c r="I165" s="180">
        <f t="shared" si="25"/>
        <v>0</v>
      </c>
      <c r="J165" s="180">
        <f t="shared" si="25"/>
        <v>0</v>
      </c>
      <c r="K165" s="180">
        <f t="shared" si="25"/>
        <v>0</v>
      </c>
      <c r="L165" s="180">
        <f t="shared" si="25"/>
        <v>0</v>
      </c>
      <c r="M165" s="180">
        <f t="shared" si="25"/>
        <v>0</v>
      </c>
      <c r="N165" s="180">
        <f t="shared" si="25"/>
        <v>0</v>
      </c>
      <c r="O165" s="180">
        <f t="shared" si="25"/>
        <v>0</v>
      </c>
      <c r="P165" s="180">
        <f t="shared" si="23"/>
        <v>0</v>
      </c>
    </row>
    <row r="166" spans="1:16" ht="15.6">
      <c r="A166" s="59" t="s">
        <v>131</v>
      </c>
      <c r="B166" s="63"/>
      <c r="C166" s="179">
        <f>C165+C161+C150+C136</f>
        <v>378524</v>
      </c>
      <c r="D166" s="179">
        <f t="shared" ref="D166:P166" si="27">D165+D161+D150+D136</f>
        <v>25441.833333333336</v>
      </c>
      <c r="E166" s="179">
        <f t="shared" si="27"/>
        <v>25439.833333333336</v>
      </c>
      <c r="F166" s="179">
        <f t="shared" si="27"/>
        <v>62062.03333333334</v>
      </c>
      <c r="G166" s="179">
        <f t="shared" si="27"/>
        <v>25439.833333333336</v>
      </c>
      <c r="H166" s="179">
        <f t="shared" si="27"/>
        <v>25439.833333333336</v>
      </c>
      <c r="I166" s="179">
        <f t="shared" si="27"/>
        <v>25439.833333333336</v>
      </c>
      <c r="J166" s="179">
        <f t="shared" si="27"/>
        <v>25439.833333333336</v>
      </c>
      <c r="K166" s="179">
        <f t="shared" si="27"/>
        <v>25439.833333333336</v>
      </c>
      <c r="L166" s="179">
        <f t="shared" si="27"/>
        <v>62061.833333333336</v>
      </c>
      <c r="M166" s="179">
        <f t="shared" si="27"/>
        <v>25439.833333333336</v>
      </c>
      <c r="N166" s="179">
        <f t="shared" si="27"/>
        <v>25439.833333333336</v>
      </c>
      <c r="O166" s="179">
        <f t="shared" si="27"/>
        <v>25439.833333333336</v>
      </c>
      <c r="P166" s="179">
        <f t="shared" si="27"/>
        <v>378524.20000000007</v>
      </c>
    </row>
    <row r="167" spans="1:16">
      <c r="A167" s="5" t="s">
        <v>518</v>
      </c>
      <c r="B167" s="6" t="s">
        <v>519</v>
      </c>
      <c r="C167" s="179">
        <v>0</v>
      </c>
      <c r="D167" s="180">
        <f t="shared" si="25"/>
        <v>0</v>
      </c>
      <c r="E167" s="180">
        <f t="shared" si="25"/>
        <v>0</v>
      </c>
      <c r="F167" s="180">
        <f t="shared" si="25"/>
        <v>0</v>
      </c>
      <c r="G167" s="180">
        <f t="shared" si="25"/>
        <v>0</v>
      </c>
      <c r="H167" s="180">
        <f t="shared" si="25"/>
        <v>0</v>
      </c>
      <c r="I167" s="180">
        <f t="shared" si="25"/>
        <v>0</v>
      </c>
      <c r="J167" s="180">
        <f t="shared" si="25"/>
        <v>0</v>
      </c>
      <c r="K167" s="180">
        <f t="shared" si="25"/>
        <v>0</v>
      </c>
      <c r="L167" s="180">
        <f t="shared" si="25"/>
        <v>0</v>
      </c>
      <c r="M167" s="180">
        <f t="shared" si="25"/>
        <v>0</v>
      </c>
      <c r="N167" s="180">
        <f t="shared" si="25"/>
        <v>0</v>
      </c>
      <c r="O167" s="180">
        <f t="shared" si="25"/>
        <v>0</v>
      </c>
      <c r="P167" s="180">
        <f t="shared" si="23"/>
        <v>0</v>
      </c>
    </row>
    <row r="168" spans="1:16" ht="26.4">
      <c r="A168" s="5" t="s">
        <v>520</v>
      </c>
      <c r="B168" s="6" t="s">
        <v>521</v>
      </c>
      <c r="C168" s="179">
        <v>0</v>
      </c>
      <c r="D168" s="180">
        <f t="shared" si="25"/>
        <v>0</v>
      </c>
      <c r="E168" s="180">
        <f t="shared" si="25"/>
        <v>0</v>
      </c>
      <c r="F168" s="180">
        <f t="shared" si="25"/>
        <v>0</v>
      </c>
      <c r="G168" s="180">
        <f t="shared" ref="E168:O180" si="28">$C168/12</f>
        <v>0</v>
      </c>
      <c r="H168" s="180">
        <f t="shared" si="28"/>
        <v>0</v>
      </c>
      <c r="I168" s="180">
        <f t="shared" si="28"/>
        <v>0</v>
      </c>
      <c r="J168" s="180">
        <f t="shared" si="28"/>
        <v>0</v>
      </c>
      <c r="K168" s="180">
        <f t="shared" si="28"/>
        <v>0</v>
      </c>
      <c r="L168" s="180">
        <f t="shared" si="28"/>
        <v>0</v>
      </c>
      <c r="M168" s="180">
        <f t="shared" si="28"/>
        <v>0</v>
      </c>
      <c r="N168" s="180">
        <f t="shared" si="28"/>
        <v>0</v>
      </c>
      <c r="O168" s="180">
        <f t="shared" si="28"/>
        <v>0</v>
      </c>
      <c r="P168" s="180">
        <f t="shared" si="23"/>
        <v>0</v>
      </c>
    </row>
    <row r="169" spans="1:16" ht="26.4">
      <c r="A169" s="5" t="s">
        <v>21</v>
      </c>
      <c r="B169" s="6" t="s">
        <v>522</v>
      </c>
      <c r="C169" s="179">
        <v>0</v>
      </c>
      <c r="D169" s="180">
        <f t="shared" si="25"/>
        <v>0</v>
      </c>
      <c r="E169" s="180">
        <f t="shared" si="28"/>
        <v>0</v>
      </c>
      <c r="F169" s="180">
        <f t="shared" si="28"/>
        <v>0</v>
      </c>
      <c r="G169" s="180">
        <f t="shared" si="28"/>
        <v>0</v>
      </c>
      <c r="H169" s="180">
        <f t="shared" si="28"/>
        <v>0</v>
      </c>
      <c r="I169" s="180">
        <f t="shared" si="28"/>
        <v>0</v>
      </c>
      <c r="J169" s="180">
        <f t="shared" si="28"/>
        <v>0</v>
      </c>
      <c r="K169" s="180">
        <f t="shared" si="28"/>
        <v>0</v>
      </c>
      <c r="L169" s="180">
        <f t="shared" si="28"/>
        <v>0</v>
      </c>
      <c r="M169" s="180">
        <f t="shared" si="28"/>
        <v>0</v>
      </c>
      <c r="N169" s="180">
        <f t="shared" si="28"/>
        <v>0</v>
      </c>
      <c r="O169" s="180">
        <f t="shared" si="28"/>
        <v>0</v>
      </c>
      <c r="P169" s="180">
        <f t="shared" si="23"/>
        <v>0</v>
      </c>
    </row>
    <row r="170" spans="1:16" ht="26.4">
      <c r="A170" s="5" t="s">
        <v>22</v>
      </c>
      <c r="B170" s="6" t="s">
        <v>523</v>
      </c>
      <c r="C170" s="179">
        <v>0</v>
      </c>
      <c r="D170" s="180">
        <f t="shared" si="25"/>
        <v>0</v>
      </c>
      <c r="E170" s="180">
        <f t="shared" si="28"/>
        <v>0</v>
      </c>
      <c r="F170" s="180">
        <f t="shared" si="28"/>
        <v>0</v>
      </c>
      <c r="G170" s="180">
        <f t="shared" si="28"/>
        <v>0</v>
      </c>
      <c r="H170" s="180">
        <f t="shared" si="28"/>
        <v>0</v>
      </c>
      <c r="I170" s="180">
        <f t="shared" si="28"/>
        <v>0</v>
      </c>
      <c r="J170" s="180">
        <f t="shared" si="28"/>
        <v>0</v>
      </c>
      <c r="K170" s="180">
        <f t="shared" si="28"/>
        <v>0</v>
      </c>
      <c r="L170" s="180">
        <f t="shared" si="28"/>
        <v>0</v>
      </c>
      <c r="M170" s="180">
        <f t="shared" si="28"/>
        <v>0</v>
      </c>
      <c r="N170" s="180">
        <f t="shared" si="28"/>
        <v>0</v>
      </c>
      <c r="O170" s="180">
        <f t="shared" si="28"/>
        <v>0</v>
      </c>
      <c r="P170" s="180">
        <f t="shared" si="23"/>
        <v>0</v>
      </c>
    </row>
    <row r="171" spans="1:16">
      <c r="A171" s="5" t="s">
        <v>23</v>
      </c>
      <c r="B171" s="6" t="s">
        <v>524</v>
      </c>
      <c r="C171" s="179">
        <v>0</v>
      </c>
      <c r="D171" s="180">
        <f t="shared" si="25"/>
        <v>0</v>
      </c>
      <c r="E171" s="180">
        <f t="shared" si="28"/>
        <v>0</v>
      </c>
      <c r="F171" s="180">
        <f t="shared" si="28"/>
        <v>0</v>
      </c>
      <c r="G171" s="180">
        <f t="shared" si="28"/>
        <v>0</v>
      </c>
      <c r="H171" s="180">
        <f t="shared" si="28"/>
        <v>0</v>
      </c>
      <c r="I171" s="180">
        <f t="shared" si="28"/>
        <v>0</v>
      </c>
      <c r="J171" s="180">
        <f t="shared" si="28"/>
        <v>0</v>
      </c>
      <c r="K171" s="180">
        <f t="shared" si="28"/>
        <v>0</v>
      </c>
      <c r="L171" s="180">
        <f t="shared" si="28"/>
        <v>0</v>
      </c>
      <c r="M171" s="180">
        <f t="shared" si="28"/>
        <v>0</v>
      </c>
      <c r="N171" s="180">
        <f t="shared" si="28"/>
        <v>0</v>
      </c>
      <c r="O171" s="180">
        <f t="shared" si="28"/>
        <v>0</v>
      </c>
      <c r="P171" s="180">
        <f t="shared" si="23"/>
        <v>0</v>
      </c>
    </row>
    <row r="172" spans="1:16">
      <c r="A172" s="39" t="s">
        <v>59</v>
      </c>
      <c r="B172" s="50" t="s">
        <v>525</v>
      </c>
      <c r="C172" s="179">
        <v>0</v>
      </c>
      <c r="D172" s="180">
        <f t="shared" si="25"/>
        <v>0</v>
      </c>
      <c r="E172" s="180">
        <f t="shared" si="28"/>
        <v>0</v>
      </c>
      <c r="F172" s="180">
        <f t="shared" si="28"/>
        <v>0</v>
      </c>
      <c r="G172" s="180">
        <f t="shared" si="28"/>
        <v>0</v>
      </c>
      <c r="H172" s="180">
        <f t="shared" si="28"/>
        <v>0</v>
      </c>
      <c r="I172" s="180">
        <f t="shared" si="28"/>
        <v>0</v>
      </c>
      <c r="J172" s="180">
        <f t="shared" si="28"/>
        <v>0</v>
      </c>
      <c r="K172" s="180">
        <f t="shared" si="28"/>
        <v>0</v>
      </c>
      <c r="L172" s="180">
        <f t="shared" si="28"/>
        <v>0</v>
      </c>
      <c r="M172" s="180">
        <f t="shared" si="28"/>
        <v>0</v>
      </c>
      <c r="N172" s="180">
        <f t="shared" si="28"/>
        <v>0</v>
      </c>
      <c r="O172" s="180">
        <f t="shared" si="28"/>
        <v>0</v>
      </c>
      <c r="P172" s="180">
        <f t="shared" si="23"/>
        <v>0</v>
      </c>
    </row>
    <row r="173" spans="1:16">
      <c r="A173" s="13" t="s">
        <v>40</v>
      </c>
      <c r="B173" s="6" t="s">
        <v>563</v>
      </c>
      <c r="C173" s="179">
        <v>0</v>
      </c>
      <c r="D173" s="180">
        <f t="shared" si="25"/>
        <v>0</v>
      </c>
      <c r="E173" s="180">
        <f t="shared" si="28"/>
        <v>0</v>
      </c>
      <c r="F173" s="180">
        <f t="shared" si="28"/>
        <v>0</v>
      </c>
      <c r="G173" s="180">
        <f t="shared" si="28"/>
        <v>0</v>
      </c>
      <c r="H173" s="180">
        <f t="shared" si="28"/>
        <v>0</v>
      </c>
      <c r="I173" s="180">
        <f t="shared" si="28"/>
        <v>0</v>
      </c>
      <c r="J173" s="180">
        <f t="shared" si="28"/>
        <v>0</v>
      </c>
      <c r="K173" s="180">
        <f t="shared" si="28"/>
        <v>0</v>
      </c>
      <c r="L173" s="180">
        <f t="shared" si="28"/>
        <v>0</v>
      </c>
      <c r="M173" s="180">
        <f t="shared" si="28"/>
        <v>0</v>
      </c>
      <c r="N173" s="180">
        <f t="shared" si="28"/>
        <v>0</v>
      </c>
      <c r="O173" s="180">
        <f t="shared" si="28"/>
        <v>0</v>
      </c>
      <c r="P173" s="180">
        <f t="shared" si="23"/>
        <v>0</v>
      </c>
    </row>
    <row r="174" spans="1:16">
      <c r="A174" s="13" t="s">
        <v>41</v>
      </c>
      <c r="B174" s="6" t="s">
        <v>564</v>
      </c>
      <c r="C174" s="179">
        <v>0</v>
      </c>
      <c r="D174" s="180">
        <f t="shared" si="25"/>
        <v>0</v>
      </c>
      <c r="E174" s="180">
        <f t="shared" si="28"/>
        <v>0</v>
      </c>
      <c r="F174" s="180">
        <f t="shared" si="28"/>
        <v>0</v>
      </c>
      <c r="G174" s="180">
        <f t="shared" si="28"/>
        <v>0</v>
      </c>
      <c r="H174" s="180">
        <f t="shared" si="28"/>
        <v>0</v>
      </c>
      <c r="I174" s="180">
        <f t="shared" si="28"/>
        <v>0</v>
      </c>
      <c r="J174" s="180">
        <f t="shared" si="28"/>
        <v>0</v>
      </c>
      <c r="K174" s="180">
        <f t="shared" si="28"/>
        <v>0</v>
      </c>
      <c r="L174" s="180">
        <f t="shared" si="28"/>
        <v>0</v>
      </c>
      <c r="M174" s="180">
        <f t="shared" si="28"/>
        <v>0</v>
      </c>
      <c r="N174" s="180">
        <f t="shared" si="28"/>
        <v>0</v>
      </c>
      <c r="O174" s="180">
        <f t="shared" si="28"/>
        <v>0</v>
      </c>
      <c r="P174" s="180">
        <f t="shared" si="23"/>
        <v>0</v>
      </c>
    </row>
    <row r="175" spans="1:16">
      <c r="A175" s="13" t="s">
        <v>565</v>
      </c>
      <c r="B175" s="6" t="s">
        <v>566</v>
      </c>
      <c r="C175" s="179">
        <v>0</v>
      </c>
      <c r="D175" s="180">
        <f t="shared" si="25"/>
        <v>0</v>
      </c>
      <c r="E175" s="180">
        <f t="shared" si="28"/>
        <v>0</v>
      </c>
      <c r="F175" s="180">
        <f t="shared" si="28"/>
        <v>0</v>
      </c>
      <c r="G175" s="180">
        <f t="shared" si="28"/>
        <v>0</v>
      </c>
      <c r="H175" s="180">
        <f t="shared" si="28"/>
        <v>0</v>
      </c>
      <c r="I175" s="180">
        <f t="shared" si="28"/>
        <v>0</v>
      </c>
      <c r="J175" s="180">
        <f t="shared" si="28"/>
        <v>0</v>
      </c>
      <c r="K175" s="180">
        <f t="shared" si="28"/>
        <v>0</v>
      </c>
      <c r="L175" s="180">
        <f t="shared" si="28"/>
        <v>0</v>
      </c>
      <c r="M175" s="180">
        <f t="shared" si="28"/>
        <v>0</v>
      </c>
      <c r="N175" s="180">
        <f t="shared" si="28"/>
        <v>0</v>
      </c>
      <c r="O175" s="180">
        <f t="shared" si="28"/>
        <v>0</v>
      </c>
      <c r="P175" s="180">
        <f t="shared" si="23"/>
        <v>0</v>
      </c>
    </row>
    <row r="176" spans="1:16">
      <c r="A176" s="13" t="s">
        <v>42</v>
      </c>
      <c r="B176" s="6" t="s">
        <v>567</v>
      </c>
      <c r="C176" s="179">
        <v>0</v>
      </c>
      <c r="D176" s="180">
        <f t="shared" si="25"/>
        <v>0</v>
      </c>
      <c r="E176" s="180">
        <f t="shared" si="28"/>
        <v>0</v>
      </c>
      <c r="F176" s="180">
        <f t="shared" si="28"/>
        <v>0</v>
      </c>
      <c r="G176" s="180">
        <f t="shared" si="28"/>
        <v>0</v>
      </c>
      <c r="H176" s="180">
        <f t="shared" si="28"/>
        <v>0</v>
      </c>
      <c r="I176" s="180">
        <f t="shared" si="28"/>
        <v>0</v>
      </c>
      <c r="J176" s="180">
        <f t="shared" si="28"/>
        <v>0</v>
      </c>
      <c r="K176" s="180">
        <f t="shared" si="28"/>
        <v>0</v>
      </c>
      <c r="L176" s="180">
        <f t="shared" si="28"/>
        <v>0</v>
      </c>
      <c r="M176" s="180">
        <f t="shared" si="28"/>
        <v>0</v>
      </c>
      <c r="N176" s="180">
        <f t="shared" si="28"/>
        <v>0</v>
      </c>
      <c r="O176" s="180">
        <f t="shared" si="28"/>
        <v>0</v>
      </c>
      <c r="P176" s="180">
        <f t="shared" si="23"/>
        <v>0</v>
      </c>
    </row>
    <row r="177" spans="1:16">
      <c r="A177" s="13" t="s">
        <v>568</v>
      </c>
      <c r="B177" s="6" t="s">
        <v>569</v>
      </c>
      <c r="C177" s="179">
        <v>0</v>
      </c>
      <c r="D177" s="180">
        <f t="shared" si="25"/>
        <v>0</v>
      </c>
      <c r="E177" s="180">
        <f t="shared" si="28"/>
        <v>0</v>
      </c>
      <c r="F177" s="180">
        <f t="shared" si="28"/>
        <v>0</v>
      </c>
      <c r="G177" s="180">
        <f t="shared" si="28"/>
        <v>0</v>
      </c>
      <c r="H177" s="180">
        <f t="shared" si="28"/>
        <v>0</v>
      </c>
      <c r="I177" s="180">
        <f t="shared" si="28"/>
        <v>0</v>
      </c>
      <c r="J177" s="180">
        <f t="shared" si="28"/>
        <v>0</v>
      </c>
      <c r="K177" s="180">
        <f t="shared" si="28"/>
        <v>0</v>
      </c>
      <c r="L177" s="180">
        <f t="shared" si="28"/>
        <v>0</v>
      </c>
      <c r="M177" s="180">
        <f t="shared" si="28"/>
        <v>0</v>
      </c>
      <c r="N177" s="180">
        <f t="shared" si="28"/>
        <v>0</v>
      </c>
      <c r="O177" s="180">
        <f t="shared" si="28"/>
        <v>0</v>
      </c>
      <c r="P177" s="180">
        <f t="shared" si="23"/>
        <v>0</v>
      </c>
    </row>
    <row r="178" spans="1:16">
      <c r="A178" s="39" t="s">
        <v>64</v>
      </c>
      <c r="B178" s="50" t="s">
        <v>570</v>
      </c>
      <c r="C178" s="179">
        <v>0</v>
      </c>
      <c r="D178" s="180">
        <f t="shared" si="25"/>
        <v>0</v>
      </c>
      <c r="E178" s="180">
        <f t="shared" si="28"/>
        <v>0</v>
      </c>
      <c r="F178" s="180">
        <f t="shared" si="28"/>
        <v>0</v>
      </c>
      <c r="G178" s="180">
        <f t="shared" si="28"/>
        <v>0</v>
      </c>
      <c r="H178" s="180">
        <f t="shared" si="28"/>
        <v>0</v>
      </c>
      <c r="I178" s="180">
        <f t="shared" si="28"/>
        <v>0</v>
      </c>
      <c r="J178" s="180">
        <f t="shared" si="28"/>
        <v>0</v>
      </c>
      <c r="K178" s="180">
        <f t="shared" si="28"/>
        <v>0</v>
      </c>
      <c r="L178" s="180">
        <f t="shared" si="28"/>
        <v>0</v>
      </c>
      <c r="M178" s="180">
        <f t="shared" si="28"/>
        <v>0</v>
      </c>
      <c r="N178" s="180">
        <f t="shared" si="28"/>
        <v>0</v>
      </c>
      <c r="O178" s="180">
        <f t="shared" si="28"/>
        <v>0</v>
      </c>
      <c r="P178" s="180">
        <f t="shared" si="23"/>
        <v>0</v>
      </c>
    </row>
    <row r="179" spans="1:16" ht="26.4">
      <c r="A179" s="13" t="s">
        <v>576</v>
      </c>
      <c r="B179" s="6" t="s">
        <v>577</v>
      </c>
      <c r="C179" s="179">
        <v>0</v>
      </c>
      <c r="D179" s="180">
        <f t="shared" si="25"/>
        <v>0</v>
      </c>
      <c r="E179" s="180">
        <f t="shared" si="28"/>
        <v>0</v>
      </c>
      <c r="F179" s="180">
        <f t="shared" si="28"/>
        <v>0</v>
      </c>
      <c r="G179" s="180">
        <f t="shared" si="28"/>
        <v>0</v>
      </c>
      <c r="H179" s="180">
        <f t="shared" si="28"/>
        <v>0</v>
      </c>
      <c r="I179" s="180">
        <f t="shared" si="28"/>
        <v>0</v>
      </c>
      <c r="J179" s="180">
        <f t="shared" si="28"/>
        <v>0</v>
      </c>
      <c r="K179" s="180">
        <f t="shared" si="28"/>
        <v>0</v>
      </c>
      <c r="L179" s="180">
        <f t="shared" si="28"/>
        <v>0</v>
      </c>
      <c r="M179" s="180">
        <f t="shared" si="28"/>
        <v>0</v>
      </c>
      <c r="N179" s="180">
        <f t="shared" si="28"/>
        <v>0</v>
      </c>
      <c r="O179" s="180">
        <f t="shared" si="28"/>
        <v>0</v>
      </c>
      <c r="P179" s="180">
        <f t="shared" si="23"/>
        <v>0</v>
      </c>
    </row>
    <row r="180" spans="1:16" ht="26.4">
      <c r="A180" s="5" t="s">
        <v>45</v>
      </c>
      <c r="B180" s="6" t="s">
        <v>578</v>
      </c>
      <c r="C180" s="179">
        <v>0</v>
      </c>
      <c r="D180" s="180">
        <f t="shared" si="25"/>
        <v>0</v>
      </c>
      <c r="E180" s="180">
        <f t="shared" si="28"/>
        <v>0</v>
      </c>
      <c r="F180" s="180">
        <f t="shared" si="28"/>
        <v>0</v>
      </c>
      <c r="G180" s="180">
        <f t="shared" si="28"/>
        <v>0</v>
      </c>
      <c r="H180" s="180">
        <f t="shared" si="28"/>
        <v>0</v>
      </c>
      <c r="I180" s="180">
        <f t="shared" si="28"/>
        <v>0</v>
      </c>
      <c r="J180" s="180">
        <f t="shared" si="28"/>
        <v>0</v>
      </c>
      <c r="K180" s="180">
        <f t="shared" si="28"/>
        <v>0</v>
      </c>
      <c r="L180" s="180">
        <f t="shared" si="28"/>
        <v>0</v>
      </c>
      <c r="M180" s="180">
        <f t="shared" si="28"/>
        <v>0</v>
      </c>
      <c r="N180" s="180">
        <f t="shared" si="28"/>
        <v>0</v>
      </c>
      <c r="O180" s="180">
        <f t="shared" si="28"/>
        <v>0</v>
      </c>
      <c r="P180" s="180">
        <f t="shared" si="23"/>
        <v>0</v>
      </c>
    </row>
    <row r="181" spans="1:16" s="186" customFormat="1">
      <c r="A181" s="13" t="s">
        <v>46</v>
      </c>
      <c r="B181" s="37" t="s">
        <v>579</v>
      </c>
      <c r="C181" s="183">
        <v>424803</v>
      </c>
      <c r="D181" s="184">
        <v>9162.8334662963407</v>
      </c>
      <c r="E181" s="184">
        <v>27434.691768694509</v>
      </c>
      <c r="F181" s="184">
        <v>118105.19972095676</v>
      </c>
      <c r="G181" s="184">
        <v>11510.025898686667</v>
      </c>
      <c r="H181" s="184">
        <v>6751.030145444518</v>
      </c>
      <c r="I181" s="184">
        <v>39034.264383284448</v>
      </c>
      <c r="J181" s="184">
        <v>2760.9039648941848</v>
      </c>
      <c r="K181" s="184">
        <v>46331.135453488925</v>
      </c>
      <c r="L181" s="184">
        <v>3326.2492389322842</v>
      </c>
      <c r="M181" s="184">
        <v>118068.95705071038</v>
      </c>
      <c r="N181" s="184">
        <v>5183.812282200327</v>
      </c>
      <c r="O181" s="184">
        <f>18212.7998494877+18921</f>
        <v>37133.799849487696</v>
      </c>
      <c r="P181" s="185">
        <f t="shared" si="23"/>
        <v>424802.90322307707</v>
      </c>
    </row>
    <row r="182" spans="1:16">
      <c r="A182" s="39" t="s">
        <v>67</v>
      </c>
      <c r="B182" s="50" t="s">
        <v>580</v>
      </c>
      <c r="C182" s="179">
        <f>SUM(C179:C181)</f>
        <v>424803</v>
      </c>
      <c r="D182" s="179">
        <f t="shared" ref="D182:P182" si="29">SUM(D179:D181)</f>
        <v>9162.8334662963407</v>
      </c>
      <c r="E182" s="179">
        <f t="shared" si="29"/>
        <v>27434.691768694509</v>
      </c>
      <c r="F182" s="179">
        <f t="shared" si="29"/>
        <v>118105.19972095676</v>
      </c>
      <c r="G182" s="179">
        <f t="shared" si="29"/>
        <v>11510.025898686667</v>
      </c>
      <c r="H182" s="179">
        <f t="shared" si="29"/>
        <v>6751.030145444518</v>
      </c>
      <c r="I182" s="179">
        <f t="shared" si="29"/>
        <v>39034.264383284448</v>
      </c>
      <c r="J182" s="179">
        <f t="shared" si="29"/>
        <v>2760.9039648941848</v>
      </c>
      <c r="K182" s="179">
        <f t="shared" si="29"/>
        <v>46331.135453488925</v>
      </c>
      <c r="L182" s="179">
        <f t="shared" si="29"/>
        <v>3326.2492389322842</v>
      </c>
      <c r="M182" s="179">
        <f t="shared" si="29"/>
        <v>118068.95705071038</v>
      </c>
      <c r="N182" s="179">
        <f t="shared" si="29"/>
        <v>5183.812282200327</v>
      </c>
      <c r="O182" s="179">
        <f t="shared" si="29"/>
        <v>37133.799849487696</v>
      </c>
      <c r="P182" s="179">
        <f t="shared" si="29"/>
        <v>424802.90322307707</v>
      </c>
    </row>
    <row r="183" spans="1:16" ht="15.6">
      <c r="A183" s="59" t="s">
        <v>130</v>
      </c>
      <c r="B183" s="63"/>
      <c r="C183" s="179">
        <f>C182+C178+C172</f>
        <v>424803</v>
      </c>
      <c r="D183" s="179">
        <f t="shared" ref="D183:P183" si="30">D182+D178+D172</f>
        <v>9162.8334662963407</v>
      </c>
      <c r="E183" s="179">
        <f t="shared" si="30"/>
        <v>27434.691768694509</v>
      </c>
      <c r="F183" s="179">
        <f t="shared" si="30"/>
        <v>118105.19972095676</v>
      </c>
      <c r="G183" s="179">
        <f t="shared" si="30"/>
        <v>11510.025898686667</v>
      </c>
      <c r="H183" s="179">
        <f t="shared" si="30"/>
        <v>6751.030145444518</v>
      </c>
      <c r="I183" s="179">
        <f t="shared" si="30"/>
        <v>39034.264383284448</v>
      </c>
      <c r="J183" s="179">
        <f t="shared" si="30"/>
        <v>2760.9039648941848</v>
      </c>
      <c r="K183" s="179">
        <f t="shared" si="30"/>
        <v>46331.135453488925</v>
      </c>
      <c r="L183" s="179">
        <f t="shared" si="30"/>
        <v>3326.2492389322842</v>
      </c>
      <c r="M183" s="179">
        <f t="shared" si="30"/>
        <v>118068.95705071038</v>
      </c>
      <c r="N183" s="179">
        <f t="shared" si="30"/>
        <v>5183.812282200327</v>
      </c>
      <c r="O183" s="179">
        <f t="shared" si="30"/>
        <v>37133.799849487696</v>
      </c>
      <c r="P183" s="179">
        <f t="shared" si="30"/>
        <v>424802.90322307707</v>
      </c>
    </row>
    <row r="184" spans="1:16" ht="15.6">
      <c r="A184" s="47" t="s">
        <v>66</v>
      </c>
      <c r="B184" s="35" t="s">
        <v>581</v>
      </c>
      <c r="C184" s="179">
        <f>C183+C166</f>
        <v>803327</v>
      </c>
      <c r="D184" s="179">
        <f t="shared" ref="D184:P184" si="31">D183+D166</f>
        <v>34604.666799629675</v>
      </c>
      <c r="E184" s="179">
        <f t="shared" si="31"/>
        <v>52874.525102027845</v>
      </c>
      <c r="F184" s="179">
        <f t="shared" si="31"/>
        <v>180167.23305429012</v>
      </c>
      <c r="G184" s="179">
        <f t="shared" si="31"/>
        <v>36949.859232020004</v>
      </c>
      <c r="H184" s="179">
        <f t="shared" si="31"/>
        <v>32190.863478777854</v>
      </c>
      <c r="I184" s="179">
        <f t="shared" si="31"/>
        <v>64474.097716617784</v>
      </c>
      <c r="J184" s="179">
        <f t="shared" si="31"/>
        <v>28200.737298227519</v>
      </c>
      <c r="K184" s="179">
        <f t="shared" si="31"/>
        <v>71770.968786822254</v>
      </c>
      <c r="L184" s="179">
        <f t="shared" si="31"/>
        <v>65388.082572265623</v>
      </c>
      <c r="M184" s="179">
        <f t="shared" si="31"/>
        <v>143508.79038404371</v>
      </c>
      <c r="N184" s="179">
        <f t="shared" si="31"/>
        <v>30623.645615533664</v>
      </c>
      <c r="O184" s="179">
        <f t="shared" si="31"/>
        <v>62573.633182821031</v>
      </c>
      <c r="P184" s="179">
        <f t="shared" si="31"/>
        <v>803327.10322307714</v>
      </c>
    </row>
    <row r="185" spans="1:16" ht="15.6">
      <c r="A185" s="62" t="s">
        <v>196</v>
      </c>
      <c r="B185" s="61"/>
      <c r="C185" s="179">
        <f>C166-C74</f>
        <v>-17829</v>
      </c>
      <c r="D185" s="179">
        <f t="shared" ref="D185:P185" si="32">D166-D74</f>
        <v>-7587.5833333333285</v>
      </c>
      <c r="E185" s="179">
        <f t="shared" si="32"/>
        <v>-7589.5833333333285</v>
      </c>
      <c r="F185" s="179">
        <f t="shared" si="32"/>
        <v>29032.616666666676</v>
      </c>
      <c r="G185" s="179">
        <f t="shared" si="32"/>
        <v>-7589.5833333333285</v>
      </c>
      <c r="H185" s="179">
        <f t="shared" si="32"/>
        <v>-7589.5833333333285</v>
      </c>
      <c r="I185" s="179">
        <f t="shared" si="32"/>
        <v>-7589.5833333333285</v>
      </c>
      <c r="J185" s="179">
        <f t="shared" si="32"/>
        <v>-7589.5833333333285</v>
      </c>
      <c r="K185" s="179">
        <f t="shared" si="32"/>
        <v>-7589.5833333333285</v>
      </c>
      <c r="L185" s="179">
        <f t="shared" si="32"/>
        <v>29032.416666666672</v>
      </c>
      <c r="M185" s="179">
        <f t="shared" si="32"/>
        <v>-7589.5833333333285</v>
      </c>
      <c r="N185" s="179">
        <f t="shared" si="32"/>
        <v>-7589.5833333333285</v>
      </c>
      <c r="O185" s="179">
        <f t="shared" si="32"/>
        <v>-7589.5833333333285</v>
      </c>
      <c r="P185" s="179">
        <f t="shared" si="32"/>
        <v>-17828.799999999988</v>
      </c>
    </row>
    <row r="186" spans="1:16" ht="15.6">
      <c r="A186" s="62" t="s">
        <v>197</v>
      </c>
      <c r="B186" s="61"/>
      <c r="C186" s="179">
        <f>C183-C97</f>
        <v>-84171</v>
      </c>
      <c r="D186" s="179">
        <f t="shared" ref="D186:P186" si="33">D183-D97</f>
        <v>-11504.095163357588</v>
      </c>
      <c r="E186" s="179">
        <f t="shared" si="33"/>
        <v>-26362.87001882706</v>
      </c>
      <c r="F186" s="179">
        <f t="shared" si="33"/>
        <v>37706.99287796281</v>
      </c>
      <c r="G186" s="179">
        <f t="shared" si="33"/>
        <v>-13412.844854721605</v>
      </c>
      <c r="H186" s="179">
        <f t="shared" si="33"/>
        <v>-9542.8035450054867</v>
      </c>
      <c r="I186" s="179">
        <f t="shared" si="33"/>
        <v>-35795.705751645699</v>
      </c>
      <c r="J186" s="179">
        <f t="shared" si="33"/>
        <v>-6298.0111664475735</v>
      </c>
      <c r="K186" s="179">
        <f t="shared" si="33"/>
        <v>-41729.56111474942</v>
      </c>
      <c r="L186" s="179">
        <f t="shared" si="33"/>
        <v>-6757.7530275933159</v>
      </c>
      <c r="M186" s="179">
        <f t="shared" si="33"/>
        <v>37736.465615132664</v>
      </c>
      <c r="N186" s="179">
        <f t="shared" si="33"/>
        <v>-8268.333428500755</v>
      </c>
      <c r="O186" s="179">
        <f t="shared" si="33"/>
        <v>57.422800830128836</v>
      </c>
      <c r="P186" s="179">
        <f t="shared" si="33"/>
        <v>-84171.096776922815</v>
      </c>
    </row>
    <row r="187" spans="1:16">
      <c r="A187" s="37" t="s">
        <v>48</v>
      </c>
      <c r="B187" s="5" t="s">
        <v>582</v>
      </c>
      <c r="C187" s="179">
        <v>0</v>
      </c>
      <c r="D187" s="180">
        <f t="shared" ref="D187:O213" si="34">$C187/12</f>
        <v>0</v>
      </c>
      <c r="E187" s="180">
        <f t="shared" si="34"/>
        <v>0</v>
      </c>
      <c r="F187" s="180">
        <f t="shared" si="34"/>
        <v>0</v>
      </c>
      <c r="G187" s="180">
        <f t="shared" si="34"/>
        <v>0</v>
      </c>
      <c r="H187" s="180">
        <f t="shared" si="34"/>
        <v>0</v>
      </c>
      <c r="I187" s="180">
        <f t="shared" si="34"/>
        <v>0</v>
      </c>
      <c r="J187" s="180">
        <f t="shared" si="34"/>
        <v>0</v>
      </c>
      <c r="K187" s="180">
        <f t="shared" si="34"/>
        <v>0</v>
      </c>
      <c r="L187" s="180">
        <f t="shared" si="34"/>
        <v>0</v>
      </c>
      <c r="M187" s="180">
        <f t="shared" si="34"/>
        <v>0</v>
      </c>
      <c r="N187" s="180">
        <f t="shared" si="34"/>
        <v>0</v>
      </c>
      <c r="O187" s="180">
        <f t="shared" si="34"/>
        <v>0</v>
      </c>
      <c r="P187" s="180">
        <f t="shared" si="23"/>
        <v>0</v>
      </c>
    </row>
    <row r="188" spans="1:16">
      <c r="A188" s="13" t="s">
        <v>583</v>
      </c>
      <c r="B188" s="5" t="s">
        <v>584</v>
      </c>
      <c r="C188" s="179">
        <v>0</v>
      </c>
      <c r="D188" s="180">
        <f t="shared" si="34"/>
        <v>0</v>
      </c>
      <c r="E188" s="180">
        <f t="shared" si="34"/>
        <v>0</v>
      </c>
      <c r="F188" s="180">
        <f t="shared" si="34"/>
        <v>0</v>
      </c>
      <c r="G188" s="180">
        <f t="shared" si="34"/>
        <v>0</v>
      </c>
      <c r="H188" s="180">
        <f t="shared" si="34"/>
        <v>0</v>
      </c>
      <c r="I188" s="180">
        <f t="shared" si="34"/>
        <v>0</v>
      </c>
      <c r="J188" s="180">
        <f t="shared" si="34"/>
        <v>0</v>
      </c>
      <c r="K188" s="180">
        <f t="shared" si="34"/>
        <v>0</v>
      </c>
      <c r="L188" s="180">
        <f t="shared" si="34"/>
        <v>0</v>
      </c>
      <c r="M188" s="180">
        <f t="shared" si="34"/>
        <v>0</v>
      </c>
      <c r="N188" s="180">
        <f t="shared" si="34"/>
        <v>0</v>
      </c>
      <c r="O188" s="180">
        <f t="shared" si="34"/>
        <v>0</v>
      </c>
      <c r="P188" s="180">
        <f t="shared" si="23"/>
        <v>0</v>
      </c>
    </row>
    <row r="189" spans="1:16">
      <c r="A189" s="37" t="s">
        <v>49</v>
      </c>
      <c r="B189" s="5" t="s">
        <v>585</v>
      </c>
      <c r="C189" s="179">
        <v>0</v>
      </c>
      <c r="D189" s="180">
        <f t="shared" si="34"/>
        <v>0</v>
      </c>
      <c r="E189" s="180">
        <f t="shared" si="34"/>
        <v>0</v>
      </c>
      <c r="F189" s="180">
        <f t="shared" si="34"/>
        <v>0</v>
      </c>
      <c r="G189" s="180">
        <f t="shared" si="34"/>
        <v>0</v>
      </c>
      <c r="H189" s="180">
        <f t="shared" si="34"/>
        <v>0</v>
      </c>
      <c r="I189" s="180">
        <f t="shared" si="34"/>
        <v>0</v>
      </c>
      <c r="J189" s="180">
        <f t="shared" si="34"/>
        <v>0</v>
      </c>
      <c r="K189" s="180">
        <f t="shared" si="34"/>
        <v>0</v>
      </c>
      <c r="L189" s="180">
        <f t="shared" si="34"/>
        <v>0</v>
      </c>
      <c r="M189" s="180">
        <f t="shared" si="34"/>
        <v>0</v>
      </c>
      <c r="N189" s="180">
        <f t="shared" si="34"/>
        <v>0</v>
      </c>
      <c r="O189" s="180">
        <f t="shared" si="34"/>
        <v>0</v>
      </c>
      <c r="P189" s="180">
        <f t="shared" si="23"/>
        <v>0</v>
      </c>
    </row>
    <row r="190" spans="1:16">
      <c r="A190" s="15" t="s">
        <v>68</v>
      </c>
      <c r="B190" s="7" t="s">
        <v>586</v>
      </c>
      <c r="C190" s="179">
        <v>0</v>
      </c>
      <c r="D190" s="180">
        <f t="shared" si="34"/>
        <v>0</v>
      </c>
      <c r="E190" s="180">
        <f t="shared" si="34"/>
        <v>0</v>
      </c>
      <c r="F190" s="180">
        <f t="shared" si="34"/>
        <v>0</v>
      </c>
      <c r="G190" s="180">
        <f t="shared" si="34"/>
        <v>0</v>
      </c>
      <c r="H190" s="180">
        <f t="shared" si="34"/>
        <v>0</v>
      </c>
      <c r="I190" s="180">
        <f t="shared" si="34"/>
        <v>0</v>
      </c>
      <c r="J190" s="180">
        <f t="shared" si="34"/>
        <v>0</v>
      </c>
      <c r="K190" s="180">
        <f t="shared" si="34"/>
        <v>0</v>
      </c>
      <c r="L190" s="180">
        <f t="shared" si="34"/>
        <v>0</v>
      </c>
      <c r="M190" s="180">
        <f t="shared" si="34"/>
        <v>0</v>
      </c>
      <c r="N190" s="180">
        <f t="shared" si="34"/>
        <v>0</v>
      </c>
      <c r="O190" s="180">
        <f t="shared" si="34"/>
        <v>0</v>
      </c>
      <c r="P190" s="180">
        <f t="shared" si="23"/>
        <v>0</v>
      </c>
    </row>
    <row r="191" spans="1:16">
      <c r="A191" s="13" t="s">
        <v>50</v>
      </c>
      <c r="B191" s="5" t="s">
        <v>587</v>
      </c>
      <c r="C191" s="179">
        <v>0</v>
      </c>
      <c r="D191" s="180">
        <f t="shared" si="34"/>
        <v>0</v>
      </c>
      <c r="E191" s="180">
        <f t="shared" si="34"/>
        <v>0</v>
      </c>
      <c r="F191" s="180">
        <f t="shared" si="34"/>
        <v>0</v>
      </c>
      <c r="G191" s="180">
        <f t="shared" si="34"/>
        <v>0</v>
      </c>
      <c r="H191" s="180">
        <f t="shared" si="34"/>
        <v>0</v>
      </c>
      <c r="I191" s="180">
        <f t="shared" si="34"/>
        <v>0</v>
      </c>
      <c r="J191" s="180">
        <f t="shared" si="34"/>
        <v>0</v>
      </c>
      <c r="K191" s="180">
        <f t="shared" si="34"/>
        <v>0</v>
      </c>
      <c r="L191" s="180">
        <f t="shared" si="34"/>
        <v>0</v>
      </c>
      <c r="M191" s="180">
        <f t="shared" si="34"/>
        <v>0</v>
      </c>
      <c r="N191" s="180">
        <f t="shared" si="34"/>
        <v>0</v>
      </c>
      <c r="O191" s="180">
        <f t="shared" si="34"/>
        <v>0</v>
      </c>
      <c r="P191" s="180">
        <f t="shared" si="23"/>
        <v>0</v>
      </c>
    </row>
    <row r="192" spans="1:16">
      <c r="A192" s="37" t="s">
        <v>588</v>
      </c>
      <c r="B192" s="5" t="s">
        <v>589</v>
      </c>
      <c r="C192" s="179">
        <v>0</v>
      </c>
      <c r="D192" s="180">
        <f t="shared" si="34"/>
        <v>0</v>
      </c>
      <c r="E192" s="180">
        <f t="shared" si="34"/>
        <v>0</v>
      </c>
      <c r="F192" s="180">
        <f t="shared" si="34"/>
        <v>0</v>
      </c>
      <c r="G192" s="180">
        <f t="shared" si="34"/>
        <v>0</v>
      </c>
      <c r="H192" s="180">
        <f t="shared" si="34"/>
        <v>0</v>
      </c>
      <c r="I192" s="180">
        <f t="shared" si="34"/>
        <v>0</v>
      </c>
      <c r="J192" s="180">
        <f t="shared" si="34"/>
        <v>0</v>
      </c>
      <c r="K192" s="180">
        <f t="shared" si="34"/>
        <v>0</v>
      </c>
      <c r="L192" s="180">
        <f t="shared" si="34"/>
        <v>0</v>
      </c>
      <c r="M192" s="180">
        <f t="shared" si="34"/>
        <v>0</v>
      </c>
      <c r="N192" s="180">
        <f t="shared" si="34"/>
        <v>0</v>
      </c>
      <c r="O192" s="180">
        <f t="shared" si="34"/>
        <v>0</v>
      </c>
      <c r="P192" s="180">
        <f t="shared" si="23"/>
        <v>0</v>
      </c>
    </row>
    <row r="193" spans="1:16">
      <c r="A193" s="13" t="s">
        <v>51</v>
      </c>
      <c r="B193" s="5" t="s">
        <v>590</v>
      </c>
      <c r="C193" s="179">
        <v>0</v>
      </c>
      <c r="D193" s="180">
        <f t="shared" si="34"/>
        <v>0</v>
      </c>
      <c r="E193" s="180">
        <f t="shared" si="34"/>
        <v>0</v>
      </c>
      <c r="F193" s="180">
        <f t="shared" si="34"/>
        <v>0</v>
      </c>
      <c r="G193" s="180">
        <f t="shared" si="34"/>
        <v>0</v>
      </c>
      <c r="H193" s="180">
        <f t="shared" si="34"/>
        <v>0</v>
      </c>
      <c r="I193" s="180">
        <f t="shared" si="34"/>
        <v>0</v>
      </c>
      <c r="J193" s="180">
        <f t="shared" si="34"/>
        <v>0</v>
      </c>
      <c r="K193" s="180">
        <f t="shared" si="34"/>
        <v>0</v>
      </c>
      <c r="L193" s="180">
        <f t="shared" si="34"/>
        <v>0</v>
      </c>
      <c r="M193" s="180">
        <f t="shared" si="34"/>
        <v>0</v>
      </c>
      <c r="N193" s="180">
        <f t="shared" si="34"/>
        <v>0</v>
      </c>
      <c r="O193" s="180">
        <f t="shared" si="34"/>
        <v>0</v>
      </c>
      <c r="P193" s="180">
        <f t="shared" si="23"/>
        <v>0</v>
      </c>
    </row>
    <row r="194" spans="1:16">
      <c r="A194" s="37" t="s">
        <v>591</v>
      </c>
      <c r="B194" s="5" t="s">
        <v>592</v>
      </c>
      <c r="C194" s="179">
        <v>0</v>
      </c>
      <c r="D194" s="180">
        <f t="shared" si="34"/>
        <v>0</v>
      </c>
      <c r="E194" s="180">
        <f t="shared" si="34"/>
        <v>0</v>
      </c>
      <c r="F194" s="180">
        <f t="shared" si="34"/>
        <v>0</v>
      </c>
      <c r="G194" s="180">
        <f t="shared" si="34"/>
        <v>0</v>
      </c>
      <c r="H194" s="180">
        <f t="shared" si="34"/>
        <v>0</v>
      </c>
      <c r="I194" s="180">
        <f t="shared" si="34"/>
        <v>0</v>
      </c>
      <c r="J194" s="180">
        <f t="shared" si="34"/>
        <v>0</v>
      </c>
      <c r="K194" s="180">
        <f t="shared" si="34"/>
        <v>0</v>
      </c>
      <c r="L194" s="180">
        <f t="shared" si="34"/>
        <v>0</v>
      </c>
      <c r="M194" s="180">
        <f t="shared" si="34"/>
        <v>0</v>
      </c>
      <c r="N194" s="180">
        <f t="shared" si="34"/>
        <v>0</v>
      </c>
      <c r="O194" s="180">
        <f t="shared" si="34"/>
        <v>0</v>
      </c>
      <c r="P194" s="180">
        <f t="shared" si="23"/>
        <v>0</v>
      </c>
    </row>
    <row r="195" spans="1:16">
      <c r="A195" s="14" t="s">
        <v>69</v>
      </c>
      <c r="B195" s="7" t="s">
        <v>593</v>
      </c>
      <c r="C195" s="179">
        <v>0</v>
      </c>
      <c r="D195" s="180">
        <f t="shared" si="34"/>
        <v>0</v>
      </c>
      <c r="E195" s="180">
        <f t="shared" si="34"/>
        <v>0</v>
      </c>
      <c r="F195" s="180">
        <f t="shared" si="34"/>
        <v>0</v>
      </c>
      <c r="G195" s="180">
        <f t="shared" si="34"/>
        <v>0</v>
      </c>
      <c r="H195" s="180">
        <f t="shared" si="34"/>
        <v>0</v>
      </c>
      <c r="I195" s="180">
        <f t="shared" si="34"/>
        <v>0</v>
      </c>
      <c r="J195" s="180">
        <f t="shared" si="34"/>
        <v>0</v>
      </c>
      <c r="K195" s="180">
        <f t="shared" si="34"/>
        <v>0</v>
      </c>
      <c r="L195" s="180">
        <f t="shared" si="34"/>
        <v>0</v>
      </c>
      <c r="M195" s="180">
        <f t="shared" si="34"/>
        <v>0</v>
      </c>
      <c r="N195" s="180">
        <f t="shared" si="34"/>
        <v>0</v>
      </c>
      <c r="O195" s="180">
        <f t="shared" si="34"/>
        <v>0</v>
      </c>
      <c r="P195" s="180">
        <f t="shared" si="23"/>
        <v>0</v>
      </c>
    </row>
    <row r="196" spans="1:16">
      <c r="A196" s="5" t="s">
        <v>177</v>
      </c>
      <c r="B196" s="5" t="s">
        <v>594</v>
      </c>
      <c r="C196" s="179">
        <v>24786</v>
      </c>
      <c r="D196" s="180">
        <f>$C$196/12</f>
        <v>2065.5</v>
      </c>
      <c r="E196" s="180">
        <f t="shared" ref="E196:O196" si="35">$C$196/12</f>
        <v>2065.5</v>
      </c>
      <c r="F196" s="180">
        <f t="shared" si="35"/>
        <v>2065.5</v>
      </c>
      <c r="G196" s="180">
        <f t="shared" si="35"/>
        <v>2065.5</v>
      </c>
      <c r="H196" s="180">
        <f t="shared" si="35"/>
        <v>2065.5</v>
      </c>
      <c r="I196" s="180">
        <f t="shared" si="35"/>
        <v>2065.5</v>
      </c>
      <c r="J196" s="180">
        <f t="shared" si="35"/>
        <v>2065.5</v>
      </c>
      <c r="K196" s="180">
        <f t="shared" si="35"/>
        <v>2065.5</v>
      </c>
      <c r="L196" s="180">
        <f t="shared" si="35"/>
        <v>2065.5</v>
      </c>
      <c r="M196" s="180">
        <f t="shared" si="35"/>
        <v>2065.5</v>
      </c>
      <c r="N196" s="180">
        <f t="shared" si="35"/>
        <v>2065.5</v>
      </c>
      <c r="O196" s="180">
        <f t="shared" si="35"/>
        <v>2065.5</v>
      </c>
      <c r="P196" s="180">
        <f t="shared" si="23"/>
        <v>24786</v>
      </c>
    </row>
    <row r="197" spans="1:16">
      <c r="A197" s="5" t="s">
        <v>195</v>
      </c>
      <c r="B197" s="5" t="s">
        <v>594</v>
      </c>
      <c r="C197" s="179">
        <v>77214</v>
      </c>
      <c r="D197" s="180">
        <f>$C$197/12</f>
        <v>6434.5</v>
      </c>
      <c r="E197" s="180">
        <f t="shared" ref="E197:O197" si="36">$C$197/12</f>
        <v>6434.5</v>
      </c>
      <c r="F197" s="180">
        <f t="shared" si="36"/>
        <v>6434.5</v>
      </c>
      <c r="G197" s="180">
        <f t="shared" si="36"/>
        <v>6434.5</v>
      </c>
      <c r="H197" s="180">
        <f t="shared" si="36"/>
        <v>6434.5</v>
      </c>
      <c r="I197" s="180">
        <f t="shared" si="36"/>
        <v>6434.5</v>
      </c>
      <c r="J197" s="180">
        <f t="shared" si="36"/>
        <v>6434.5</v>
      </c>
      <c r="K197" s="180">
        <f t="shared" si="36"/>
        <v>6434.5</v>
      </c>
      <c r="L197" s="180">
        <f t="shared" si="36"/>
        <v>6434.5</v>
      </c>
      <c r="M197" s="180">
        <f t="shared" si="36"/>
        <v>6434.5</v>
      </c>
      <c r="N197" s="180">
        <f t="shared" si="36"/>
        <v>6434.5</v>
      </c>
      <c r="O197" s="180">
        <f t="shared" si="36"/>
        <v>6434.5</v>
      </c>
      <c r="P197" s="180">
        <f t="shared" si="23"/>
        <v>77214</v>
      </c>
    </row>
    <row r="198" spans="1:16">
      <c r="A198" s="5" t="s">
        <v>175</v>
      </c>
      <c r="B198" s="5" t="s">
        <v>595</v>
      </c>
      <c r="C198" s="179">
        <v>0</v>
      </c>
      <c r="D198" s="180">
        <f t="shared" si="34"/>
        <v>0</v>
      </c>
      <c r="E198" s="180">
        <f t="shared" si="34"/>
        <v>0</v>
      </c>
      <c r="F198" s="180">
        <f t="shared" si="34"/>
        <v>0</v>
      </c>
      <c r="G198" s="180">
        <f t="shared" si="34"/>
        <v>0</v>
      </c>
      <c r="H198" s="180">
        <f t="shared" si="34"/>
        <v>0</v>
      </c>
      <c r="I198" s="180">
        <f t="shared" si="34"/>
        <v>0</v>
      </c>
      <c r="J198" s="180">
        <f t="shared" si="34"/>
        <v>0</v>
      </c>
      <c r="K198" s="180">
        <f t="shared" si="34"/>
        <v>0</v>
      </c>
      <c r="L198" s="180">
        <f t="shared" si="34"/>
        <v>0</v>
      </c>
      <c r="M198" s="180">
        <f t="shared" si="34"/>
        <v>0</v>
      </c>
      <c r="N198" s="180">
        <f t="shared" si="34"/>
        <v>0</v>
      </c>
      <c r="O198" s="180">
        <f t="shared" si="34"/>
        <v>0</v>
      </c>
      <c r="P198" s="180">
        <f t="shared" si="23"/>
        <v>0</v>
      </c>
    </row>
    <row r="199" spans="1:16">
      <c r="A199" s="5" t="s">
        <v>176</v>
      </c>
      <c r="B199" s="5" t="s">
        <v>595</v>
      </c>
      <c r="C199" s="179">
        <v>0</v>
      </c>
      <c r="D199" s="180">
        <f t="shared" si="34"/>
        <v>0</v>
      </c>
      <c r="E199" s="180">
        <f t="shared" si="34"/>
        <v>0</v>
      </c>
      <c r="F199" s="180">
        <f t="shared" si="34"/>
        <v>0</v>
      </c>
      <c r="G199" s="180">
        <f t="shared" si="34"/>
        <v>0</v>
      </c>
      <c r="H199" s="180">
        <f t="shared" si="34"/>
        <v>0</v>
      </c>
      <c r="I199" s="180">
        <f t="shared" si="34"/>
        <v>0</v>
      </c>
      <c r="J199" s="180">
        <f t="shared" si="34"/>
        <v>0</v>
      </c>
      <c r="K199" s="180">
        <f t="shared" si="34"/>
        <v>0</v>
      </c>
      <c r="L199" s="180">
        <f t="shared" si="34"/>
        <v>0</v>
      </c>
      <c r="M199" s="180">
        <f t="shared" si="34"/>
        <v>0</v>
      </c>
      <c r="N199" s="180">
        <f t="shared" si="34"/>
        <v>0</v>
      </c>
      <c r="O199" s="180">
        <f t="shared" si="34"/>
        <v>0</v>
      </c>
      <c r="P199" s="180">
        <f t="shared" ref="P199:P213" si="37">SUM(D199:O199)</f>
        <v>0</v>
      </c>
    </row>
    <row r="200" spans="1:16">
      <c r="A200" s="7" t="s">
        <v>70</v>
      </c>
      <c r="B200" s="7" t="s">
        <v>596</v>
      </c>
      <c r="C200" s="179">
        <v>102000</v>
      </c>
      <c r="D200" s="180">
        <f t="shared" si="34"/>
        <v>8500</v>
      </c>
      <c r="E200" s="180">
        <f t="shared" si="34"/>
        <v>8500</v>
      </c>
      <c r="F200" s="180">
        <f t="shared" si="34"/>
        <v>8500</v>
      </c>
      <c r="G200" s="180">
        <f t="shared" si="34"/>
        <v>8500</v>
      </c>
      <c r="H200" s="180">
        <f t="shared" si="34"/>
        <v>8500</v>
      </c>
      <c r="I200" s="180">
        <f t="shared" si="34"/>
        <v>8500</v>
      </c>
      <c r="J200" s="180">
        <f t="shared" si="34"/>
        <v>8500</v>
      </c>
      <c r="K200" s="180">
        <f t="shared" si="34"/>
        <v>8500</v>
      </c>
      <c r="L200" s="180">
        <f t="shared" si="34"/>
        <v>8500</v>
      </c>
      <c r="M200" s="180">
        <f t="shared" si="34"/>
        <v>8500</v>
      </c>
      <c r="N200" s="180">
        <f t="shared" si="34"/>
        <v>8500</v>
      </c>
      <c r="O200" s="180">
        <f t="shared" si="34"/>
        <v>8500</v>
      </c>
      <c r="P200" s="180">
        <f t="shared" si="37"/>
        <v>102000</v>
      </c>
    </row>
    <row r="201" spans="1:16">
      <c r="A201" s="37" t="s">
        <v>597</v>
      </c>
      <c r="B201" s="5" t="s">
        <v>598</v>
      </c>
      <c r="C201" s="179">
        <v>0</v>
      </c>
      <c r="D201" s="180">
        <f t="shared" si="34"/>
        <v>0</v>
      </c>
      <c r="E201" s="180">
        <f t="shared" si="34"/>
        <v>0</v>
      </c>
      <c r="F201" s="180">
        <f t="shared" si="34"/>
        <v>0</v>
      </c>
      <c r="G201" s="180">
        <f t="shared" si="34"/>
        <v>0</v>
      </c>
      <c r="H201" s="180">
        <f t="shared" si="34"/>
        <v>0</v>
      </c>
      <c r="I201" s="180">
        <f t="shared" si="34"/>
        <v>0</v>
      </c>
      <c r="J201" s="180">
        <f t="shared" si="34"/>
        <v>0</v>
      </c>
      <c r="K201" s="180">
        <f t="shared" si="34"/>
        <v>0</v>
      </c>
      <c r="L201" s="180">
        <f t="shared" si="34"/>
        <v>0</v>
      </c>
      <c r="M201" s="180">
        <f t="shared" si="34"/>
        <v>0</v>
      </c>
      <c r="N201" s="180">
        <f t="shared" si="34"/>
        <v>0</v>
      </c>
      <c r="O201" s="180">
        <f t="shared" si="34"/>
        <v>0</v>
      </c>
      <c r="P201" s="180">
        <f t="shared" si="37"/>
        <v>0</v>
      </c>
    </row>
    <row r="202" spans="1:16">
      <c r="A202" s="37" t="s">
        <v>599</v>
      </c>
      <c r="B202" s="5" t="s">
        <v>600</v>
      </c>
      <c r="C202" s="179">
        <v>0</v>
      </c>
      <c r="D202" s="180">
        <f t="shared" si="34"/>
        <v>0</v>
      </c>
      <c r="E202" s="180">
        <f t="shared" si="34"/>
        <v>0</v>
      </c>
      <c r="F202" s="180">
        <f t="shared" si="34"/>
        <v>0</v>
      </c>
      <c r="G202" s="180">
        <f t="shared" ref="E202:O213" si="38">$C202/12</f>
        <v>0</v>
      </c>
      <c r="H202" s="180">
        <f t="shared" si="38"/>
        <v>0</v>
      </c>
      <c r="I202" s="180">
        <f t="shared" si="38"/>
        <v>0</v>
      </c>
      <c r="J202" s="180">
        <f t="shared" si="38"/>
        <v>0</v>
      </c>
      <c r="K202" s="180">
        <f t="shared" si="38"/>
        <v>0</v>
      </c>
      <c r="L202" s="180">
        <f t="shared" si="38"/>
        <v>0</v>
      </c>
      <c r="M202" s="180">
        <f t="shared" si="38"/>
        <v>0</v>
      </c>
      <c r="N202" s="180">
        <f t="shared" si="38"/>
        <v>0</v>
      </c>
      <c r="O202" s="180">
        <f t="shared" si="38"/>
        <v>0</v>
      </c>
      <c r="P202" s="180">
        <f t="shared" si="37"/>
        <v>0</v>
      </c>
    </row>
    <row r="203" spans="1:16">
      <c r="A203" s="37" t="s">
        <v>601</v>
      </c>
      <c r="B203" s="5" t="s">
        <v>602</v>
      </c>
      <c r="C203" s="179">
        <v>0</v>
      </c>
      <c r="D203" s="180">
        <f t="shared" si="34"/>
        <v>0</v>
      </c>
      <c r="E203" s="180">
        <f t="shared" si="38"/>
        <v>0</v>
      </c>
      <c r="F203" s="180">
        <f t="shared" si="38"/>
        <v>0</v>
      </c>
      <c r="G203" s="180">
        <f t="shared" si="38"/>
        <v>0</v>
      </c>
      <c r="H203" s="180">
        <f t="shared" si="38"/>
        <v>0</v>
      </c>
      <c r="I203" s="180">
        <f t="shared" si="38"/>
        <v>0</v>
      </c>
      <c r="J203" s="180">
        <f t="shared" si="38"/>
        <v>0</v>
      </c>
      <c r="K203" s="180">
        <f t="shared" si="38"/>
        <v>0</v>
      </c>
      <c r="L203" s="180">
        <f t="shared" si="38"/>
        <v>0</v>
      </c>
      <c r="M203" s="180">
        <f t="shared" si="38"/>
        <v>0</v>
      </c>
      <c r="N203" s="180">
        <f t="shared" si="38"/>
        <v>0</v>
      </c>
      <c r="O203" s="180">
        <f t="shared" si="38"/>
        <v>0</v>
      </c>
      <c r="P203" s="180">
        <f t="shared" si="37"/>
        <v>0</v>
      </c>
    </row>
    <row r="204" spans="1:16">
      <c r="A204" s="37" t="s">
        <v>603</v>
      </c>
      <c r="B204" s="5" t="s">
        <v>604</v>
      </c>
      <c r="C204" s="179">
        <v>0</v>
      </c>
      <c r="D204" s="180">
        <f t="shared" si="34"/>
        <v>0</v>
      </c>
      <c r="E204" s="180">
        <f t="shared" si="38"/>
        <v>0</v>
      </c>
      <c r="F204" s="180">
        <f t="shared" si="38"/>
        <v>0</v>
      </c>
      <c r="G204" s="180">
        <f t="shared" si="38"/>
        <v>0</v>
      </c>
      <c r="H204" s="180">
        <f t="shared" si="38"/>
        <v>0</v>
      </c>
      <c r="I204" s="180">
        <f t="shared" si="38"/>
        <v>0</v>
      </c>
      <c r="J204" s="180">
        <f t="shared" si="38"/>
        <v>0</v>
      </c>
      <c r="K204" s="180">
        <f t="shared" si="38"/>
        <v>0</v>
      </c>
      <c r="L204" s="180">
        <f t="shared" si="38"/>
        <v>0</v>
      </c>
      <c r="M204" s="180">
        <f t="shared" si="38"/>
        <v>0</v>
      </c>
      <c r="N204" s="180">
        <f t="shared" si="38"/>
        <v>0</v>
      </c>
      <c r="O204" s="180">
        <f t="shared" si="38"/>
        <v>0</v>
      </c>
      <c r="P204" s="180">
        <f t="shared" si="37"/>
        <v>0</v>
      </c>
    </row>
    <row r="205" spans="1:16">
      <c r="A205" s="13" t="s">
        <v>52</v>
      </c>
      <c r="B205" s="5" t="s">
        <v>605</v>
      </c>
      <c r="C205" s="179">
        <v>0</v>
      </c>
      <c r="D205" s="180">
        <f t="shared" si="34"/>
        <v>0</v>
      </c>
      <c r="E205" s="180">
        <f t="shared" si="38"/>
        <v>0</v>
      </c>
      <c r="F205" s="180">
        <f t="shared" si="38"/>
        <v>0</v>
      </c>
      <c r="G205" s="180">
        <f t="shared" si="38"/>
        <v>0</v>
      </c>
      <c r="H205" s="180">
        <f t="shared" si="38"/>
        <v>0</v>
      </c>
      <c r="I205" s="180">
        <f t="shared" si="38"/>
        <v>0</v>
      </c>
      <c r="J205" s="180">
        <f t="shared" si="38"/>
        <v>0</v>
      </c>
      <c r="K205" s="180">
        <f t="shared" si="38"/>
        <v>0</v>
      </c>
      <c r="L205" s="180">
        <f t="shared" si="38"/>
        <v>0</v>
      </c>
      <c r="M205" s="180">
        <f t="shared" si="38"/>
        <v>0</v>
      </c>
      <c r="N205" s="180">
        <f t="shared" si="38"/>
        <v>0</v>
      </c>
      <c r="O205" s="180">
        <f t="shared" si="38"/>
        <v>0</v>
      </c>
      <c r="P205" s="180">
        <f t="shared" si="37"/>
        <v>0</v>
      </c>
    </row>
    <row r="206" spans="1:16">
      <c r="A206" s="15" t="s">
        <v>71</v>
      </c>
      <c r="B206" s="7" t="s">
        <v>606</v>
      </c>
      <c r="C206" s="179">
        <v>0</v>
      </c>
      <c r="D206" s="180">
        <f t="shared" si="34"/>
        <v>0</v>
      </c>
      <c r="E206" s="180">
        <f t="shared" si="38"/>
        <v>0</v>
      </c>
      <c r="F206" s="180">
        <f t="shared" si="38"/>
        <v>0</v>
      </c>
      <c r="G206" s="180">
        <f t="shared" si="38"/>
        <v>0</v>
      </c>
      <c r="H206" s="180">
        <f t="shared" si="38"/>
        <v>0</v>
      </c>
      <c r="I206" s="180">
        <f t="shared" si="38"/>
        <v>0</v>
      </c>
      <c r="J206" s="180">
        <f t="shared" si="38"/>
        <v>0</v>
      </c>
      <c r="K206" s="180">
        <f t="shared" si="38"/>
        <v>0</v>
      </c>
      <c r="L206" s="180">
        <f t="shared" si="38"/>
        <v>0</v>
      </c>
      <c r="M206" s="180">
        <f t="shared" si="38"/>
        <v>0</v>
      </c>
      <c r="N206" s="180">
        <f t="shared" si="38"/>
        <v>0</v>
      </c>
      <c r="O206" s="180">
        <f t="shared" si="38"/>
        <v>0</v>
      </c>
      <c r="P206" s="180">
        <f t="shared" si="37"/>
        <v>0</v>
      </c>
    </row>
    <row r="207" spans="1:16">
      <c r="A207" s="13" t="s">
        <v>607</v>
      </c>
      <c r="B207" s="5" t="s">
        <v>608</v>
      </c>
      <c r="C207" s="179">
        <v>0</v>
      </c>
      <c r="D207" s="180">
        <f t="shared" si="34"/>
        <v>0</v>
      </c>
      <c r="E207" s="180">
        <f t="shared" si="38"/>
        <v>0</v>
      </c>
      <c r="F207" s="180">
        <f t="shared" si="38"/>
        <v>0</v>
      </c>
      <c r="G207" s="180">
        <f t="shared" si="38"/>
        <v>0</v>
      </c>
      <c r="H207" s="180">
        <f t="shared" si="38"/>
        <v>0</v>
      </c>
      <c r="I207" s="180">
        <f t="shared" si="38"/>
        <v>0</v>
      </c>
      <c r="J207" s="180">
        <f t="shared" si="38"/>
        <v>0</v>
      </c>
      <c r="K207" s="180">
        <f t="shared" si="38"/>
        <v>0</v>
      </c>
      <c r="L207" s="180">
        <f t="shared" si="38"/>
        <v>0</v>
      </c>
      <c r="M207" s="180">
        <f t="shared" si="38"/>
        <v>0</v>
      </c>
      <c r="N207" s="180">
        <f t="shared" si="38"/>
        <v>0</v>
      </c>
      <c r="O207" s="180">
        <f t="shared" si="38"/>
        <v>0</v>
      </c>
      <c r="P207" s="180">
        <f t="shared" si="37"/>
        <v>0</v>
      </c>
    </row>
    <row r="208" spans="1:16">
      <c r="A208" s="13" t="s">
        <v>609</v>
      </c>
      <c r="B208" s="5" t="s">
        <v>610</v>
      </c>
      <c r="C208" s="179">
        <v>0</v>
      </c>
      <c r="D208" s="180">
        <f t="shared" si="34"/>
        <v>0</v>
      </c>
      <c r="E208" s="180">
        <f t="shared" si="38"/>
        <v>0</v>
      </c>
      <c r="F208" s="180">
        <f t="shared" si="38"/>
        <v>0</v>
      </c>
      <c r="G208" s="180">
        <f t="shared" si="38"/>
        <v>0</v>
      </c>
      <c r="H208" s="180">
        <f t="shared" si="38"/>
        <v>0</v>
      </c>
      <c r="I208" s="180">
        <f t="shared" si="38"/>
        <v>0</v>
      </c>
      <c r="J208" s="180">
        <f t="shared" si="38"/>
        <v>0</v>
      </c>
      <c r="K208" s="180">
        <f t="shared" si="38"/>
        <v>0</v>
      </c>
      <c r="L208" s="180">
        <f t="shared" si="38"/>
        <v>0</v>
      </c>
      <c r="M208" s="180">
        <f t="shared" si="38"/>
        <v>0</v>
      </c>
      <c r="N208" s="180">
        <f t="shared" si="38"/>
        <v>0</v>
      </c>
      <c r="O208" s="180">
        <f t="shared" si="38"/>
        <v>0</v>
      </c>
      <c r="P208" s="180">
        <f t="shared" si="37"/>
        <v>0</v>
      </c>
    </row>
    <row r="209" spans="1:16">
      <c r="A209" s="37" t="s">
        <v>611</v>
      </c>
      <c r="B209" s="5" t="s">
        <v>612</v>
      </c>
      <c r="C209" s="179">
        <v>0</v>
      </c>
      <c r="D209" s="180">
        <f t="shared" si="34"/>
        <v>0</v>
      </c>
      <c r="E209" s="180">
        <f t="shared" si="38"/>
        <v>0</v>
      </c>
      <c r="F209" s="180">
        <f t="shared" si="38"/>
        <v>0</v>
      </c>
      <c r="G209" s="180">
        <f t="shared" si="38"/>
        <v>0</v>
      </c>
      <c r="H209" s="180">
        <f t="shared" si="38"/>
        <v>0</v>
      </c>
      <c r="I209" s="180">
        <f t="shared" si="38"/>
        <v>0</v>
      </c>
      <c r="J209" s="180">
        <f t="shared" si="38"/>
        <v>0</v>
      </c>
      <c r="K209" s="180">
        <f t="shared" si="38"/>
        <v>0</v>
      </c>
      <c r="L209" s="180">
        <f t="shared" si="38"/>
        <v>0</v>
      </c>
      <c r="M209" s="180">
        <f t="shared" si="38"/>
        <v>0</v>
      </c>
      <c r="N209" s="180">
        <f t="shared" si="38"/>
        <v>0</v>
      </c>
      <c r="O209" s="180">
        <f t="shared" si="38"/>
        <v>0</v>
      </c>
      <c r="P209" s="180">
        <f t="shared" si="37"/>
        <v>0</v>
      </c>
    </row>
    <row r="210" spans="1:16">
      <c r="A210" s="37" t="s">
        <v>53</v>
      </c>
      <c r="B210" s="5" t="s">
        <v>613</v>
      </c>
      <c r="C210" s="179">
        <v>0</v>
      </c>
      <c r="D210" s="180">
        <f t="shared" si="34"/>
        <v>0</v>
      </c>
      <c r="E210" s="180">
        <f t="shared" si="38"/>
        <v>0</v>
      </c>
      <c r="F210" s="180">
        <f t="shared" si="38"/>
        <v>0</v>
      </c>
      <c r="G210" s="180">
        <f t="shared" si="38"/>
        <v>0</v>
      </c>
      <c r="H210" s="180">
        <f t="shared" si="38"/>
        <v>0</v>
      </c>
      <c r="I210" s="180">
        <f t="shared" si="38"/>
        <v>0</v>
      </c>
      <c r="J210" s="180">
        <f t="shared" si="38"/>
        <v>0</v>
      </c>
      <c r="K210" s="180">
        <f t="shared" si="38"/>
        <v>0</v>
      </c>
      <c r="L210" s="180">
        <f t="shared" si="38"/>
        <v>0</v>
      </c>
      <c r="M210" s="180">
        <f t="shared" si="38"/>
        <v>0</v>
      </c>
      <c r="N210" s="180">
        <f t="shared" si="38"/>
        <v>0</v>
      </c>
      <c r="O210" s="180">
        <f t="shared" si="38"/>
        <v>0</v>
      </c>
      <c r="P210" s="180">
        <f t="shared" si="37"/>
        <v>0</v>
      </c>
    </row>
    <row r="211" spans="1:16">
      <c r="A211" s="14" t="s">
        <v>72</v>
      </c>
      <c r="B211" s="7" t="s">
        <v>614</v>
      </c>
      <c r="C211" s="179">
        <v>0</v>
      </c>
      <c r="D211" s="180">
        <f t="shared" si="34"/>
        <v>0</v>
      </c>
      <c r="E211" s="180">
        <f t="shared" si="38"/>
        <v>0</v>
      </c>
      <c r="F211" s="180">
        <f t="shared" si="38"/>
        <v>0</v>
      </c>
      <c r="G211" s="180">
        <f t="shared" si="38"/>
        <v>0</v>
      </c>
      <c r="H211" s="180">
        <f t="shared" si="38"/>
        <v>0</v>
      </c>
      <c r="I211" s="180">
        <f t="shared" si="38"/>
        <v>0</v>
      </c>
      <c r="J211" s="180">
        <f t="shared" si="38"/>
        <v>0</v>
      </c>
      <c r="K211" s="180">
        <f t="shared" si="38"/>
        <v>0</v>
      </c>
      <c r="L211" s="180">
        <f t="shared" si="38"/>
        <v>0</v>
      </c>
      <c r="M211" s="180">
        <f t="shared" si="38"/>
        <v>0</v>
      </c>
      <c r="N211" s="180">
        <f t="shared" si="38"/>
        <v>0</v>
      </c>
      <c r="O211" s="180">
        <f t="shared" si="38"/>
        <v>0</v>
      </c>
      <c r="P211" s="180">
        <f t="shared" si="37"/>
        <v>0</v>
      </c>
    </row>
    <row r="212" spans="1:16">
      <c r="A212" s="15" t="s">
        <v>615</v>
      </c>
      <c r="B212" s="7" t="s">
        <v>616</v>
      </c>
      <c r="C212" s="179">
        <v>0</v>
      </c>
      <c r="D212" s="180">
        <f t="shared" si="34"/>
        <v>0</v>
      </c>
      <c r="E212" s="180">
        <f t="shared" si="38"/>
        <v>0</v>
      </c>
      <c r="F212" s="180">
        <f t="shared" si="38"/>
        <v>0</v>
      </c>
      <c r="G212" s="180">
        <f t="shared" si="38"/>
        <v>0</v>
      </c>
      <c r="H212" s="180">
        <f t="shared" si="38"/>
        <v>0</v>
      </c>
      <c r="I212" s="180">
        <f t="shared" si="38"/>
        <v>0</v>
      </c>
      <c r="J212" s="180">
        <f t="shared" si="38"/>
        <v>0</v>
      </c>
      <c r="K212" s="180">
        <f t="shared" si="38"/>
        <v>0</v>
      </c>
      <c r="L212" s="180">
        <f t="shared" si="38"/>
        <v>0</v>
      </c>
      <c r="M212" s="180">
        <f t="shared" si="38"/>
        <v>0</v>
      </c>
      <c r="N212" s="180">
        <f t="shared" si="38"/>
        <v>0</v>
      </c>
      <c r="O212" s="180">
        <f t="shared" si="38"/>
        <v>0</v>
      </c>
      <c r="P212" s="180">
        <f t="shared" si="37"/>
        <v>0</v>
      </c>
    </row>
    <row r="213" spans="1:16" ht="15.6">
      <c r="A213" s="40" t="s">
        <v>73</v>
      </c>
      <c r="B213" s="41" t="s">
        <v>617</v>
      </c>
      <c r="C213" s="179">
        <v>102000</v>
      </c>
      <c r="D213" s="180">
        <f t="shared" si="34"/>
        <v>8500</v>
      </c>
      <c r="E213" s="180">
        <f t="shared" si="38"/>
        <v>8500</v>
      </c>
      <c r="F213" s="180">
        <f t="shared" si="38"/>
        <v>8500</v>
      </c>
      <c r="G213" s="180">
        <f t="shared" si="38"/>
        <v>8500</v>
      </c>
      <c r="H213" s="180">
        <f t="shared" si="38"/>
        <v>8500</v>
      </c>
      <c r="I213" s="180">
        <f t="shared" si="38"/>
        <v>8500</v>
      </c>
      <c r="J213" s="180">
        <f t="shared" si="38"/>
        <v>8500</v>
      </c>
      <c r="K213" s="180">
        <f t="shared" si="38"/>
        <v>8500</v>
      </c>
      <c r="L213" s="180">
        <f t="shared" si="38"/>
        <v>8500</v>
      </c>
      <c r="M213" s="180">
        <f t="shared" si="38"/>
        <v>8500</v>
      </c>
      <c r="N213" s="180">
        <f t="shared" si="38"/>
        <v>8500</v>
      </c>
      <c r="O213" s="180">
        <f t="shared" si="38"/>
        <v>8500</v>
      </c>
      <c r="P213" s="180">
        <f t="shared" si="37"/>
        <v>102000</v>
      </c>
    </row>
    <row r="214" spans="1:16" ht="15.6">
      <c r="A214" s="45" t="s">
        <v>55</v>
      </c>
      <c r="B214" s="46"/>
      <c r="C214" s="179">
        <f>C213+C184</f>
        <v>905327</v>
      </c>
      <c r="D214" s="179">
        <f t="shared" ref="D214:P214" si="39">D213+D184</f>
        <v>43104.666799629675</v>
      </c>
      <c r="E214" s="179">
        <f t="shared" si="39"/>
        <v>61374.525102027845</v>
      </c>
      <c r="F214" s="179">
        <f t="shared" si="39"/>
        <v>188667.23305429012</v>
      </c>
      <c r="G214" s="179">
        <f t="shared" si="39"/>
        <v>45449.859232020004</v>
      </c>
      <c r="H214" s="179">
        <f t="shared" si="39"/>
        <v>40690.863478777857</v>
      </c>
      <c r="I214" s="179">
        <f t="shared" si="39"/>
        <v>72974.097716617776</v>
      </c>
      <c r="J214" s="179">
        <f t="shared" si="39"/>
        <v>36700.737298227519</v>
      </c>
      <c r="K214" s="179">
        <f t="shared" si="39"/>
        <v>80270.968786822254</v>
      </c>
      <c r="L214" s="179">
        <f t="shared" si="39"/>
        <v>73888.082572265615</v>
      </c>
      <c r="M214" s="179">
        <f t="shared" si="39"/>
        <v>152008.79038404371</v>
      </c>
      <c r="N214" s="179">
        <f t="shared" si="39"/>
        <v>39123.645615533664</v>
      </c>
      <c r="O214" s="179">
        <f t="shared" si="39"/>
        <v>71073.633182821039</v>
      </c>
      <c r="P214" s="179">
        <f t="shared" si="39"/>
        <v>905327.10322307714</v>
      </c>
    </row>
    <row r="215" spans="1:16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</sheetData>
  <mergeCells count="2">
    <mergeCell ref="A1:P1"/>
    <mergeCell ref="A2:P2"/>
  </mergeCells>
  <phoneticPr fontId="46" type="noConversion"/>
  <pageMargins left="0.28999999999999998" right="0.16" top="0.25" bottom="0.34" header="0.17" footer="0.11"/>
  <pageSetup paperSize="9" scale="32" fitToHeight="2" orientation="landscape" horizontalDpi="300" verticalDpi="300" r:id="rId1"/>
  <headerFooter>
    <oddHeader>&amp;R29.sz.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J28"/>
  <sheetViews>
    <sheetView zoomScale="8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C23" sqref="C23"/>
    </sheetView>
  </sheetViews>
  <sheetFormatPr defaultRowHeight="14.4"/>
  <cols>
    <col min="1" max="1" width="101.33203125" customWidth="1"/>
    <col min="2" max="2" width="14" customWidth="1"/>
    <col min="3" max="3" width="10.88671875" customWidth="1"/>
    <col min="4" max="6" width="14.109375" customWidth="1"/>
    <col min="10" max="10" width="11.44140625" customWidth="1"/>
  </cols>
  <sheetData>
    <row r="1" spans="1:10" ht="30.75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ht="23.25" customHeight="1">
      <c r="A2" s="284" t="s">
        <v>250</v>
      </c>
      <c r="B2" s="282"/>
      <c r="C2" s="282"/>
      <c r="D2" s="282"/>
      <c r="E2" s="282"/>
      <c r="F2" s="282"/>
      <c r="G2" s="282"/>
      <c r="H2" s="282"/>
      <c r="I2" s="282"/>
      <c r="J2" s="282"/>
    </row>
    <row r="4" spans="1:10">
      <c r="A4" s="4" t="s">
        <v>691</v>
      </c>
    </row>
    <row r="5" spans="1:10" ht="46.8">
      <c r="A5" s="91" t="s">
        <v>269</v>
      </c>
      <c r="B5" s="92" t="s">
        <v>270</v>
      </c>
      <c r="C5" s="92" t="s">
        <v>271</v>
      </c>
      <c r="D5" s="92" t="s">
        <v>278</v>
      </c>
      <c r="E5" s="92" t="s">
        <v>977</v>
      </c>
      <c r="F5" s="92" t="s">
        <v>978</v>
      </c>
      <c r="G5" s="92" t="s">
        <v>272</v>
      </c>
      <c r="H5" s="92" t="s">
        <v>279</v>
      </c>
      <c r="I5" s="92" t="s">
        <v>280</v>
      </c>
      <c r="J5" s="92" t="s">
        <v>281</v>
      </c>
    </row>
    <row r="6" spans="1:10">
      <c r="A6" s="93"/>
      <c r="B6" s="93"/>
      <c r="C6" s="94"/>
      <c r="D6" s="94"/>
      <c r="E6" s="94"/>
      <c r="F6" s="94"/>
      <c r="G6" s="94"/>
      <c r="H6" s="94"/>
      <c r="I6" s="94"/>
      <c r="J6" s="94"/>
    </row>
    <row r="7" spans="1:10">
      <c r="A7" s="93"/>
      <c r="B7" s="93"/>
      <c r="C7" s="94"/>
      <c r="D7" s="94"/>
      <c r="E7" s="94"/>
      <c r="F7" s="94"/>
      <c r="G7" s="94"/>
      <c r="H7" s="94"/>
      <c r="I7" s="94"/>
      <c r="J7" s="94"/>
    </row>
    <row r="8" spans="1:10">
      <c r="A8" s="93"/>
      <c r="B8" s="93"/>
      <c r="C8" s="94"/>
      <c r="D8" s="94"/>
      <c r="E8" s="94"/>
      <c r="F8" s="94"/>
      <c r="G8" s="94"/>
      <c r="H8" s="94"/>
      <c r="I8" s="94"/>
      <c r="J8" s="94"/>
    </row>
    <row r="9" spans="1:10">
      <c r="A9" s="93"/>
      <c r="B9" s="93"/>
      <c r="C9" s="94"/>
      <c r="D9" s="94"/>
      <c r="E9" s="94"/>
      <c r="F9" s="94"/>
      <c r="G9" s="94"/>
      <c r="H9" s="94"/>
      <c r="I9" s="94"/>
      <c r="J9" s="94"/>
    </row>
    <row r="10" spans="1:10">
      <c r="A10" s="95" t="s">
        <v>274</v>
      </c>
      <c r="B10" s="95"/>
      <c r="C10" s="96"/>
      <c r="D10" s="96"/>
      <c r="E10" s="96"/>
      <c r="F10" s="96"/>
      <c r="G10" s="96"/>
      <c r="H10" s="96"/>
      <c r="I10" s="96"/>
      <c r="J10" s="96"/>
    </row>
    <row r="11" spans="1:10">
      <c r="A11" s="93"/>
      <c r="B11" s="93"/>
      <c r="C11" s="94"/>
      <c r="D11" s="94"/>
      <c r="E11" s="94"/>
      <c r="F11" s="94"/>
      <c r="G11" s="94"/>
      <c r="H11" s="94"/>
      <c r="I11" s="94"/>
      <c r="J11" s="94"/>
    </row>
    <row r="12" spans="1:10">
      <c r="A12" s="93"/>
      <c r="B12" s="93"/>
      <c r="C12" s="94"/>
      <c r="D12" s="94"/>
      <c r="E12" s="94"/>
      <c r="F12" s="94"/>
      <c r="G12" s="94"/>
      <c r="H12" s="94"/>
      <c r="I12" s="94"/>
      <c r="J12" s="94"/>
    </row>
    <row r="13" spans="1:10">
      <c r="A13" s="93"/>
      <c r="B13" s="93"/>
      <c r="C13" s="94"/>
      <c r="D13" s="94"/>
      <c r="E13" s="94"/>
      <c r="F13" s="94"/>
      <c r="G13" s="94"/>
      <c r="H13" s="94"/>
      <c r="I13" s="94"/>
      <c r="J13" s="94"/>
    </row>
    <row r="14" spans="1:10">
      <c r="A14" s="93"/>
      <c r="B14" s="93"/>
      <c r="C14" s="94"/>
      <c r="D14" s="94"/>
      <c r="E14" s="94"/>
      <c r="F14" s="94"/>
      <c r="G14" s="94"/>
      <c r="H14" s="94"/>
      <c r="I14" s="94"/>
      <c r="J14" s="94"/>
    </row>
    <row r="15" spans="1:10">
      <c r="A15" s="95" t="s">
        <v>275</v>
      </c>
      <c r="B15" s="95"/>
      <c r="C15" s="96"/>
      <c r="D15" s="96"/>
      <c r="E15" s="96"/>
      <c r="F15" s="96"/>
      <c r="G15" s="96"/>
      <c r="H15" s="96"/>
      <c r="I15" s="96"/>
      <c r="J15" s="96"/>
    </row>
    <row r="16" spans="1:10">
      <c r="A16" s="93"/>
      <c r="B16" s="93"/>
      <c r="C16" s="94"/>
      <c r="D16" s="94"/>
      <c r="E16" s="94"/>
      <c r="F16" s="94"/>
      <c r="G16" s="94"/>
      <c r="H16" s="94"/>
      <c r="I16" s="94"/>
      <c r="J16" s="94"/>
    </row>
    <row r="17" spans="1:10">
      <c r="A17" s="95" t="s">
        <v>1061</v>
      </c>
      <c r="B17" s="93"/>
      <c r="C17" s="94"/>
      <c r="D17" s="94"/>
      <c r="E17" s="94"/>
      <c r="F17" s="94"/>
      <c r="G17" s="94"/>
      <c r="H17" s="94"/>
      <c r="I17" s="94"/>
      <c r="J17" s="94"/>
    </row>
    <row r="18" spans="1:10">
      <c r="A18" s="93" t="s">
        <v>1062</v>
      </c>
      <c r="B18" s="93">
        <v>2011</v>
      </c>
      <c r="C18" s="94">
        <v>0</v>
      </c>
      <c r="D18" s="94"/>
      <c r="E18" s="94"/>
      <c r="F18" s="94"/>
      <c r="G18" s="94"/>
      <c r="H18" s="94"/>
      <c r="I18" s="94"/>
      <c r="J18" s="94"/>
    </row>
    <row r="19" spans="1:10">
      <c r="A19" s="93" t="s">
        <v>1063</v>
      </c>
      <c r="B19" s="93">
        <v>2011</v>
      </c>
      <c r="C19" s="94">
        <v>0</v>
      </c>
      <c r="D19" s="94"/>
      <c r="E19" s="94"/>
      <c r="F19" s="94"/>
      <c r="G19" s="94"/>
      <c r="H19" s="94"/>
      <c r="I19" s="94"/>
      <c r="J19" s="94"/>
    </row>
    <row r="20" spans="1:10">
      <c r="A20" s="95" t="s">
        <v>276</v>
      </c>
      <c r="B20" s="95"/>
      <c r="C20" s="96"/>
      <c r="D20" s="96"/>
      <c r="E20" s="96"/>
      <c r="F20" s="96"/>
      <c r="G20" s="96"/>
      <c r="H20" s="96"/>
      <c r="I20" s="96"/>
      <c r="J20" s="96"/>
    </row>
    <row r="21" spans="1:10">
      <c r="A21" s="93" t="s">
        <v>1060</v>
      </c>
      <c r="B21" s="93">
        <v>2013</v>
      </c>
      <c r="C21" s="94"/>
      <c r="D21" s="94">
        <v>185674</v>
      </c>
      <c r="E21" s="94"/>
      <c r="F21" s="94"/>
      <c r="G21" s="94"/>
      <c r="H21" s="94"/>
      <c r="I21" s="94"/>
      <c r="J21" s="94"/>
    </row>
    <row r="22" spans="1:10">
      <c r="A22" s="93"/>
      <c r="B22" s="93">
        <v>2014</v>
      </c>
      <c r="C22" s="94"/>
      <c r="D22" s="94">
        <v>180011</v>
      </c>
      <c r="E22" s="94">
        <v>180011</v>
      </c>
      <c r="F22" s="94">
        <v>19478</v>
      </c>
      <c r="G22" s="94"/>
      <c r="H22" s="94"/>
      <c r="I22" s="94"/>
      <c r="J22" s="94"/>
    </row>
    <row r="23" spans="1:10">
      <c r="A23" s="93" t="s">
        <v>622</v>
      </c>
      <c r="B23" s="93">
        <v>2013</v>
      </c>
      <c r="C23" s="94"/>
      <c r="D23" s="94">
        <v>124340</v>
      </c>
      <c r="E23" s="94"/>
      <c r="F23" s="94"/>
      <c r="G23" s="94"/>
      <c r="H23" s="94"/>
      <c r="I23" s="94"/>
      <c r="J23" s="94"/>
    </row>
    <row r="24" spans="1:10">
      <c r="A24" s="93"/>
      <c r="B24" s="93">
        <v>2014</v>
      </c>
      <c r="C24" s="94"/>
      <c r="D24" s="94">
        <v>124340</v>
      </c>
      <c r="E24" s="94">
        <v>124340</v>
      </c>
      <c r="F24" s="94">
        <v>14269</v>
      </c>
      <c r="G24" s="94"/>
      <c r="H24" s="94"/>
      <c r="I24" s="94"/>
      <c r="J24" s="94"/>
    </row>
    <row r="25" spans="1:10">
      <c r="A25" s="95" t="s">
        <v>277</v>
      </c>
      <c r="B25" s="95"/>
      <c r="C25" s="96"/>
      <c r="D25" s="96"/>
      <c r="E25" s="96"/>
      <c r="F25" s="96"/>
      <c r="G25" s="96"/>
      <c r="H25" s="96"/>
      <c r="I25" s="96"/>
      <c r="J25" s="96"/>
    </row>
    <row r="26" spans="1:10">
      <c r="A26" s="95"/>
      <c r="B26" s="95"/>
      <c r="C26" s="96"/>
      <c r="D26" s="96"/>
      <c r="E26" s="96"/>
      <c r="F26" s="96"/>
      <c r="G26" s="96"/>
      <c r="H26" s="96"/>
      <c r="I26" s="96"/>
      <c r="J26" s="96"/>
    </row>
    <row r="27" spans="1:10">
      <c r="A27" s="95"/>
      <c r="B27" s="95"/>
      <c r="C27" s="96"/>
      <c r="D27" s="96"/>
      <c r="E27" s="96"/>
      <c r="F27" s="96"/>
      <c r="G27" s="96"/>
      <c r="H27" s="96"/>
      <c r="I27" s="96"/>
      <c r="J27" s="96"/>
    </row>
    <row r="28" spans="1:10">
      <c r="A28" s="95"/>
      <c r="B28" s="95"/>
      <c r="C28" s="96"/>
      <c r="D28" s="96"/>
      <c r="E28" s="96"/>
      <c r="F28" s="96"/>
      <c r="G28" s="96"/>
      <c r="H28" s="96"/>
      <c r="I28" s="96"/>
      <c r="J28" s="96"/>
    </row>
  </sheetData>
  <mergeCells count="2">
    <mergeCell ref="A1:J1"/>
    <mergeCell ref="A2:J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  <headerFooter>
    <oddHeader>&amp;R30.sz.melléklet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C36"/>
  <sheetViews>
    <sheetView workbookViewId="0">
      <selection activeCell="C10" sqref="C10"/>
    </sheetView>
  </sheetViews>
  <sheetFormatPr defaultRowHeight="14.4"/>
  <cols>
    <col min="1" max="1" width="101.33203125" customWidth="1"/>
    <col min="3" max="3" width="16.5546875" style="105" customWidth="1"/>
  </cols>
  <sheetData>
    <row r="1" spans="1:3" ht="27" customHeight="1">
      <c r="A1" s="281" t="s">
        <v>1020</v>
      </c>
      <c r="B1" s="286"/>
      <c r="C1" s="286"/>
    </row>
    <row r="2" spans="1:3" ht="22.5" customHeight="1">
      <c r="A2" s="284" t="s">
        <v>251</v>
      </c>
      <c r="B2" s="282"/>
      <c r="C2" s="282"/>
    </row>
    <row r="3" spans="1:3" ht="18">
      <c r="A3" s="80"/>
    </row>
    <row r="4" spans="1:3">
      <c r="A4" s="4" t="s">
        <v>691</v>
      </c>
    </row>
    <row r="5" spans="1:3" ht="31.5" customHeight="1">
      <c r="A5" s="81" t="s">
        <v>319</v>
      </c>
      <c r="B5" s="82" t="s">
        <v>320</v>
      </c>
      <c r="C5" s="141" t="s">
        <v>244</v>
      </c>
    </row>
    <row r="6" spans="1:3" ht="15" customHeight="1">
      <c r="A6" s="83"/>
      <c r="B6" s="42"/>
      <c r="C6" s="108"/>
    </row>
    <row r="7" spans="1:3" ht="15" customHeight="1">
      <c r="A7" s="83"/>
      <c r="B7" s="42"/>
      <c r="C7" s="108"/>
    </row>
    <row r="8" spans="1:3" ht="15" customHeight="1">
      <c r="A8" s="83"/>
      <c r="B8" s="42"/>
      <c r="C8" s="108"/>
    </row>
    <row r="9" spans="1:3" ht="15" customHeight="1">
      <c r="A9" s="42"/>
      <c r="B9" s="42"/>
      <c r="C9" s="108"/>
    </row>
    <row r="10" spans="1:3" ht="34.5" customHeight="1">
      <c r="A10" s="84" t="s">
        <v>237</v>
      </c>
      <c r="B10" s="50" t="s">
        <v>550</v>
      </c>
      <c r="C10" s="108">
        <f>C11+C12</f>
        <v>372</v>
      </c>
    </row>
    <row r="11" spans="1:3" ht="15" customHeight="1">
      <c r="A11" s="256" t="s">
        <v>623</v>
      </c>
      <c r="B11" s="42" t="s">
        <v>550</v>
      </c>
      <c r="C11" s="108">
        <v>312</v>
      </c>
    </row>
    <row r="12" spans="1:3" ht="15" customHeight="1">
      <c r="A12" s="256" t="s">
        <v>624</v>
      </c>
      <c r="B12" s="42" t="s">
        <v>550</v>
      </c>
      <c r="C12" s="108">
        <v>60</v>
      </c>
    </row>
    <row r="13" spans="1:3" ht="15" customHeight="1">
      <c r="A13" s="85"/>
      <c r="B13" s="42"/>
      <c r="C13" s="108"/>
    </row>
    <row r="14" spans="1:3" ht="15" customHeight="1">
      <c r="A14" s="85"/>
      <c r="B14" s="42"/>
      <c r="C14" s="108"/>
    </row>
    <row r="15" spans="1:3" ht="15" customHeight="1">
      <c r="A15" s="84" t="s">
        <v>238</v>
      </c>
      <c r="B15" s="39" t="s">
        <v>578</v>
      </c>
      <c r="C15" s="108"/>
    </row>
    <row r="16" spans="1:3" ht="15" customHeight="1">
      <c r="A16" s="73" t="s">
        <v>78</v>
      </c>
      <c r="B16" s="73" t="s">
        <v>531</v>
      </c>
      <c r="C16" s="108">
        <v>2450</v>
      </c>
    </row>
    <row r="17" spans="1:3" ht="15" customHeight="1">
      <c r="A17" s="73" t="s">
        <v>79</v>
      </c>
      <c r="B17" s="73" t="s">
        <v>531</v>
      </c>
      <c r="C17" s="108"/>
    </row>
    <row r="18" spans="1:3" ht="15" customHeight="1">
      <c r="A18" s="73" t="s">
        <v>80</v>
      </c>
      <c r="B18" s="73" t="s">
        <v>531</v>
      </c>
      <c r="C18" s="108">
        <v>10</v>
      </c>
    </row>
    <row r="19" spans="1:3" ht="15" customHeight="1">
      <c r="A19" s="73" t="s">
        <v>81</v>
      </c>
      <c r="B19" s="73" t="s">
        <v>531</v>
      </c>
      <c r="C19" s="108"/>
    </row>
    <row r="20" spans="1:3" ht="15" customHeight="1">
      <c r="A20" s="73" t="s">
        <v>31</v>
      </c>
      <c r="B20" s="86" t="s">
        <v>538</v>
      </c>
      <c r="C20" s="108"/>
    </row>
    <row r="21" spans="1:3" ht="15" customHeight="1">
      <c r="A21" s="73" t="s">
        <v>29</v>
      </c>
      <c r="B21" s="86" t="s">
        <v>532</v>
      </c>
      <c r="C21" s="108"/>
    </row>
    <row r="22" spans="1:3" ht="15" customHeight="1">
      <c r="A22" s="85"/>
      <c r="B22" s="42"/>
      <c r="C22" s="108"/>
    </row>
    <row r="23" spans="1:3" ht="15" customHeight="1">
      <c r="A23" s="84" t="s">
        <v>239</v>
      </c>
      <c r="B23" s="43" t="s">
        <v>242</v>
      </c>
      <c r="C23" s="108">
        <f>C16+C18</f>
        <v>2460</v>
      </c>
    </row>
    <row r="24" spans="1:3" ht="15" customHeight="1">
      <c r="A24" s="84"/>
      <c r="B24" s="42" t="s">
        <v>550</v>
      </c>
      <c r="C24" s="108"/>
    </row>
    <row r="25" spans="1:3" ht="15" customHeight="1">
      <c r="A25" s="84"/>
      <c r="B25" s="42" t="s">
        <v>570</v>
      </c>
      <c r="C25" s="108"/>
    </row>
    <row r="26" spans="1:3" ht="15" customHeight="1">
      <c r="A26" s="85"/>
      <c r="B26" s="42"/>
      <c r="C26" s="108"/>
    </row>
    <row r="27" spans="1:3" ht="15" customHeight="1">
      <c r="A27" s="85"/>
      <c r="B27" s="42"/>
      <c r="C27" s="108"/>
    </row>
    <row r="28" spans="1:3" ht="15" customHeight="1">
      <c r="A28" s="84" t="s">
        <v>240</v>
      </c>
      <c r="B28" s="43" t="s">
        <v>243</v>
      </c>
      <c r="C28" s="108"/>
    </row>
    <row r="29" spans="1:3" ht="15" customHeight="1">
      <c r="A29" s="84"/>
      <c r="B29" s="42"/>
      <c r="C29" s="108"/>
    </row>
    <row r="30" spans="1:3" ht="15" customHeight="1">
      <c r="A30" s="84"/>
      <c r="B30" s="42"/>
      <c r="C30" s="108"/>
    </row>
    <row r="31" spans="1:3" ht="15" customHeight="1">
      <c r="A31" s="85"/>
      <c r="B31" s="42"/>
      <c r="C31" s="108"/>
    </row>
    <row r="32" spans="1:3" ht="15" customHeight="1">
      <c r="A32" s="85"/>
      <c r="B32" s="42"/>
      <c r="C32" s="108"/>
    </row>
    <row r="33" spans="1:3" ht="15" customHeight="1">
      <c r="A33" s="84" t="s">
        <v>241</v>
      </c>
      <c r="B33" s="43"/>
      <c r="C33" s="108"/>
    </row>
    <row r="34" spans="1:3" ht="15" customHeight="1">
      <c r="B34" s="257" t="s">
        <v>625</v>
      </c>
      <c r="C34" s="258">
        <f>C23+C10</f>
        <v>2832</v>
      </c>
    </row>
    <row r="35" spans="1:3" ht="15" customHeight="1"/>
    <row r="36" spans="1:3" ht="15" customHeight="1"/>
  </sheetData>
  <mergeCells count="2">
    <mergeCell ref="A1:C1"/>
    <mergeCell ref="A2:C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headerFooter>
    <oddHeader>&amp;R31.sz. melléklet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J52"/>
  <sheetViews>
    <sheetView workbookViewId="0">
      <selection sqref="A1:J1"/>
    </sheetView>
  </sheetViews>
  <sheetFormatPr defaultRowHeight="14.4"/>
  <cols>
    <col min="1" max="1" width="101.33203125" customWidth="1"/>
    <col min="3" max="3" width="22" customWidth="1"/>
    <col min="4" max="4" width="24.88671875" customWidth="1"/>
    <col min="5" max="5" width="23.44140625" customWidth="1"/>
    <col min="6" max="6" width="23.6640625" customWidth="1"/>
    <col min="7" max="7" width="12.109375" customWidth="1"/>
    <col min="8" max="8" width="11.109375" customWidth="1"/>
    <col min="9" max="9" width="12.33203125" customWidth="1"/>
    <col min="10" max="10" width="12" customWidth="1"/>
  </cols>
  <sheetData>
    <row r="1" spans="1:10" ht="30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ht="43.5" customHeight="1">
      <c r="A2" s="284" t="s">
        <v>236</v>
      </c>
      <c r="B2" s="284"/>
      <c r="C2" s="284"/>
      <c r="D2" s="284"/>
      <c r="E2" s="284"/>
      <c r="F2" s="284"/>
      <c r="G2" s="284"/>
      <c r="H2" s="284"/>
      <c r="I2" s="284"/>
    </row>
    <row r="4" spans="1:10" ht="27">
      <c r="A4" s="75" t="s">
        <v>294</v>
      </c>
    </row>
    <row r="5" spans="1:10" ht="27">
      <c r="A5" s="76" t="s">
        <v>233</v>
      </c>
    </row>
    <row r="6" spans="1:10">
      <c r="A6" s="76" t="s">
        <v>234</v>
      </c>
    </row>
    <row r="7" spans="1:10">
      <c r="A7" s="77" t="s">
        <v>235</v>
      </c>
    </row>
    <row r="9" spans="1:10" ht="15.6">
      <c r="A9" s="99" t="s">
        <v>285</v>
      </c>
    </row>
    <row r="10" spans="1:10" ht="15.6">
      <c r="A10" s="99" t="s">
        <v>286</v>
      </c>
    </row>
    <row r="11" spans="1:10" ht="15.6">
      <c r="A11" s="100" t="s">
        <v>287</v>
      </c>
    </row>
    <row r="12" spans="1:10" ht="15.6">
      <c r="A12" s="100" t="s">
        <v>288</v>
      </c>
    </row>
    <row r="13" spans="1:10" ht="15.6">
      <c r="A13" s="100" t="s">
        <v>289</v>
      </c>
    </row>
    <row r="14" spans="1:10" ht="15.6">
      <c r="A14" s="100" t="s">
        <v>290</v>
      </c>
    </row>
    <row r="15" spans="1:10" ht="15.6">
      <c r="A15" s="100" t="s">
        <v>291</v>
      </c>
    </row>
    <row r="16" spans="1:10" ht="15.6">
      <c r="A16" s="100" t="s">
        <v>292</v>
      </c>
    </row>
    <row r="17" spans="1:10" ht="15.6">
      <c r="A17" s="100"/>
    </row>
    <row r="18" spans="1:10">
      <c r="A18" s="4" t="s">
        <v>211</v>
      </c>
    </row>
    <row r="19" spans="1:10" ht="78.75" customHeight="1">
      <c r="A19" s="2" t="s">
        <v>319</v>
      </c>
      <c r="B19" s="3" t="s">
        <v>320</v>
      </c>
      <c r="C19" s="60" t="s">
        <v>295</v>
      </c>
      <c r="D19" s="60" t="s">
        <v>296</v>
      </c>
      <c r="E19" s="60" t="s">
        <v>297</v>
      </c>
      <c r="F19" s="60" t="s">
        <v>298</v>
      </c>
      <c r="G19" s="60" t="s">
        <v>206</v>
      </c>
      <c r="H19" s="60" t="s">
        <v>207</v>
      </c>
      <c r="I19" s="60" t="s">
        <v>208</v>
      </c>
      <c r="J19" s="60" t="s">
        <v>299</v>
      </c>
    </row>
    <row r="20" spans="1:10">
      <c r="A20" s="20" t="s">
        <v>48</v>
      </c>
      <c r="B20" s="5" t="s">
        <v>582</v>
      </c>
      <c r="C20" s="42"/>
      <c r="D20" s="42"/>
      <c r="E20" s="64"/>
      <c r="F20" s="64"/>
      <c r="G20" s="42"/>
      <c r="H20" s="42"/>
      <c r="I20" s="42"/>
      <c r="J20" s="27"/>
    </row>
    <row r="21" spans="1:10">
      <c r="A21" s="53" t="s">
        <v>458</v>
      </c>
      <c r="B21" s="53" t="s">
        <v>582</v>
      </c>
      <c r="C21" s="42"/>
      <c r="D21" s="42"/>
      <c r="E21" s="42"/>
      <c r="F21" s="42"/>
      <c r="G21" s="42"/>
      <c r="H21" s="42"/>
      <c r="I21" s="42"/>
      <c r="J21" s="27"/>
    </row>
    <row r="22" spans="1:10">
      <c r="A22" s="12" t="s">
        <v>583</v>
      </c>
      <c r="B22" s="5" t="s">
        <v>584</v>
      </c>
      <c r="C22" s="42"/>
      <c r="D22" s="42"/>
      <c r="E22" s="42"/>
      <c r="F22" s="42"/>
      <c r="G22" s="42"/>
      <c r="H22" s="42"/>
      <c r="I22" s="42"/>
      <c r="J22" s="27"/>
    </row>
    <row r="23" spans="1:10">
      <c r="A23" s="20" t="s">
        <v>97</v>
      </c>
      <c r="B23" s="5" t="s">
        <v>585</v>
      </c>
      <c r="C23" s="42"/>
      <c r="D23" s="42"/>
      <c r="E23" s="42"/>
      <c r="F23" s="42"/>
      <c r="G23" s="42"/>
      <c r="H23" s="42"/>
      <c r="I23" s="42"/>
      <c r="J23" s="27"/>
    </row>
    <row r="24" spans="1:10">
      <c r="A24" s="53" t="s">
        <v>458</v>
      </c>
      <c r="B24" s="53" t="s">
        <v>585</v>
      </c>
      <c r="C24" s="42"/>
      <c r="D24" s="42"/>
      <c r="E24" s="42"/>
      <c r="F24" s="42"/>
      <c r="G24" s="42"/>
      <c r="H24" s="42"/>
      <c r="I24" s="42"/>
      <c r="J24" s="27"/>
    </row>
    <row r="25" spans="1:10">
      <c r="A25" s="11" t="s">
        <v>68</v>
      </c>
      <c r="B25" s="7" t="s">
        <v>586</v>
      </c>
      <c r="C25" s="42"/>
      <c r="D25" s="42"/>
      <c r="E25" s="42"/>
      <c r="F25" s="42"/>
      <c r="G25" s="42"/>
      <c r="H25" s="42"/>
      <c r="I25" s="42"/>
      <c r="J25" s="27"/>
    </row>
    <row r="26" spans="1:10">
      <c r="A26" s="12" t="s">
        <v>98</v>
      </c>
      <c r="B26" s="5" t="s">
        <v>587</v>
      </c>
      <c r="C26" s="42"/>
      <c r="D26" s="42"/>
      <c r="E26" s="42"/>
      <c r="F26" s="42"/>
      <c r="G26" s="42"/>
      <c r="H26" s="42"/>
      <c r="I26" s="42"/>
      <c r="J26" s="27"/>
    </row>
    <row r="27" spans="1:10">
      <c r="A27" s="53" t="s">
        <v>464</v>
      </c>
      <c r="B27" s="53" t="s">
        <v>587</v>
      </c>
      <c r="C27" s="42"/>
      <c r="D27" s="42"/>
      <c r="E27" s="42"/>
      <c r="F27" s="42"/>
      <c r="G27" s="42"/>
      <c r="H27" s="42"/>
      <c r="I27" s="42"/>
      <c r="J27" s="27"/>
    </row>
    <row r="28" spans="1:10">
      <c r="A28" s="20" t="s">
        <v>588</v>
      </c>
      <c r="B28" s="5" t="s">
        <v>589</v>
      </c>
      <c r="C28" s="42"/>
      <c r="D28" s="42"/>
      <c r="E28" s="42"/>
      <c r="F28" s="42"/>
      <c r="G28" s="42"/>
      <c r="H28" s="42"/>
      <c r="I28" s="42"/>
      <c r="J28" s="27"/>
    </row>
    <row r="29" spans="1:10">
      <c r="A29" s="13" t="s">
        <v>99</v>
      </c>
      <c r="B29" s="5" t="s">
        <v>590</v>
      </c>
      <c r="C29" s="27"/>
      <c r="D29" s="27"/>
      <c r="E29" s="27"/>
      <c r="F29" s="27"/>
      <c r="G29" s="27"/>
      <c r="H29" s="27"/>
      <c r="I29" s="27"/>
      <c r="J29" s="27"/>
    </row>
    <row r="30" spans="1:10">
      <c r="A30" s="53" t="s">
        <v>465</v>
      </c>
      <c r="B30" s="53" t="s">
        <v>590</v>
      </c>
      <c r="C30" s="27"/>
      <c r="D30" s="27"/>
      <c r="E30" s="27"/>
      <c r="F30" s="27"/>
      <c r="G30" s="27"/>
      <c r="H30" s="27"/>
      <c r="I30" s="27"/>
      <c r="J30" s="27"/>
    </row>
    <row r="31" spans="1:10">
      <c r="A31" s="20" t="s">
        <v>591</v>
      </c>
      <c r="B31" s="5" t="s">
        <v>592</v>
      </c>
      <c r="C31" s="27"/>
      <c r="D31" s="27"/>
      <c r="E31" s="27"/>
      <c r="F31" s="27"/>
      <c r="G31" s="27"/>
      <c r="H31" s="27"/>
      <c r="I31" s="27"/>
      <c r="J31" s="27"/>
    </row>
    <row r="32" spans="1:10">
      <c r="A32" s="21" t="s">
        <v>69</v>
      </c>
      <c r="B32" s="7" t="s">
        <v>593</v>
      </c>
      <c r="C32" s="27"/>
      <c r="D32" s="27"/>
      <c r="E32" s="27"/>
      <c r="F32" s="27"/>
      <c r="G32" s="27"/>
      <c r="H32" s="27"/>
      <c r="I32" s="27"/>
      <c r="J32" s="27"/>
    </row>
    <row r="33" spans="1:10">
      <c r="A33" s="12" t="s">
        <v>607</v>
      </c>
      <c r="B33" s="5" t="s">
        <v>608</v>
      </c>
      <c r="C33" s="27"/>
      <c r="D33" s="27"/>
      <c r="E33" s="27"/>
      <c r="F33" s="27"/>
      <c r="G33" s="27"/>
      <c r="H33" s="27"/>
      <c r="I33" s="27"/>
      <c r="J33" s="27"/>
    </row>
    <row r="34" spans="1:10">
      <c r="A34" s="13" t="s">
        <v>609</v>
      </c>
      <c r="B34" s="5" t="s">
        <v>610</v>
      </c>
      <c r="C34" s="27"/>
      <c r="D34" s="27"/>
      <c r="E34" s="27"/>
      <c r="F34" s="27"/>
      <c r="G34" s="27"/>
      <c r="H34" s="27"/>
      <c r="I34" s="27"/>
      <c r="J34" s="27"/>
    </row>
    <row r="35" spans="1:10">
      <c r="A35" s="20" t="s">
        <v>611</v>
      </c>
      <c r="B35" s="5" t="s">
        <v>612</v>
      </c>
      <c r="C35" s="27"/>
      <c r="D35" s="27"/>
      <c r="E35" s="27"/>
      <c r="F35" s="27"/>
      <c r="G35" s="27"/>
      <c r="H35" s="27"/>
      <c r="I35" s="27"/>
      <c r="J35" s="27"/>
    </row>
    <row r="36" spans="1:10">
      <c r="A36" s="20" t="s">
        <v>53</v>
      </c>
      <c r="B36" s="5" t="s">
        <v>613</v>
      </c>
      <c r="C36" s="27"/>
      <c r="D36" s="27"/>
      <c r="E36" s="27"/>
      <c r="F36" s="27"/>
      <c r="G36" s="27"/>
      <c r="H36" s="27"/>
      <c r="I36" s="27"/>
      <c r="J36" s="27"/>
    </row>
    <row r="37" spans="1:10">
      <c r="A37" s="53" t="s">
        <v>490</v>
      </c>
      <c r="B37" s="53" t="s">
        <v>613</v>
      </c>
      <c r="C37" s="27"/>
      <c r="D37" s="27"/>
      <c r="E37" s="27"/>
      <c r="F37" s="27"/>
      <c r="G37" s="27"/>
      <c r="H37" s="27"/>
      <c r="I37" s="27"/>
      <c r="J37" s="27"/>
    </row>
    <row r="38" spans="1:10">
      <c r="A38" s="53" t="s">
        <v>491</v>
      </c>
      <c r="B38" s="53" t="s">
        <v>613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54" t="s">
        <v>492</v>
      </c>
      <c r="B39" s="54" t="s">
        <v>613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55" t="s">
        <v>72</v>
      </c>
      <c r="B40" s="39" t="s">
        <v>614</v>
      </c>
      <c r="C40" s="27"/>
      <c r="D40" s="27"/>
      <c r="E40" s="27"/>
      <c r="F40" s="27"/>
      <c r="G40" s="27"/>
      <c r="H40" s="27"/>
      <c r="I40" s="27"/>
      <c r="J40" s="27"/>
    </row>
    <row r="41" spans="1:10">
      <c r="A41" s="101"/>
      <c r="B41" s="102"/>
      <c r="C41" s="23"/>
      <c r="D41" s="23"/>
      <c r="E41" s="23"/>
      <c r="F41" s="23"/>
      <c r="G41" s="23"/>
      <c r="H41" s="23"/>
      <c r="I41" s="23"/>
      <c r="J41" s="23"/>
    </row>
    <row r="42" spans="1:10">
      <c r="A42" s="178" t="s">
        <v>1064</v>
      </c>
      <c r="B42" s="102"/>
      <c r="C42" s="23"/>
      <c r="D42" s="23"/>
      <c r="E42" s="23"/>
      <c r="F42" s="23"/>
      <c r="G42" s="23"/>
      <c r="H42" s="23"/>
      <c r="I42" s="23"/>
      <c r="J42" s="23"/>
    </row>
    <row r="43" spans="1:10">
      <c r="A43" s="101"/>
      <c r="B43" s="102"/>
    </row>
    <row r="44" spans="1:10" ht="40.200000000000003">
      <c r="A44" s="2" t="s">
        <v>319</v>
      </c>
      <c r="B44" s="3" t="s">
        <v>320</v>
      </c>
      <c r="C44" s="60" t="s">
        <v>979</v>
      </c>
      <c r="D44" s="60" t="s">
        <v>980</v>
      </c>
      <c r="E44" s="60" t="s">
        <v>981</v>
      </c>
      <c r="F44" s="60" t="s">
        <v>207</v>
      </c>
      <c r="G44" s="60" t="s">
        <v>208</v>
      </c>
      <c r="H44" s="60" t="s">
        <v>299</v>
      </c>
    </row>
    <row r="45" spans="1:10">
      <c r="A45" s="104" t="s">
        <v>293</v>
      </c>
      <c r="B45" s="39"/>
      <c r="C45" s="109"/>
      <c r="D45" s="109"/>
      <c r="E45" s="109"/>
      <c r="F45" s="27"/>
      <c r="G45" s="27"/>
      <c r="H45" s="27"/>
    </row>
    <row r="46" spans="1:10" ht="27.6">
      <c r="A46" s="103" t="s">
        <v>287</v>
      </c>
      <c r="B46" s="39" t="s">
        <v>1057</v>
      </c>
      <c r="C46" s="109">
        <f>96308+57552</f>
        <v>153860</v>
      </c>
      <c r="D46" s="109">
        <f>96308+46624</f>
        <v>142932</v>
      </c>
      <c r="E46" s="109">
        <f>96329+49737</f>
        <v>146066</v>
      </c>
      <c r="F46" s="171">
        <f>C46*1.01</f>
        <v>155398.6</v>
      </c>
      <c r="G46" s="171">
        <f>F46*1.01</f>
        <v>156952.58600000001</v>
      </c>
      <c r="H46" s="171">
        <f>G46*1.01</f>
        <v>158522.11186</v>
      </c>
    </row>
    <row r="47" spans="1:10" ht="31.2">
      <c r="A47" s="103" t="s">
        <v>288</v>
      </c>
      <c r="B47" s="39"/>
      <c r="C47" s="109"/>
      <c r="D47" s="109"/>
      <c r="E47" s="109"/>
      <c r="F47" s="27"/>
      <c r="G47" s="27"/>
      <c r="H47" s="27"/>
    </row>
    <row r="48" spans="1:10" ht="15.6">
      <c r="A48" s="103" t="s">
        <v>289</v>
      </c>
      <c r="B48" s="39" t="s">
        <v>552</v>
      </c>
      <c r="C48" s="109">
        <v>1000</v>
      </c>
      <c r="D48" s="109">
        <v>1000</v>
      </c>
      <c r="E48" s="109"/>
      <c r="F48" s="171">
        <f>C48*1.01</f>
        <v>1010</v>
      </c>
      <c r="G48" s="171">
        <f>F48*1.01</f>
        <v>1020.1</v>
      </c>
      <c r="H48" s="171">
        <f>G48*1.01</f>
        <v>1030.3009999999999</v>
      </c>
    </row>
    <row r="49" spans="1:8" ht="31.2">
      <c r="A49" s="103" t="s">
        <v>290</v>
      </c>
      <c r="B49" s="39"/>
      <c r="C49" s="109"/>
      <c r="D49" s="109"/>
      <c r="E49" s="109"/>
      <c r="F49" s="27"/>
      <c r="G49" s="27"/>
      <c r="H49" s="27"/>
    </row>
    <row r="50" spans="1:8" ht="15.6">
      <c r="A50" s="103" t="s">
        <v>291</v>
      </c>
      <c r="B50" s="39" t="s">
        <v>546</v>
      </c>
      <c r="C50" s="109">
        <f>2500+150</f>
        <v>2650</v>
      </c>
      <c r="D50" s="109">
        <v>3800</v>
      </c>
      <c r="E50" s="109">
        <v>6931</v>
      </c>
      <c r="F50" s="171">
        <f>C50*1.01</f>
        <v>2676.5</v>
      </c>
      <c r="G50" s="171">
        <f>F50*1.01</f>
        <v>2703.2649999999999</v>
      </c>
      <c r="H50" s="171">
        <f>G50*1.01</f>
        <v>2730.29765</v>
      </c>
    </row>
    <row r="51" spans="1:8" ht="15.6">
      <c r="A51" s="103" t="s">
        <v>292</v>
      </c>
      <c r="B51" s="39"/>
      <c r="C51" s="109"/>
      <c r="D51" s="109"/>
      <c r="E51" s="109"/>
      <c r="F51" s="27"/>
      <c r="G51" s="27"/>
      <c r="H51" s="27"/>
    </row>
    <row r="52" spans="1:8">
      <c r="A52" s="55" t="s">
        <v>256</v>
      </c>
      <c r="B52" s="39"/>
      <c r="C52" s="120">
        <f t="shared" ref="C52:H52" si="0">SUM(C45:C51)</f>
        <v>157510</v>
      </c>
      <c r="D52" s="120">
        <f t="shared" si="0"/>
        <v>147732</v>
      </c>
      <c r="E52" s="120">
        <f t="shared" si="0"/>
        <v>152997</v>
      </c>
      <c r="F52" s="120">
        <f t="shared" si="0"/>
        <v>159085.1</v>
      </c>
      <c r="G52" s="120">
        <f t="shared" si="0"/>
        <v>160675.95100000003</v>
      </c>
      <c r="H52" s="120">
        <f t="shared" si="0"/>
        <v>162282.71051</v>
      </c>
    </row>
  </sheetData>
  <mergeCells count="2">
    <mergeCell ref="A1:J1"/>
    <mergeCell ref="A2:I2"/>
  </mergeCells>
  <phoneticPr fontId="46" type="noConversion"/>
  <hyperlinks>
    <hyperlink ref="A32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2"/>
  <headerFooter>
    <oddHeader>&amp;R32.sz. melléklet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G80"/>
  <sheetViews>
    <sheetView topLeftCell="B7" workbookViewId="0">
      <selection activeCell="F10" sqref="F10"/>
    </sheetView>
  </sheetViews>
  <sheetFormatPr defaultRowHeight="14.4"/>
  <cols>
    <col min="1" max="1" width="67.109375" customWidth="1"/>
    <col min="2" max="2" width="16.6640625" style="246" customWidth="1"/>
    <col min="3" max="3" width="16.5546875" style="246" customWidth="1"/>
    <col min="4" max="5" width="17.33203125" style="246" customWidth="1"/>
    <col min="6" max="6" width="14.6640625" style="246" customWidth="1"/>
  </cols>
  <sheetData>
    <row r="1" spans="1:7" ht="27.75" customHeight="1">
      <c r="A1" s="296" t="s">
        <v>1020</v>
      </c>
      <c r="B1" s="291"/>
      <c r="C1" s="291"/>
      <c r="D1" s="291"/>
      <c r="E1" s="295"/>
      <c r="F1" s="295"/>
    </row>
    <row r="2" spans="1:7" ht="23.25" customHeight="1">
      <c r="A2" s="285" t="s">
        <v>784</v>
      </c>
      <c r="B2" s="291"/>
      <c r="C2" s="291"/>
      <c r="D2" s="291"/>
      <c r="E2" s="295"/>
      <c r="F2" s="295"/>
    </row>
    <row r="5" spans="1:7" ht="66">
      <c r="A5" s="211" t="s">
        <v>202</v>
      </c>
      <c r="B5" s="237" t="s">
        <v>691</v>
      </c>
      <c r="C5" s="237" t="s">
        <v>692</v>
      </c>
      <c r="D5" s="237" t="s">
        <v>693</v>
      </c>
      <c r="E5" s="237" t="s">
        <v>694</v>
      </c>
      <c r="F5" s="238" t="s">
        <v>273</v>
      </c>
      <c r="G5" s="129"/>
    </row>
    <row r="6" spans="1:7">
      <c r="A6" s="212" t="s">
        <v>785</v>
      </c>
      <c r="B6" s="241">
        <v>472572</v>
      </c>
      <c r="C6" s="242">
        <v>1179</v>
      </c>
      <c r="D6" s="242">
        <v>113</v>
      </c>
      <c r="E6" s="242">
        <v>211</v>
      </c>
      <c r="F6" s="242">
        <f>B6+C6+D6+E6</f>
        <v>474075</v>
      </c>
      <c r="G6" s="129"/>
    </row>
    <row r="7" spans="1:7">
      <c r="A7" s="212" t="s">
        <v>786</v>
      </c>
      <c r="B7" s="241">
        <v>288732</v>
      </c>
      <c r="C7" s="242">
        <v>25616</v>
      </c>
      <c r="D7" s="242">
        <v>61485</v>
      </c>
      <c r="E7" s="242">
        <v>43487</v>
      </c>
      <c r="F7" s="242">
        <f t="shared" ref="F7:F20" si="0">B7+C7+D7+E7</f>
        <v>419320</v>
      </c>
      <c r="G7" s="129"/>
    </row>
    <row r="8" spans="1:7">
      <c r="A8" s="214" t="s">
        <v>787</v>
      </c>
      <c r="B8" s="241">
        <v>183840</v>
      </c>
      <c r="C8" s="242">
        <v>-24437</v>
      </c>
      <c r="D8" s="242">
        <v>-61372</v>
      </c>
      <c r="E8" s="242">
        <v>-43276</v>
      </c>
      <c r="F8" s="242">
        <f t="shared" si="0"/>
        <v>54755</v>
      </c>
      <c r="G8" s="129"/>
    </row>
    <row r="9" spans="1:7">
      <c r="A9" s="212" t="s">
        <v>788</v>
      </c>
      <c r="B9" s="241">
        <v>4877</v>
      </c>
      <c r="C9" s="242">
        <v>25503</v>
      </c>
      <c r="D9" s="242">
        <v>70227</v>
      </c>
      <c r="E9" s="242">
        <v>49740</v>
      </c>
      <c r="F9" s="242">
        <f t="shared" si="0"/>
        <v>150347</v>
      </c>
      <c r="G9" s="129"/>
    </row>
    <row r="10" spans="1:7">
      <c r="A10" s="212" t="s">
        <v>789</v>
      </c>
      <c r="B10" s="241">
        <v>145470</v>
      </c>
      <c r="C10" s="242"/>
      <c r="D10" s="242"/>
      <c r="E10" s="242">
        <v>0</v>
      </c>
      <c r="F10" s="242">
        <f t="shared" si="0"/>
        <v>145470</v>
      </c>
      <c r="G10" s="129"/>
    </row>
    <row r="11" spans="1:7">
      <c r="A11" s="214" t="s">
        <v>790</v>
      </c>
      <c r="B11" s="241">
        <v>-140593</v>
      </c>
      <c r="C11" s="242">
        <v>25503</v>
      </c>
      <c r="D11" s="242">
        <v>70227</v>
      </c>
      <c r="E11" s="242">
        <v>49740</v>
      </c>
      <c r="F11" s="242">
        <f t="shared" si="0"/>
        <v>4877</v>
      </c>
      <c r="G11" s="129"/>
    </row>
    <row r="12" spans="1:7">
      <c r="A12" s="216" t="s">
        <v>791</v>
      </c>
      <c r="B12" s="249">
        <v>43247</v>
      </c>
      <c r="C12" s="243">
        <v>1066</v>
      </c>
      <c r="D12" s="243">
        <v>8855</v>
      </c>
      <c r="E12" s="243">
        <v>6464</v>
      </c>
      <c r="F12" s="243">
        <f>B12+C12+D12+E12</f>
        <v>59632</v>
      </c>
      <c r="G12" s="129"/>
    </row>
    <row r="13" spans="1:7">
      <c r="A13" s="212" t="s">
        <v>792</v>
      </c>
      <c r="B13" s="241"/>
      <c r="C13" s="242"/>
      <c r="D13" s="242"/>
      <c r="E13" s="242"/>
      <c r="F13" s="242">
        <f t="shared" si="0"/>
        <v>0</v>
      </c>
      <c r="G13" s="129"/>
    </row>
    <row r="14" spans="1:7">
      <c r="A14" s="212" t="s">
        <v>793</v>
      </c>
      <c r="B14" s="241"/>
      <c r="C14" s="242"/>
      <c r="D14" s="242"/>
      <c r="E14" s="242"/>
      <c r="F14" s="242">
        <f t="shared" si="0"/>
        <v>0</v>
      </c>
      <c r="G14" s="129"/>
    </row>
    <row r="15" spans="1:7" ht="26.4">
      <c r="A15" s="214" t="s">
        <v>794</v>
      </c>
      <c r="B15" s="241"/>
      <c r="C15" s="242"/>
      <c r="D15" s="242"/>
      <c r="E15" s="242"/>
      <c r="F15" s="242">
        <f t="shared" si="0"/>
        <v>0</v>
      </c>
      <c r="G15" s="129"/>
    </row>
    <row r="16" spans="1:7">
      <c r="A16" s="212" t="s">
        <v>795</v>
      </c>
      <c r="B16" s="241"/>
      <c r="C16" s="242"/>
      <c r="D16" s="242"/>
      <c r="E16" s="242"/>
      <c r="F16" s="242">
        <f t="shared" si="0"/>
        <v>0</v>
      </c>
      <c r="G16" s="129"/>
    </row>
    <row r="17" spans="1:7">
      <c r="A17" s="212" t="s">
        <v>796</v>
      </c>
      <c r="B17" s="241"/>
      <c r="C17" s="242"/>
      <c r="D17" s="242"/>
      <c r="E17" s="242"/>
      <c r="F17" s="242">
        <f t="shared" si="0"/>
        <v>0</v>
      </c>
      <c r="G17" s="129"/>
    </row>
    <row r="18" spans="1:7" ht="26.4">
      <c r="A18" s="214" t="s">
        <v>797</v>
      </c>
      <c r="B18" s="241"/>
      <c r="C18" s="242"/>
      <c r="D18" s="242"/>
      <c r="E18" s="242"/>
      <c r="F18" s="242">
        <f t="shared" si="0"/>
        <v>0</v>
      </c>
      <c r="G18" s="129"/>
    </row>
    <row r="19" spans="1:7">
      <c r="A19" s="218" t="s">
        <v>798</v>
      </c>
      <c r="B19" s="250"/>
      <c r="C19" s="244"/>
      <c r="D19" s="244"/>
      <c r="E19" s="244"/>
      <c r="F19" s="244"/>
      <c r="G19" s="129"/>
    </row>
    <row r="20" spans="1:7">
      <c r="A20" s="214" t="s">
        <v>799</v>
      </c>
      <c r="B20" s="241">
        <v>43247</v>
      </c>
      <c r="C20" s="242">
        <v>1066</v>
      </c>
      <c r="D20" s="242">
        <v>8855</v>
      </c>
      <c r="E20" s="242">
        <v>6464</v>
      </c>
      <c r="F20" s="242">
        <f t="shared" si="0"/>
        <v>59632</v>
      </c>
      <c r="G20" s="129"/>
    </row>
    <row r="21" spans="1:7" ht="26.4">
      <c r="A21" s="216" t="s">
        <v>800</v>
      </c>
      <c r="B21" s="249">
        <v>0</v>
      </c>
      <c r="C21" s="243"/>
      <c r="D21" s="243">
        <v>0</v>
      </c>
      <c r="E21" s="243">
        <v>0</v>
      </c>
      <c r="F21" s="243">
        <v>0</v>
      </c>
      <c r="G21" s="129"/>
    </row>
    <row r="22" spans="1:7">
      <c r="A22" s="216" t="s">
        <v>801</v>
      </c>
      <c r="B22" s="249">
        <v>43247</v>
      </c>
      <c r="C22" s="243">
        <v>1066</v>
      </c>
      <c r="D22" s="243">
        <v>8855</v>
      </c>
      <c r="E22" s="243">
        <v>6464</v>
      </c>
      <c r="F22" s="243">
        <f>B22+C22+D22+E22</f>
        <v>59632</v>
      </c>
      <c r="G22" s="129"/>
    </row>
    <row r="23" spans="1:7" ht="26.4">
      <c r="A23" s="218" t="s">
        <v>802</v>
      </c>
      <c r="B23" s="250">
        <v>0</v>
      </c>
      <c r="C23" s="244">
        <v>0</v>
      </c>
      <c r="D23" s="244">
        <v>0</v>
      </c>
      <c r="E23" s="244">
        <v>0</v>
      </c>
      <c r="F23" s="244">
        <v>0</v>
      </c>
      <c r="G23" s="129"/>
    </row>
    <row r="24" spans="1:7" ht="26.4">
      <c r="A24" s="218" t="s">
        <v>803</v>
      </c>
      <c r="B24" s="250">
        <v>0</v>
      </c>
      <c r="C24" s="244">
        <v>0</v>
      </c>
      <c r="D24" s="244">
        <v>0</v>
      </c>
      <c r="E24" s="244">
        <v>0</v>
      </c>
      <c r="F24" s="244">
        <v>0</v>
      </c>
      <c r="G24" s="129"/>
    </row>
    <row r="25" spans="1:7" ht="27" customHeight="1">
      <c r="A25" s="219" t="s">
        <v>804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129"/>
    </row>
    <row r="26" spans="1:7">
      <c r="A26" s="129"/>
      <c r="B26" s="245"/>
      <c r="C26" s="245"/>
      <c r="D26" s="245"/>
      <c r="E26" s="245"/>
      <c r="F26" s="245"/>
      <c r="G26" s="129"/>
    </row>
    <row r="27" spans="1:7">
      <c r="A27" s="129"/>
      <c r="B27" s="245"/>
      <c r="C27" s="245"/>
      <c r="D27" s="245"/>
      <c r="E27" s="245"/>
      <c r="F27" s="245"/>
      <c r="G27" s="129"/>
    </row>
    <row r="28" spans="1:7">
      <c r="A28" s="129"/>
      <c r="B28" s="245"/>
      <c r="C28" s="245"/>
      <c r="D28" s="245"/>
      <c r="E28" s="245"/>
      <c r="F28" s="245"/>
      <c r="G28" s="129"/>
    </row>
    <row r="29" spans="1:7">
      <c r="A29" s="129"/>
      <c r="B29" s="245"/>
      <c r="C29" s="245"/>
      <c r="D29" s="245"/>
      <c r="E29" s="245"/>
      <c r="F29" s="245"/>
      <c r="G29" s="129"/>
    </row>
    <row r="30" spans="1:7">
      <c r="A30" s="129"/>
      <c r="B30" s="245"/>
      <c r="C30" s="245"/>
      <c r="D30" s="245"/>
      <c r="E30" s="245"/>
      <c r="F30" s="245"/>
      <c r="G30" s="129"/>
    </row>
    <row r="31" spans="1:7">
      <c r="A31" s="129"/>
      <c r="B31" s="245"/>
      <c r="C31" s="245"/>
      <c r="D31" s="245"/>
      <c r="E31" s="245"/>
      <c r="F31" s="245"/>
      <c r="G31" s="129"/>
    </row>
    <row r="32" spans="1:7">
      <c r="A32" s="129"/>
      <c r="B32" s="245"/>
      <c r="C32" s="245"/>
      <c r="D32" s="245"/>
      <c r="E32" s="245"/>
      <c r="F32" s="245"/>
      <c r="G32" s="129"/>
    </row>
    <row r="33" spans="1:7">
      <c r="A33" s="129"/>
      <c r="B33" s="245"/>
      <c r="C33" s="245"/>
      <c r="D33" s="245"/>
      <c r="E33" s="245"/>
      <c r="F33" s="245"/>
      <c r="G33" s="129"/>
    </row>
    <row r="34" spans="1:7">
      <c r="A34" s="129"/>
      <c r="B34" s="245"/>
      <c r="C34" s="245"/>
      <c r="D34" s="245"/>
      <c r="E34" s="245"/>
      <c r="F34" s="245"/>
      <c r="G34" s="129"/>
    </row>
    <row r="35" spans="1:7">
      <c r="A35" s="129"/>
      <c r="B35" s="245"/>
      <c r="C35" s="245"/>
      <c r="D35" s="245"/>
      <c r="E35" s="245"/>
      <c r="F35" s="245"/>
      <c r="G35" s="129"/>
    </row>
    <row r="36" spans="1:7">
      <c r="A36" s="129"/>
      <c r="B36" s="245"/>
      <c r="C36" s="245"/>
      <c r="D36" s="245"/>
      <c r="E36" s="245"/>
      <c r="F36" s="245"/>
      <c r="G36" s="129"/>
    </row>
    <row r="37" spans="1:7">
      <c r="A37" s="129"/>
      <c r="B37" s="245"/>
      <c r="C37" s="245"/>
      <c r="D37" s="245"/>
      <c r="E37" s="245"/>
      <c r="F37" s="245"/>
      <c r="G37" s="129"/>
    </row>
    <row r="38" spans="1:7">
      <c r="A38" s="129"/>
      <c r="B38" s="245"/>
      <c r="C38" s="245"/>
      <c r="D38" s="245"/>
      <c r="E38" s="245"/>
      <c r="F38" s="245"/>
      <c r="G38" s="129"/>
    </row>
    <row r="39" spans="1:7">
      <c r="A39" s="129"/>
      <c r="B39" s="245"/>
      <c r="C39" s="245"/>
      <c r="D39" s="245"/>
      <c r="E39" s="245"/>
      <c r="F39" s="245"/>
      <c r="G39" s="129"/>
    </row>
    <row r="40" spans="1:7">
      <c r="A40" s="129"/>
      <c r="B40" s="245"/>
      <c r="C40" s="245"/>
      <c r="D40" s="245"/>
      <c r="E40" s="245"/>
      <c r="F40" s="245"/>
      <c r="G40" s="129"/>
    </row>
    <row r="41" spans="1:7">
      <c r="A41" s="129"/>
      <c r="B41" s="245"/>
      <c r="C41" s="245"/>
      <c r="D41" s="245"/>
      <c r="E41" s="245"/>
      <c r="F41" s="245"/>
      <c r="G41" s="129"/>
    </row>
    <row r="42" spans="1:7">
      <c r="A42" s="129"/>
      <c r="B42" s="245"/>
      <c r="C42" s="245"/>
      <c r="D42" s="245"/>
      <c r="E42" s="245"/>
      <c r="F42" s="245"/>
      <c r="G42" s="129"/>
    </row>
    <row r="43" spans="1:7">
      <c r="A43" s="129"/>
      <c r="B43" s="245"/>
      <c r="C43" s="245"/>
      <c r="D43" s="245"/>
      <c r="E43" s="245"/>
      <c r="F43" s="245"/>
      <c r="G43" s="129"/>
    </row>
    <row r="44" spans="1:7">
      <c r="A44" s="129"/>
      <c r="B44" s="245"/>
      <c r="C44" s="245"/>
      <c r="D44" s="245"/>
      <c r="E44" s="245"/>
      <c r="F44" s="245"/>
      <c r="G44" s="129"/>
    </row>
    <row r="45" spans="1:7">
      <c r="A45" s="129"/>
      <c r="B45" s="245"/>
      <c r="C45" s="245"/>
      <c r="D45" s="245"/>
      <c r="E45" s="245"/>
      <c r="F45" s="245"/>
      <c r="G45" s="129"/>
    </row>
    <row r="46" spans="1:7">
      <c r="A46" s="129"/>
      <c r="B46" s="245"/>
      <c r="C46" s="245"/>
      <c r="D46" s="245"/>
      <c r="E46" s="245"/>
      <c r="F46" s="245"/>
      <c r="G46" s="129"/>
    </row>
    <row r="47" spans="1:7">
      <c r="A47" s="129"/>
      <c r="B47" s="245"/>
      <c r="C47" s="245"/>
      <c r="D47" s="245"/>
      <c r="E47" s="245"/>
      <c r="F47" s="245"/>
      <c r="G47" s="129"/>
    </row>
    <row r="48" spans="1:7">
      <c r="A48" s="129"/>
      <c r="B48" s="245"/>
      <c r="C48" s="245"/>
      <c r="D48" s="245"/>
      <c r="E48" s="245"/>
      <c r="F48" s="245"/>
      <c r="G48" s="129"/>
    </row>
    <row r="49" spans="1:7">
      <c r="A49" s="129"/>
      <c r="B49" s="245"/>
      <c r="C49" s="245"/>
      <c r="D49" s="245"/>
      <c r="E49" s="245"/>
      <c r="F49" s="245"/>
      <c r="G49" s="129"/>
    </row>
    <row r="50" spans="1:7">
      <c r="A50" s="129"/>
      <c r="B50" s="245"/>
      <c r="C50" s="245"/>
      <c r="D50" s="245"/>
      <c r="E50" s="245"/>
      <c r="F50" s="245"/>
      <c r="G50" s="129"/>
    </row>
    <row r="51" spans="1:7">
      <c r="A51" s="129"/>
      <c r="B51" s="245"/>
      <c r="C51" s="245"/>
      <c r="D51" s="245"/>
      <c r="E51" s="245"/>
      <c r="F51" s="245"/>
      <c r="G51" s="129"/>
    </row>
    <row r="52" spans="1:7">
      <c r="A52" s="129"/>
      <c r="B52" s="245"/>
      <c r="C52" s="245"/>
      <c r="D52" s="245"/>
      <c r="E52" s="245"/>
      <c r="F52" s="245"/>
      <c r="G52" s="129"/>
    </row>
    <row r="53" spans="1:7">
      <c r="A53" s="129"/>
      <c r="B53" s="245"/>
      <c r="C53" s="245"/>
      <c r="D53" s="245"/>
      <c r="E53" s="245"/>
      <c r="F53" s="245"/>
      <c r="G53" s="129"/>
    </row>
    <row r="54" spans="1:7">
      <c r="A54" s="129"/>
      <c r="B54" s="245"/>
      <c r="C54" s="245"/>
      <c r="D54" s="245"/>
      <c r="E54" s="245"/>
      <c r="F54" s="245"/>
      <c r="G54" s="129"/>
    </row>
    <row r="55" spans="1:7">
      <c r="A55" s="129"/>
      <c r="B55" s="245"/>
      <c r="C55" s="245"/>
      <c r="D55" s="245"/>
      <c r="E55" s="245"/>
      <c r="F55" s="245"/>
      <c r="G55" s="129"/>
    </row>
    <row r="56" spans="1:7">
      <c r="A56" s="129"/>
      <c r="B56" s="245"/>
      <c r="C56" s="245"/>
      <c r="D56" s="245"/>
      <c r="E56" s="245"/>
      <c r="F56" s="245"/>
      <c r="G56" s="129"/>
    </row>
    <row r="57" spans="1:7">
      <c r="A57" s="129"/>
      <c r="B57" s="245"/>
      <c r="C57" s="245"/>
      <c r="D57" s="245"/>
      <c r="E57" s="245"/>
      <c r="F57" s="245"/>
      <c r="G57" s="129"/>
    </row>
    <row r="58" spans="1:7">
      <c r="A58" s="129"/>
      <c r="B58" s="245"/>
      <c r="C58" s="245"/>
      <c r="D58" s="245"/>
      <c r="E58" s="245"/>
      <c r="F58" s="245"/>
      <c r="G58" s="129"/>
    </row>
    <row r="59" spans="1:7">
      <c r="A59" s="129"/>
      <c r="B59" s="245"/>
      <c r="C59" s="245"/>
      <c r="D59" s="245"/>
      <c r="E59" s="245"/>
      <c r="F59" s="245"/>
      <c r="G59" s="129"/>
    </row>
    <row r="60" spans="1:7">
      <c r="A60" s="129"/>
      <c r="B60" s="245"/>
      <c r="C60" s="245"/>
      <c r="D60" s="245"/>
      <c r="E60" s="245"/>
      <c r="F60" s="245"/>
      <c r="G60" s="129"/>
    </row>
    <row r="61" spans="1:7">
      <c r="A61" s="129"/>
      <c r="B61" s="245"/>
      <c r="C61" s="245"/>
      <c r="D61" s="245"/>
      <c r="E61" s="245"/>
      <c r="F61" s="245"/>
      <c r="G61" s="129"/>
    </row>
    <row r="62" spans="1:7">
      <c r="A62" s="129"/>
      <c r="B62" s="245"/>
      <c r="C62" s="245"/>
      <c r="D62" s="245"/>
      <c r="E62" s="245"/>
      <c r="F62" s="245"/>
      <c r="G62" s="129"/>
    </row>
    <row r="63" spans="1:7">
      <c r="A63" s="129"/>
      <c r="B63" s="245"/>
      <c r="C63" s="245"/>
      <c r="D63" s="245"/>
      <c r="E63" s="245"/>
      <c r="F63" s="245"/>
      <c r="G63" s="129"/>
    </row>
    <row r="64" spans="1:7">
      <c r="A64" s="129"/>
      <c r="B64" s="245"/>
      <c r="C64" s="245"/>
      <c r="D64" s="245"/>
      <c r="E64" s="245"/>
      <c r="F64" s="245"/>
      <c r="G64" s="129"/>
    </row>
    <row r="65" spans="1:7">
      <c r="A65" s="129"/>
      <c r="B65" s="245"/>
      <c r="C65" s="245"/>
      <c r="D65" s="245"/>
      <c r="E65" s="245"/>
      <c r="F65" s="245"/>
      <c r="G65" s="129"/>
    </row>
    <row r="66" spans="1:7">
      <c r="A66" s="129"/>
      <c r="B66" s="245"/>
      <c r="C66" s="245"/>
      <c r="D66" s="245"/>
      <c r="E66" s="245"/>
      <c r="F66" s="245"/>
      <c r="G66" s="129"/>
    </row>
    <row r="67" spans="1:7">
      <c r="A67" s="129"/>
      <c r="B67" s="245"/>
      <c r="C67" s="245"/>
      <c r="D67" s="245"/>
      <c r="E67" s="245"/>
      <c r="F67" s="245"/>
      <c r="G67" s="129"/>
    </row>
    <row r="68" spans="1:7">
      <c r="A68" s="129"/>
      <c r="B68" s="245"/>
      <c r="C68" s="245"/>
      <c r="D68" s="245"/>
      <c r="E68" s="245"/>
      <c r="F68" s="245"/>
      <c r="G68" s="129"/>
    </row>
    <row r="69" spans="1:7">
      <c r="A69" s="129"/>
      <c r="B69" s="245"/>
      <c r="C69" s="245"/>
      <c r="D69" s="245"/>
      <c r="E69" s="245"/>
      <c r="F69" s="245"/>
      <c r="G69" s="129"/>
    </row>
    <row r="70" spans="1:7">
      <c r="A70" s="129"/>
      <c r="B70" s="245"/>
      <c r="C70" s="245"/>
      <c r="D70" s="245"/>
      <c r="E70" s="245"/>
      <c r="F70" s="245"/>
      <c r="G70" s="129"/>
    </row>
    <row r="71" spans="1:7">
      <c r="A71" s="129"/>
      <c r="B71" s="245"/>
      <c r="C71" s="245"/>
      <c r="D71" s="245"/>
      <c r="E71" s="245"/>
      <c r="F71" s="245"/>
      <c r="G71" s="129"/>
    </row>
    <row r="72" spans="1:7">
      <c r="A72" s="129"/>
      <c r="B72" s="245"/>
      <c r="C72" s="245"/>
      <c r="D72" s="245"/>
      <c r="E72" s="245"/>
      <c r="F72" s="245"/>
      <c r="G72" s="129"/>
    </row>
    <row r="73" spans="1:7">
      <c r="A73" s="129"/>
      <c r="B73" s="245"/>
      <c r="C73" s="245"/>
      <c r="D73" s="245"/>
      <c r="E73" s="245"/>
      <c r="F73" s="245"/>
      <c r="G73" s="129"/>
    </row>
    <row r="74" spans="1:7">
      <c r="A74" s="129"/>
      <c r="B74" s="245"/>
      <c r="C74" s="245"/>
      <c r="D74" s="245"/>
      <c r="E74" s="245"/>
      <c r="F74" s="245"/>
      <c r="G74" s="129"/>
    </row>
    <row r="75" spans="1:7">
      <c r="A75" s="129"/>
      <c r="B75" s="245"/>
      <c r="C75" s="245"/>
      <c r="D75" s="245"/>
      <c r="E75" s="245"/>
      <c r="F75" s="245"/>
      <c r="G75" s="129"/>
    </row>
    <row r="76" spans="1:7">
      <c r="A76" s="129"/>
      <c r="B76" s="245"/>
      <c r="C76" s="245"/>
      <c r="D76" s="245"/>
      <c r="E76" s="245"/>
      <c r="F76" s="245"/>
      <c r="G76" s="129"/>
    </row>
    <row r="77" spans="1:7">
      <c r="A77" s="129"/>
      <c r="B77" s="245"/>
      <c r="C77" s="245"/>
      <c r="D77" s="245"/>
      <c r="E77" s="245"/>
      <c r="F77" s="245"/>
      <c r="G77" s="129"/>
    </row>
    <row r="78" spans="1:7">
      <c r="A78" s="129"/>
      <c r="B78" s="245"/>
      <c r="C78" s="245"/>
      <c r="D78" s="245"/>
      <c r="E78" s="245"/>
      <c r="F78" s="245"/>
      <c r="G78" s="129"/>
    </row>
    <row r="79" spans="1:7">
      <c r="A79" s="129"/>
      <c r="B79" s="245"/>
      <c r="C79" s="245"/>
      <c r="D79" s="245"/>
      <c r="E79" s="245"/>
      <c r="F79" s="245"/>
      <c r="G79" s="129"/>
    </row>
    <row r="80" spans="1:7">
      <c r="A80" s="129"/>
      <c r="B80" s="245"/>
      <c r="C80" s="245"/>
      <c r="D80" s="245"/>
      <c r="E80" s="245"/>
      <c r="F80" s="245"/>
      <c r="G80" s="129"/>
    </row>
  </sheetData>
  <mergeCells count="2">
    <mergeCell ref="A2:F2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headerFooter>
    <oddHeader>&amp;R33.sz.melléklet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D47"/>
  <sheetViews>
    <sheetView topLeftCell="A16" workbookViewId="0">
      <selection activeCell="D27" sqref="D27"/>
    </sheetView>
  </sheetViews>
  <sheetFormatPr defaultRowHeight="14.4"/>
  <cols>
    <col min="1" max="1" width="65" customWidth="1"/>
    <col min="2" max="2" width="12.33203125" customWidth="1"/>
    <col min="3" max="3" width="14.44140625" customWidth="1"/>
    <col min="4" max="4" width="14.33203125" customWidth="1"/>
  </cols>
  <sheetData>
    <row r="1" spans="1:4" ht="21" customHeight="1">
      <c r="A1" s="296" t="s">
        <v>1020</v>
      </c>
      <c r="B1" s="291"/>
      <c r="C1" s="291"/>
      <c r="D1" s="291"/>
    </row>
    <row r="2" spans="1:4" ht="21" customHeight="1">
      <c r="A2" s="285" t="s">
        <v>805</v>
      </c>
      <c r="B2" s="291"/>
      <c r="C2" s="291"/>
      <c r="D2" s="291"/>
    </row>
    <row r="3" spans="1:4" ht="18">
      <c r="A3" s="196"/>
      <c r="B3" s="198"/>
      <c r="C3" s="198"/>
      <c r="D3" s="198"/>
    </row>
    <row r="4" spans="1:4">
      <c r="A4" s="129" t="s">
        <v>691</v>
      </c>
      <c r="B4" s="129"/>
      <c r="C4" s="129"/>
      <c r="D4" s="129"/>
    </row>
    <row r="5" spans="1:4" ht="39.6">
      <c r="A5" s="220" t="s">
        <v>202</v>
      </c>
      <c r="B5" s="221" t="s">
        <v>806</v>
      </c>
      <c r="C5" s="221" t="s">
        <v>807</v>
      </c>
      <c r="D5" s="221" t="s">
        <v>808</v>
      </c>
    </row>
    <row r="6" spans="1:4">
      <c r="A6" s="212" t="s">
        <v>809</v>
      </c>
      <c r="B6" s="213"/>
      <c r="C6" s="213"/>
      <c r="D6" s="213">
        <v>152907</v>
      </c>
    </row>
    <row r="7" spans="1:4" ht="26.4">
      <c r="A7" s="212" t="s">
        <v>810</v>
      </c>
      <c r="B7" s="213"/>
      <c r="C7" s="213"/>
      <c r="D7" s="213"/>
    </row>
    <row r="8" spans="1:4">
      <c r="A8" s="212" t="s">
        <v>811</v>
      </c>
      <c r="B8" s="213"/>
      <c r="C8" s="213"/>
      <c r="D8" s="213"/>
    </row>
    <row r="9" spans="1:4" ht="26.4">
      <c r="A9" s="214" t="s">
        <v>812</v>
      </c>
      <c r="B9" s="215"/>
      <c r="C9" s="215"/>
      <c r="D9" s="215">
        <v>152907</v>
      </c>
    </row>
    <row r="10" spans="1:4">
      <c r="A10" s="212" t="s">
        <v>813</v>
      </c>
      <c r="B10" s="213"/>
      <c r="C10" s="213"/>
      <c r="D10" s="213"/>
    </row>
    <row r="11" spans="1:4">
      <c r="A11" s="212" t="s">
        <v>814</v>
      </c>
      <c r="B11" s="213"/>
      <c r="C11" s="213"/>
      <c r="D11" s="213"/>
    </row>
    <row r="12" spans="1:4" ht="26.4">
      <c r="A12" s="214" t="s">
        <v>815</v>
      </c>
      <c r="B12" s="215"/>
      <c r="C12" s="215"/>
      <c r="D12" s="215"/>
    </row>
    <row r="13" spans="1:4" ht="26.4">
      <c r="A13" s="212" t="s">
        <v>816</v>
      </c>
      <c r="B13" s="213"/>
      <c r="C13" s="213"/>
      <c r="D13" s="213">
        <v>142912</v>
      </c>
    </row>
    <row r="14" spans="1:4" ht="26.4">
      <c r="A14" s="212" t="s">
        <v>817</v>
      </c>
      <c r="B14" s="213"/>
      <c r="C14" s="213"/>
      <c r="D14" s="213"/>
    </row>
    <row r="15" spans="1:4">
      <c r="A15" s="212" t="s">
        <v>818</v>
      </c>
      <c r="B15" s="213"/>
      <c r="C15" s="213"/>
      <c r="D15" s="213">
        <v>37980</v>
      </c>
    </row>
    <row r="16" spans="1:4" ht="26.4">
      <c r="A16" s="214" t="s">
        <v>819</v>
      </c>
      <c r="B16" s="215"/>
      <c r="C16" s="215"/>
      <c r="D16" s="215">
        <v>180892</v>
      </c>
    </row>
    <row r="17" spans="1:4">
      <c r="A17" s="212" t="s">
        <v>820</v>
      </c>
      <c r="B17" s="213"/>
      <c r="C17" s="213"/>
      <c r="D17" s="213">
        <v>74593</v>
      </c>
    </row>
    <row r="18" spans="1:4">
      <c r="A18" s="212" t="s">
        <v>821</v>
      </c>
      <c r="B18" s="213"/>
      <c r="C18" s="213"/>
      <c r="D18" s="213">
        <v>62252</v>
      </c>
    </row>
    <row r="19" spans="1:4">
      <c r="A19" s="212" t="s">
        <v>822</v>
      </c>
      <c r="B19" s="213"/>
      <c r="C19" s="213"/>
      <c r="D19" s="213"/>
    </row>
    <row r="20" spans="1:4">
      <c r="A20" s="212" t="s">
        <v>823</v>
      </c>
      <c r="B20" s="213"/>
      <c r="C20" s="213"/>
      <c r="D20" s="213"/>
    </row>
    <row r="21" spans="1:4" ht="26.4">
      <c r="A21" s="214" t="s">
        <v>824</v>
      </c>
      <c r="B21" s="215"/>
      <c r="C21" s="215"/>
      <c r="D21" s="215">
        <v>139845</v>
      </c>
    </row>
    <row r="22" spans="1:4">
      <c r="A22" s="212" t="s">
        <v>825</v>
      </c>
      <c r="B22" s="213"/>
      <c r="C22" s="213"/>
      <c r="D22" s="213">
        <v>69580</v>
      </c>
    </row>
    <row r="23" spans="1:4">
      <c r="A23" s="212" t="s">
        <v>826</v>
      </c>
      <c r="B23" s="213"/>
      <c r="C23" s="213"/>
      <c r="D23" s="213"/>
    </row>
    <row r="24" spans="1:4">
      <c r="A24" s="212" t="s">
        <v>827</v>
      </c>
      <c r="B24" s="213"/>
      <c r="C24" s="213"/>
      <c r="D24" s="213">
        <v>14807</v>
      </c>
    </row>
    <row r="25" spans="1:4">
      <c r="A25" s="214" t="s">
        <v>828</v>
      </c>
      <c r="B25" s="215"/>
      <c r="C25" s="215"/>
      <c r="D25" s="215">
        <v>84387</v>
      </c>
    </row>
    <row r="26" spans="1:4">
      <c r="A26" s="214" t="s">
        <v>829</v>
      </c>
      <c r="B26" s="215"/>
      <c r="C26" s="215"/>
      <c r="D26" s="215">
        <v>57965</v>
      </c>
    </row>
    <row r="27" spans="1:4">
      <c r="A27" s="214" t="s">
        <v>830</v>
      </c>
      <c r="B27" s="215"/>
      <c r="C27" s="215"/>
      <c r="D27" s="215">
        <v>174203</v>
      </c>
    </row>
    <row r="28" spans="1:4" ht="26.4">
      <c r="A28" s="214" t="s">
        <v>831</v>
      </c>
      <c r="B28" s="215"/>
      <c r="C28" s="215"/>
      <c r="D28" s="215">
        <v>-122601</v>
      </c>
    </row>
    <row r="29" spans="1:4">
      <c r="A29" s="212" t="s">
        <v>832</v>
      </c>
      <c r="B29" s="213"/>
      <c r="C29" s="213"/>
      <c r="D29" s="213"/>
    </row>
    <row r="30" spans="1:4" ht="26.4">
      <c r="A30" s="212" t="s">
        <v>833</v>
      </c>
      <c r="B30" s="213"/>
      <c r="C30" s="213"/>
      <c r="D30" s="213"/>
    </row>
    <row r="31" spans="1:4" ht="26.4">
      <c r="A31" s="212" t="s">
        <v>834</v>
      </c>
      <c r="B31" s="213"/>
      <c r="C31" s="213"/>
      <c r="D31" s="213"/>
    </row>
    <row r="32" spans="1:4">
      <c r="A32" s="212" t="s">
        <v>835</v>
      </c>
      <c r="B32" s="213"/>
      <c r="C32" s="213"/>
      <c r="D32" s="213"/>
    </row>
    <row r="33" spans="1:4" ht="26.4">
      <c r="A33" s="214" t="s">
        <v>836</v>
      </c>
      <c r="B33" s="215"/>
      <c r="C33" s="215"/>
      <c r="D33" s="215"/>
    </row>
    <row r="34" spans="1:4">
      <c r="A34" s="212" t="s">
        <v>837</v>
      </c>
      <c r="B34" s="213"/>
      <c r="C34" s="213"/>
      <c r="D34" s="213"/>
    </row>
    <row r="35" spans="1:4">
      <c r="A35" s="212" t="s">
        <v>838</v>
      </c>
      <c r="B35" s="213"/>
      <c r="C35" s="213"/>
      <c r="D35" s="213"/>
    </row>
    <row r="36" spans="1:4">
      <c r="A36" s="212" t="s">
        <v>839</v>
      </c>
      <c r="B36" s="213"/>
      <c r="C36" s="213"/>
      <c r="D36" s="213"/>
    </row>
    <row r="37" spans="1:4">
      <c r="A37" s="212" t="s">
        <v>840</v>
      </c>
      <c r="B37" s="213"/>
      <c r="C37" s="213"/>
      <c r="D37" s="213"/>
    </row>
    <row r="38" spans="1:4" ht="26.4">
      <c r="A38" s="214" t="s">
        <v>841</v>
      </c>
      <c r="B38" s="215"/>
      <c r="C38" s="215"/>
      <c r="D38" s="215"/>
    </row>
    <row r="39" spans="1:4" ht="26.4">
      <c r="A39" s="214" t="s">
        <v>842</v>
      </c>
      <c r="B39" s="215"/>
      <c r="C39" s="215"/>
      <c r="D39" s="215"/>
    </row>
    <row r="40" spans="1:4">
      <c r="A40" s="214" t="s">
        <v>843</v>
      </c>
      <c r="B40" s="215"/>
      <c r="C40" s="215"/>
      <c r="D40" s="215">
        <v>-122601</v>
      </c>
    </row>
    <row r="41" spans="1:4" ht="26.4">
      <c r="A41" s="212" t="s">
        <v>844</v>
      </c>
      <c r="B41" s="213"/>
      <c r="C41" s="213"/>
      <c r="D41" s="213">
        <v>137438</v>
      </c>
    </row>
    <row r="42" spans="1:4">
      <c r="A42" s="212" t="s">
        <v>845</v>
      </c>
      <c r="B42" s="213"/>
      <c r="C42" s="213"/>
      <c r="D42" s="213"/>
    </row>
    <row r="43" spans="1:4" ht="26.4">
      <c r="A43" s="214" t="s">
        <v>846</v>
      </c>
      <c r="B43" s="215"/>
      <c r="C43" s="215"/>
      <c r="D43" s="215">
        <v>137438</v>
      </c>
    </row>
    <row r="44" spans="1:4">
      <c r="A44" s="214" t="s">
        <v>847</v>
      </c>
      <c r="B44" s="215"/>
      <c r="C44" s="215"/>
      <c r="D44" s="215"/>
    </row>
    <row r="45" spans="1:4">
      <c r="A45" s="214" t="s">
        <v>848</v>
      </c>
      <c r="B45" s="215"/>
      <c r="C45" s="215"/>
      <c r="D45" s="215">
        <v>137438</v>
      </c>
    </row>
    <row r="46" spans="1:4">
      <c r="A46" s="214" t="s">
        <v>849</v>
      </c>
      <c r="B46" s="215"/>
      <c r="C46" s="215"/>
      <c r="D46" s="215">
        <v>14837</v>
      </c>
    </row>
    <row r="47" spans="1:4">
      <c r="A47" s="129"/>
      <c r="B47" s="129"/>
      <c r="C47" s="129"/>
      <c r="D47" s="129"/>
    </row>
  </sheetData>
  <mergeCells count="2">
    <mergeCell ref="A1:D1"/>
    <mergeCell ref="A2:D2"/>
  </mergeCells>
  <phoneticPr fontId="0" type="noConversion"/>
  <pageMargins left="0.54" right="0.42" top="0.74803149606299213" bottom="0.74803149606299213" header="0.31496062992125984" footer="0.31496062992125984"/>
  <pageSetup paperSize="9" scale="80" orientation="portrait" horizontalDpi="300" verticalDpi="300" r:id="rId1"/>
  <headerFooter alignWithMargins="0">
    <oddHeader>&amp;R34.sz.melléklet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D47"/>
  <sheetViews>
    <sheetView workbookViewId="0">
      <selection activeCell="D27" sqref="D27"/>
    </sheetView>
  </sheetViews>
  <sheetFormatPr defaultRowHeight="14.4"/>
  <cols>
    <col min="1" max="1" width="65" customWidth="1"/>
    <col min="2" max="2" width="12.33203125" style="105" customWidth="1"/>
    <col min="3" max="3" width="14.44140625" style="105" customWidth="1"/>
    <col min="4" max="4" width="14.33203125" style="105" customWidth="1"/>
  </cols>
  <sheetData>
    <row r="1" spans="1:4" ht="21" customHeight="1">
      <c r="A1" s="296" t="s">
        <v>1020</v>
      </c>
      <c r="B1" s="291"/>
      <c r="C1" s="291"/>
      <c r="D1" s="291"/>
    </row>
    <row r="2" spans="1:4" ht="21" customHeight="1">
      <c r="A2" s="285" t="s">
        <v>805</v>
      </c>
      <c r="B2" s="291"/>
      <c r="C2" s="291"/>
      <c r="D2" s="291"/>
    </row>
    <row r="3" spans="1:4" ht="18">
      <c r="A3" s="196"/>
      <c r="B3" s="247"/>
      <c r="C3" s="247"/>
      <c r="D3" s="247"/>
    </row>
    <row r="4" spans="1:4">
      <c r="A4" s="129" t="s">
        <v>692</v>
      </c>
      <c r="B4" s="155"/>
      <c r="C4" s="155"/>
      <c r="D4" s="155"/>
    </row>
    <row r="5" spans="1:4" ht="39.6">
      <c r="A5" s="220" t="s">
        <v>202</v>
      </c>
      <c r="B5" s="248" t="s">
        <v>806</v>
      </c>
      <c r="C5" s="248" t="s">
        <v>807</v>
      </c>
      <c r="D5" s="248" t="s">
        <v>808</v>
      </c>
    </row>
    <row r="6" spans="1:4">
      <c r="A6" s="212" t="s">
        <v>809</v>
      </c>
      <c r="B6" s="239"/>
      <c r="C6" s="239"/>
      <c r="D6" s="239"/>
    </row>
    <row r="7" spans="1:4" ht="26.4">
      <c r="A7" s="212" t="s">
        <v>810</v>
      </c>
      <c r="B7" s="239"/>
      <c r="C7" s="239"/>
      <c r="D7" s="239"/>
    </row>
    <row r="8" spans="1:4">
      <c r="A8" s="212" t="s">
        <v>811</v>
      </c>
      <c r="B8" s="239"/>
      <c r="C8" s="239"/>
      <c r="D8" s="239"/>
    </row>
    <row r="9" spans="1:4" ht="26.4">
      <c r="A9" s="214" t="s">
        <v>812</v>
      </c>
      <c r="B9" s="240"/>
      <c r="C9" s="240"/>
      <c r="D9" s="240"/>
    </row>
    <row r="10" spans="1:4">
      <c r="A10" s="212" t="s">
        <v>813</v>
      </c>
      <c r="B10" s="239"/>
      <c r="C10" s="239"/>
      <c r="D10" s="239"/>
    </row>
    <row r="11" spans="1:4">
      <c r="A11" s="212" t="s">
        <v>814</v>
      </c>
      <c r="B11" s="239"/>
      <c r="C11" s="239"/>
      <c r="D11" s="239"/>
    </row>
    <row r="12" spans="1:4" ht="26.4">
      <c r="A12" s="214" t="s">
        <v>815</v>
      </c>
      <c r="B12" s="240"/>
      <c r="C12" s="240"/>
      <c r="D12" s="240"/>
    </row>
    <row r="13" spans="1:4" ht="26.4">
      <c r="A13" s="212" t="s">
        <v>816</v>
      </c>
      <c r="B13" s="239"/>
      <c r="C13" s="239"/>
      <c r="D13" s="239"/>
    </row>
    <row r="14" spans="1:4" ht="26.4">
      <c r="A14" s="212" t="s">
        <v>817</v>
      </c>
      <c r="B14" s="239"/>
      <c r="C14" s="239"/>
      <c r="D14" s="239"/>
    </row>
    <row r="15" spans="1:4">
      <c r="A15" s="212" t="s">
        <v>818</v>
      </c>
      <c r="B15" s="239"/>
      <c r="C15" s="239"/>
      <c r="D15" s="239">
        <v>26682</v>
      </c>
    </row>
    <row r="16" spans="1:4" ht="26.4">
      <c r="A16" s="214" t="s">
        <v>819</v>
      </c>
      <c r="B16" s="240"/>
      <c r="C16" s="240"/>
      <c r="D16" s="240">
        <v>26682</v>
      </c>
    </row>
    <row r="17" spans="1:4">
      <c r="A17" s="212" t="s">
        <v>820</v>
      </c>
      <c r="B17" s="239"/>
      <c r="C17" s="239"/>
      <c r="D17" s="239">
        <v>2009</v>
      </c>
    </row>
    <row r="18" spans="1:4">
      <c r="A18" s="212" t="s">
        <v>821</v>
      </c>
      <c r="B18" s="239"/>
      <c r="C18" s="239"/>
      <c r="D18" s="239">
        <v>13940</v>
      </c>
    </row>
    <row r="19" spans="1:4">
      <c r="A19" s="212" t="s">
        <v>822</v>
      </c>
      <c r="B19" s="239"/>
      <c r="C19" s="239"/>
      <c r="D19" s="239"/>
    </row>
    <row r="20" spans="1:4">
      <c r="A20" s="212" t="s">
        <v>823</v>
      </c>
      <c r="B20" s="239"/>
      <c r="C20" s="239"/>
      <c r="D20" s="239"/>
    </row>
    <row r="21" spans="1:4" ht="26.4">
      <c r="A21" s="214" t="s">
        <v>824</v>
      </c>
      <c r="B21" s="240"/>
      <c r="C21" s="240"/>
      <c r="D21" s="240">
        <v>15949</v>
      </c>
    </row>
    <row r="22" spans="1:4">
      <c r="A22" s="212" t="s">
        <v>825</v>
      </c>
      <c r="B22" s="239"/>
      <c r="C22" s="239"/>
      <c r="D22" s="239">
        <v>4822</v>
      </c>
    </row>
    <row r="23" spans="1:4">
      <c r="A23" s="212" t="s">
        <v>826</v>
      </c>
      <c r="B23" s="239"/>
      <c r="C23" s="239"/>
      <c r="D23" s="239"/>
    </row>
    <row r="24" spans="1:4">
      <c r="A24" s="212" t="s">
        <v>827</v>
      </c>
      <c r="B24" s="239"/>
      <c r="C24" s="239"/>
      <c r="D24" s="239">
        <v>1701</v>
      </c>
    </row>
    <row r="25" spans="1:4">
      <c r="A25" s="214" t="s">
        <v>828</v>
      </c>
      <c r="B25" s="240"/>
      <c r="C25" s="240"/>
      <c r="D25" s="240">
        <v>6523</v>
      </c>
    </row>
    <row r="26" spans="1:4">
      <c r="A26" s="214" t="s">
        <v>829</v>
      </c>
      <c r="B26" s="240"/>
      <c r="C26" s="240"/>
      <c r="D26" s="240">
        <v>667</v>
      </c>
    </row>
    <row r="27" spans="1:4">
      <c r="A27" s="214" t="s">
        <v>830</v>
      </c>
      <c r="B27" s="240"/>
      <c r="C27" s="240"/>
      <c r="D27" s="240">
        <v>2510</v>
      </c>
    </row>
    <row r="28" spans="1:4" ht="26.4">
      <c r="A28" s="214" t="s">
        <v>831</v>
      </c>
      <c r="B28" s="240"/>
      <c r="C28" s="240"/>
      <c r="D28" s="240">
        <v>1033</v>
      </c>
    </row>
    <row r="29" spans="1:4">
      <c r="A29" s="212" t="s">
        <v>832</v>
      </c>
      <c r="B29" s="239"/>
      <c r="C29" s="239"/>
      <c r="D29" s="239"/>
    </row>
    <row r="30" spans="1:4" ht="26.4">
      <c r="A30" s="212" t="s">
        <v>833</v>
      </c>
      <c r="B30" s="239"/>
      <c r="C30" s="239"/>
      <c r="D30" s="239"/>
    </row>
    <row r="31" spans="1:4" ht="26.4">
      <c r="A31" s="212" t="s">
        <v>834</v>
      </c>
      <c r="B31" s="239"/>
      <c r="C31" s="239"/>
      <c r="D31" s="239"/>
    </row>
    <row r="32" spans="1:4">
      <c r="A32" s="212" t="s">
        <v>835</v>
      </c>
      <c r="B32" s="239"/>
      <c r="C32" s="239"/>
      <c r="D32" s="239"/>
    </row>
    <row r="33" spans="1:4" ht="26.4">
      <c r="A33" s="214" t="s">
        <v>836</v>
      </c>
      <c r="B33" s="240"/>
      <c r="C33" s="240"/>
      <c r="D33" s="240"/>
    </row>
    <row r="34" spans="1:4">
      <c r="A34" s="212" t="s">
        <v>837</v>
      </c>
      <c r="B34" s="239"/>
      <c r="C34" s="239"/>
      <c r="D34" s="239"/>
    </row>
    <row r="35" spans="1:4">
      <c r="A35" s="212" t="s">
        <v>838</v>
      </c>
      <c r="B35" s="239"/>
      <c r="C35" s="239"/>
      <c r="D35" s="239"/>
    </row>
    <row r="36" spans="1:4">
      <c r="A36" s="212" t="s">
        <v>839</v>
      </c>
      <c r="B36" s="239"/>
      <c r="C36" s="239"/>
      <c r="D36" s="239"/>
    </row>
    <row r="37" spans="1:4">
      <c r="A37" s="212" t="s">
        <v>840</v>
      </c>
      <c r="B37" s="239"/>
      <c r="C37" s="239"/>
      <c r="D37" s="239"/>
    </row>
    <row r="38" spans="1:4" ht="26.4">
      <c r="A38" s="214" t="s">
        <v>841</v>
      </c>
      <c r="B38" s="240"/>
      <c r="C38" s="240"/>
      <c r="D38" s="240"/>
    </row>
    <row r="39" spans="1:4" ht="26.4">
      <c r="A39" s="214" t="s">
        <v>842</v>
      </c>
      <c r="B39" s="240"/>
      <c r="C39" s="240"/>
      <c r="D39" s="240"/>
    </row>
    <row r="40" spans="1:4">
      <c r="A40" s="214" t="s">
        <v>843</v>
      </c>
      <c r="B40" s="240"/>
      <c r="C40" s="240"/>
      <c r="D40" s="240">
        <v>1033</v>
      </c>
    </row>
    <row r="41" spans="1:4" ht="26.4">
      <c r="A41" s="212" t="s">
        <v>844</v>
      </c>
      <c r="B41" s="239"/>
      <c r="C41" s="239"/>
      <c r="D41" s="239"/>
    </row>
    <row r="42" spans="1:4">
      <c r="A42" s="212" t="s">
        <v>845</v>
      </c>
      <c r="B42" s="239"/>
      <c r="C42" s="239"/>
      <c r="D42" s="239"/>
    </row>
    <row r="43" spans="1:4" ht="26.4">
      <c r="A43" s="214" t="s">
        <v>846</v>
      </c>
      <c r="B43" s="240"/>
      <c r="C43" s="240"/>
      <c r="D43" s="240"/>
    </row>
    <row r="44" spans="1:4">
      <c r="A44" s="214" t="s">
        <v>847</v>
      </c>
      <c r="B44" s="240"/>
      <c r="C44" s="240"/>
      <c r="D44" s="240"/>
    </row>
    <row r="45" spans="1:4">
      <c r="A45" s="214" t="s">
        <v>848</v>
      </c>
      <c r="B45" s="240"/>
      <c r="C45" s="240"/>
      <c r="D45" s="240"/>
    </row>
    <row r="46" spans="1:4">
      <c r="A46" s="214" t="s">
        <v>849</v>
      </c>
      <c r="B46" s="240"/>
      <c r="C46" s="240"/>
      <c r="D46" s="240">
        <v>1033</v>
      </c>
    </row>
    <row r="47" spans="1:4">
      <c r="A47" s="129"/>
      <c r="B47" s="155"/>
      <c r="C47" s="155"/>
      <c r="D47" s="155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headerFooter alignWithMargins="0">
    <oddHeader>&amp;R35.sz.melléklet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D47"/>
  <sheetViews>
    <sheetView workbookViewId="0">
      <selection activeCell="D27" sqref="D27"/>
    </sheetView>
  </sheetViews>
  <sheetFormatPr defaultRowHeight="14.4"/>
  <cols>
    <col min="1" max="1" width="65" customWidth="1"/>
    <col min="2" max="2" width="12.33203125" customWidth="1"/>
    <col min="3" max="3" width="14.44140625" customWidth="1"/>
    <col min="4" max="4" width="14.33203125" customWidth="1"/>
  </cols>
  <sheetData>
    <row r="1" spans="1:4" ht="21" customHeight="1">
      <c r="A1" s="296" t="s">
        <v>1020</v>
      </c>
      <c r="B1" s="291"/>
      <c r="C1" s="291"/>
      <c r="D1" s="291"/>
    </row>
    <row r="2" spans="1:4" ht="21" customHeight="1">
      <c r="A2" s="285" t="s">
        <v>805</v>
      </c>
      <c r="B2" s="291"/>
      <c r="C2" s="291"/>
      <c r="D2" s="291"/>
    </row>
    <row r="3" spans="1:4" ht="18">
      <c r="A3" s="196"/>
      <c r="B3" s="198"/>
      <c r="C3" s="198"/>
      <c r="D3" s="198"/>
    </row>
    <row r="4" spans="1:4">
      <c r="A4" s="129" t="s">
        <v>693</v>
      </c>
      <c r="B4" s="129"/>
      <c r="C4" s="129"/>
      <c r="D4" s="129"/>
    </row>
    <row r="5" spans="1:4" ht="39.6">
      <c r="A5" s="220" t="s">
        <v>202</v>
      </c>
      <c r="B5" s="221" t="s">
        <v>806</v>
      </c>
      <c r="C5" s="221" t="s">
        <v>807</v>
      </c>
      <c r="D5" s="221" t="s">
        <v>808</v>
      </c>
    </row>
    <row r="6" spans="1:4">
      <c r="A6" s="212" t="s">
        <v>809</v>
      </c>
      <c r="B6" s="213"/>
      <c r="C6" s="213"/>
      <c r="D6" s="213"/>
    </row>
    <row r="7" spans="1:4" ht="26.4">
      <c r="A7" s="212" t="s">
        <v>810</v>
      </c>
      <c r="B7" s="213"/>
      <c r="C7" s="213"/>
      <c r="D7" s="213"/>
    </row>
    <row r="8" spans="1:4">
      <c r="A8" s="212" t="s">
        <v>811</v>
      </c>
      <c r="B8" s="213"/>
      <c r="C8" s="213"/>
      <c r="D8" s="213"/>
    </row>
    <row r="9" spans="1:4" ht="26.4">
      <c r="A9" s="214" t="s">
        <v>812</v>
      </c>
      <c r="B9" s="215"/>
      <c r="C9" s="215"/>
      <c r="D9" s="215"/>
    </row>
    <row r="10" spans="1:4">
      <c r="A10" s="212" t="s">
        <v>813</v>
      </c>
      <c r="B10" s="213"/>
      <c r="C10" s="213"/>
      <c r="D10" s="213"/>
    </row>
    <row r="11" spans="1:4">
      <c r="A11" s="212" t="s">
        <v>814</v>
      </c>
      <c r="B11" s="213"/>
      <c r="C11" s="213"/>
      <c r="D11" s="213"/>
    </row>
    <row r="12" spans="1:4" ht="26.4">
      <c r="A12" s="214" t="s">
        <v>815</v>
      </c>
      <c r="B12" s="215"/>
      <c r="C12" s="215"/>
      <c r="D12" s="215"/>
    </row>
    <row r="13" spans="1:4" ht="26.4">
      <c r="A13" s="212" t="s">
        <v>816</v>
      </c>
      <c r="B13" s="213"/>
      <c r="C13" s="213"/>
      <c r="D13" s="213"/>
    </row>
    <row r="14" spans="1:4" ht="26.4">
      <c r="A14" s="212" t="s">
        <v>817</v>
      </c>
      <c r="B14" s="213"/>
      <c r="C14" s="213"/>
      <c r="D14" s="213"/>
    </row>
    <row r="15" spans="1:4">
      <c r="A15" s="212" t="s">
        <v>818</v>
      </c>
      <c r="B15" s="213"/>
      <c r="C15" s="213"/>
      <c r="D15" s="213">
        <v>67550</v>
      </c>
    </row>
    <row r="16" spans="1:4" ht="26.4">
      <c r="A16" s="214" t="s">
        <v>819</v>
      </c>
      <c r="B16" s="215"/>
      <c r="C16" s="215"/>
      <c r="D16" s="215">
        <v>67550</v>
      </c>
    </row>
    <row r="17" spans="1:4">
      <c r="A17" s="212" t="s">
        <v>820</v>
      </c>
      <c r="B17" s="213"/>
      <c r="C17" s="213"/>
      <c r="D17" s="213">
        <v>1401</v>
      </c>
    </row>
    <row r="18" spans="1:4">
      <c r="A18" s="212" t="s">
        <v>821</v>
      </c>
      <c r="B18" s="213"/>
      <c r="C18" s="213"/>
      <c r="D18" s="213">
        <v>11131</v>
      </c>
    </row>
    <row r="19" spans="1:4">
      <c r="A19" s="212" t="s">
        <v>822</v>
      </c>
      <c r="B19" s="213"/>
      <c r="C19" s="213"/>
      <c r="D19" s="213">
        <v>0</v>
      </c>
    </row>
    <row r="20" spans="1:4">
      <c r="A20" s="212" t="s">
        <v>823</v>
      </c>
      <c r="B20" s="213"/>
      <c r="C20" s="213"/>
      <c r="D20" s="213">
        <v>0</v>
      </c>
    </row>
    <row r="21" spans="1:4" ht="26.4">
      <c r="A21" s="214" t="s">
        <v>824</v>
      </c>
      <c r="B21" s="215"/>
      <c r="C21" s="215"/>
      <c r="D21" s="215">
        <v>12532</v>
      </c>
    </row>
    <row r="22" spans="1:4">
      <c r="A22" s="212" t="s">
        <v>825</v>
      </c>
      <c r="B22" s="213"/>
      <c r="C22" s="213"/>
      <c r="D22" s="213">
        <v>39806</v>
      </c>
    </row>
    <row r="23" spans="1:4">
      <c r="A23" s="212" t="s">
        <v>826</v>
      </c>
      <c r="B23" s="213"/>
      <c r="C23" s="213"/>
      <c r="D23" s="213">
        <v>13026</v>
      </c>
    </row>
    <row r="24" spans="1:4">
      <c r="A24" s="212" t="s">
        <v>827</v>
      </c>
      <c r="B24" s="213"/>
      <c r="C24" s="213"/>
      <c r="D24" s="213">
        <v>0</v>
      </c>
    </row>
    <row r="25" spans="1:4">
      <c r="A25" s="214" t="s">
        <v>828</v>
      </c>
      <c r="B25" s="215"/>
      <c r="C25" s="215"/>
      <c r="D25" s="215">
        <v>52832</v>
      </c>
    </row>
    <row r="26" spans="1:4">
      <c r="A26" s="214" t="s">
        <v>829</v>
      </c>
      <c r="B26" s="215"/>
      <c r="C26" s="215"/>
      <c r="D26" s="215">
        <v>96</v>
      </c>
    </row>
    <row r="27" spans="1:4">
      <c r="A27" s="214" t="s">
        <v>830</v>
      </c>
      <c r="B27" s="215"/>
      <c r="C27" s="215"/>
      <c r="D27" s="215">
        <v>0</v>
      </c>
    </row>
    <row r="28" spans="1:4" ht="26.4">
      <c r="A28" s="214" t="s">
        <v>831</v>
      </c>
      <c r="B28" s="215"/>
      <c r="C28" s="215"/>
      <c r="D28" s="215">
        <v>2090</v>
      </c>
    </row>
    <row r="29" spans="1:4">
      <c r="A29" s="212" t="s">
        <v>832</v>
      </c>
      <c r="B29" s="213"/>
      <c r="C29" s="213"/>
      <c r="D29" s="213"/>
    </row>
    <row r="30" spans="1:4" ht="26.4">
      <c r="A30" s="212" t="s">
        <v>833</v>
      </c>
      <c r="B30" s="213"/>
      <c r="C30" s="213"/>
      <c r="D30" s="213"/>
    </row>
    <row r="31" spans="1:4" ht="26.4">
      <c r="A31" s="212" t="s">
        <v>834</v>
      </c>
      <c r="B31" s="213"/>
      <c r="C31" s="213"/>
      <c r="D31" s="213"/>
    </row>
    <row r="32" spans="1:4">
      <c r="A32" s="212" t="s">
        <v>835</v>
      </c>
      <c r="B32" s="213"/>
      <c r="C32" s="213"/>
      <c r="D32" s="213"/>
    </row>
    <row r="33" spans="1:4" ht="26.4">
      <c r="A33" s="214" t="s">
        <v>836</v>
      </c>
      <c r="B33" s="215"/>
      <c r="C33" s="215"/>
      <c r="D33" s="215"/>
    </row>
    <row r="34" spans="1:4">
      <c r="A34" s="212" t="s">
        <v>837</v>
      </c>
      <c r="B34" s="213"/>
      <c r="C34" s="213"/>
      <c r="D34" s="213"/>
    </row>
    <row r="35" spans="1:4">
      <c r="A35" s="212" t="s">
        <v>838</v>
      </c>
      <c r="B35" s="213"/>
      <c r="C35" s="213"/>
      <c r="D35" s="213"/>
    </row>
    <row r="36" spans="1:4">
      <c r="A36" s="212" t="s">
        <v>839</v>
      </c>
      <c r="B36" s="213"/>
      <c r="C36" s="213"/>
      <c r="D36" s="213"/>
    </row>
    <row r="37" spans="1:4">
      <c r="A37" s="212" t="s">
        <v>840</v>
      </c>
      <c r="B37" s="213"/>
      <c r="C37" s="213"/>
      <c r="D37" s="213"/>
    </row>
    <row r="38" spans="1:4" ht="26.4">
      <c r="A38" s="214" t="s">
        <v>841</v>
      </c>
      <c r="B38" s="215"/>
      <c r="C38" s="215"/>
      <c r="D38" s="215"/>
    </row>
    <row r="39" spans="1:4" ht="26.4">
      <c r="A39" s="214" t="s">
        <v>842</v>
      </c>
      <c r="B39" s="215"/>
      <c r="C39" s="215"/>
      <c r="D39" s="215"/>
    </row>
    <row r="40" spans="1:4">
      <c r="A40" s="214" t="s">
        <v>843</v>
      </c>
      <c r="B40" s="215"/>
      <c r="C40" s="215"/>
      <c r="D40" s="215">
        <v>2090</v>
      </c>
    </row>
    <row r="41" spans="1:4" ht="26.4">
      <c r="A41" s="212" t="s">
        <v>844</v>
      </c>
      <c r="B41" s="213"/>
      <c r="C41" s="213"/>
      <c r="D41" s="213"/>
    </row>
    <row r="42" spans="1:4">
      <c r="A42" s="212" t="s">
        <v>845</v>
      </c>
      <c r="B42" s="213"/>
      <c r="C42" s="213"/>
      <c r="D42" s="213"/>
    </row>
    <row r="43" spans="1:4" ht="26.4">
      <c r="A43" s="214" t="s">
        <v>846</v>
      </c>
      <c r="B43" s="215"/>
      <c r="C43" s="215"/>
      <c r="D43" s="215"/>
    </row>
    <row r="44" spans="1:4">
      <c r="A44" s="214" t="s">
        <v>847</v>
      </c>
      <c r="B44" s="215"/>
      <c r="C44" s="215"/>
      <c r="D44" s="215"/>
    </row>
    <row r="45" spans="1:4">
      <c r="A45" s="214" t="s">
        <v>848</v>
      </c>
      <c r="B45" s="215"/>
      <c r="C45" s="215"/>
      <c r="D45" s="215"/>
    </row>
    <row r="46" spans="1:4">
      <c r="A46" s="214" t="s">
        <v>849</v>
      </c>
      <c r="B46" s="215"/>
      <c r="C46" s="215"/>
      <c r="D46" s="215">
        <v>2090</v>
      </c>
    </row>
    <row r="47" spans="1:4">
      <c r="A47" s="129"/>
      <c r="B47" s="129"/>
      <c r="C47" s="129"/>
      <c r="D47" s="129"/>
    </row>
  </sheetData>
  <mergeCells count="2">
    <mergeCell ref="A1:D1"/>
    <mergeCell ref="A2:D2"/>
  </mergeCells>
  <phoneticPr fontId="0" type="noConversion"/>
  <pageMargins left="0.53" right="0.38" top="0.74803149606299213" bottom="0.74803149606299213" header="0.31496062992125984" footer="0.31496062992125984"/>
  <pageSetup paperSize="9" scale="80" orientation="portrait" horizontalDpi="300" verticalDpi="300" r:id="rId1"/>
  <headerFooter alignWithMargins="0">
    <oddHeader>&amp;R36.sz.melléklet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D47"/>
  <sheetViews>
    <sheetView workbookViewId="0">
      <selection activeCell="D27" sqref="D27"/>
    </sheetView>
  </sheetViews>
  <sheetFormatPr defaultRowHeight="14.4"/>
  <cols>
    <col min="1" max="1" width="65" customWidth="1"/>
    <col min="2" max="2" width="12.33203125" customWidth="1"/>
    <col min="3" max="3" width="14.44140625" customWidth="1"/>
    <col min="4" max="4" width="14.33203125" customWidth="1"/>
  </cols>
  <sheetData>
    <row r="1" spans="1:4" ht="21" customHeight="1">
      <c r="A1" s="296" t="s">
        <v>1020</v>
      </c>
      <c r="B1" s="291"/>
      <c r="C1" s="291"/>
      <c r="D1" s="291"/>
    </row>
    <row r="2" spans="1:4" ht="21" customHeight="1">
      <c r="A2" s="285" t="s">
        <v>805</v>
      </c>
      <c r="B2" s="291"/>
      <c r="C2" s="291"/>
      <c r="D2" s="291"/>
    </row>
    <row r="3" spans="1:4" ht="18">
      <c r="A3" s="196"/>
      <c r="B3" s="198"/>
      <c r="C3" s="198"/>
      <c r="D3" s="198"/>
    </row>
    <row r="4" spans="1:4">
      <c r="A4" s="129" t="s">
        <v>850</v>
      </c>
      <c r="B4" s="129"/>
      <c r="C4" s="129"/>
      <c r="D4" s="129"/>
    </row>
    <row r="5" spans="1:4" ht="39.6">
      <c r="A5" s="220" t="s">
        <v>202</v>
      </c>
      <c r="B5" s="221" t="s">
        <v>806</v>
      </c>
      <c r="C5" s="221" t="s">
        <v>807</v>
      </c>
      <c r="D5" s="221" t="s">
        <v>808</v>
      </c>
    </row>
    <row r="6" spans="1:4">
      <c r="A6" s="212" t="s">
        <v>809</v>
      </c>
      <c r="B6" s="213"/>
      <c r="C6" s="213"/>
      <c r="D6" s="213"/>
    </row>
    <row r="7" spans="1:4" ht="26.4">
      <c r="A7" s="212" t="s">
        <v>810</v>
      </c>
      <c r="B7" s="213"/>
      <c r="C7" s="213"/>
      <c r="D7" s="213"/>
    </row>
    <row r="8" spans="1:4">
      <c r="A8" s="212" t="s">
        <v>811</v>
      </c>
      <c r="B8" s="213"/>
      <c r="C8" s="213"/>
      <c r="D8" s="213"/>
    </row>
    <row r="9" spans="1:4" ht="26.4">
      <c r="A9" s="214" t="s">
        <v>812</v>
      </c>
      <c r="B9" s="215"/>
      <c r="C9" s="215"/>
      <c r="D9" s="215"/>
    </row>
    <row r="10" spans="1:4">
      <c r="A10" s="212" t="s">
        <v>813</v>
      </c>
      <c r="B10" s="213"/>
      <c r="C10" s="213"/>
      <c r="D10" s="213"/>
    </row>
    <row r="11" spans="1:4">
      <c r="A11" s="212" t="s">
        <v>814</v>
      </c>
      <c r="B11" s="213"/>
      <c r="C11" s="213"/>
      <c r="D11" s="213"/>
    </row>
    <row r="12" spans="1:4" ht="26.4">
      <c r="A12" s="214" t="s">
        <v>815</v>
      </c>
      <c r="B12" s="215"/>
      <c r="C12" s="215"/>
      <c r="D12" s="215"/>
    </row>
    <row r="13" spans="1:4" ht="26.4">
      <c r="A13" s="212" t="s">
        <v>816</v>
      </c>
      <c r="B13" s="213"/>
      <c r="C13" s="213"/>
      <c r="D13" s="213"/>
    </row>
    <row r="14" spans="1:4" ht="26.4">
      <c r="A14" s="212" t="s">
        <v>817</v>
      </c>
      <c r="B14" s="213"/>
      <c r="C14" s="213"/>
      <c r="D14" s="213"/>
    </row>
    <row r="15" spans="1:4">
      <c r="A15" s="212" t="s">
        <v>818</v>
      </c>
      <c r="B15" s="213"/>
      <c r="C15" s="213"/>
      <c r="D15" s="213">
        <v>49950</v>
      </c>
    </row>
    <row r="16" spans="1:4" ht="26.4">
      <c r="A16" s="214" t="s">
        <v>819</v>
      </c>
      <c r="B16" s="215"/>
      <c r="C16" s="215"/>
      <c r="D16" s="215">
        <v>49950</v>
      </c>
    </row>
    <row r="17" spans="1:4">
      <c r="A17" s="212" t="s">
        <v>820</v>
      </c>
      <c r="B17" s="213"/>
      <c r="C17" s="213"/>
      <c r="D17" s="213">
        <v>2517</v>
      </c>
    </row>
    <row r="18" spans="1:4">
      <c r="A18" s="212" t="s">
        <v>821</v>
      </c>
      <c r="B18" s="213"/>
      <c r="C18" s="213"/>
      <c r="D18" s="213">
        <v>9216</v>
      </c>
    </row>
    <row r="19" spans="1:4">
      <c r="A19" s="212" t="s">
        <v>822</v>
      </c>
      <c r="B19" s="213"/>
      <c r="C19" s="213"/>
      <c r="D19" s="213">
        <v>0</v>
      </c>
    </row>
    <row r="20" spans="1:4">
      <c r="A20" s="212" t="s">
        <v>823</v>
      </c>
      <c r="B20" s="213"/>
      <c r="C20" s="213"/>
      <c r="D20" s="213">
        <v>0</v>
      </c>
    </row>
    <row r="21" spans="1:4" ht="26.4">
      <c r="A21" s="214" t="s">
        <v>824</v>
      </c>
      <c r="B21" s="215"/>
      <c r="C21" s="215"/>
      <c r="D21" s="215">
        <v>11733</v>
      </c>
    </row>
    <row r="22" spans="1:4">
      <c r="A22" s="212" t="s">
        <v>825</v>
      </c>
      <c r="B22" s="213"/>
      <c r="C22" s="213"/>
      <c r="D22" s="213">
        <v>26336</v>
      </c>
    </row>
    <row r="23" spans="1:4">
      <c r="A23" s="212" t="s">
        <v>826</v>
      </c>
      <c r="B23" s="213"/>
      <c r="C23" s="213"/>
      <c r="D23" s="213">
        <v>0</v>
      </c>
    </row>
    <row r="24" spans="1:4">
      <c r="A24" s="212" t="s">
        <v>827</v>
      </c>
      <c r="B24" s="213"/>
      <c r="C24" s="213"/>
      <c r="D24" s="213">
        <v>7022</v>
      </c>
    </row>
    <row r="25" spans="1:4">
      <c r="A25" s="214" t="s">
        <v>828</v>
      </c>
      <c r="B25" s="215"/>
      <c r="C25" s="215"/>
      <c r="D25" s="215">
        <v>33358</v>
      </c>
    </row>
    <row r="26" spans="1:4">
      <c r="A26" s="214" t="s">
        <v>829</v>
      </c>
      <c r="B26" s="215"/>
      <c r="C26" s="215"/>
      <c r="D26" s="215">
        <v>338</v>
      </c>
    </row>
    <row r="27" spans="1:4">
      <c r="A27" s="214" t="s">
        <v>830</v>
      </c>
      <c r="B27" s="215"/>
      <c r="C27" s="215"/>
      <c r="D27" s="215">
        <v>2272</v>
      </c>
    </row>
    <row r="28" spans="1:4" ht="26.4">
      <c r="A28" s="214" t="s">
        <v>831</v>
      </c>
      <c r="B28" s="215"/>
      <c r="C28" s="215"/>
      <c r="D28" s="215">
        <v>2249</v>
      </c>
    </row>
    <row r="29" spans="1:4">
      <c r="A29" s="212" t="s">
        <v>832</v>
      </c>
      <c r="B29" s="213"/>
      <c r="C29" s="213"/>
      <c r="D29" s="213"/>
    </row>
    <row r="30" spans="1:4" ht="26.4">
      <c r="A30" s="212" t="s">
        <v>833</v>
      </c>
      <c r="B30" s="213"/>
      <c r="C30" s="213"/>
      <c r="D30" s="213"/>
    </row>
    <row r="31" spans="1:4" ht="26.4">
      <c r="A31" s="212" t="s">
        <v>834</v>
      </c>
      <c r="B31" s="213"/>
      <c r="C31" s="213"/>
      <c r="D31" s="213"/>
    </row>
    <row r="32" spans="1:4">
      <c r="A32" s="212" t="s">
        <v>835</v>
      </c>
      <c r="B32" s="213"/>
      <c r="C32" s="213"/>
      <c r="D32" s="213"/>
    </row>
    <row r="33" spans="1:4" ht="26.4">
      <c r="A33" s="214" t="s">
        <v>836</v>
      </c>
      <c r="B33" s="215"/>
      <c r="C33" s="215"/>
      <c r="D33" s="215"/>
    </row>
    <row r="34" spans="1:4">
      <c r="A34" s="212" t="s">
        <v>837</v>
      </c>
      <c r="B34" s="213"/>
      <c r="C34" s="213"/>
      <c r="D34" s="213"/>
    </row>
    <row r="35" spans="1:4">
      <c r="A35" s="212" t="s">
        <v>838</v>
      </c>
      <c r="B35" s="213"/>
      <c r="C35" s="213"/>
      <c r="D35" s="213"/>
    </row>
    <row r="36" spans="1:4">
      <c r="A36" s="212" t="s">
        <v>839</v>
      </c>
      <c r="B36" s="213"/>
      <c r="C36" s="213"/>
      <c r="D36" s="213"/>
    </row>
    <row r="37" spans="1:4">
      <c r="A37" s="212" t="s">
        <v>840</v>
      </c>
      <c r="B37" s="213"/>
      <c r="C37" s="213"/>
      <c r="D37" s="213"/>
    </row>
    <row r="38" spans="1:4" ht="26.4">
      <c r="A38" s="214" t="s">
        <v>841</v>
      </c>
      <c r="B38" s="215"/>
      <c r="C38" s="215"/>
      <c r="D38" s="215"/>
    </row>
    <row r="39" spans="1:4" ht="26.4">
      <c r="A39" s="214" t="s">
        <v>842</v>
      </c>
      <c r="B39" s="215"/>
      <c r="C39" s="215"/>
      <c r="D39" s="215"/>
    </row>
    <row r="40" spans="1:4">
      <c r="A40" s="214" t="s">
        <v>843</v>
      </c>
      <c r="B40" s="215"/>
      <c r="C40" s="215"/>
      <c r="D40" s="215">
        <v>2249</v>
      </c>
    </row>
    <row r="41" spans="1:4" ht="26.4">
      <c r="A41" s="212" t="s">
        <v>844</v>
      </c>
      <c r="B41" s="213"/>
      <c r="C41" s="213"/>
      <c r="D41" s="213"/>
    </row>
    <row r="42" spans="1:4">
      <c r="A42" s="212" t="s">
        <v>845</v>
      </c>
      <c r="B42" s="213"/>
      <c r="C42" s="213"/>
      <c r="D42" s="213"/>
    </row>
    <row r="43" spans="1:4" ht="26.4">
      <c r="A43" s="214" t="s">
        <v>846</v>
      </c>
      <c r="B43" s="215"/>
      <c r="C43" s="215"/>
      <c r="D43" s="215"/>
    </row>
    <row r="44" spans="1:4">
      <c r="A44" s="214" t="s">
        <v>847</v>
      </c>
      <c r="B44" s="215"/>
      <c r="C44" s="215"/>
      <c r="D44" s="215"/>
    </row>
    <row r="45" spans="1:4">
      <c r="A45" s="214" t="s">
        <v>848</v>
      </c>
      <c r="B45" s="215"/>
      <c r="C45" s="215"/>
      <c r="D45" s="215"/>
    </row>
    <row r="46" spans="1:4">
      <c r="A46" s="214" t="s">
        <v>849</v>
      </c>
      <c r="B46" s="215"/>
      <c r="C46" s="215"/>
      <c r="D46" s="215">
        <v>2249</v>
      </c>
    </row>
    <row r="47" spans="1:4">
      <c r="A47" s="129"/>
      <c r="B47" s="129"/>
      <c r="C47" s="129"/>
      <c r="D47" s="129"/>
    </row>
  </sheetData>
  <mergeCells count="2">
    <mergeCell ref="A1:D1"/>
    <mergeCell ref="A2:D2"/>
  </mergeCells>
  <phoneticPr fontId="0" type="noConversion"/>
  <pageMargins left="0.46" right="0.36" top="0.74803149606299213" bottom="0.74803149606299213" header="0.31496062992125984" footer="0.31496062992125984"/>
  <pageSetup paperSize="9" scale="80" orientation="portrait" horizontalDpi="300" verticalDpi="300" r:id="rId1"/>
  <headerFooter alignWithMargins="0">
    <oddHeader>&amp;R37.sz.melléklet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F135"/>
  <sheetViews>
    <sheetView workbookViewId="0">
      <selection activeCell="D27" sqref="D27"/>
    </sheetView>
  </sheetViews>
  <sheetFormatPr defaultRowHeight="14.4"/>
  <cols>
    <col min="1" max="1" width="73.109375" customWidth="1"/>
    <col min="2" max="2" width="13.109375" customWidth="1"/>
    <col min="3" max="3" width="17.33203125" customWidth="1"/>
    <col min="4" max="4" width="14.33203125" customWidth="1"/>
  </cols>
  <sheetData>
    <row r="1" spans="1:6" ht="27" customHeight="1">
      <c r="A1" s="296" t="s">
        <v>1020</v>
      </c>
      <c r="B1" s="282"/>
      <c r="C1" s="282"/>
      <c r="D1" s="282"/>
      <c r="E1" s="222"/>
      <c r="F1" s="195"/>
    </row>
    <row r="2" spans="1:6" ht="25.5" customHeight="1">
      <c r="A2" s="285" t="s">
        <v>851</v>
      </c>
      <c r="B2" s="282"/>
      <c r="C2" s="282"/>
      <c r="D2" s="282"/>
      <c r="E2" s="68"/>
      <c r="F2" s="195"/>
    </row>
    <row r="4" spans="1:6">
      <c r="A4" s="129" t="s">
        <v>691</v>
      </c>
      <c r="B4" s="129"/>
      <c r="C4" s="129"/>
      <c r="D4" s="129"/>
      <c r="E4" s="129"/>
      <c r="F4" s="129"/>
    </row>
    <row r="5" spans="1:6" ht="39.6">
      <c r="A5" s="220" t="s">
        <v>202</v>
      </c>
      <c r="B5" s="221" t="s">
        <v>806</v>
      </c>
      <c r="C5" s="221" t="s">
        <v>807</v>
      </c>
      <c r="D5" s="221" t="s">
        <v>808</v>
      </c>
      <c r="E5" s="129"/>
      <c r="F5" s="129"/>
    </row>
    <row r="6" spans="1:6">
      <c r="A6" s="214" t="s">
        <v>852</v>
      </c>
      <c r="B6" s="146">
        <v>11267</v>
      </c>
      <c r="C6" s="146">
        <v>4290</v>
      </c>
      <c r="D6" s="146">
        <v>13969</v>
      </c>
      <c r="E6" s="129"/>
      <c r="F6" s="129"/>
    </row>
    <row r="7" spans="1:6">
      <c r="A7" s="212" t="s">
        <v>853</v>
      </c>
      <c r="B7" s="213"/>
      <c r="C7" s="213"/>
      <c r="D7" s="213"/>
      <c r="E7" s="129"/>
      <c r="F7" s="129"/>
    </row>
    <row r="8" spans="1:6">
      <c r="A8" s="212" t="s">
        <v>854</v>
      </c>
      <c r="B8" s="213"/>
      <c r="C8" s="213"/>
      <c r="D8" s="213"/>
      <c r="E8" s="129"/>
      <c r="F8" s="129"/>
    </row>
    <row r="9" spans="1:6">
      <c r="A9" s="212" t="s">
        <v>855</v>
      </c>
      <c r="B9" s="213"/>
      <c r="C9" s="213"/>
      <c r="D9" s="213"/>
      <c r="E9" s="129"/>
      <c r="F9" s="129"/>
    </row>
    <row r="10" spans="1:6">
      <c r="A10" s="214" t="s">
        <v>856</v>
      </c>
      <c r="B10" s="215">
        <v>11267</v>
      </c>
      <c r="C10" s="215">
        <v>4290</v>
      </c>
      <c r="D10" s="215">
        <v>13969</v>
      </c>
      <c r="E10" s="129"/>
      <c r="F10" s="129"/>
    </row>
    <row r="11" spans="1:6">
      <c r="A11" s="212" t="s">
        <v>857</v>
      </c>
      <c r="B11" s="213">
        <v>3700960</v>
      </c>
      <c r="C11" s="213">
        <v>-27956</v>
      </c>
      <c r="D11" s="213">
        <v>3198500</v>
      </c>
      <c r="E11" s="129"/>
      <c r="F11" s="129"/>
    </row>
    <row r="12" spans="1:6">
      <c r="A12" s="212" t="s">
        <v>858</v>
      </c>
      <c r="B12" s="213">
        <v>14328</v>
      </c>
      <c r="C12" s="213">
        <v>273</v>
      </c>
      <c r="D12" s="213">
        <v>14602</v>
      </c>
      <c r="E12" s="129"/>
      <c r="F12" s="129"/>
    </row>
    <row r="13" spans="1:6">
      <c r="A13" s="212" t="s">
        <v>859</v>
      </c>
      <c r="B13" s="213"/>
      <c r="C13" s="213"/>
      <c r="D13" s="213"/>
      <c r="E13" s="129"/>
      <c r="F13" s="129"/>
    </row>
    <row r="14" spans="1:6">
      <c r="A14" s="212" t="s">
        <v>860</v>
      </c>
      <c r="B14" s="213">
        <v>25709</v>
      </c>
      <c r="C14" s="213">
        <v>61135</v>
      </c>
      <c r="D14" s="213">
        <v>88431</v>
      </c>
      <c r="E14" s="129"/>
      <c r="F14" s="129"/>
    </row>
    <row r="15" spans="1:6">
      <c r="A15" s="212" t="s">
        <v>861</v>
      </c>
      <c r="B15" s="213"/>
      <c r="C15" s="213"/>
      <c r="D15" s="213"/>
      <c r="E15" s="129"/>
      <c r="F15" s="129"/>
    </row>
    <row r="16" spans="1:6">
      <c r="A16" s="214" t="s">
        <v>862</v>
      </c>
      <c r="B16" s="215">
        <v>3740997</v>
      </c>
      <c r="C16" s="215">
        <v>33452</v>
      </c>
      <c r="D16" s="215">
        <v>3301533</v>
      </c>
      <c r="E16" s="129"/>
      <c r="F16" s="129"/>
    </row>
    <row r="17" spans="1:6">
      <c r="A17" s="212" t="s">
        <v>863</v>
      </c>
      <c r="B17" s="213">
        <v>53960</v>
      </c>
      <c r="C17" s="213">
        <v>0</v>
      </c>
      <c r="D17" s="213">
        <v>53960</v>
      </c>
      <c r="E17" s="129"/>
      <c r="F17" s="129"/>
    </row>
    <row r="18" spans="1:6">
      <c r="A18" s="212" t="s">
        <v>864</v>
      </c>
      <c r="B18" s="213"/>
      <c r="C18" s="213"/>
      <c r="D18" s="213">
        <v>38</v>
      </c>
      <c r="E18" s="129"/>
      <c r="F18" s="129"/>
    </row>
    <row r="19" spans="1:6">
      <c r="A19" s="212" t="s">
        <v>865</v>
      </c>
      <c r="B19" s="213"/>
      <c r="C19" s="213"/>
      <c r="D19" s="213"/>
      <c r="E19" s="129"/>
      <c r="F19" s="129"/>
    </row>
    <row r="20" spans="1:6">
      <c r="A20" s="214" t="s">
        <v>866</v>
      </c>
      <c r="B20" s="215">
        <v>53960</v>
      </c>
      <c r="C20" s="215">
        <v>0</v>
      </c>
      <c r="D20" s="215">
        <v>53998</v>
      </c>
      <c r="E20" s="129"/>
      <c r="F20" s="129"/>
    </row>
    <row r="21" spans="1:6">
      <c r="A21" s="212" t="s">
        <v>867</v>
      </c>
      <c r="B21" s="213"/>
      <c r="C21" s="213">
        <v>-21951</v>
      </c>
      <c r="D21" s="213">
        <v>452553</v>
      </c>
      <c r="E21" s="129"/>
      <c r="F21" s="129"/>
    </row>
    <row r="22" spans="1:6" ht="26.4">
      <c r="A22" s="212" t="s">
        <v>868</v>
      </c>
      <c r="B22" s="213"/>
      <c r="C22" s="213"/>
      <c r="D22" s="213"/>
      <c r="E22" s="129"/>
      <c r="F22" s="129"/>
    </row>
    <row r="23" spans="1:6">
      <c r="A23" s="214" t="s">
        <v>869</v>
      </c>
      <c r="B23" s="215"/>
      <c r="C23" s="215">
        <v>-21951</v>
      </c>
      <c r="D23" s="215">
        <v>452553</v>
      </c>
      <c r="E23" s="129"/>
      <c r="F23" s="129"/>
    </row>
    <row r="24" spans="1:6">
      <c r="A24" s="214" t="s">
        <v>870</v>
      </c>
      <c r="B24" s="215">
        <v>3806224</v>
      </c>
      <c r="C24" s="215">
        <v>15791</v>
      </c>
      <c r="D24" s="215">
        <v>3822053</v>
      </c>
      <c r="E24" s="129"/>
      <c r="F24" s="129"/>
    </row>
    <row r="25" spans="1:6">
      <c r="A25" s="212" t="s">
        <v>871</v>
      </c>
      <c r="B25" s="213">
        <v>288</v>
      </c>
      <c r="C25" s="213">
        <v>-169</v>
      </c>
      <c r="D25" s="213">
        <v>120</v>
      </c>
      <c r="E25" s="129"/>
      <c r="F25" s="129"/>
    </row>
    <row r="26" spans="1:6">
      <c r="A26" s="212" t="s">
        <v>872</v>
      </c>
      <c r="B26" s="213"/>
      <c r="C26" s="213"/>
      <c r="D26" s="213"/>
      <c r="E26" s="129"/>
      <c r="F26" s="129"/>
    </row>
    <row r="27" spans="1:6">
      <c r="A27" s="212" t="s">
        <v>873</v>
      </c>
      <c r="B27" s="213"/>
      <c r="C27" s="213"/>
      <c r="D27" s="213"/>
      <c r="E27" s="129"/>
      <c r="F27" s="129"/>
    </row>
    <row r="28" spans="1:6">
      <c r="A28" s="212" t="s">
        <v>874</v>
      </c>
      <c r="B28" s="213"/>
      <c r="C28" s="213"/>
      <c r="D28" s="213"/>
      <c r="E28" s="129"/>
      <c r="F28" s="129"/>
    </row>
    <row r="29" spans="1:6">
      <c r="A29" s="212" t="s">
        <v>875</v>
      </c>
      <c r="B29" s="213"/>
      <c r="C29" s="213"/>
      <c r="D29" s="213"/>
      <c r="E29" s="129"/>
      <c r="F29" s="129"/>
    </row>
    <row r="30" spans="1:6">
      <c r="A30" s="214" t="s">
        <v>876</v>
      </c>
      <c r="B30" s="215">
        <v>288</v>
      </c>
      <c r="C30" s="215">
        <v>-169</v>
      </c>
      <c r="D30" s="215">
        <v>120</v>
      </c>
      <c r="E30" s="129"/>
      <c r="F30" s="129"/>
    </row>
    <row r="31" spans="1:6">
      <c r="A31" s="212" t="s">
        <v>877</v>
      </c>
      <c r="B31" s="213"/>
      <c r="C31" s="213"/>
      <c r="D31" s="213"/>
      <c r="E31" s="129"/>
      <c r="F31" s="129"/>
    </row>
    <row r="32" spans="1:6">
      <c r="A32" s="212" t="s">
        <v>878</v>
      </c>
      <c r="B32" s="213">
        <v>38</v>
      </c>
      <c r="C32" s="213"/>
      <c r="D32" s="213"/>
      <c r="E32" s="129"/>
      <c r="F32" s="129"/>
    </row>
    <row r="33" spans="1:6">
      <c r="A33" s="212" t="s">
        <v>879</v>
      </c>
      <c r="B33" s="213"/>
      <c r="C33" s="213"/>
      <c r="D33" s="213"/>
      <c r="E33" s="129"/>
      <c r="F33" s="129"/>
    </row>
    <row r="34" spans="1:6">
      <c r="A34" s="212" t="s">
        <v>880</v>
      </c>
      <c r="B34" s="213"/>
      <c r="C34" s="213"/>
      <c r="D34" s="213"/>
      <c r="E34" s="129"/>
      <c r="F34" s="129"/>
    </row>
    <row r="35" spans="1:6">
      <c r="A35" s="212" t="s">
        <v>881</v>
      </c>
      <c r="B35" s="213"/>
      <c r="C35" s="213"/>
      <c r="D35" s="213"/>
      <c r="E35" s="129"/>
      <c r="F35" s="129"/>
    </row>
    <row r="36" spans="1:6">
      <c r="A36" s="212" t="s">
        <v>882</v>
      </c>
      <c r="B36" s="213"/>
      <c r="C36" s="213"/>
      <c r="D36" s="213"/>
      <c r="E36" s="129"/>
      <c r="F36" s="129"/>
    </row>
    <row r="37" spans="1:6">
      <c r="A37" s="212" t="s">
        <v>883</v>
      </c>
      <c r="B37" s="213"/>
      <c r="C37" s="213"/>
      <c r="D37" s="213"/>
      <c r="E37" s="129"/>
      <c r="F37" s="129"/>
    </row>
    <row r="38" spans="1:6">
      <c r="A38" s="214" t="s">
        <v>884</v>
      </c>
      <c r="B38" s="215">
        <v>38</v>
      </c>
      <c r="C38" s="215"/>
      <c r="D38" s="215"/>
      <c r="E38" s="129"/>
      <c r="F38" s="129"/>
    </row>
    <row r="39" spans="1:6">
      <c r="A39" s="214" t="s">
        <v>885</v>
      </c>
      <c r="B39" s="215">
        <v>326</v>
      </c>
      <c r="C39" s="215">
        <v>-169</v>
      </c>
      <c r="D39" s="215">
        <v>120</v>
      </c>
      <c r="E39" s="129"/>
      <c r="F39" s="129"/>
    </row>
    <row r="40" spans="1:6">
      <c r="A40" s="212" t="s">
        <v>886</v>
      </c>
      <c r="B40" s="213"/>
      <c r="C40" s="213"/>
      <c r="D40" s="213"/>
      <c r="E40" s="129"/>
      <c r="F40" s="129"/>
    </row>
    <row r="41" spans="1:6">
      <c r="A41" s="212" t="s">
        <v>887</v>
      </c>
      <c r="B41" s="213">
        <v>29</v>
      </c>
      <c r="C41" s="213">
        <v>263</v>
      </c>
      <c r="D41" s="213">
        <v>293</v>
      </c>
      <c r="E41" s="129"/>
      <c r="F41" s="129"/>
    </row>
    <row r="42" spans="1:6">
      <c r="A42" s="212" t="s">
        <v>888</v>
      </c>
      <c r="B42" s="213">
        <v>103092</v>
      </c>
      <c r="C42" s="213">
        <v>66731</v>
      </c>
      <c r="D42" s="213">
        <v>169824</v>
      </c>
      <c r="E42" s="129"/>
      <c r="F42" s="129"/>
    </row>
    <row r="43" spans="1:6">
      <c r="A43" s="212" t="s">
        <v>889</v>
      </c>
      <c r="B43" s="213"/>
      <c r="C43" s="213"/>
      <c r="D43" s="213"/>
      <c r="E43" s="129"/>
      <c r="F43" s="129"/>
    </row>
    <row r="44" spans="1:6">
      <c r="A44" s="212" t="s">
        <v>890</v>
      </c>
      <c r="B44" s="213">
        <v>905</v>
      </c>
      <c r="C44" s="213">
        <v>159</v>
      </c>
      <c r="D44" s="213">
        <v>1064</v>
      </c>
      <c r="E44" s="129"/>
      <c r="F44" s="129"/>
    </row>
    <row r="45" spans="1:6">
      <c r="A45" s="214" t="s">
        <v>891</v>
      </c>
      <c r="B45" s="215">
        <v>104026</v>
      </c>
      <c r="C45" s="215">
        <v>67153</v>
      </c>
      <c r="D45" s="215">
        <v>171181</v>
      </c>
      <c r="E45" s="129"/>
      <c r="F45" s="129"/>
    </row>
    <row r="46" spans="1:6" ht="26.4">
      <c r="A46" s="212" t="s">
        <v>892</v>
      </c>
      <c r="B46" s="213"/>
      <c r="C46" s="213">
        <v>10</v>
      </c>
      <c r="D46" s="213">
        <v>10</v>
      </c>
      <c r="E46" s="129"/>
      <c r="F46" s="129"/>
    </row>
    <row r="47" spans="1:6" ht="26.4">
      <c r="A47" s="212" t="s">
        <v>893</v>
      </c>
      <c r="B47" s="213"/>
      <c r="C47" s="213"/>
      <c r="D47" s="213"/>
      <c r="E47" s="129"/>
      <c r="F47" s="129"/>
    </row>
    <row r="48" spans="1:6">
      <c r="A48" s="212" t="s">
        <v>894</v>
      </c>
      <c r="B48" s="213"/>
      <c r="C48" s="213">
        <v>3949</v>
      </c>
      <c r="D48" s="213">
        <v>66838</v>
      </c>
      <c r="E48" s="129"/>
      <c r="F48" s="129"/>
    </row>
    <row r="49" spans="1:6">
      <c r="A49" s="212" t="s">
        <v>895</v>
      </c>
      <c r="B49" s="213">
        <v>37874</v>
      </c>
      <c r="C49" s="213">
        <v>-36732</v>
      </c>
      <c r="D49" s="213">
        <v>1142</v>
      </c>
      <c r="E49" s="129"/>
      <c r="F49" s="129"/>
    </row>
    <row r="50" spans="1:6" ht="26.4">
      <c r="A50" s="212" t="s">
        <v>896</v>
      </c>
      <c r="B50" s="213"/>
      <c r="C50" s="213"/>
      <c r="D50" s="213"/>
      <c r="E50" s="129"/>
      <c r="F50" s="129"/>
    </row>
    <row r="51" spans="1:6" ht="26.4">
      <c r="A51" s="212" t="s">
        <v>897</v>
      </c>
      <c r="B51" s="213"/>
      <c r="C51" s="213"/>
      <c r="D51" s="213"/>
      <c r="E51" s="129"/>
      <c r="F51" s="129"/>
    </row>
    <row r="52" spans="1:6" ht="26.4">
      <c r="A52" s="212" t="s">
        <v>898</v>
      </c>
      <c r="B52" s="213">
        <v>3983</v>
      </c>
      <c r="C52" s="213"/>
      <c r="D52" s="213"/>
      <c r="E52" s="129"/>
      <c r="F52" s="129"/>
    </row>
    <row r="53" spans="1:6" ht="26.4">
      <c r="A53" s="212" t="s">
        <v>899</v>
      </c>
      <c r="B53" s="213">
        <v>3983</v>
      </c>
      <c r="C53" s="213"/>
      <c r="D53" s="213"/>
      <c r="E53" s="129"/>
      <c r="F53" s="129"/>
    </row>
    <row r="54" spans="1:6">
      <c r="A54" s="214" t="s">
        <v>900</v>
      </c>
      <c r="B54" s="215">
        <v>41857</v>
      </c>
      <c r="C54" s="215">
        <v>-32773</v>
      </c>
      <c r="D54" s="215">
        <v>67990</v>
      </c>
      <c r="E54" s="129"/>
      <c r="F54" s="129"/>
    </row>
    <row r="55" spans="1:6" ht="26.4">
      <c r="A55" s="212" t="s">
        <v>901</v>
      </c>
      <c r="B55" s="213"/>
      <c r="C55" s="213"/>
      <c r="D55" s="213"/>
      <c r="E55" s="129"/>
      <c r="F55" s="129"/>
    </row>
    <row r="56" spans="1:6" ht="26.4">
      <c r="A56" s="212" t="s">
        <v>902</v>
      </c>
      <c r="B56" s="213"/>
      <c r="C56" s="213"/>
      <c r="D56" s="213"/>
      <c r="E56" s="129"/>
      <c r="F56" s="129"/>
    </row>
    <row r="57" spans="1:6" ht="26.4">
      <c r="A57" s="212" t="s">
        <v>903</v>
      </c>
      <c r="B57" s="213"/>
      <c r="C57" s="213"/>
      <c r="D57" s="213"/>
      <c r="E57" s="129"/>
      <c r="F57" s="129"/>
    </row>
    <row r="58" spans="1:6" ht="26.4">
      <c r="A58" s="212" t="s">
        <v>904</v>
      </c>
      <c r="B58" s="213">
        <v>21379</v>
      </c>
      <c r="C58" s="213"/>
      <c r="D58" s="213"/>
      <c r="E58" s="129"/>
      <c r="F58" s="129"/>
    </row>
    <row r="59" spans="1:6" ht="26.4">
      <c r="A59" s="212" t="s">
        <v>905</v>
      </c>
      <c r="B59" s="213"/>
      <c r="C59" s="213"/>
      <c r="D59" s="213"/>
      <c r="E59" s="129"/>
      <c r="F59" s="129"/>
    </row>
    <row r="60" spans="1:6" ht="26.4">
      <c r="A60" s="212" t="s">
        <v>906</v>
      </c>
      <c r="B60" s="213"/>
      <c r="C60" s="213"/>
      <c r="D60" s="213"/>
      <c r="E60" s="129"/>
      <c r="F60" s="129"/>
    </row>
    <row r="61" spans="1:6" ht="26.4">
      <c r="A61" s="212" t="s">
        <v>907</v>
      </c>
      <c r="B61" s="213"/>
      <c r="C61" s="213"/>
      <c r="D61" s="213"/>
      <c r="E61" s="129"/>
      <c r="F61" s="129"/>
    </row>
    <row r="62" spans="1:6" ht="26.4">
      <c r="A62" s="212" t="s">
        <v>908</v>
      </c>
      <c r="B62" s="213"/>
      <c r="C62" s="213"/>
      <c r="D62" s="213"/>
      <c r="E62" s="129"/>
      <c r="F62" s="129"/>
    </row>
    <row r="63" spans="1:6">
      <c r="A63" s="214" t="s">
        <v>909</v>
      </c>
      <c r="B63" s="215">
        <v>21379</v>
      </c>
      <c r="C63" s="215"/>
      <c r="D63" s="215"/>
      <c r="E63" s="129"/>
      <c r="F63" s="129"/>
    </row>
    <row r="64" spans="1:6">
      <c r="A64" s="212" t="s">
        <v>910</v>
      </c>
      <c r="B64" s="213"/>
      <c r="C64" s="213">
        <v>100</v>
      </c>
      <c r="D64" s="213">
        <v>100</v>
      </c>
      <c r="E64" s="129"/>
      <c r="F64" s="129"/>
    </row>
    <row r="65" spans="1:6">
      <c r="A65" s="212" t="s">
        <v>911</v>
      </c>
      <c r="B65" s="213"/>
      <c r="C65" s="213"/>
      <c r="D65" s="213"/>
      <c r="E65" s="129"/>
      <c r="F65" s="129"/>
    </row>
    <row r="66" spans="1:6">
      <c r="A66" s="212" t="s">
        <v>912</v>
      </c>
      <c r="B66" s="213"/>
      <c r="C66" s="213"/>
      <c r="D66" s="213"/>
      <c r="E66" s="129"/>
      <c r="F66" s="129"/>
    </row>
    <row r="67" spans="1:6">
      <c r="A67" s="212" t="s">
        <v>913</v>
      </c>
      <c r="B67" s="213"/>
      <c r="C67" s="213"/>
      <c r="D67" s="213"/>
      <c r="E67" s="129"/>
      <c r="F67" s="129"/>
    </row>
    <row r="68" spans="1:6">
      <c r="A68" s="212" t="s">
        <v>914</v>
      </c>
      <c r="B68" s="213"/>
      <c r="C68" s="213">
        <v>100</v>
      </c>
      <c r="D68" s="213">
        <v>100</v>
      </c>
      <c r="E68" s="129"/>
      <c r="F68" s="129"/>
    </row>
    <row r="69" spans="1:6">
      <c r="A69" s="212" t="s">
        <v>915</v>
      </c>
      <c r="B69" s="213"/>
      <c r="C69" s="213"/>
      <c r="D69" s="213"/>
      <c r="E69" s="129"/>
      <c r="F69" s="129"/>
    </row>
    <row r="70" spans="1:6" ht="26.4">
      <c r="A70" s="212" t="s">
        <v>916</v>
      </c>
      <c r="B70" s="213"/>
      <c r="C70" s="213"/>
      <c r="D70" s="213"/>
      <c r="E70" s="129"/>
      <c r="F70" s="129"/>
    </row>
    <row r="71" spans="1:6">
      <c r="A71" s="212" t="s">
        <v>917</v>
      </c>
      <c r="B71" s="213"/>
      <c r="C71" s="213"/>
      <c r="D71" s="213"/>
      <c r="E71" s="129"/>
      <c r="F71" s="129"/>
    </row>
    <row r="72" spans="1:6">
      <c r="A72" s="212" t="s">
        <v>918</v>
      </c>
      <c r="B72" s="213"/>
      <c r="C72" s="213"/>
      <c r="D72" s="213"/>
      <c r="E72" s="129"/>
      <c r="F72" s="129"/>
    </row>
    <row r="73" spans="1:6" ht="26.4">
      <c r="A73" s="212" t="s">
        <v>919</v>
      </c>
      <c r="B73" s="213"/>
      <c r="C73" s="213"/>
      <c r="D73" s="213"/>
      <c r="E73" s="129"/>
      <c r="F73" s="129"/>
    </row>
    <row r="74" spans="1:6" ht="26.4">
      <c r="A74" s="212" t="s">
        <v>920</v>
      </c>
      <c r="B74" s="213"/>
      <c r="C74" s="213"/>
      <c r="D74" s="213"/>
      <c r="E74" s="129"/>
      <c r="F74" s="129"/>
    </row>
    <row r="75" spans="1:6" ht="26.4">
      <c r="A75" s="212" t="s">
        <v>921</v>
      </c>
      <c r="B75" s="213"/>
      <c r="C75" s="213"/>
      <c r="D75" s="213"/>
      <c r="E75" s="129"/>
      <c r="F75" s="129"/>
    </row>
    <row r="76" spans="1:6">
      <c r="A76" s="214" t="s">
        <v>922</v>
      </c>
      <c r="B76" s="215"/>
      <c r="C76" s="215">
        <v>100</v>
      </c>
      <c r="D76" s="215">
        <v>100</v>
      </c>
      <c r="E76" s="129"/>
      <c r="F76" s="129"/>
    </row>
    <row r="77" spans="1:6">
      <c r="A77" s="214" t="s">
        <v>923</v>
      </c>
      <c r="B77" s="215">
        <v>63236</v>
      </c>
      <c r="C77" s="215">
        <v>-32673</v>
      </c>
      <c r="D77" s="215">
        <v>68090</v>
      </c>
      <c r="E77" s="129"/>
      <c r="F77" s="129"/>
    </row>
    <row r="78" spans="1:6">
      <c r="A78" s="214" t="s">
        <v>924</v>
      </c>
      <c r="B78" s="215">
        <v>3814</v>
      </c>
      <c r="C78" s="215">
        <v>-402</v>
      </c>
      <c r="D78" s="215">
        <v>3412</v>
      </c>
      <c r="E78" s="129"/>
      <c r="F78" s="129"/>
    </row>
    <row r="79" spans="1:6">
      <c r="A79" s="212" t="s">
        <v>925</v>
      </c>
      <c r="B79" s="213"/>
      <c r="C79" s="213"/>
      <c r="D79" s="213"/>
      <c r="E79" s="129"/>
      <c r="F79" s="129"/>
    </row>
    <row r="80" spans="1:6">
      <c r="A80" s="212" t="s">
        <v>926</v>
      </c>
      <c r="B80" s="213"/>
      <c r="C80" s="213"/>
      <c r="D80" s="213"/>
      <c r="E80" s="129"/>
      <c r="F80" s="129"/>
    </row>
    <row r="81" spans="1:6">
      <c r="A81" s="212" t="s">
        <v>927</v>
      </c>
      <c r="B81" s="213"/>
      <c r="C81" s="213"/>
      <c r="D81" s="213"/>
      <c r="E81" s="129"/>
      <c r="F81" s="129"/>
    </row>
    <row r="82" spans="1:6">
      <c r="A82" s="214" t="s">
        <v>928</v>
      </c>
      <c r="B82" s="215"/>
      <c r="C82" s="215"/>
      <c r="D82" s="215"/>
      <c r="E82" s="129"/>
      <c r="F82" s="129"/>
    </row>
    <row r="83" spans="1:6">
      <c r="A83" s="216" t="s">
        <v>929</v>
      </c>
      <c r="B83" s="217">
        <v>3977626</v>
      </c>
      <c r="C83" s="217">
        <v>49700</v>
      </c>
      <c r="D83" s="217">
        <v>4064856</v>
      </c>
      <c r="E83" s="129"/>
      <c r="F83" s="129"/>
    </row>
    <row r="84" spans="1:6">
      <c r="A84" s="214" t="s">
        <v>930</v>
      </c>
      <c r="B84" s="146"/>
      <c r="C84" s="146"/>
      <c r="D84" s="146"/>
      <c r="E84" s="129"/>
      <c r="F84" s="129"/>
    </row>
    <row r="85" spans="1:6">
      <c r="A85" s="212" t="s">
        <v>931</v>
      </c>
      <c r="B85" s="213">
        <v>4342872</v>
      </c>
      <c r="C85" s="213"/>
      <c r="D85" s="213">
        <v>4342872</v>
      </c>
      <c r="E85" s="129"/>
      <c r="F85" s="129"/>
    </row>
    <row r="86" spans="1:6">
      <c r="A86" s="212" t="s">
        <v>932</v>
      </c>
      <c r="B86" s="213"/>
      <c r="C86" s="213"/>
      <c r="D86" s="213"/>
      <c r="E86" s="129"/>
      <c r="F86" s="129"/>
    </row>
    <row r="87" spans="1:6">
      <c r="A87" s="212" t="s">
        <v>933</v>
      </c>
      <c r="B87" s="213">
        <v>103121</v>
      </c>
      <c r="C87" s="213"/>
      <c r="D87" s="213">
        <v>103122</v>
      </c>
      <c r="E87" s="129"/>
      <c r="F87" s="129"/>
    </row>
    <row r="88" spans="1:6">
      <c r="A88" s="212" t="s">
        <v>934</v>
      </c>
      <c r="B88" s="213"/>
      <c r="C88" s="213"/>
      <c r="D88" s="213"/>
      <c r="E88" s="129"/>
      <c r="F88" s="129"/>
    </row>
    <row r="89" spans="1:6">
      <c r="A89" s="212" t="s">
        <v>935</v>
      </c>
      <c r="B89" s="213">
        <v>-482576</v>
      </c>
      <c r="C89" s="213"/>
      <c r="D89" s="213">
        <v>-482577</v>
      </c>
      <c r="E89" s="129"/>
      <c r="F89" s="129"/>
    </row>
    <row r="90" spans="1:6">
      <c r="A90" s="212" t="s">
        <v>936</v>
      </c>
      <c r="B90" s="213"/>
      <c r="C90" s="213"/>
      <c r="D90" s="213"/>
      <c r="E90" s="129"/>
      <c r="F90" s="129"/>
    </row>
    <row r="91" spans="1:6">
      <c r="A91" s="214" t="s">
        <v>937</v>
      </c>
      <c r="B91" s="215">
        <v>3963417</v>
      </c>
      <c r="C91" s="215"/>
      <c r="D91" s="215">
        <v>3978254</v>
      </c>
      <c r="E91" s="129"/>
      <c r="F91" s="129"/>
    </row>
    <row r="92" spans="1:6" ht="26.4">
      <c r="A92" s="212" t="s">
        <v>938</v>
      </c>
      <c r="B92" s="213">
        <v>524</v>
      </c>
      <c r="C92" s="213">
        <v>-524</v>
      </c>
      <c r="D92" s="213"/>
      <c r="E92" s="129"/>
      <c r="F92" s="129"/>
    </row>
    <row r="93" spans="1:6" ht="26.4">
      <c r="A93" s="212" t="s">
        <v>939</v>
      </c>
      <c r="B93" s="213">
        <v>2082</v>
      </c>
      <c r="C93" s="213">
        <v>-2082</v>
      </c>
      <c r="D93" s="213"/>
      <c r="E93" s="129"/>
      <c r="F93" s="129"/>
    </row>
    <row r="94" spans="1:6">
      <c r="A94" s="212" t="s">
        <v>940</v>
      </c>
      <c r="B94" s="213">
        <v>635</v>
      </c>
      <c r="C94" s="213">
        <v>-635</v>
      </c>
      <c r="D94" s="213"/>
      <c r="E94" s="129"/>
      <c r="F94" s="129"/>
    </row>
    <row r="95" spans="1:6" ht="26.4">
      <c r="A95" s="212" t="s">
        <v>941</v>
      </c>
      <c r="B95" s="213"/>
      <c r="C95" s="213"/>
      <c r="D95" s="213"/>
      <c r="E95" s="129"/>
      <c r="F95" s="129"/>
    </row>
    <row r="96" spans="1:6" ht="26.4">
      <c r="A96" s="212" t="s">
        <v>942</v>
      </c>
      <c r="B96" s="213"/>
      <c r="C96" s="213"/>
      <c r="D96" s="213"/>
      <c r="E96" s="129"/>
      <c r="F96" s="129"/>
    </row>
    <row r="97" spans="1:6">
      <c r="A97" s="212" t="s">
        <v>943</v>
      </c>
      <c r="B97" s="213"/>
      <c r="C97" s="213"/>
      <c r="D97" s="213"/>
      <c r="E97" s="129"/>
      <c r="F97" s="129"/>
    </row>
    <row r="98" spans="1:6">
      <c r="A98" s="212" t="s">
        <v>944</v>
      </c>
      <c r="B98" s="213"/>
      <c r="C98" s="213"/>
      <c r="D98" s="213"/>
      <c r="E98" s="129"/>
      <c r="F98" s="129"/>
    </row>
    <row r="99" spans="1:6" ht="26.4">
      <c r="A99" s="212" t="s">
        <v>945</v>
      </c>
      <c r="B99" s="213"/>
      <c r="C99" s="213"/>
      <c r="D99" s="213"/>
      <c r="E99" s="129"/>
      <c r="F99" s="129"/>
    </row>
    <row r="100" spans="1:6" ht="26.4">
      <c r="A100" s="212" t="s">
        <v>946</v>
      </c>
      <c r="B100" s="213"/>
      <c r="C100" s="213"/>
      <c r="D100" s="213"/>
      <c r="E100" s="129"/>
      <c r="F100" s="129"/>
    </row>
    <row r="101" spans="1:6">
      <c r="A101" s="214" t="s">
        <v>947</v>
      </c>
      <c r="B101" s="215">
        <v>3241</v>
      </c>
      <c r="C101" s="215">
        <v>-3241</v>
      </c>
      <c r="D101" s="215"/>
      <c r="E101" s="129"/>
      <c r="F101" s="129"/>
    </row>
    <row r="102" spans="1:6" ht="26.4">
      <c r="A102" s="212" t="s">
        <v>948</v>
      </c>
      <c r="B102" s="213"/>
      <c r="C102" s="213"/>
      <c r="D102" s="213"/>
      <c r="E102" s="129"/>
      <c r="F102" s="129"/>
    </row>
    <row r="103" spans="1:6" ht="26.4">
      <c r="A103" s="212" t="s">
        <v>949</v>
      </c>
      <c r="B103" s="213"/>
      <c r="C103" s="213"/>
      <c r="D103" s="213"/>
      <c r="E103" s="129"/>
      <c r="F103" s="129"/>
    </row>
    <row r="104" spans="1:6" ht="26.4">
      <c r="A104" s="212" t="s">
        <v>950</v>
      </c>
      <c r="B104" s="213"/>
      <c r="C104" s="213"/>
      <c r="D104" s="213"/>
      <c r="E104" s="129"/>
      <c r="F104" s="129"/>
    </row>
    <row r="105" spans="1:6" ht="26.4">
      <c r="A105" s="212" t="s">
        <v>951</v>
      </c>
      <c r="B105" s="213"/>
      <c r="C105" s="213"/>
      <c r="D105" s="213"/>
      <c r="E105" s="129"/>
      <c r="F105" s="129"/>
    </row>
    <row r="106" spans="1:6" ht="26.4">
      <c r="A106" s="212" t="s">
        <v>952</v>
      </c>
      <c r="B106" s="213"/>
      <c r="C106" s="213"/>
      <c r="D106" s="213"/>
      <c r="E106" s="129"/>
      <c r="F106" s="129"/>
    </row>
    <row r="107" spans="1:6" ht="26.4">
      <c r="A107" s="212" t="s">
        <v>953</v>
      </c>
      <c r="B107" s="213"/>
      <c r="C107" s="213">
        <v>36027</v>
      </c>
      <c r="D107" s="213">
        <v>36027</v>
      </c>
      <c r="E107" s="129"/>
      <c r="F107" s="129"/>
    </row>
    <row r="108" spans="1:6" ht="26.4">
      <c r="A108" s="212" t="s">
        <v>954</v>
      </c>
      <c r="B108" s="213"/>
      <c r="C108" s="213"/>
      <c r="D108" s="213"/>
      <c r="E108" s="129"/>
      <c r="F108" s="129"/>
    </row>
    <row r="109" spans="1:6" ht="26.4">
      <c r="A109" s="212" t="s">
        <v>955</v>
      </c>
      <c r="B109" s="213"/>
      <c r="C109" s="213"/>
      <c r="D109" s="213"/>
      <c r="E109" s="129"/>
      <c r="F109" s="129"/>
    </row>
    <row r="110" spans="1:6" ht="26.4">
      <c r="A110" s="212" t="s">
        <v>956</v>
      </c>
      <c r="B110" s="213">
        <v>47</v>
      </c>
      <c r="C110" s="213">
        <v>4831</v>
      </c>
      <c r="D110" s="213">
        <v>4877</v>
      </c>
      <c r="E110" s="129"/>
      <c r="F110" s="129"/>
    </row>
    <row r="111" spans="1:6">
      <c r="A111" s="214" t="s">
        <v>957</v>
      </c>
      <c r="B111" s="215">
        <v>47</v>
      </c>
      <c r="C111" s="215">
        <v>40858</v>
      </c>
      <c r="D111" s="215">
        <v>40904</v>
      </c>
      <c r="E111" s="129"/>
      <c r="F111" s="129"/>
    </row>
    <row r="112" spans="1:6">
      <c r="A112" s="212" t="s">
        <v>958</v>
      </c>
      <c r="B112" s="213">
        <v>9984</v>
      </c>
      <c r="C112" s="213">
        <v>25257</v>
      </c>
      <c r="D112" s="213">
        <v>35242</v>
      </c>
      <c r="E112" s="129"/>
      <c r="F112" s="129"/>
    </row>
    <row r="113" spans="1:6" ht="26.4">
      <c r="A113" s="212" t="s">
        <v>959</v>
      </c>
      <c r="B113" s="213"/>
      <c r="C113" s="213"/>
      <c r="D113" s="213"/>
      <c r="E113" s="129"/>
      <c r="F113" s="129"/>
    </row>
    <row r="114" spans="1:6">
      <c r="A114" s="212" t="s">
        <v>960</v>
      </c>
      <c r="B114" s="213">
        <v>32</v>
      </c>
      <c r="C114" s="213">
        <v>0</v>
      </c>
      <c r="D114" s="213">
        <v>31</v>
      </c>
      <c r="E114" s="129"/>
      <c r="F114" s="129"/>
    </row>
    <row r="115" spans="1:6">
      <c r="A115" s="212" t="s">
        <v>961</v>
      </c>
      <c r="B115" s="213"/>
      <c r="C115" s="213"/>
      <c r="D115" s="213"/>
      <c r="E115" s="129"/>
      <c r="F115" s="129"/>
    </row>
    <row r="116" spans="1:6" ht="26.4">
      <c r="A116" s="212" t="s">
        <v>962</v>
      </c>
      <c r="B116" s="213"/>
      <c r="C116" s="213"/>
      <c r="D116" s="213"/>
      <c r="E116" s="129"/>
      <c r="F116" s="129"/>
    </row>
    <row r="117" spans="1:6" ht="26.4">
      <c r="A117" s="212" t="s">
        <v>963</v>
      </c>
      <c r="B117" s="213"/>
      <c r="C117" s="213"/>
      <c r="D117" s="213"/>
      <c r="E117" s="129"/>
      <c r="F117" s="129"/>
    </row>
    <row r="118" spans="1:6" ht="26.4">
      <c r="A118" s="212" t="s">
        <v>964</v>
      </c>
      <c r="B118" s="213"/>
      <c r="C118" s="213"/>
      <c r="D118" s="213"/>
      <c r="E118" s="129"/>
      <c r="F118" s="129"/>
    </row>
    <row r="119" spans="1:6">
      <c r="A119" s="214" t="s">
        <v>966</v>
      </c>
      <c r="B119" s="213">
        <v>10016</v>
      </c>
      <c r="C119" s="213">
        <v>25257</v>
      </c>
      <c r="D119" s="213">
        <v>35273</v>
      </c>
      <c r="E119" s="129"/>
      <c r="F119" s="129"/>
    </row>
    <row r="120" spans="1:6">
      <c r="A120" s="214" t="s">
        <v>967</v>
      </c>
      <c r="B120" s="215">
        <v>13304</v>
      </c>
      <c r="C120" s="215">
        <v>62874</v>
      </c>
      <c r="D120" s="215">
        <v>76177</v>
      </c>
      <c r="E120" s="129"/>
      <c r="F120" s="129"/>
    </row>
    <row r="121" spans="1:6">
      <c r="A121" s="214" t="s">
        <v>968</v>
      </c>
      <c r="B121" s="215">
        <v>905</v>
      </c>
      <c r="C121" s="215">
        <v>159</v>
      </c>
      <c r="D121" s="215">
        <v>1064</v>
      </c>
      <c r="E121" s="129"/>
      <c r="F121" s="129"/>
    </row>
    <row r="122" spans="1:6" ht="26.4">
      <c r="A122" s="214" t="s">
        <v>969</v>
      </c>
      <c r="B122" s="215"/>
      <c r="C122" s="215"/>
      <c r="D122" s="215"/>
      <c r="E122" s="129"/>
      <c r="F122" s="129"/>
    </row>
    <row r="123" spans="1:6">
      <c r="A123" s="212" t="s">
        <v>970</v>
      </c>
      <c r="B123" s="213"/>
      <c r="C123" s="213"/>
      <c r="D123" s="213"/>
      <c r="E123" s="129"/>
      <c r="F123" s="129"/>
    </row>
    <row r="124" spans="1:6">
      <c r="A124" s="212" t="s">
        <v>971</v>
      </c>
      <c r="B124" s="213"/>
      <c r="C124" s="213">
        <v>9361</v>
      </c>
      <c r="D124" s="213">
        <v>9361</v>
      </c>
      <c r="E124" s="129"/>
      <c r="F124" s="129"/>
    </row>
    <row r="125" spans="1:6">
      <c r="A125" s="212" t="s">
        <v>972</v>
      </c>
      <c r="B125" s="213"/>
      <c r="C125" s="213"/>
      <c r="D125" s="213"/>
      <c r="E125" s="129"/>
      <c r="F125" s="129"/>
    </row>
    <row r="126" spans="1:6">
      <c r="A126" s="214" t="s">
        <v>973</v>
      </c>
      <c r="B126" s="215"/>
      <c r="C126" s="215">
        <v>9361</v>
      </c>
      <c r="D126" s="215">
        <v>9361</v>
      </c>
      <c r="E126" s="129"/>
      <c r="F126" s="129"/>
    </row>
    <row r="127" spans="1:6">
      <c r="A127" s="216" t="s">
        <v>974</v>
      </c>
      <c r="B127" s="217">
        <v>3977626</v>
      </c>
      <c r="C127" s="217">
        <v>72394</v>
      </c>
      <c r="D127" s="217">
        <v>4064856</v>
      </c>
      <c r="E127" s="129"/>
      <c r="F127" s="129"/>
    </row>
    <row r="128" spans="1:6">
      <c r="A128" s="129"/>
      <c r="B128" s="129"/>
      <c r="C128" s="129"/>
      <c r="D128" s="129"/>
      <c r="E128" s="129"/>
      <c r="F128" s="129"/>
    </row>
    <row r="129" spans="1:6">
      <c r="A129" s="129"/>
      <c r="B129" s="129"/>
      <c r="C129" s="129"/>
      <c r="D129" s="129"/>
      <c r="E129" s="129"/>
      <c r="F129" s="129"/>
    </row>
    <row r="130" spans="1:6">
      <c r="A130" s="129"/>
      <c r="B130" s="129"/>
      <c r="C130" s="129"/>
      <c r="D130" s="129"/>
      <c r="E130" s="129"/>
      <c r="F130" s="129"/>
    </row>
    <row r="131" spans="1:6">
      <c r="A131" s="129"/>
      <c r="B131" s="129"/>
      <c r="C131" s="129"/>
      <c r="D131" s="129"/>
      <c r="E131" s="129"/>
      <c r="F131" s="129"/>
    </row>
    <row r="132" spans="1:6">
      <c r="A132" s="129"/>
      <c r="B132" s="129"/>
      <c r="C132" s="129"/>
      <c r="D132" s="129"/>
      <c r="E132" s="129"/>
      <c r="F132" s="129"/>
    </row>
    <row r="133" spans="1:6">
      <c r="A133" s="129"/>
      <c r="B133" s="129"/>
      <c r="C133" s="129"/>
      <c r="D133" s="129"/>
      <c r="E133" s="129"/>
      <c r="F133" s="129"/>
    </row>
    <row r="134" spans="1:6">
      <c r="A134" s="129"/>
      <c r="B134" s="129"/>
      <c r="C134" s="129"/>
      <c r="D134" s="129"/>
      <c r="E134" s="129"/>
      <c r="F134" s="129"/>
    </row>
    <row r="135" spans="1:6">
      <c r="A135" s="129"/>
      <c r="B135" s="129"/>
      <c r="C135" s="129"/>
      <c r="D135" s="129"/>
      <c r="E135" s="129"/>
      <c r="F135" s="129"/>
    </row>
  </sheetData>
  <mergeCells count="2">
    <mergeCell ref="A1:D1"/>
    <mergeCell ref="A2:D2"/>
  </mergeCells>
  <phoneticPr fontId="0" type="noConversion"/>
  <pageMargins left="0.70866141732283472" right="0.70866141732283472" top="0.34" bottom="0.46" header="0.17" footer="0.17"/>
  <pageSetup paperSize="9" scale="63" fitToHeight="2" orientation="portrait" horizontalDpi="300" verticalDpi="300" r:id="rId1"/>
  <headerFooter alignWithMargins="0">
    <oddHeader>&amp;R38.sz.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AG171"/>
  <sheetViews>
    <sheetView zoomScale="85" workbookViewId="0">
      <pane xSplit="2" ySplit="5" topLeftCell="C112" activePane="bottomRight" state="frozen"/>
      <selection activeCell="F122" sqref="F122:K122"/>
      <selection pane="topRight" activeCell="F122" sqref="F122:K122"/>
      <selection pane="bottomLeft" activeCell="F122" sqref="F122:K122"/>
      <selection pane="bottomRight" activeCell="E82" sqref="E82:E83"/>
    </sheetView>
  </sheetViews>
  <sheetFormatPr defaultRowHeight="14.4"/>
  <cols>
    <col min="1" max="1" width="105.109375" customWidth="1"/>
    <col min="3" max="5" width="17.109375" style="105" customWidth="1"/>
    <col min="6" max="8" width="20.109375" style="105" customWidth="1"/>
    <col min="9" max="11" width="18.88671875" style="105" customWidth="1"/>
    <col min="12" max="14" width="15.6640625" style="105" customWidth="1"/>
  </cols>
  <sheetData>
    <row r="1" spans="1:14" ht="20.25" customHeight="1">
      <c r="A1" s="281" t="s">
        <v>1020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3"/>
      <c r="M1" s="195"/>
      <c r="N1" s="195"/>
    </row>
    <row r="2" spans="1:14" ht="19.5" customHeight="1">
      <c r="A2" s="284" t="s">
        <v>102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  <c r="M2" s="195"/>
      <c r="N2" s="195"/>
    </row>
    <row r="3" spans="1:14" ht="18">
      <c r="A3" s="48"/>
    </row>
    <row r="4" spans="1:14">
      <c r="A4" s="4" t="s">
        <v>692</v>
      </c>
    </row>
    <row r="5" spans="1:14" ht="66.599999999999994">
      <c r="A5" s="2" t="s">
        <v>319</v>
      </c>
      <c r="B5" s="3" t="s">
        <v>320</v>
      </c>
      <c r="C5" s="123" t="s">
        <v>1022</v>
      </c>
      <c r="D5" s="123" t="s">
        <v>1021</v>
      </c>
      <c r="E5" s="123" t="s">
        <v>1032</v>
      </c>
      <c r="F5" s="123" t="s">
        <v>1023</v>
      </c>
      <c r="G5" s="123" t="s">
        <v>1024</v>
      </c>
      <c r="H5" s="123" t="s">
        <v>1025</v>
      </c>
      <c r="I5" s="123" t="s">
        <v>1026</v>
      </c>
      <c r="J5" s="123" t="s">
        <v>1027</v>
      </c>
      <c r="K5" s="123" t="s">
        <v>1028</v>
      </c>
      <c r="L5" s="124" t="s">
        <v>1029</v>
      </c>
      <c r="M5" s="124" t="s">
        <v>1030</v>
      </c>
      <c r="N5" s="124" t="s">
        <v>1031</v>
      </c>
    </row>
    <row r="6" spans="1:14">
      <c r="A6" s="28" t="s">
        <v>321</v>
      </c>
      <c r="B6" s="29" t="s">
        <v>322</v>
      </c>
      <c r="C6" s="108">
        <v>5225</v>
      </c>
      <c r="D6" s="108">
        <v>5185</v>
      </c>
      <c r="E6" s="108">
        <v>5184</v>
      </c>
      <c r="F6" s="108">
        <v>0</v>
      </c>
      <c r="G6" s="108"/>
      <c r="H6" s="108"/>
      <c r="I6" s="108"/>
      <c r="J6" s="108"/>
      <c r="K6" s="108"/>
      <c r="L6" s="109">
        <f>I6+F6+C6</f>
        <v>5225</v>
      </c>
      <c r="M6" s="109">
        <f>J6+G6+D6</f>
        <v>5185</v>
      </c>
      <c r="N6" s="109">
        <f>K6+H6+E6</f>
        <v>5184</v>
      </c>
    </row>
    <row r="7" spans="1:14">
      <c r="A7" s="28" t="s">
        <v>323</v>
      </c>
      <c r="B7" s="30" t="s">
        <v>324</v>
      </c>
      <c r="C7" s="108"/>
      <c r="D7" s="108"/>
      <c r="E7" s="108"/>
      <c r="F7" s="108"/>
      <c r="G7" s="108"/>
      <c r="H7" s="108"/>
      <c r="I7" s="108"/>
      <c r="J7" s="108"/>
      <c r="K7" s="108"/>
      <c r="L7" s="109">
        <f t="shared" ref="L7:L18" si="0">I7+F7+C7</f>
        <v>0</v>
      </c>
      <c r="M7" s="109">
        <f t="shared" ref="M7:M70" si="1">J7+G7+D7</f>
        <v>0</v>
      </c>
      <c r="N7" s="109">
        <f t="shared" ref="N7:N70" si="2">K7+H7+E7</f>
        <v>0</v>
      </c>
    </row>
    <row r="8" spans="1:14">
      <c r="A8" s="28" t="s">
        <v>325</v>
      </c>
      <c r="B8" s="30" t="s">
        <v>326</v>
      </c>
      <c r="C8" s="108"/>
      <c r="D8" s="108">
        <v>44</v>
      </c>
      <c r="E8" s="108">
        <v>44</v>
      </c>
      <c r="F8" s="108"/>
      <c r="G8" s="108"/>
      <c r="H8" s="108"/>
      <c r="I8" s="108"/>
      <c r="J8" s="108"/>
      <c r="K8" s="108"/>
      <c r="L8" s="109">
        <f t="shared" si="0"/>
        <v>0</v>
      </c>
      <c r="M8" s="109">
        <f t="shared" si="1"/>
        <v>44</v>
      </c>
      <c r="N8" s="109">
        <f t="shared" si="2"/>
        <v>44</v>
      </c>
    </row>
    <row r="9" spans="1:14">
      <c r="A9" s="31" t="s">
        <v>327</v>
      </c>
      <c r="B9" s="30" t="s">
        <v>328</v>
      </c>
      <c r="C9" s="108">
        <v>92</v>
      </c>
      <c r="D9" s="108">
        <v>26</v>
      </c>
      <c r="E9" s="108">
        <v>26</v>
      </c>
      <c r="F9" s="108"/>
      <c r="G9" s="108"/>
      <c r="H9" s="108"/>
      <c r="I9" s="108"/>
      <c r="J9" s="108"/>
      <c r="K9" s="108"/>
      <c r="L9" s="109">
        <f t="shared" si="0"/>
        <v>92</v>
      </c>
      <c r="M9" s="109">
        <f t="shared" si="1"/>
        <v>26</v>
      </c>
      <c r="N9" s="109">
        <f t="shared" si="2"/>
        <v>26</v>
      </c>
    </row>
    <row r="10" spans="1:14">
      <c r="A10" s="31" t="s">
        <v>329</v>
      </c>
      <c r="B10" s="30" t="s">
        <v>330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9">
        <f t="shared" si="0"/>
        <v>0</v>
      </c>
      <c r="M10" s="109">
        <f t="shared" si="1"/>
        <v>0</v>
      </c>
      <c r="N10" s="109">
        <f t="shared" si="2"/>
        <v>0</v>
      </c>
    </row>
    <row r="11" spans="1:14">
      <c r="A11" s="31" t="s">
        <v>331</v>
      </c>
      <c r="B11" s="30" t="s">
        <v>332</v>
      </c>
      <c r="C11" s="108">
        <v>44</v>
      </c>
      <c r="D11" s="108"/>
      <c r="E11" s="108"/>
      <c r="F11" s="108"/>
      <c r="G11" s="108"/>
      <c r="H11" s="108"/>
      <c r="I11" s="108"/>
      <c r="J11" s="108"/>
      <c r="K11" s="108"/>
      <c r="L11" s="109">
        <f t="shared" si="0"/>
        <v>44</v>
      </c>
      <c r="M11" s="109">
        <f t="shared" si="1"/>
        <v>0</v>
      </c>
      <c r="N11" s="109">
        <f t="shared" si="2"/>
        <v>0</v>
      </c>
    </row>
    <row r="12" spans="1:14">
      <c r="A12" s="31" t="s">
        <v>333</v>
      </c>
      <c r="B12" s="30" t="s">
        <v>334</v>
      </c>
      <c r="C12" s="108">
        <v>148</v>
      </c>
      <c r="D12" s="108">
        <v>404</v>
      </c>
      <c r="E12" s="108">
        <v>404</v>
      </c>
      <c r="F12" s="108"/>
      <c r="G12" s="108"/>
      <c r="H12" s="108"/>
      <c r="I12" s="108"/>
      <c r="J12" s="108"/>
      <c r="K12" s="108"/>
      <c r="L12" s="109">
        <f t="shared" si="0"/>
        <v>148</v>
      </c>
      <c r="M12" s="109">
        <f t="shared" si="1"/>
        <v>404</v>
      </c>
      <c r="N12" s="109">
        <f t="shared" si="2"/>
        <v>404</v>
      </c>
    </row>
    <row r="13" spans="1:14">
      <c r="A13" s="31" t="s">
        <v>335</v>
      </c>
      <c r="B13" s="30" t="s">
        <v>336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9">
        <f t="shared" si="0"/>
        <v>0</v>
      </c>
      <c r="M13" s="109">
        <f t="shared" si="1"/>
        <v>0</v>
      </c>
      <c r="N13" s="109">
        <f t="shared" si="2"/>
        <v>0</v>
      </c>
    </row>
    <row r="14" spans="1:14">
      <c r="A14" s="5" t="s">
        <v>337</v>
      </c>
      <c r="B14" s="30" t="s">
        <v>338</v>
      </c>
      <c r="C14" s="108">
        <v>295</v>
      </c>
      <c r="D14" s="108">
        <v>29</v>
      </c>
      <c r="E14" s="108">
        <v>29</v>
      </c>
      <c r="F14" s="108"/>
      <c r="G14" s="108"/>
      <c r="H14" s="108"/>
      <c r="I14" s="108"/>
      <c r="J14" s="108"/>
      <c r="K14" s="108"/>
      <c r="L14" s="109">
        <f t="shared" si="0"/>
        <v>295</v>
      </c>
      <c r="M14" s="109">
        <f t="shared" si="1"/>
        <v>29</v>
      </c>
      <c r="N14" s="109">
        <f t="shared" si="2"/>
        <v>29</v>
      </c>
    </row>
    <row r="15" spans="1:14">
      <c r="A15" s="5" t="s">
        <v>339</v>
      </c>
      <c r="B15" s="30" t="s">
        <v>340</v>
      </c>
      <c r="C15" s="108"/>
      <c r="D15" s="108">
        <v>12</v>
      </c>
      <c r="E15" s="108">
        <v>12</v>
      </c>
      <c r="F15" s="108"/>
      <c r="G15" s="108"/>
      <c r="H15" s="108"/>
      <c r="I15" s="108"/>
      <c r="J15" s="108"/>
      <c r="K15" s="108"/>
      <c r="L15" s="109">
        <f t="shared" si="0"/>
        <v>0</v>
      </c>
      <c r="M15" s="109">
        <f t="shared" si="1"/>
        <v>12</v>
      </c>
      <c r="N15" s="109">
        <f t="shared" si="2"/>
        <v>12</v>
      </c>
    </row>
    <row r="16" spans="1:14">
      <c r="A16" s="5" t="s">
        <v>341</v>
      </c>
      <c r="B16" s="30" t="s">
        <v>342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9">
        <f t="shared" si="0"/>
        <v>0</v>
      </c>
      <c r="M16" s="109">
        <f t="shared" si="1"/>
        <v>0</v>
      </c>
      <c r="N16" s="109">
        <f t="shared" si="2"/>
        <v>0</v>
      </c>
    </row>
    <row r="17" spans="1:14">
      <c r="A17" s="5" t="s">
        <v>343</v>
      </c>
      <c r="B17" s="30" t="s">
        <v>344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9">
        <f t="shared" si="0"/>
        <v>0</v>
      </c>
      <c r="M17" s="109">
        <f t="shared" si="1"/>
        <v>0</v>
      </c>
      <c r="N17" s="109">
        <f t="shared" si="2"/>
        <v>0</v>
      </c>
    </row>
    <row r="18" spans="1:14">
      <c r="A18" s="5" t="s">
        <v>1085</v>
      </c>
      <c r="B18" s="30" t="s">
        <v>345</v>
      </c>
      <c r="C18" s="108"/>
      <c r="D18" s="108">
        <v>25</v>
      </c>
      <c r="E18" s="108">
        <v>25</v>
      </c>
      <c r="F18" s="108"/>
      <c r="G18" s="108"/>
      <c r="H18" s="108"/>
      <c r="I18" s="108"/>
      <c r="J18" s="108"/>
      <c r="K18" s="108"/>
      <c r="L18" s="109">
        <f t="shared" si="0"/>
        <v>0</v>
      </c>
      <c r="M18" s="109">
        <f t="shared" si="1"/>
        <v>25</v>
      </c>
      <c r="N18" s="109">
        <f t="shared" si="2"/>
        <v>25</v>
      </c>
    </row>
    <row r="19" spans="1:14">
      <c r="A19" s="32" t="s">
        <v>618</v>
      </c>
      <c r="B19" s="33" t="s">
        <v>346</v>
      </c>
      <c r="C19" s="108">
        <f>SUM(C6:C18)</f>
        <v>5804</v>
      </c>
      <c r="D19" s="108">
        <f t="shared" ref="D19:K19" si="3">SUM(D6:D18)</f>
        <v>5725</v>
      </c>
      <c r="E19" s="108">
        <f t="shared" si="3"/>
        <v>5724</v>
      </c>
      <c r="F19" s="108">
        <f t="shared" si="3"/>
        <v>0</v>
      </c>
      <c r="G19" s="108">
        <f t="shared" si="3"/>
        <v>0</v>
      </c>
      <c r="H19" s="108">
        <f t="shared" si="3"/>
        <v>0</v>
      </c>
      <c r="I19" s="108">
        <f t="shared" si="3"/>
        <v>0</v>
      </c>
      <c r="J19" s="108">
        <f t="shared" si="3"/>
        <v>0</v>
      </c>
      <c r="K19" s="108">
        <f t="shared" si="3"/>
        <v>0</v>
      </c>
      <c r="L19" s="109">
        <f>SUM(L6:L18)</f>
        <v>5804</v>
      </c>
      <c r="M19" s="109">
        <f t="shared" si="1"/>
        <v>5725</v>
      </c>
      <c r="N19" s="109">
        <f t="shared" si="2"/>
        <v>5724</v>
      </c>
    </row>
    <row r="20" spans="1:14">
      <c r="A20" s="5" t="s">
        <v>347</v>
      </c>
      <c r="B20" s="30" t="s">
        <v>348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9">
        <f>I20+F20+C20</f>
        <v>0</v>
      </c>
      <c r="M20" s="109">
        <f t="shared" si="1"/>
        <v>0</v>
      </c>
      <c r="N20" s="109">
        <f t="shared" si="2"/>
        <v>0</v>
      </c>
    </row>
    <row r="21" spans="1:14">
      <c r="A21" s="5" t="s">
        <v>349</v>
      </c>
      <c r="B21" s="30" t="s">
        <v>350</v>
      </c>
      <c r="C21" s="108">
        <v>111</v>
      </c>
      <c r="D21" s="108">
        <v>100</v>
      </c>
      <c r="E21" s="108">
        <v>100</v>
      </c>
      <c r="F21" s="108"/>
      <c r="G21" s="108"/>
      <c r="H21" s="108"/>
      <c r="I21" s="108"/>
      <c r="J21" s="108"/>
      <c r="K21" s="108"/>
      <c r="L21" s="109">
        <f>I21+F21+C21</f>
        <v>111</v>
      </c>
      <c r="M21" s="109">
        <f t="shared" si="1"/>
        <v>100</v>
      </c>
      <c r="N21" s="109">
        <f t="shared" si="2"/>
        <v>100</v>
      </c>
    </row>
    <row r="22" spans="1:14">
      <c r="A22" s="6" t="s">
        <v>351</v>
      </c>
      <c r="B22" s="30" t="s">
        <v>352</v>
      </c>
      <c r="C22" s="108"/>
      <c r="D22" s="108">
        <v>21</v>
      </c>
      <c r="E22" s="108">
        <v>20</v>
      </c>
      <c r="F22" s="108"/>
      <c r="G22" s="108"/>
      <c r="H22" s="108"/>
      <c r="I22" s="108"/>
      <c r="J22" s="108"/>
      <c r="K22" s="108"/>
      <c r="L22" s="109">
        <f>I22+F22+C22</f>
        <v>0</v>
      </c>
      <c r="M22" s="109">
        <f t="shared" si="1"/>
        <v>21</v>
      </c>
      <c r="N22" s="109">
        <f t="shared" si="2"/>
        <v>20</v>
      </c>
    </row>
    <row r="23" spans="1:14">
      <c r="A23" s="7" t="s">
        <v>619</v>
      </c>
      <c r="B23" s="33" t="s">
        <v>353</v>
      </c>
      <c r="C23" s="108">
        <f>SUM(C20:C22)</f>
        <v>111</v>
      </c>
      <c r="D23" s="108">
        <f t="shared" ref="D23:K23" si="4">SUM(D20:D22)</f>
        <v>121</v>
      </c>
      <c r="E23" s="108">
        <f t="shared" si="4"/>
        <v>120</v>
      </c>
      <c r="F23" s="108">
        <f t="shared" si="4"/>
        <v>0</v>
      </c>
      <c r="G23" s="108">
        <f t="shared" si="4"/>
        <v>0</v>
      </c>
      <c r="H23" s="108">
        <f t="shared" si="4"/>
        <v>0</v>
      </c>
      <c r="I23" s="108">
        <f t="shared" si="4"/>
        <v>0</v>
      </c>
      <c r="J23" s="108">
        <f t="shared" si="4"/>
        <v>0</v>
      </c>
      <c r="K23" s="108">
        <f t="shared" si="4"/>
        <v>0</v>
      </c>
      <c r="L23" s="109">
        <f>SUM(L20:L22)</f>
        <v>111</v>
      </c>
      <c r="M23" s="109">
        <f t="shared" si="1"/>
        <v>121</v>
      </c>
      <c r="N23" s="109">
        <f t="shared" si="2"/>
        <v>120</v>
      </c>
    </row>
    <row r="24" spans="1:14">
      <c r="A24" s="51" t="s">
        <v>14</v>
      </c>
      <c r="B24" s="52" t="s">
        <v>354</v>
      </c>
      <c r="C24" s="108">
        <f>C23+C19</f>
        <v>5915</v>
      </c>
      <c r="D24" s="108">
        <f t="shared" ref="D24:K24" si="5">D23+D19</f>
        <v>5846</v>
      </c>
      <c r="E24" s="108">
        <f t="shared" si="5"/>
        <v>5844</v>
      </c>
      <c r="F24" s="108">
        <f t="shared" si="5"/>
        <v>0</v>
      </c>
      <c r="G24" s="108">
        <f t="shared" si="5"/>
        <v>0</v>
      </c>
      <c r="H24" s="108">
        <f t="shared" si="5"/>
        <v>0</v>
      </c>
      <c r="I24" s="108">
        <f t="shared" si="5"/>
        <v>0</v>
      </c>
      <c r="J24" s="108">
        <f t="shared" si="5"/>
        <v>0</v>
      </c>
      <c r="K24" s="108">
        <f t="shared" si="5"/>
        <v>0</v>
      </c>
      <c r="L24" s="109">
        <f>L23+L19</f>
        <v>5915</v>
      </c>
      <c r="M24" s="109">
        <f t="shared" si="1"/>
        <v>5846</v>
      </c>
      <c r="N24" s="109">
        <f t="shared" si="2"/>
        <v>5844</v>
      </c>
    </row>
    <row r="25" spans="1:14">
      <c r="A25" s="39" t="s">
        <v>1086</v>
      </c>
      <c r="B25" s="52" t="s">
        <v>355</v>
      </c>
      <c r="C25" s="108">
        <v>1636</v>
      </c>
      <c r="D25" s="108">
        <f>1453+74+11+79</f>
        <v>1617</v>
      </c>
      <c r="E25" s="108">
        <f>1453+72+11+79</f>
        <v>1615</v>
      </c>
      <c r="F25" s="108"/>
      <c r="G25" s="108"/>
      <c r="H25" s="108"/>
      <c r="I25" s="108"/>
      <c r="J25" s="108"/>
      <c r="K25" s="108"/>
      <c r="L25" s="109">
        <f>I25+F25+C25</f>
        <v>1636</v>
      </c>
      <c r="M25" s="109">
        <f t="shared" si="1"/>
        <v>1617</v>
      </c>
      <c r="N25" s="109">
        <f t="shared" si="2"/>
        <v>1615</v>
      </c>
    </row>
    <row r="26" spans="1:14">
      <c r="A26" s="5" t="s">
        <v>356</v>
      </c>
      <c r="B26" s="30" t="s">
        <v>357</v>
      </c>
      <c r="C26" s="108">
        <v>1000</v>
      </c>
      <c r="D26" s="108">
        <v>1246</v>
      </c>
      <c r="E26" s="108">
        <v>1245</v>
      </c>
      <c r="F26" s="108"/>
      <c r="G26" s="108"/>
      <c r="H26" s="108"/>
      <c r="I26" s="108"/>
      <c r="J26" s="108"/>
      <c r="K26" s="108"/>
      <c r="L26" s="109">
        <f t="shared" ref="L26:L48" si="6">I26+F26+C26</f>
        <v>1000</v>
      </c>
      <c r="M26" s="109">
        <f t="shared" si="1"/>
        <v>1246</v>
      </c>
      <c r="N26" s="109">
        <f t="shared" si="2"/>
        <v>1245</v>
      </c>
    </row>
    <row r="27" spans="1:14">
      <c r="A27" s="5" t="s">
        <v>358</v>
      </c>
      <c r="B27" s="30" t="s">
        <v>359</v>
      </c>
      <c r="C27" s="108">
        <v>1430</v>
      </c>
      <c r="D27" s="108">
        <v>1660</v>
      </c>
      <c r="E27" s="108">
        <v>1660</v>
      </c>
      <c r="F27" s="108"/>
      <c r="G27" s="108"/>
      <c r="H27" s="108"/>
      <c r="I27" s="108"/>
      <c r="J27" s="108"/>
      <c r="K27" s="108"/>
      <c r="L27" s="109">
        <f t="shared" si="6"/>
        <v>1430</v>
      </c>
      <c r="M27" s="109">
        <f t="shared" si="1"/>
        <v>1660</v>
      </c>
      <c r="N27" s="109">
        <f t="shared" si="2"/>
        <v>1660</v>
      </c>
    </row>
    <row r="28" spans="1:14">
      <c r="A28" s="5" t="s">
        <v>360</v>
      </c>
      <c r="B28" s="30" t="s">
        <v>361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9">
        <f t="shared" si="6"/>
        <v>0</v>
      </c>
      <c r="M28" s="109">
        <f t="shared" si="1"/>
        <v>0</v>
      </c>
      <c r="N28" s="109">
        <f t="shared" si="2"/>
        <v>0</v>
      </c>
    </row>
    <row r="29" spans="1:14">
      <c r="A29" s="7" t="s">
        <v>620</v>
      </c>
      <c r="B29" s="33" t="s">
        <v>362</v>
      </c>
      <c r="C29" s="108">
        <f>SUM(C26:C28)</f>
        <v>2430</v>
      </c>
      <c r="D29" s="108">
        <f t="shared" ref="D29:K29" si="7">SUM(D26:D28)</f>
        <v>2906</v>
      </c>
      <c r="E29" s="108">
        <f t="shared" si="7"/>
        <v>2905</v>
      </c>
      <c r="F29" s="108">
        <f t="shared" si="7"/>
        <v>0</v>
      </c>
      <c r="G29" s="108">
        <f t="shared" si="7"/>
        <v>0</v>
      </c>
      <c r="H29" s="108">
        <f t="shared" si="7"/>
        <v>0</v>
      </c>
      <c r="I29" s="108">
        <f t="shared" si="7"/>
        <v>0</v>
      </c>
      <c r="J29" s="108">
        <f t="shared" si="7"/>
        <v>0</v>
      </c>
      <c r="K29" s="108">
        <f t="shared" si="7"/>
        <v>0</v>
      </c>
      <c r="L29" s="109">
        <f>SUM(L26:L28)</f>
        <v>2430</v>
      </c>
      <c r="M29" s="109">
        <f t="shared" si="1"/>
        <v>2906</v>
      </c>
      <c r="N29" s="109">
        <f t="shared" si="2"/>
        <v>2905</v>
      </c>
    </row>
    <row r="30" spans="1:14">
      <c r="A30" s="5" t="s">
        <v>363</v>
      </c>
      <c r="B30" s="30" t="s">
        <v>364</v>
      </c>
      <c r="C30" s="108">
        <v>115</v>
      </c>
      <c r="D30" s="108">
        <v>70</v>
      </c>
      <c r="E30" s="108">
        <v>70</v>
      </c>
      <c r="F30" s="108"/>
      <c r="G30" s="108"/>
      <c r="H30" s="108"/>
      <c r="I30" s="108"/>
      <c r="J30" s="108"/>
      <c r="K30" s="108"/>
      <c r="L30" s="109">
        <f t="shared" si="6"/>
        <v>115</v>
      </c>
      <c r="M30" s="109">
        <f t="shared" si="1"/>
        <v>70</v>
      </c>
      <c r="N30" s="109">
        <f t="shared" si="2"/>
        <v>70</v>
      </c>
    </row>
    <row r="31" spans="1:14">
      <c r="A31" s="5" t="s">
        <v>365</v>
      </c>
      <c r="B31" s="30" t="s">
        <v>366</v>
      </c>
      <c r="C31" s="108">
        <v>300</v>
      </c>
      <c r="D31" s="108">
        <v>319</v>
      </c>
      <c r="E31" s="108">
        <v>318</v>
      </c>
      <c r="F31" s="108"/>
      <c r="G31" s="108"/>
      <c r="H31" s="108"/>
      <c r="I31" s="108"/>
      <c r="J31" s="108"/>
      <c r="K31" s="108"/>
      <c r="L31" s="109">
        <f t="shared" si="6"/>
        <v>300</v>
      </c>
      <c r="M31" s="109">
        <f t="shared" si="1"/>
        <v>319</v>
      </c>
      <c r="N31" s="109">
        <f t="shared" si="2"/>
        <v>318</v>
      </c>
    </row>
    <row r="32" spans="1:14" ht="15" customHeight="1">
      <c r="A32" s="7" t="s">
        <v>15</v>
      </c>
      <c r="B32" s="33" t="s">
        <v>367</v>
      </c>
      <c r="C32" s="108">
        <f>SUM(C30:C31)</f>
        <v>415</v>
      </c>
      <c r="D32" s="108">
        <f t="shared" ref="D32:K32" si="8">SUM(D30:D31)</f>
        <v>389</v>
      </c>
      <c r="E32" s="108">
        <f t="shared" si="8"/>
        <v>388</v>
      </c>
      <c r="F32" s="108">
        <f t="shared" si="8"/>
        <v>0</v>
      </c>
      <c r="G32" s="108">
        <f t="shared" si="8"/>
        <v>0</v>
      </c>
      <c r="H32" s="108">
        <f t="shared" si="8"/>
        <v>0</v>
      </c>
      <c r="I32" s="108">
        <f t="shared" si="8"/>
        <v>0</v>
      </c>
      <c r="J32" s="108">
        <f t="shared" si="8"/>
        <v>0</v>
      </c>
      <c r="K32" s="108">
        <f t="shared" si="8"/>
        <v>0</v>
      </c>
      <c r="L32" s="109">
        <f>SUM(L30:L31)</f>
        <v>415</v>
      </c>
      <c r="M32" s="109">
        <f t="shared" si="1"/>
        <v>389</v>
      </c>
      <c r="N32" s="109">
        <f t="shared" si="2"/>
        <v>388</v>
      </c>
    </row>
    <row r="33" spans="1:14">
      <c r="A33" s="5" t="s">
        <v>368</v>
      </c>
      <c r="B33" s="30" t="s">
        <v>369</v>
      </c>
      <c r="C33" s="108">
        <v>2500</v>
      </c>
      <c r="D33" s="108">
        <v>1484</v>
      </c>
      <c r="E33" s="108">
        <v>1484</v>
      </c>
      <c r="F33" s="108"/>
      <c r="G33" s="108"/>
      <c r="H33" s="108"/>
      <c r="I33" s="108"/>
      <c r="J33" s="108"/>
      <c r="K33" s="108"/>
      <c r="L33" s="109">
        <f t="shared" si="6"/>
        <v>2500</v>
      </c>
      <c r="M33" s="109">
        <f t="shared" si="1"/>
        <v>1484</v>
      </c>
      <c r="N33" s="109">
        <f t="shared" si="2"/>
        <v>1484</v>
      </c>
    </row>
    <row r="34" spans="1:14">
      <c r="A34" s="5" t="s">
        <v>370</v>
      </c>
      <c r="B34" s="30" t="s">
        <v>371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9">
        <f t="shared" si="6"/>
        <v>0</v>
      </c>
      <c r="M34" s="109">
        <f t="shared" si="1"/>
        <v>0</v>
      </c>
      <c r="N34" s="109">
        <f t="shared" si="2"/>
        <v>0</v>
      </c>
    </row>
    <row r="35" spans="1:14">
      <c r="A35" s="5" t="s">
        <v>1087</v>
      </c>
      <c r="B35" s="30" t="s">
        <v>372</v>
      </c>
      <c r="C35" s="108"/>
      <c r="D35" s="108">
        <v>70</v>
      </c>
      <c r="E35" s="108">
        <v>70</v>
      </c>
      <c r="F35" s="108"/>
      <c r="G35" s="108"/>
      <c r="H35" s="108"/>
      <c r="I35" s="108"/>
      <c r="J35" s="108"/>
      <c r="K35" s="108"/>
      <c r="L35" s="109">
        <f t="shared" si="6"/>
        <v>0</v>
      </c>
      <c r="M35" s="109">
        <f t="shared" si="1"/>
        <v>70</v>
      </c>
      <c r="N35" s="109">
        <f t="shared" si="2"/>
        <v>70</v>
      </c>
    </row>
    <row r="36" spans="1:14">
      <c r="A36" s="5" t="s">
        <v>373</v>
      </c>
      <c r="B36" s="30" t="s">
        <v>374</v>
      </c>
      <c r="C36" s="108">
        <v>750</v>
      </c>
      <c r="D36" s="108">
        <v>661</v>
      </c>
      <c r="E36" s="108">
        <v>407</v>
      </c>
      <c r="F36" s="108"/>
      <c r="G36" s="108"/>
      <c r="H36" s="108"/>
      <c r="I36" s="108"/>
      <c r="J36" s="108"/>
      <c r="K36" s="108"/>
      <c r="L36" s="109">
        <f t="shared" si="6"/>
        <v>750</v>
      </c>
      <c r="M36" s="109">
        <f t="shared" si="1"/>
        <v>661</v>
      </c>
      <c r="N36" s="109">
        <f t="shared" si="2"/>
        <v>407</v>
      </c>
    </row>
    <row r="37" spans="1:14">
      <c r="A37" s="10" t="s">
        <v>1088</v>
      </c>
      <c r="B37" s="30" t="s">
        <v>375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9">
        <f t="shared" si="6"/>
        <v>0</v>
      </c>
      <c r="M37" s="109">
        <f t="shared" si="1"/>
        <v>0</v>
      </c>
      <c r="N37" s="109">
        <f t="shared" si="2"/>
        <v>0</v>
      </c>
    </row>
    <row r="38" spans="1:14">
      <c r="A38" s="6" t="s">
        <v>376</v>
      </c>
      <c r="B38" s="30" t="s">
        <v>377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9">
        <f t="shared" si="6"/>
        <v>0</v>
      </c>
      <c r="M38" s="109">
        <f t="shared" si="1"/>
        <v>0</v>
      </c>
      <c r="N38" s="109">
        <f t="shared" si="2"/>
        <v>0</v>
      </c>
    </row>
    <row r="39" spans="1:14">
      <c r="A39" s="5" t="s">
        <v>1089</v>
      </c>
      <c r="B39" s="30" t="s">
        <v>378</v>
      </c>
      <c r="C39" s="108">
        <v>8360</v>
      </c>
      <c r="D39" s="108">
        <f>7035+1174</f>
        <v>8209</v>
      </c>
      <c r="E39" s="108">
        <f>7035+1173</f>
        <v>8208</v>
      </c>
      <c r="F39" s="108"/>
      <c r="G39" s="108"/>
      <c r="H39" s="108"/>
      <c r="I39" s="108"/>
      <c r="J39" s="108"/>
      <c r="K39" s="108"/>
      <c r="L39" s="109">
        <f t="shared" si="6"/>
        <v>8360</v>
      </c>
      <c r="M39" s="109">
        <f t="shared" si="1"/>
        <v>8209</v>
      </c>
      <c r="N39" s="109">
        <f t="shared" si="2"/>
        <v>8208</v>
      </c>
    </row>
    <row r="40" spans="1:14">
      <c r="A40" s="7" t="s">
        <v>621</v>
      </c>
      <c r="B40" s="33" t="s">
        <v>379</v>
      </c>
      <c r="C40" s="108">
        <f>SUM(C33:C39)</f>
        <v>11610</v>
      </c>
      <c r="D40" s="108">
        <f t="shared" ref="D40:K40" si="9">SUM(D33:D39)</f>
        <v>10424</v>
      </c>
      <c r="E40" s="108">
        <f t="shared" si="9"/>
        <v>10169</v>
      </c>
      <c r="F40" s="108">
        <f t="shared" si="9"/>
        <v>0</v>
      </c>
      <c r="G40" s="108">
        <f t="shared" si="9"/>
        <v>0</v>
      </c>
      <c r="H40" s="108">
        <f t="shared" si="9"/>
        <v>0</v>
      </c>
      <c r="I40" s="108">
        <f t="shared" si="9"/>
        <v>0</v>
      </c>
      <c r="J40" s="108">
        <f t="shared" si="9"/>
        <v>0</v>
      </c>
      <c r="K40" s="108">
        <f t="shared" si="9"/>
        <v>0</v>
      </c>
      <c r="L40" s="109">
        <f>SUM(L33:L39)</f>
        <v>11610</v>
      </c>
      <c r="M40" s="109">
        <f t="shared" si="1"/>
        <v>10424</v>
      </c>
      <c r="N40" s="109">
        <f t="shared" si="2"/>
        <v>10169</v>
      </c>
    </row>
    <row r="41" spans="1:14">
      <c r="A41" s="5" t="s">
        <v>380</v>
      </c>
      <c r="B41" s="30" t="s">
        <v>381</v>
      </c>
      <c r="C41" s="108">
        <v>420</v>
      </c>
      <c r="D41" s="108">
        <v>420</v>
      </c>
      <c r="E41" s="108">
        <v>420</v>
      </c>
      <c r="F41" s="108"/>
      <c r="G41" s="108"/>
      <c r="H41" s="108"/>
      <c r="I41" s="108"/>
      <c r="J41" s="108"/>
      <c r="K41" s="108"/>
      <c r="L41" s="109">
        <f t="shared" si="6"/>
        <v>420</v>
      </c>
      <c r="M41" s="109">
        <f t="shared" si="1"/>
        <v>420</v>
      </c>
      <c r="N41" s="109">
        <f t="shared" si="2"/>
        <v>420</v>
      </c>
    </row>
    <row r="42" spans="1:14">
      <c r="A42" s="5" t="s">
        <v>382</v>
      </c>
      <c r="B42" s="30" t="s">
        <v>383</v>
      </c>
      <c r="C42" s="108"/>
      <c r="D42" s="108">
        <v>39</v>
      </c>
      <c r="E42" s="108">
        <v>39</v>
      </c>
      <c r="F42" s="108"/>
      <c r="G42" s="108"/>
      <c r="H42" s="108"/>
      <c r="I42" s="108"/>
      <c r="J42" s="108"/>
      <c r="K42" s="108"/>
      <c r="L42" s="109">
        <f t="shared" si="6"/>
        <v>0</v>
      </c>
      <c r="M42" s="109">
        <f t="shared" si="1"/>
        <v>39</v>
      </c>
      <c r="N42" s="109">
        <f t="shared" si="2"/>
        <v>39</v>
      </c>
    </row>
    <row r="43" spans="1:14">
      <c r="A43" s="7" t="s">
        <v>657</v>
      </c>
      <c r="B43" s="33" t="s">
        <v>384</v>
      </c>
      <c r="C43" s="108">
        <f>SUM(C41:C42)</f>
        <v>420</v>
      </c>
      <c r="D43" s="108">
        <f t="shared" ref="D43:K43" si="10">SUM(D41:D42)</f>
        <v>459</v>
      </c>
      <c r="E43" s="108">
        <f t="shared" si="10"/>
        <v>459</v>
      </c>
      <c r="F43" s="108">
        <f t="shared" si="10"/>
        <v>0</v>
      </c>
      <c r="G43" s="108">
        <f t="shared" si="10"/>
        <v>0</v>
      </c>
      <c r="H43" s="108">
        <f t="shared" si="10"/>
        <v>0</v>
      </c>
      <c r="I43" s="108">
        <f t="shared" si="10"/>
        <v>0</v>
      </c>
      <c r="J43" s="108">
        <f t="shared" si="10"/>
        <v>0</v>
      </c>
      <c r="K43" s="108">
        <f t="shared" si="10"/>
        <v>0</v>
      </c>
      <c r="L43" s="109">
        <f>SUM(L41:L42)</f>
        <v>420</v>
      </c>
      <c r="M43" s="109">
        <f t="shared" si="1"/>
        <v>459</v>
      </c>
      <c r="N43" s="109">
        <f t="shared" si="2"/>
        <v>459</v>
      </c>
    </row>
    <row r="44" spans="1:14">
      <c r="A44" s="5" t="s">
        <v>385</v>
      </c>
      <c r="B44" s="30" t="s">
        <v>386</v>
      </c>
      <c r="C44" s="108">
        <v>3840</v>
      </c>
      <c r="D44" s="108">
        <v>3840</v>
      </c>
      <c r="E44" s="108">
        <v>2161</v>
      </c>
      <c r="F44" s="108"/>
      <c r="G44" s="108"/>
      <c r="H44" s="108"/>
      <c r="I44" s="108"/>
      <c r="J44" s="108"/>
      <c r="K44" s="108"/>
      <c r="L44" s="109">
        <f t="shared" si="6"/>
        <v>3840</v>
      </c>
      <c r="M44" s="109">
        <f t="shared" si="1"/>
        <v>3840</v>
      </c>
      <c r="N44" s="109">
        <f t="shared" si="2"/>
        <v>2161</v>
      </c>
    </row>
    <row r="45" spans="1:14">
      <c r="A45" s="5" t="s">
        <v>387</v>
      </c>
      <c r="B45" s="30" t="s">
        <v>388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9">
        <f t="shared" si="6"/>
        <v>0</v>
      </c>
      <c r="M45" s="109">
        <f t="shared" si="1"/>
        <v>0</v>
      </c>
      <c r="N45" s="109">
        <f t="shared" si="2"/>
        <v>0</v>
      </c>
    </row>
    <row r="46" spans="1:14">
      <c r="A46" s="5" t="s">
        <v>1090</v>
      </c>
      <c r="B46" s="30" t="s">
        <v>389</v>
      </c>
      <c r="C46" s="108">
        <v>5</v>
      </c>
      <c r="D46" s="108">
        <v>2</v>
      </c>
      <c r="E46" s="108">
        <v>1</v>
      </c>
      <c r="F46" s="108"/>
      <c r="G46" s="108"/>
      <c r="H46" s="108"/>
      <c r="I46" s="108"/>
      <c r="J46" s="108"/>
      <c r="K46" s="108"/>
      <c r="L46" s="109">
        <f t="shared" si="6"/>
        <v>5</v>
      </c>
      <c r="M46" s="109">
        <f t="shared" si="1"/>
        <v>2</v>
      </c>
      <c r="N46" s="109">
        <f t="shared" si="2"/>
        <v>1</v>
      </c>
    </row>
    <row r="47" spans="1:14">
      <c r="A47" s="5" t="s">
        <v>1091</v>
      </c>
      <c r="B47" s="30" t="s">
        <v>390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9">
        <f t="shared" si="6"/>
        <v>0</v>
      </c>
      <c r="M47" s="109">
        <f t="shared" si="1"/>
        <v>0</v>
      </c>
      <c r="N47" s="109">
        <f t="shared" si="2"/>
        <v>0</v>
      </c>
    </row>
    <row r="48" spans="1:14">
      <c r="A48" s="5" t="s">
        <v>391</v>
      </c>
      <c r="B48" s="30" t="s">
        <v>392</v>
      </c>
      <c r="C48" s="108">
        <v>40</v>
      </c>
      <c r="D48" s="108">
        <v>19</v>
      </c>
      <c r="E48" s="108">
        <v>19</v>
      </c>
      <c r="F48" s="108"/>
      <c r="G48" s="108"/>
      <c r="H48" s="108"/>
      <c r="I48" s="108"/>
      <c r="J48" s="108"/>
      <c r="K48" s="108"/>
      <c r="L48" s="109">
        <f t="shared" si="6"/>
        <v>40</v>
      </c>
      <c r="M48" s="109">
        <f t="shared" si="1"/>
        <v>19</v>
      </c>
      <c r="N48" s="109">
        <f t="shared" si="2"/>
        <v>19</v>
      </c>
    </row>
    <row r="49" spans="1:14">
      <c r="A49" s="7" t="s">
        <v>658</v>
      </c>
      <c r="B49" s="33" t="s">
        <v>393</v>
      </c>
      <c r="C49" s="108">
        <f>SUM(C44:C48)</f>
        <v>3885</v>
      </c>
      <c r="D49" s="108">
        <f t="shared" ref="D49:K49" si="11">SUM(D44:D48)</f>
        <v>3861</v>
      </c>
      <c r="E49" s="108">
        <f t="shared" si="11"/>
        <v>2181</v>
      </c>
      <c r="F49" s="108">
        <f t="shared" si="11"/>
        <v>0</v>
      </c>
      <c r="G49" s="108">
        <f t="shared" si="11"/>
        <v>0</v>
      </c>
      <c r="H49" s="108">
        <f t="shared" si="11"/>
        <v>0</v>
      </c>
      <c r="I49" s="108">
        <f t="shared" si="11"/>
        <v>0</v>
      </c>
      <c r="J49" s="108">
        <f t="shared" si="11"/>
        <v>0</v>
      </c>
      <c r="K49" s="108">
        <f t="shared" si="11"/>
        <v>0</v>
      </c>
      <c r="L49" s="109">
        <f>SUM(L44:L48)</f>
        <v>3885</v>
      </c>
      <c r="M49" s="109">
        <f t="shared" si="1"/>
        <v>3861</v>
      </c>
      <c r="N49" s="109">
        <f t="shared" si="2"/>
        <v>2181</v>
      </c>
    </row>
    <row r="50" spans="1:14">
      <c r="A50" s="39" t="s">
        <v>659</v>
      </c>
      <c r="B50" s="52" t="s">
        <v>394</v>
      </c>
      <c r="C50" s="108">
        <f t="shared" ref="C50:L50" si="12">C49+C43+C40+C32+C29</f>
        <v>18760</v>
      </c>
      <c r="D50" s="108">
        <f t="shared" si="12"/>
        <v>18039</v>
      </c>
      <c r="E50" s="108">
        <f t="shared" si="12"/>
        <v>16102</v>
      </c>
      <c r="F50" s="108">
        <f t="shared" si="12"/>
        <v>0</v>
      </c>
      <c r="G50" s="108">
        <f t="shared" si="12"/>
        <v>0</v>
      </c>
      <c r="H50" s="108">
        <f t="shared" si="12"/>
        <v>0</v>
      </c>
      <c r="I50" s="108">
        <f t="shared" si="12"/>
        <v>0</v>
      </c>
      <c r="J50" s="108">
        <f t="shared" si="12"/>
        <v>0</v>
      </c>
      <c r="K50" s="108">
        <f t="shared" si="12"/>
        <v>0</v>
      </c>
      <c r="L50" s="109">
        <f t="shared" si="12"/>
        <v>18760</v>
      </c>
      <c r="M50" s="109">
        <f t="shared" si="1"/>
        <v>18039</v>
      </c>
      <c r="N50" s="109">
        <f t="shared" si="2"/>
        <v>16102</v>
      </c>
    </row>
    <row r="51" spans="1:14">
      <c r="A51" s="13" t="s">
        <v>395</v>
      </c>
      <c r="B51" s="30" t="s">
        <v>396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9">
        <f t="shared" ref="L51:L58" si="13">I51+F51+C51</f>
        <v>0</v>
      </c>
      <c r="M51" s="109">
        <f t="shared" si="1"/>
        <v>0</v>
      </c>
      <c r="N51" s="109">
        <f t="shared" si="2"/>
        <v>0</v>
      </c>
    </row>
    <row r="52" spans="1:14">
      <c r="A52" s="13" t="s">
        <v>660</v>
      </c>
      <c r="B52" s="30" t="s">
        <v>397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9">
        <f t="shared" si="13"/>
        <v>0</v>
      </c>
      <c r="M52" s="109">
        <f t="shared" si="1"/>
        <v>0</v>
      </c>
      <c r="N52" s="109">
        <f t="shared" si="2"/>
        <v>0</v>
      </c>
    </row>
    <row r="53" spans="1:14">
      <c r="A53" s="17" t="s">
        <v>1092</v>
      </c>
      <c r="B53" s="30" t="s">
        <v>398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9">
        <f t="shared" si="13"/>
        <v>0</v>
      </c>
      <c r="M53" s="109">
        <f t="shared" si="1"/>
        <v>0</v>
      </c>
      <c r="N53" s="109">
        <f t="shared" si="2"/>
        <v>0</v>
      </c>
    </row>
    <row r="54" spans="1:14">
      <c r="A54" s="17" t="s">
        <v>1093</v>
      </c>
      <c r="B54" s="30" t="s">
        <v>399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9">
        <f t="shared" si="13"/>
        <v>0</v>
      </c>
      <c r="M54" s="109">
        <f t="shared" si="1"/>
        <v>0</v>
      </c>
      <c r="N54" s="109">
        <f t="shared" si="2"/>
        <v>0</v>
      </c>
    </row>
    <row r="55" spans="1:14">
      <c r="A55" s="17" t="s">
        <v>1094</v>
      </c>
      <c r="B55" s="30" t="s">
        <v>400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9">
        <f t="shared" si="13"/>
        <v>0</v>
      </c>
      <c r="M55" s="109">
        <f t="shared" si="1"/>
        <v>0</v>
      </c>
      <c r="N55" s="109">
        <f t="shared" si="2"/>
        <v>0</v>
      </c>
    </row>
    <row r="56" spans="1:14">
      <c r="A56" s="13" t="s">
        <v>1095</v>
      </c>
      <c r="B56" s="30" t="s">
        <v>401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9">
        <f t="shared" si="13"/>
        <v>0</v>
      </c>
      <c r="M56" s="109">
        <f t="shared" si="1"/>
        <v>0</v>
      </c>
      <c r="N56" s="109">
        <f t="shared" si="2"/>
        <v>0</v>
      </c>
    </row>
    <row r="57" spans="1:14">
      <c r="A57" s="13" t="s">
        <v>1096</v>
      </c>
      <c r="B57" s="30" t="s">
        <v>402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9">
        <f t="shared" si="13"/>
        <v>0</v>
      </c>
      <c r="M57" s="109">
        <f t="shared" si="1"/>
        <v>0</v>
      </c>
      <c r="N57" s="109">
        <f t="shared" si="2"/>
        <v>0</v>
      </c>
    </row>
    <row r="58" spans="1:14">
      <c r="A58" s="13" t="s">
        <v>1097</v>
      </c>
      <c r="B58" s="30" t="s">
        <v>403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9">
        <f t="shared" si="13"/>
        <v>0</v>
      </c>
      <c r="M58" s="109">
        <f t="shared" si="1"/>
        <v>0</v>
      </c>
      <c r="N58" s="109">
        <f t="shared" si="2"/>
        <v>0</v>
      </c>
    </row>
    <row r="59" spans="1:14">
      <c r="A59" s="49" t="s">
        <v>689</v>
      </c>
      <c r="B59" s="52" t="s">
        <v>404</v>
      </c>
      <c r="C59" s="108">
        <f>SUM(C51:C58)</f>
        <v>0</v>
      </c>
      <c r="D59" s="108">
        <f t="shared" ref="D59:K59" si="14">SUM(D51:D58)</f>
        <v>0</v>
      </c>
      <c r="E59" s="108">
        <f t="shared" si="14"/>
        <v>0</v>
      </c>
      <c r="F59" s="108">
        <f t="shared" si="14"/>
        <v>0</v>
      </c>
      <c r="G59" s="108">
        <f t="shared" si="14"/>
        <v>0</v>
      </c>
      <c r="H59" s="108">
        <f t="shared" si="14"/>
        <v>0</v>
      </c>
      <c r="I59" s="108">
        <f t="shared" si="14"/>
        <v>0</v>
      </c>
      <c r="J59" s="108">
        <f t="shared" si="14"/>
        <v>0</v>
      </c>
      <c r="K59" s="108">
        <f t="shared" si="14"/>
        <v>0</v>
      </c>
      <c r="L59" s="109">
        <f>SUM(L51:L58)</f>
        <v>0</v>
      </c>
      <c r="M59" s="109">
        <f t="shared" si="1"/>
        <v>0</v>
      </c>
      <c r="N59" s="109">
        <f t="shared" si="2"/>
        <v>0</v>
      </c>
    </row>
    <row r="60" spans="1:14">
      <c r="A60" s="12" t="s">
        <v>1098</v>
      </c>
      <c r="B60" s="30" t="s">
        <v>405</v>
      </c>
      <c r="C60" s="108"/>
      <c r="D60" s="108"/>
      <c r="E60" s="108"/>
      <c r="F60" s="108"/>
      <c r="G60" s="108"/>
      <c r="H60" s="108"/>
      <c r="I60" s="108"/>
      <c r="J60" s="108"/>
      <c r="K60" s="108"/>
      <c r="L60" s="109">
        <f t="shared" ref="L60:L72" si="15">I60+F60+C60</f>
        <v>0</v>
      </c>
      <c r="M60" s="109">
        <f t="shared" si="1"/>
        <v>0</v>
      </c>
      <c r="N60" s="109">
        <f t="shared" si="2"/>
        <v>0</v>
      </c>
    </row>
    <row r="61" spans="1:14">
      <c r="A61" s="12" t="s">
        <v>406</v>
      </c>
      <c r="B61" s="30" t="s">
        <v>407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9">
        <f t="shared" si="15"/>
        <v>0</v>
      </c>
      <c r="M61" s="109">
        <f t="shared" si="1"/>
        <v>0</v>
      </c>
      <c r="N61" s="109">
        <f t="shared" si="2"/>
        <v>0</v>
      </c>
    </row>
    <row r="62" spans="1:14">
      <c r="A62" s="12" t="s">
        <v>408</v>
      </c>
      <c r="B62" s="30" t="s">
        <v>409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9">
        <f t="shared" si="15"/>
        <v>0</v>
      </c>
      <c r="M62" s="109">
        <f t="shared" si="1"/>
        <v>0</v>
      </c>
      <c r="N62" s="109">
        <f t="shared" si="2"/>
        <v>0</v>
      </c>
    </row>
    <row r="63" spans="1:14">
      <c r="A63" s="12" t="s">
        <v>690</v>
      </c>
      <c r="B63" s="30" t="s">
        <v>410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09">
        <f t="shared" si="15"/>
        <v>0</v>
      </c>
      <c r="M63" s="109">
        <f t="shared" si="1"/>
        <v>0</v>
      </c>
      <c r="N63" s="109">
        <f t="shared" si="2"/>
        <v>0</v>
      </c>
    </row>
    <row r="64" spans="1:14">
      <c r="A64" s="12" t="s">
        <v>1099</v>
      </c>
      <c r="B64" s="30" t="s">
        <v>411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9">
        <f t="shared" si="15"/>
        <v>0</v>
      </c>
      <c r="M64" s="109">
        <f t="shared" si="1"/>
        <v>0</v>
      </c>
      <c r="N64" s="109">
        <f t="shared" si="2"/>
        <v>0</v>
      </c>
    </row>
    <row r="65" spans="1:14">
      <c r="A65" s="12" t="s">
        <v>1067</v>
      </c>
      <c r="B65" s="30" t="s">
        <v>412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9">
        <f t="shared" si="15"/>
        <v>0</v>
      </c>
      <c r="M65" s="109">
        <f t="shared" si="1"/>
        <v>0</v>
      </c>
      <c r="N65" s="109">
        <f t="shared" si="2"/>
        <v>0</v>
      </c>
    </row>
    <row r="66" spans="1:14">
      <c r="A66" s="12" t="s">
        <v>1100</v>
      </c>
      <c r="B66" s="30" t="s">
        <v>413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9">
        <f t="shared" si="15"/>
        <v>0</v>
      </c>
      <c r="M66" s="109">
        <f t="shared" si="1"/>
        <v>0</v>
      </c>
      <c r="N66" s="109">
        <f t="shared" si="2"/>
        <v>0</v>
      </c>
    </row>
    <row r="67" spans="1:14">
      <c r="A67" s="12" t="s">
        <v>0</v>
      </c>
      <c r="B67" s="30" t="s">
        <v>414</v>
      </c>
      <c r="C67" s="108"/>
      <c r="D67" s="108"/>
      <c r="E67" s="108"/>
      <c r="F67" s="108"/>
      <c r="G67" s="108"/>
      <c r="H67" s="108"/>
      <c r="I67" s="108"/>
      <c r="J67" s="108"/>
      <c r="K67" s="108"/>
      <c r="L67" s="109">
        <f t="shared" si="15"/>
        <v>0</v>
      </c>
      <c r="M67" s="109">
        <f t="shared" si="1"/>
        <v>0</v>
      </c>
      <c r="N67" s="109">
        <f t="shared" si="2"/>
        <v>0</v>
      </c>
    </row>
    <row r="68" spans="1:14">
      <c r="A68" s="12" t="s">
        <v>415</v>
      </c>
      <c r="B68" s="30" t="s">
        <v>416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9">
        <f t="shared" si="15"/>
        <v>0</v>
      </c>
      <c r="M68" s="109">
        <f t="shared" si="1"/>
        <v>0</v>
      </c>
      <c r="N68" s="109">
        <f t="shared" si="2"/>
        <v>0</v>
      </c>
    </row>
    <row r="69" spans="1:14">
      <c r="A69" s="20" t="s">
        <v>417</v>
      </c>
      <c r="B69" s="30" t="s">
        <v>418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09">
        <f t="shared" si="15"/>
        <v>0</v>
      </c>
      <c r="M69" s="109">
        <f t="shared" si="1"/>
        <v>0</v>
      </c>
      <c r="N69" s="109">
        <f t="shared" si="2"/>
        <v>0</v>
      </c>
    </row>
    <row r="70" spans="1:14">
      <c r="A70" s="12" t="s">
        <v>1</v>
      </c>
      <c r="B70" s="30" t="s">
        <v>419</v>
      </c>
      <c r="C70" s="108"/>
      <c r="D70" s="108"/>
      <c r="E70" s="108"/>
      <c r="F70" s="108"/>
      <c r="G70" s="108"/>
      <c r="H70" s="108"/>
      <c r="I70" s="108"/>
      <c r="J70" s="108"/>
      <c r="K70" s="108"/>
      <c r="L70" s="109">
        <f t="shared" si="15"/>
        <v>0</v>
      </c>
      <c r="M70" s="109">
        <f t="shared" si="1"/>
        <v>0</v>
      </c>
      <c r="N70" s="109">
        <f t="shared" si="2"/>
        <v>0</v>
      </c>
    </row>
    <row r="71" spans="1:14">
      <c r="A71" s="20" t="s">
        <v>198</v>
      </c>
      <c r="B71" s="30" t="s">
        <v>420</v>
      </c>
      <c r="C71" s="108">
        <v>101</v>
      </c>
      <c r="D71" s="108"/>
      <c r="E71" s="108"/>
      <c r="F71" s="108"/>
      <c r="G71" s="108"/>
      <c r="H71" s="108"/>
      <c r="I71" s="108"/>
      <c r="J71" s="108"/>
      <c r="K71" s="108"/>
      <c r="L71" s="109">
        <f t="shared" si="15"/>
        <v>101</v>
      </c>
      <c r="M71" s="109">
        <f t="shared" ref="M71:M122" si="16">J71+G71+D71</f>
        <v>0</v>
      </c>
      <c r="N71" s="109">
        <f t="shared" ref="N71:N122" si="17">K71+H71+E71</f>
        <v>0</v>
      </c>
    </row>
    <row r="72" spans="1:14">
      <c r="A72" s="20" t="s">
        <v>199</v>
      </c>
      <c r="B72" s="30" t="s">
        <v>420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9">
        <f t="shared" si="15"/>
        <v>0</v>
      </c>
      <c r="M72" s="109">
        <f t="shared" si="16"/>
        <v>0</v>
      </c>
      <c r="N72" s="109">
        <f t="shared" si="17"/>
        <v>0</v>
      </c>
    </row>
    <row r="73" spans="1:14">
      <c r="A73" s="49" t="s">
        <v>1070</v>
      </c>
      <c r="B73" s="52" t="s">
        <v>421</v>
      </c>
      <c r="C73" s="108">
        <f>SUM(C60:C72)</f>
        <v>101</v>
      </c>
      <c r="D73" s="108">
        <f t="shared" ref="D73:K73" si="18">SUM(D60:D72)</f>
        <v>0</v>
      </c>
      <c r="E73" s="108">
        <f t="shared" si="18"/>
        <v>0</v>
      </c>
      <c r="F73" s="108">
        <f t="shared" si="18"/>
        <v>0</v>
      </c>
      <c r="G73" s="108">
        <f t="shared" si="18"/>
        <v>0</v>
      </c>
      <c r="H73" s="108">
        <f t="shared" si="18"/>
        <v>0</v>
      </c>
      <c r="I73" s="108">
        <f t="shared" si="18"/>
        <v>0</v>
      </c>
      <c r="J73" s="108">
        <f t="shared" si="18"/>
        <v>0</v>
      </c>
      <c r="K73" s="108">
        <f t="shared" si="18"/>
        <v>0</v>
      </c>
      <c r="L73" s="109">
        <f>SUM(L60:L72)</f>
        <v>101</v>
      </c>
      <c r="M73" s="109">
        <f t="shared" si="16"/>
        <v>0</v>
      </c>
      <c r="N73" s="109">
        <f t="shared" si="17"/>
        <v>0</v>
      </c>
    </row>
    <row r="74" spans="1:14" ht="15.6">
      <c r="A74" s="59" t="s">
        <v>131</v>
      </c>
      <c r="B74" s="52"/>
      <c r="C74" s="108">
        <f t="shared" ref="C74:L74" si="19">C73+C59++C50+C25+C24</f>
        <v>26412</v>
      </c>
      <c r="D74" s="108">
        <f t="shared" si="19"/>
        <v>25502</v>
      </c>
      <c r="E74" s="108">
        <f t="shared" si="19"/>
        <v>23561</v>
      </c>
      <c r="F74" s="108">
        <f t="shared" si="19"/>
        <v>0</v>
      </c>
      <c r="G74" s="108">
        <f t="shared" si="19"/>
        <v>0</v>
      </c>
      <c r="H74" s="108">
        <f t="shared" si="19"/>
        <v>0</v>
      </c>
      <c r="I74" s="108">
        <f t="shared" si="19"/>
        <v>0</v>
      </c>
      <c r="J74" s="108">
        <f t="shared" si="19"/>
        <v>0</v>
      </c>
      <c r="K74" s="108">
        <f t="shared" si="19"/>
        <v>0</v>
      </c>
      <c r="L74" s="109">
        <f t="shared" si="19"/>
        <v>26412</v>
      </c>
      <c r="M74" s="109">
        <f t="shared" si="16"/>
        <v>25502</v>
      </c>
      <c r="N74" s="109">
        <f t="shared" si="17"/>
        <v>23561</v>
      </c>
    </row>
    <row r="75" spans="1:14">
      <c r="A75" s="34" t="s">
        <v>422</v>
      </c>
      <c r="B75" s="30" t="s">
        <v>423</v>
      </c>
      <c r="C75" s="108">
        <v>32</v>
      </c>
      <c r="D75" s="108">
        <v>32</v>
      </c>
      <c r="E75" s="108">
        <v>32</v>
      </c>
      <c r="F75" s="108"/>
      <c r="G75" s="108"/>
      <c r="H75" s="108"/>
      <c r="I75" s="108"/>
      <c r="J75" s="108"/>
      <c r="K75" s="108"/>
      <c r="L75" s="109">
        <f t="shared" ref="L75:L81" si="20">I75+F75+C75</f>
        <v>32</v>
      </c>
      <c r="M75" s="109">
        <f t="shared" si="16"/>
        <v>32</v>
      </c>
      <c r="N75" s="109">
        <f t="shared" si="17"/>
        <v>32</v>
      </c>
    </row>
    <row r="76" spans="1:14">
      <c r="A76" s="34" t="s">
        <v>2</v>
      </c>
      <c r="B76" s="30" t="s">
        <v>424</v>
      </c>
      <c r="C76" s="108"/>
      <c r="D76" s="108"/>
      <c r="E76" s="108"/>
      <c r="F76" s="108"/>
      <c r="G76" s="108"/>
      <c r="H76" s="108"/>
      <c r="I76" s="108"/>
      <c r="J76" s="108"/>
      <c r="K76" s="108"/>
      <c r="L76" s="109">
        <f t="shared" si="20"/>
        <v>0</v>
      </c>
      <c r="M76" s="109">
        <f t="shared" si="16"/>
        <v>0</v>
      </c>
      <c r="N76" s="109">
        <f t="shared" si="17"/>
        <v>0</v>
      </c>
    </row>
    <row r="77" spans="1:14">
      <c r="A77" s="34" t="s">
        <v>425</v>
      </c>
      <c r="B77" s="30" t="s">
        <v>426</v>
      </c>
      <c r="C77" s="108"/>
      <c r="D77" s="108"/>
      <c r="E77" s="108"/>
      <c r="F77" s="108"/>
      <c r="G77" s="108"/>
      <c r="H77" s="108"/>
      <c r="I77" s="108"/>
      <c r="J77" s="108"/>
      <c r="K77" s="108"/>
      <c r="L77" s="109">
        <f t="shared" si="20"/>
        <v>0</v>
      </c>
      <c r="M77" s="109">
        <f t="shared" si="16"/>
        <v>0</v>
      </c>
      <c r="N77" s="109">
        <f t="shared" si="17"/>
        <v>0</v>
      </c>
    </row>
    <row r="78" spans="1:14">
      <c r="A78" s="34" t="s">
        <v>427</v>
      </c>
      <c r="B78" s="30" t="s">
        <v>428</v>
      </c>
      <c r="C78" s="108">
        <v>780</v>
      </c>
      <c r="D78" s="108">
        <v>1690</v>
      </c>
      <c r="E78" s="108">
        <v>1689</v>
      </c>
      <c r="F78" s="108"/>
      <c r="G78" s="108"/>
      <c r="H78" s="108"/>
      <c r="I78" s="108"/>
      <c r="J78" s="108"/>
      <c r="K78" s="108"/>
      <c r="L78" s="109">
        <f t="shared" si="20"/>
        <v>780</v>
      </c>
      <c r="M78" s="109">
        <f t="shared" si="16"/>
        <v>1690</v>
      </c>
      <c r="N78" s="109">
        <f t="shared" si="17"/>
        <v>1689</v>
      </c>
    </row>
    <row r="79" spans="1:14">
      <c r="A79" s="6" t="s">
        <v>429</v>
      </c>
      <c r="B79" s="30" t="s">
        <v>430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9">
        <f t="shared" si="20"/>
        <v>0</v>
      </c>
      <c r="M79" s="109">
        <f t="shared" si="16"/>
        <v>0</v>
      </c>
      <c r="N79" s="109">
        <f t="shared" si="17"/>
        <v>0</v>
      </c>
    </row>
    <row r="80" spans="1:14">
      <c r="A80" s="6" t="s">
        <v>431</v>
      </c>
      <c r="B80" s="30" t="s">
        <v>432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9">
        <f t="shared" si="20"/>
        <v>0</v>
      </c>
      <c r="M80" s="109">
        <f t="shared" si="16"/>
        <v>0</v>
      </c>
      <c r="N80" s="109">
        <f t="shared" si="17"/>
        <v>0</v>
      </c>
    </row>
    <row r="81" spans="1:14">
      <c r="A81" s="6" t="s">
        <v>433</v>
      </c>
      <c r="B81" s="30" t="s">
        <v>434</v>
      </c>
      <c r="C81" s="108">
        <f>9+212</f>
        <v>221</v>
      </c>
      <c r="D81" s="108">
        <v>221</v>
      </c>
      <c r="E81" s="108">
        <v>196</v>
      </c>
      <c r="F81" s="108"/>
      <c r="G81" s="108"/>
      <c r="H81" s="108"/>
      <c r="I81" s="108"/>
      <c r="J81" s="108"/>
      <c r="K81" s="108"/>
      <c r="L81" s="109">
        <f t="shared" si="20"/>
        <v>221</v>
      </c>
      <c r="M81" s="109">
        <f t="shared" si="16"/>
        <v>221</v>
      </c>
      <c r="N81" s="109">
        <f t="shared" si="17"/>
        <v>196</v>
      </c>
    </row>
    <row r="82" spans="1:14">
      <c r="A82" s="50" t="s">
        <v>1072</v>
      </c>
      <c r="B82" s="52" t="s">
        <v>435</v>
      </c>
      <c r="C82" s="108">
        <f t="shared" ref="C82:L82" si="21">SUM(C75:C81)</f>
        <v>1033</v>
      </c>
      <c r="D82" s="108">
        <f t="shared" si="21"/>
        <v>1943</v>
      </c>
      <c r="E82" s="108">
        <f t="shared" si="21"/>
        <v>1917</v>
      </c>
      <c r="F82" s="108">
        <f t="shared" si="21"/>
        <v>0</v>
      </c>
      <c r="G82" s="108">
        <f t="shared" si="21"/>
        <v>0</v>
      </c>
      <c r="H82" s="108">
        <f t="shared" si="21"/>
        <v>0</v>
      </c>
      <c r="I82" s="108">
        <f t="shared" si="21"/>
        <v>0</v>
      </c>
      <c r="J82" s="108">
        <f t="shared" si="21"/>
        <v>0</v>
      </c>
      <c r="K82" s="108">
        <f t="shared" si="21"/>
        <v>0</v>
      </c>
      <c r="L82" s="109">
        <f t="shared" si="21"/>
        <v>1033</v>
      </c>
      <c r="M82" s="109">
        <f t="shared" si="16"/>
        <v>1943</v>
      </c>
      <c r="N82" s="109">
        <f t="shared" si="17"/>
        <v>1917</v>
      </c>
    </row>
    <row r="83" spans="1:14">
      <c r="A83" s="13" t="s">
        <v>436</v>
      </c>
      <c r="B83" s="30" t="s">
        <v>437</v>
      </c>
      <c r="C83" s="108">
        <v>4000</v>
      </c>
      <c r="D83" s="108">
        <v>4000</v>
      </c>
      <c r="E83" s="108">
        <v>138</v>
      </c>
      <c r="F83" s="108"/>
      <c r="G83" s="108"/>
      <c r="H83" s="108"/>
      <c r="I83" s="108"/>
      <c r="J83" s="108"/>
      <c r="K83" s="108"/>
      <c r="L83" s="109">
        <f>I83+F83+C83</f>
        <v>4000</v>
      </c>
      <c r="M83" s="109">
        <f t="shared" si="16"/>
        <v>4000</v>
      </c>
      <c r="N83" s="109">
        <f t="shared" si="17"/>
        <v>138</v>
      </c>
    </row>
    <row r="84" spans="1:14">
      <c r="A84" s="13" t="s">
        <v>438</v>
      </c>
      <c r="B84" s="30" t="s">
        <v>439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9">
        <f>I84+F84+C84</f>
        <v>0</v>
      </c>
      <c r="M84" s="109">
        <f t="shared" si="16"/>
        <v>0</v>
      </c>
      <c r="N84" s="109">
        <f t="shared" si="17"/>
        <v>0</v>
      </c>
    </row>
    <row r="85" spans="1:14">
      <c r="A85" s="13" t="s">
        <v>440</v>
      </c>
      <c r="B85" s="30" t="s">
        <v>441</v>
      </c>
      <c r="C85" s="108"/>
      <c r="D85" s="108"/>
      <c r="E85" s="108"/>
      <c r="F85" s="108"/>
      <c r="G85" s="108"/>
      <c r="H85" s="108"/>
      <c r="I85" s="108"/>
      <c r="J85" s="108"/>
      <c r="K85" s="108"/>
      <c r="L85" s="109">
        <f>I85+F85+C85</f>
        <v>0</v>
      </c>
      <c r="M85" s="109">
        <f t="shared" si="16"/>
        <v>0</v>
      </c>
      <c r="N85" s="109">
        <f t="shared" si="17"/>
        <v>0</v>
      </c>
    </row>
    <row r="86" spans="1:14">
      <c r="A86" s="13" t="s">
        <v>442</v>
      </c>
      <c r="B86" s="30" t="s">
        <v>443</v>
      </c>
      <c r="C86" s="108">
        <v>1080</v>
      </c>
      <c r="D86" s="108">
        <v>1080</v>
      </c>
      <c r="E86" s="108">
        <v>0</v>
      </c>
      <c r="F86" s="108"/>
      <c r="G86" s="108"/>
      <c r="H86" s="108"/>
      <c r="I86" s="108"/>
      <c r="J86" s="108"/>
      <c r="K86" s="108"/>
      <c r="L86" s="109">
        <f>I86+F86+C86</f>
        <v>1080</v>
      </c>
      <c r="M86" s="109">
        <f t="shared" si="16"/>
        <v>1080</v>
      </c>
      <c r="N86" s="109">
        <f t="shared" si="17"/>
        <v>0</v>
      </c>
    </row>
    <row r="87" spans="1:14">
      <c r="A87" s="49" t="s">
        <v>1073</v>
      </c>
      <c r="B87" s="52" t="s">
        <v>444</v>
      </c>
      <c r="C87" s="108">
        <f>SUM(C83:C86)</f>
        <v>5080</v>
      </c>
      <c r="D87" s="108">
        <f t="shared" ref="D87:K87" si="22">SUM(D83:D86)</f>
        <v>5080</v>
      </c>
      <c r="E87" s="108">
        <f t="shared" si="22"/>
        <v>138</v>
      </c>
      <c r="F87" s="108">
        <f t="shared" si="22"/>
        <v>0</v>
      </c>
      <c r="G87" s="108">
        <f t="shared" si="22"/>
        <v>0</v>
      </c>
      <c r="H87" s="108">
        <f t="shared" si="22"/>
        <v>0</v>
      </c>
      <c r="I87" s="108">
        <f t="shared" si="22"/>
        <v>0</v>
      </c>
      <c r="J87" s="108">
        <f t="shared" si="22"/>
        <v>0</v>
      </c>
      <c r="K87" s="108">
        <f t="shared" si="22"/>
        <v>0</v>
      </c>
      <c r="L87" s="109">
        <f>SUM(L83:L86)</f>
        <v>5080</v>
      </c>
      <c r="M87" s="109">
        <f t="shared" si="16"/>
        <v>5080</v>
      </c>
      <c r="N87" s="109">
        <f t="shared" si="17"/>
        <v>138</v>
      </c>
    </row>
    <row r="88" spans="1:14">
      <c r="A88" s="13" t="s">
        <v>445</v>
      </c>
      <c r="B88" s="30" t="s">
        <v>446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9">
        <f t="shared" ref="L88:L95" si="23">I88+F88+C88</f>
        <v>0</v>
      </c>
      <c r="M88" s="109">
        <f t="shared" si="16"/>
        <v>0</v>
      </c>
      <c r="N88" s="109">
        <f t="shared" si="17"/>
        <v>0</v>
      </c>
    </row>
    <row r="89" spans="1:14">
      <c r="A89" s="13" t="s">
        <v>3</v>
      </c>
      <c r="B89" s="30" t="s">
        <v>447</v>
      </c>
      <c r="C89" s="108"/>
      <c r="D89" s="108"/>
      <c r="E89" s="108"/>
      <c r="F89" s="108"/>
      <c r="G89" s="108"/>
      <c r="H89" s="108"/>
      <c r="I89" s="108"/>
      <c r="J89" s="108"/>
      <c r="K89" s="108"/>
      <c r="L89" s="109">
        <f t="shared" si="23"/>
        <v>0</v>
      </c>
      <c r="M89" s="109">
        <f t="shared" si="16"/>
        <v>0</v>
      </c>
      <c r="N89" s="109">
        <f t="shared" si="17"/>
        <v>0</v>
      </c>
    </row>
    <row r="90" spans="1:14">
      <c r="A90" s="13" t="s">
        <v>4</v>
      </c>
      <c r="B90" s="30" t="s">
        <v>448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9">
        <f t="shared" si="23"/>
        <v>0</v>
      </c>
      <c r="M90" s="109">
        <f t="shared" si="16"/>
        <v>0</v>
      </c>
      <c r="N90" s="109">
        <f t="shared" si="17"/>
        <v>0</v>
      </c>
    </row>
    <row r="91" spans="1:14">
      <c r="A91" s="13" t="s">
        <v>5</v>
      </c>
      <c r="B91" s="30" t="s">
        <v>449</v>
      </c>
      <c r="C91" s="108"/>
      <c r="D91" s="108"/>
      <c r="E91" s="108"/>
      <c r="F91" s="108"/>
      <c r="G91" s="108"/>
      <c r="H91" s="108"/>
      <c r="I91" s="108"/>
      <c r="J91" s="108"/>
      <c r="K91" s="108"/>
      <c r="L91" s="109">
        <f t="shared" si="23"/>
        <v>0</v>
      </c>
      <c r="M91" s="109">
        <f t="shared" si="16"/>
        <v>0</v>
      </c>
      <c r="N91" s="109">
        <f t="shared" si="17"/>
        <v>0</v>
      </c>
    </row>
    <row r="92" spans="1:14">
      <c r="A92" s="13" t="s">
        <v>6</v>
      </c>
      <c r="B92" s="30" t="s">
        <v>450</v>
      </c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f t="shared" si="23"/>
        <v>0</v>
      </c>
      <c r="M92" s="109">
        <f t="shared" si="16"/>
        <v>0</v>
      </c>
      <c r="N92" s="109">
        <f t="shared" si="17"/>
        <v>0</v>
      </c>
    </row>
    <row r="93" spans="1:14">
      <c r="A93" s="13" t="s">
        <v>7</v>
      </c>
      <c r="B93" s="30" t="s">
        <v>451</v>
      </c>
      <c r="C93" s="108"/>
      <c r="D93" s="108"/>
      <c r="E93" s="108"/>
      <c r="F93" s="108"/>
      <c r="G93" s="108"/>
      <c r="H93" s="108"/>
      <c r="I93" s="108"/>
      <c r="J93" s="108"/>
      <c r="K93" s="108"/>
      <c r="L93" s="109">
        <f t="shared" si="23"/>
        <v>0</v>
      </c>
      <c r="M93" s="109">
        <f t="shared" si="16"/>
        <v>0</v>
      </c>
      <c r="N93" s="109">
        <f t="shared" si="17"/>
        <v>0</v>
      </c>
    </row>
    <row r="94" spans="1:14">
      <c r="A94" s="13" t="s">
        <v>452</v>
      </c>
      <c r="B94" s="30" t="s">
        <v>453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9">
        <f t="shared" si="23"/>
        <v>0</v>
      </c>
      <c r="M94" s="109">
        <f t="shared" si="16"/>
        <v>0</v>
      </c>
      <c r="N94" s="109">
        <f t="shared" si="17"/>
        <v>0</v>
      </c>
    </row>
    <row r="95" spans="1:14">
      <c r="A95" s="13" t="s">
        <v>8</v>
      </c>
      <c r="B95" s="30" t="s">
        <v>454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9">
        <f t="shared" si="23"/>
        <v>0</v>
      </c>
      <c r="M95" s="109">
        <f t="shared" si="16"/>
        <v>0</v>
      </c>
      <c r="N95" s="109">
        <f t="shared" si="17"/>
        <v>0</v>
      </c>
    </row>
    <row r="96" spans="1:14">
      <c r="A96" s="49" t="s">
        <v>1074</v>
      </c>
      <c r="B96" s="52" t="s">
        <v>455</v>
      </c>
      <c r="C96" s="119">
        <f>SUM(C88:C95)</f>
        <v>0</v>
      </c>
      <c r="D96" s="119"/>
      <c r="E96" s="119"/>
      <c r="F96" s="119">
        <f>SUM(F88:F95)</f>
        <v>0</v>
      </c>
      <c r="G96" s="119"/>
      <c r="H96" s="119"/>
      <c r="I96" s="119">
        <f>SUM(I88:I95)</f>
        <v>0</v>
      </c>
      <c r="J96" s="119"/>
      <c r="K96" s="119"/>
      <c r="L96" s="119">
        <f>SUM(L88:L95)</f>
        <v>0</v>
      </c>
      <c r="M96" s="109">
        <f t="shared" si="16"/>
        <v>0</v>
      </c>
      <c r="N96" s="109">
        <f t="shared" si="17"/>
        <v>0</v>
      </c>
    </row>
    <row r="97" spans="1:33" ht="15.6">
      <c r="A97" s="59" t="s">
        <v>130</v>
      </c>
      <c r="B97" s="52"/>
      <c r="C97" s="108">
        <f t="shared" ref="C97:L97" si="24">C96+C87+C82</f>
        <v>6113</v>
      </c>
      <c r="D97" s="108">
        <f t="shared" si="24"/>
        <v>7023</v>
      </c>
      <c r="E97" s="108">
        <f t="shared" si="24"/>
        <v>2055</v>
      </c>
      <c r="F97" s="108">
        <f t="shared" si="24"/>
        <v>0</v>
      </c>
      <c r="G97" s="108">
        <f t="shared" si="24"/>
        <v>0</v>
      </c>
      <c r="H97" s="108">
        <f t="shared" si="24"/>
        <v>0</v>
      </c>
      <c r="I97" s="108">
        <f t="shared" si="24"/>
        <v>0</v>
      </c>
      <c r="J97" s="108">
        <f t="shared" si="24"/>
        <v>0</v>
      </c>
      <c r="K97" s="108">
        <f t="shared" si="24"/>
        <v>0</v>
      </c>
      <c r="L97" s="109">
        <f t="shared" si="24"/>
        <v>6113</v>
      </c>
      <c r="M97" s="109">
        <f t="shared" si="16"/>
        <v>7023</v>
      </c>
      <c r="N97" s="109">
        <f t="shared" si="17"/>
        <v>2055</v>
      </c>
    </row>
    <row r="98" spans="1:33" ht="15.6">
      <c r="A98" s="35" t="s">
        <v>16</v>
      </c>
      <c r="B98" s="36" t="s">
        <v>456</v>
      </c>
      <c r="C98" s="108">
        <f t="shared" ref="C98:L98" si="25">C97+C74</f>
        <v>32525</v>
      </c>
      <c r="D98" s="108">
        <f t="shared" si="25"/>
        <v>32525</v>
      </c>
      <c r="E98" s="108">
        <f t="shared" si="25"/>
        <v>25616</v>
      </c>
      <c r="F98" s="108">
        <f t="shared" si="25"/>
        <v>0</v>
      </c>
      <c r="G98" s="108">
        <f t="shared" si="25"/>
        <v>0</v>
      </c>
      <c r="H98" s="108">
        <f t="shared" si="25"/>
        <v>0</v>
      </c>
      <c r="I98" s="108">
        <f t="shared" si="25"/>
        <v>0</v>
      </c>
      <c r="J98" s="108">
        <f t="shared" si="25"/>
        <v>0</v>
      </c>
      <c r="K98" s="108">
        <f t="shared" si="25"/>
        <v>0</v>
      </c>
      <c r="L98" s="109">
        <f t="shared" si="25"/>
        <v>32525</v>
      </c>
      <c r="M98" s="109">
        <f t="shared" si="16"/>
        <v>32525</v>
      </c>
      <c r="N98" s="109">
        <f t="shared" si="17"/>
        <v>25616</v>
      </c>
    </row>
    <row r="99" spans="1:33">
      <c r="A99" s="13" t="s">
        <v>9</v>
      </c>
      <c r="B99" s="5" t="s">
        <v>457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1">
        <f t="shared" ref="L99:L113" si="26">I99+F99+C99</f>
        <v>0</v>
      </c>
      <c r="M99" s="109">
        <f t="shared" si="16"/>
        <v>0</v>
      </c>
      <c r="N99" s="109">
        <f t="shared" si="17"/>
        <v>0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3"/>
      <c r="AG99" s="23"/>
    </row>
    <row r="100" spans="1:33">
      <c r="A100" s="13" t="s">
        <v>459</v>
      </c>
      <c r="B100" s="5" t="s">
        <v>460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1">
        <f t="shared" si="26"/>
        <v>0</v>
      </c>
      <c r="M100" s="109">
        <f t="shared" si="16"/>
        <v>0</v>
      </c>
      <c r="N100" s="109">
        <f t="shared" si="17"/>
        <v>0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3"/>
      <c r="AG100" s="23"/>
    </row>
    <row r="101" spans="1:33">
      <c r="A101" s="13" t="s">
        <v>10</v>
      </c>
      <c r="B101" s="5" t="s">
        <v>461</v>
      </c>
      <c r="C101" s="110"/>
      <c r="D101" s="110"/>
      <c r="E101" s="110"/>
      <c r="F101" s="110"/>
      <c r="G101" s="110"/>
      <c r="H101" s="110"/>
      <c r="I101" s="110"/>
      <c r="J101" s="110"/>
      <c r="K101" s="110"/>
      <c r="L101" s="111">
        <f t="shared" si="26"/>
        <v>0</v>
      </c>
      <c r="M101" s="109">
        <f t="shared" si="16"/>
        <v>0</v>
      </c>
      <c r="N101" s="109">
        <f t="shared" si="17"/>
        <v>0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3"/>
      <c r="AG101" s="23"/>
    </row>
    <row r="102" spans="1:33">
      <c r="A102" s="15" t="s">
        <v>1079</v>
      </c>
      <c r="B102" s="7" t="s">
        <v>462</v>
      </c>
      <c r="C102" s="112"/>
      <c r="D102" s="112"/>
      <c r="E102" s="112"/>
      <c r="F102" s="112"/>
      <c r="G102" s="112"/>
      <c r="H102" s="112"/>
      <c r="I102" s="112"/>
      <c r="J102" s="112"/>
      <c r="K102" s="112"/>
      <c r="L102" s="113">
        <f t="shared" si="26"/>
        <v>0</v>
      </c>
      <c r="M102" s="109">
        <f t="shared" si="16"/>
        <v>0</v>
      </c>
      <c r="N102" s="109">
        <f t="shared" si="17"/>
        <v>0</v>
      </c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3"/>
      <c r="AG102" s="23"/>
    </row>
    <row r="103" spans="1:33">
      <c r="A103" s="37" t="s">
        <v>11</v>
      </c>
      <c r="B103" s="5" t="s">
        <v>463</v>
      </c>
      <c r="C103" s="114"/>
      <c r="D103" s="114"/>
      <c r="E103" s="114"/>
      <c r="F103" s="114"/>
      <c r="G103" s="114"/>
      <c r="H103" s="114"/>
      <c r="I103" s="114"/>
      <c r="J103" s="114"/>
      <c r="K103" s="114"/>
      <c r="L103" s="115">
        <f t="shared" si="26"/>
        <v>0</v>
      </c>
      <c r="M103" s="109">
        <f t="shared" si="16"/>
        <v>0</v>
      </c>
      <c r="N103" s="109">
        <f t="shared" si="17"/>
        <v>0</v>
      </c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3"/>
      <c r="AG103" s="23"/>
    </row>
    <row r="104" spans="1:33">
      <c r="A104" s="37" t="s">
        <v>1082</v>
      </c>
      <c r="B104" s="5" t="s">
        <v>466</v>
      </c>
      <c r="C104" s="114"/>
      <c r="D104" s="114"/>
      <c r="E104" s="114"/>
      <c r="F104" s="114"/>
      <c r="G104" s="114"/>
      <c r="H104" s="114"/>
      <c r="I104" s="114"/>
      <c r="J104" s="114"/>
      <c r="K104" s="114"/>
      <c r="L104" s="115">
        <f t="shared" si="26"/>
        <v>0</v>
      </c>
      <c r="M104" s="109">
        <f t="shared" si="16"/>
        <v>0</v>
      </c>
      <c r="N104" s="109">
        <f t="shared" si="17"/>
        <v>0</v>
      </c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3"/>
      <c r="AG104" s="23"/>
    </row>
    <row r="105" spans="1:33">
      <c r="A105" s="13" t="s">
        <v>467</v>
      </c>
      <c r="B105" s="5" t="s">
        <v>468</v>
      </c>
      <c r="C105" s="110"/>
      <c r="D105" s="110"/>
      <c r="E105" s="110"/>
      <c r="F105" s="110"/>
      <c r="G105" s="110"/>
      <c r="H105" s="110"/>
      <c r="I105" s="110"/>
      <c r="J105" s="110"/>
      <c r="K105" s="110"/>
      <c r="L105" s="111">
        <f t="shared" si="26"/>
        <v>0</v>
      </c>
      <c r="M105" s="109">
        <f t="shared" si="16"/>
        <v>0</v>
      </c>
      <c r="N105" s="109">
        <f t="shared" si="17"/>
        <v>0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3"/>
      <c r="AG105" s="23"/>
    </row>
    <row r="106" spans="1:33">
      <c r="A106" s="13" t="s">
        <v>12</v>
      </c>
      <c r="B106" s="5" t="s">
        <v>469</v>
      </c>
      <c r="C106" s="110"/>
      <c r="D106" s="110"/>
      <c r="E106" s="110"/>
      <c r="F106" s="110"/>
      <c r="G106" s="110"/>
      <c r="H106" s="110"/>
      <c r="I106" s="110"/>
      <c r="J106" s="110"/>
      <c r="K106" s="110"/>
      <c r="L106" s="111">
        <f t="shared" si="26"/>
        <v>0</v>
      </c>
      <c r="M106" s="109">
        <f t="shared" si="16"/>
        <v>0</v>
      </c>
      <c r="N106" s="109">
        <f t="shared" si="17"/>
        <v>0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3"/>
      <c r="AG106" s="23"/>
    </row>
    <row r="107" spans="1:33">
      <c r="A107" s="14" t="s">
        <v>1080</v>
      </c>
      <c r="B107" s="7" t="s">
        <v>470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7">
        <f t="shared" si="26"/>
        <v>0</v>
      </c>
      <c r="M107" s="109">
        <f t="shared" si="16"/>
        <v>0</v>
      </c>
      <c r="N107" s="109">
        <f t="shared" si="17"/>
        <v>0</v>
      </c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3"/>
      <c r="AG107" s="23"/>
    </row>
    <row r="108" spans="1:33">
      <c r="A108" s="37" t="s">
        <v>471</v>
      </c>
      <c r="B108" s="5" t="s">
        <v>472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5">
        <f t="shared" si="26"/>
        <v>0</v>
      </c>
      <c r="M108" s="109">
        <f t="shared" si="16"/>
        <v>0</v>
      </c>
      <c r="N108" s="109">
        <f t="shared" si="17"/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3"/>
      <c r="AG108" s="23"/>
    </row>
    <row r="109" spans="1:33">
      <c r="A109" s="37" t="s">
        <v>473</v>
      </c>
      <c r="B109" s="5" t="s">
        <v>474</v>
      </c>
      <c r="C109" s="114"/>
      <c r="D109" s="114"/>
      <c r="E109" s="114"/>
      <c r="F109" s="114"/>
      <c r="G109" s="114"/>
      <c r="H109" s="114"/>
      <c r="I109" s="114"/>
      <c r="J109" s="114"/>
      <c r="K109" s="114"/>
      <c r="L109" s="115">
        <f t="shared" si="26"/>
        <v>0</v>
      </c>
      <c r="M109" s="109">
        <f t="shared" si="16"/>
        <v>0</v>
      </c>
      <c r="N109" s="109">
        <f t="shared" si="17"/>
        <v>0</v>
      </c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3"/>
      <c r="AG109" s="23"/>
    </row>
    <row r="110" spans="1:33">
      <c r="A110" s="14" t="s">
        <v>475</v>
      </c>
      <c r="B110" s="7" t="s">
        <v>476</v>
      </c>
      <c r="C110" s="114"/>
      <c r="D110" s="114"/>
      <c r="E110" s="114"/>
      <c r="F110" s="114"/>
      <c r="G110" s="114"/>
      <c r="H110" s="114"/>
      <c r="I110" s="114"/>
      <c r="J110" s="114"/>
      <c r="K110" s="114"/>
      <c r="L110" s="115">
        <f t="shared" si="26"/>
        <v>0</v>
      </c>
      <c r="M110" s="109">
        <f t="shared" si="16"/>
        <v>0</v>
      </c>
      <c r="N110" s="109">
        <f t="shared" si="17"/>
        <v>0</v>
      </c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3"/>
      <c r="AG110" s="23"/>
    </row>
    <row r="111" spans="1:33">
      <c r="A111" s="37" t="s">
        <v>477</v>
      </c>
      <c r="B111" s="5" t="s">
        <v>478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115">
        <f t="shared" si="26"/>
        <v>0</v>
      </c>
      <c r="M111" s="109">
        <f t="shared" si="16"/>
        <v>0</v>
      </c>
      <c r="N111" s="109">
        <f t="shared" si="17"/>
        <v>0</v>
      </c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3"/>
      <c r="AG111" s="23"/>
    </row>
    <row r="112" spans="1:33">
      <c r="A112" s="37" t="s">
        <v>479</v>
      </c>
      <c r="B112" s="5" t="s">
        <v>480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5">
        <f t="shared" si="26"/>
        <v>0</v>
      </c>
      <c r="M112" s="109">
        <f t="shared" si="16"/>
        <v>0</v>
      </c>
      <c r="N112" s="109">
        <f t="shared" si="17"/>
        <v>0</v>
      </c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3"/>
      <c r="AG112" s="23"/>
    </row>
    <row r="113" spans="1:33">
      <c r="A113" s="37" t="s">
        <v>481</v>
      </c>
      <c r="B113" s="5" t="s">
        <v>482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5">
        <f t="shared" si="26"/>
        <v>0</v>
      </c>
      <c r="M113" s="109">
        <f t="shared" si="16"/>
        <v>0</v>
      </c>
      <c r="N113" s="109">
        <f t="shared" si="17"/>
        <v>0</v>
      </c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3"/>
      <c r="AG113" s="23"/>
    </row>
    <row r="114" spans="1:33">
      <c r="A114" s="38" t="s">
        <v>1081</v>
      </c>
      <c r="B114" s="39" t="s">
        <v>483</v>
      </c>
      <c r="C114" s="116">
        <f t="shared" ref="C114:L114" si="27">SUM(C99:C113)</f>
        <v>0</v>
      </c>
      <c r="D114" s="116">
        <f t="shared" si="27"/>
        <v>0</v>
      </c>
      <c r="E114" s="116">
        <f t="shared" si="27"/>
        <v>0</v>
      </c>
      <c r="F114" s="116">
        <f t="shared" si="27"/>
        <v>0</v>
      </c>
      <c r="G114" s="116">
        <f t="shared" si="27"/>
        <v>0</v>
      </c>
      <c r="H114" s="116">
        <f t="shared" si="27"/>
        <v>0</v>
      </c>
      <c r="I114" s="116">
        <f t="shared" si="27"/>
        <v>0</v>
      </c>
      <c r="J114" s="116">
        <f t="shared" si="27"/>
        <v>0</v>
      </c>
      <c r="K114" s="116">
        <f t="shared" si="27"/>
        <v>0</v>
      </c>
      <c r="L114" s="117">
        <f t="shared" si="27"/>
        <v>0</v>
      </c>
      <c r="M114" s="109">
        <f t="shared" si="16"/>
        <v>0</v>
      </c>
      <c r="N114" s="109">
        <f t="shared" si="17"/>
        <v>0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3"/>
      <c r="AG114" s="23"/>
    </row>
    <row r="115" spans="1:33">
      <c r="A115" s="37" t="s">
        <v>484</v>
      </c>
      <c r="B115" s="5" t="s">
        <v>485</v>
      </c>
      <c r="C115" s="114"/>
      <c r="D115" s="114"/>
      <c r="E115" s="114"/>
      <c r="F115" s="114"/>
      <c r="G115" s="114"/>
      <c r="H115" s="114"/>
      <c r="I115" s="114"/>
      <c r="J115" s="114"/>
      <c r="K115" s="114"/>
      <c r="L115" s="115">
        <f>I115+F115+C115</f>
        <v>0</v>
      </c>
      <c r="M115" s="109">
        <f t="shared" si="16"/>
        <v>0</v>
      </c>
      <c r="N115" s="109">
        <f t="shared" si="17"/>
        <v>0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3"/>
      <c r="AG115" s="23"/>
    </row>
    <row r="116" spans="1:33">
      <c r="A116" s="13" t="s">
        <v>486</v>
      </c>
      <c r="B116" s="5" t="s">
        <v>487</v>
      </c>
      <c r="C116" s="110"/>
      <c r="D116" s="110"/>
      <c r="E116" s="110"/>
      <c r="F116" s="110"/>
      <c r="G116" s="110"/>
      <c r="H116" s="110"/>
      <c r="I116" s="110"/>
      <c r="J116" s="110"/>
      <c r="K116" s="110"/>
      <c r="L116" s="111">
        <f>I116+F116+C116</f>
        <v>0</v>
      </c>
      <c r="M116" s="109">
        <f t="shared" si="16"/>
        <v>0</v>
      </c>
      <c r="N116" s="109">
        <f t="shared" si="17"/>
        <v>0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3"/>
      <c r="AG116" s="23"/>
    </row>
    <row r="117" spans="1:33">
      <c r="A117" s="37" t="s">
        <v>13</v>
      </c>
      <c r="B117" s="5" t="s">
        <v>488</v>
      </c>
      <c r="C117" s="114"/>
      <c r="D117" s="114"/>
      <c r="E117" s="114"/>
      <c r="F117" s="114"/>
      <c r="G117" s="114"/>
      <c r="H117" s="114"/>
      <c r="I117" s="114"/>
      <c r="J117" s="114"/>
      <c r="K117" s="114"/>
      <c r="L117" s="115">
        <f>I117+F117+C117</f>
        <v>0</v>
      </c>
      <c r="M117" s="109">
        <f t="shared" si="16"/>
        <v>0</v>
      </c>
      <c r="N117" s="109">
        <f t="shared" si="17"/>
        <v>0</v>
      </c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3"/>
      <c r="AG117" s="23"/>
    </row>
    <row r="118" spans="1:33">
      <c r="A118" s="37" t="s">
        <v>1083</v>
      </c>
      <c r="B118" s="5" t="s">
        <v>489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5">
        <f>I118+F118+C118</f>
        <v>0</v>
      </c>
      <c r="M118" s="109">
        <f t="shared" si="16"/>
        <v>0</v>
      </c>
      <c r="N118" s="109">
        <f t="shared" si="17"/>
        <v>0</v>
      </c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3"/>
      <c r="AG118" s="23"/>
    </row>
    <row r="119" spans="1:33">
      <c r="A119" s="38" t="s">
        <v>1084</v>
      </c>
      <c r="B119" s="39" t="s">
        <v>493</v>
      </c>
      <c r="C119" s="116">
        <f>SUM(C115:C118)</f>
        <v>0</v>
      </c>
      <c r="D119" s="116"/>
      <c r="E119" s="116"/>
      <c r="F119" s="116">
        <f>SUM(F115:F118)</f>
        <v>0</v>
      </c>
      <c r="G119" s="116"/>
      <c r="H119" s="116"/>
      <c r="I119" s="116">
        <f>SUM(I115:I118)</f>
        <v>0</v>
      </c>
      <c r="J119" s="116"/>
      <c r="K119" s="116"/>
      <c r="L119" s="117">
        <f>SUM(L115:L118)</f>
        <v>0</v>
      </c>
      <c r="M119" s="109">
        <f t="shared" si="16"/>
        <v>0</v>
      </c>
      <c r="N119" s="109">
        <f t="shared" si="17"/>
        <v>0</v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3"/>
      <c r="AG119" s="23"/>
    </row>
    <row r="120" spans="1:33">
      <c r="A120" s="13" t="s">
        <v>494</v>
      </c>
      <c r="B120" s="5" t="s">
        <v>495</v>
      </c>
      <c r="C120" s="110"/>
      <c r="D120" s="110"/>
      <c r="E120" s="110"/>
      <c r="F120" s="110"/>
      <c r="G120" s="110"/>
      <c r="H120" s="110"/>
      <c r="I120" s="110"/>
      <c r="J120" s="110"/>
      <c r="K120" s="110"/>
      <c r="L120" s="111">
        <f>I120+F120+C120</f>
        <v>0</v>
      </c>
      <c r="M120" s="109">
        <f t="shared" si="16"/>
        <v>0</v>
      </c>
      <c r="N120" s="109">
        <f t="shared" si="17"/>
        <v>0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3"/>
      <c r="AG120" s="23"/>
    </row>
    <row r="121" spans="1:33" ht="15.6">
      <c r="A121" s="40" t="s">
        <v>17</v>
      </c>
      <c r="B121" s="41" t="s">
        <v>496</v>
      </c>
      <c r="C121" s="116">
        <f t="shared" ref="C121:L121" si="28">C119+C114+C120</f>
        <v>0</v>
      </c>
      <c r="D121" s="116">
        <f t="shared" si="28"/>
        <v>0</v>
      </c>
      <c r="E121" s="116">
        <f t="shared" si="28"/>
        <v>0</v>
      </c>
      <c r="F121" s="116">
        <f t="shared" si="28"/>
        <v>0</v>
      </c>
      <c r="G121" s="116">
        <f t="shared" si="28"/>
        <v>0</v>
      </c>
      <c r="H121" s="116">
        <f t="shared" si="28"/>
        <v>0</v>
      </c>
      <c r="I121" s="116">
        <f t="shared" si="28"/>
        <v>0</v>
      </c>
      <c r="J121" s="116">
        <f t="shared" si="28"/>
        <v>0</v>
      </c>
      <c r="K121" s="116">
        <f t="shared" si="28"/>
        <v>0</v>
      </c>
      <c r="L121" s="117">
        <f t="shared" si="28"/>
        <v>0</v>
      </c>
      <c r="M121" s="109">
        <f t="shared" si="16"/>
        <v>0</v>
      </c>
      <c r="N121" s="109">
        <f t="shared" si="17"/>
        <v>0</v>
      </c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3"/>
      <c r="AG121" s="23"/>
    </row>
    <row r="122" spans="1:33" ht="15.6">
      <c r="A122" s="45" t="s">
        <v>54</v>
      </c>
      <c r="B122" s="46"/>
      <c r="C122" s="108">
        <f t="shared" ref="C122:L122" si="29">C121+C98</f>
        <v>32525</v>
      </c>
      <c r="D122" s="108">
        <f t="shared" si="29"/>
        <v>32525</v>
      </c>
      <c r="E122" s="108">
        <f t="shared" si="29"/>
        <v>25616</v>
      </c>
      <c r="F122" s="108">
        <f t="shared" si="29"/>
        <v>0</v>
      </c>
      <c r="G122" s="108">
        <f t="shared" si="29"/>
        <v>0</v>
      </c>
      <c r="H122" s="108">
        <f t="shared" si="29"/>
        <v>0</v>
      </c>
      <c r="I122" s="108">
        <f t="shared" si="29"/>
        <v>0</v>
      </c>
      <c r="J122" s="108">
        <f t="shared" si="29"/>
        <v>0</v>
      </c>
      <c r="K122" s="108">
        <f t="shared" si="29"/>
        <v>0</v>
      </c>
      <c r="L122" s="109">
        <f t="shared" si="29"/>
        <v>32525</v>
      </c>
      <c r="M122" s="109">
        <f t="shared" si="16"/>
        <v>32525</v>
      </c>
      <c r="N122" s="109">
        <f t="shared" si="17"/>
        <v>25616</v>
      </c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>
      <c r="B123" s="23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>
      <c r="B124" s="23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>
      <c r="B125" s="23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>
      <c r="B126" s="23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>
      <c r="B127" s="23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>
      <c r="B128" s="23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2:33">
      <c r="B129" s="23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2:33">
      <c r="B130" s="23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2:33">
      <c r="B131" s="23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2:33">
      <c r="B132" s="23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2:33">
      <c r="B133" s="23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2:33">
      <c r="B134" s="23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2:33">
      <c r="B135" s="23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2:33">
      <c r="B136" s="23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2:33">
      <c r="B137" s="23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2:33">
      <c r="B138" s="23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2:33">
      <c r="B139" s="23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2:33">
      <c r="B140" s="23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2:33">
      <c r="B141" s="23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2:33">
      <c r="B142" s="23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2:33">
      <c r="B143" s="23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2:33">
      <c r="B144" s="23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2:33">
      <c r="B145" s="23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2:33">
      <c r="B146" s="23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2:33">
      <c r="B147" s="23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2:33">
      <c r="B148" s="23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2:33">
      <c r="B149" s="23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2:33">
      <c r="B150" s="23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2:33">
      <c r="B151" s="23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2:33">
      <c r="B152" s="23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2:33">
      <c r="B153" s="23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2:33">
      <c r="B154" s="23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2:33">
      <c r="B155" s="23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2:33">
      <c r="B156" s="23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2:33">
      <c r="B157" s="23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2:33">
      <c r="B158" s="23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</row>
    <row r="159" spans="2:33">
      <c r="B159" s="23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2:33">
      <c r="B160" s="23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2:33">
      <c r="B161" s="23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2:33">
      <c r="B162" s="23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2:33">
      <c r="B163" s="23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2:33">
      <c r="B164" s="23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2:33">
      <c r="B165" s="23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2:33">
      <c r="B166" s="23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2:33">
      <c r="B167" s="23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2:33">
      <c r="B168" s="23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2:33">
      <c r="B169" s="23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2:33">
      <c r="B170" s="23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2:33">
      <c r="B171" s="23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</sheetData>
  <mergeCells count="2">
    <mergeCell ref="A1:L1"/>
    <mergeCell ref="A2:L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29" orientation="portrait" horizontalDpi="300" verticalDpi="300" r:id="rId1"/>
  <headerFooter>
    <oddHeader>&amp;R3.sz. melléklet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F135"/>
  <sheetViews>
    <sheetView workbookViewId="0">
      <selection activeCell="D27" sqref="D27"/>
    </sheetView>
  </sheetViews>
  <sheetFormatPr defaultRowHeight="14.4"/>
  <cols>
    <col min="1" max="1" width="73.109375" customWidth="1"/>
    <col min="2" max="2" width="13.109375" customWidth="1"/>
    <col min="3" max="3" width="17.33203125" customWidth="1"/>
    <col min="4" max="4" width="14.33203125" customWidth="1"/>
  </cols>
  <sheetData>
    <row r="1" spans="1:6" ht="27" customHeight="1">
      <c r="A1" s="296" t="s">
        <v>1020</v>
      </c>
      <c r="B1" s="282"/>
      <c r="C1" s="282"/>
      <c r="D1" s="282"/>
      <c r="E1" s="222"/>
      <c r="F1" s="195"/>
    </row>
    <row r="2" spans="1:6" ht="25.5" customHeight="1">
      <c r="A2" s="285" t="s">
        <v>851</v>
      </c>
      <c r="B2" s="282"/>
      <c r="C2" s="282"/>
      <c r="D2" s="282"/>
      <c r="E2" s="68"/>
      <c r="F2" s="195"/>
    </row>
    <row r="4" spans="1:6">
      <c r="A4" s="129" t="s">
        <v>692</v>
      </c>
      <c r="B4" s="129"/>
      <c r="C4" s="129"/>
      <c r="D4" s="129"/>
      <c r="E4" s="129"/>
      <c r="F4" s="129"/>
    </row>
    <row r="5" spans="1:6" ht="39.6">
      <c r="A5" s="220" t="s">
        <v>202</v>
      </c>
      <c r="B5" s="221" t="s">
        <v>806</v>
      </c>
      <c r="C5" s="221" t="s">
        <v>807</v>
      </c>
      <c r="D5" s="221" t="s">
        <v>808</v>
      </c>
      <c r="E5" s="129"/>
      <c r="F5" s="129"/>
    </row>
    <row r="6" spans="1:6">
      <c r="A6" s="214" t="s">
        <v>852</v>
      </c>
      <c r="B6" s="146"/>
      <c r="C6" s="146"/>
      <c r="D6" s="146"/>
      <c r="E6" s="129"/>
      <c r="F6" s="129"/>
    </row>
    <row r="7" spans="1:6">
      <c r="A7" s="212" t="s">
        <v>853</v>
      </c>
      <c r="B7" s="213"/>
      <c r="C7" s="213"/>
      <c r="D7" s="213"/>
      <c r="E7" s="129"/>
      <c r="F7" s="129"/>
    </row>
    <row r="8" spans="1:6">
      <c r="A8" s="212" t="s">
        <v>854</v>
      </c>
      <c r="B8" s="213"/>
      <c r="C8" s="213"/>
      <c r="D8" s="213"/>
      <c r="E8" s="129"/>
      <c r="F8" s="129"/>
    </row>
    <row r="9" spans="1:6">
      <c r="A9" s="212" t="s">
        <v>855</v>
      </c>
      <c r="B9" s="213"/>
      <c r="C9" s="213"/>
      <c r="D9" s="213"/>
      <c r="E9" s="129"/>
      <c r="F9" s="129"/>
    </row>
    <row r="10" spans="1:6">
      <c r="A10" s="214" t="s">
        <v>856</v>
      </c>
      <c r="B10" s="215"/>
      <c r="C10" s="215"/>
      <c r="D10" s="215"/>
      <c r="E10" s="129"/>
      <c r="F10" s="129"/>
    </row>
    <row r="11" spans="1:6">
      <c r="A11" s="212" t="s">
        <v>857</v>
      </c>
      <c r="B11" s="213"/>
      <c r="C11" s="213"/>
      <c r="D11" s="213"/>
      <c r="E11" s="129"/>
      <c r="F11" s="129"/>
    </row>
    <row r="12" spans="1:6">
      <c r="A12" s="212" t="s">
        <v>858</v>
      </c>
      <c r="B12" s="213">
        <v>1217</v>
      </c>
      <c r="C12" s="213">
        <v>1190</v>
      </c>
      <c r="D12" s="213">
        <v>2406</v>
      </c>
      <c r="E12" s="129"/>
      <c r="F12" s="129"/>
    </row>
    <row r="13" spans="1:6">
      <c r="A13" s="212" t="s">
        <v>859</v>
      </c>
      <c r="B13" s="213"/>
      <c r="C13" s="213"/>
      <c r="D13" s="213"/>
      <c r="E13" s="129"/>
      <c r="F13" s="129"/>
    </row>
    <row r="14" spans="1:6">
      <c r="A14" s="212" t="s">
        <v>860</v>
      </c>
      <c r="B14" s="213"/>
      <c r="C14" s="213"/>
      <c r="D14" s="213"/>
      <c r="E14" s="129"/>
      <c r="F14" s="129"/>
    </row>
    <row r="15" spans="1:6">
      <c r="A15" s="212" t="s">
        <v>861</v>
      </c>
      <c r="B15" s="213"/>
      <c r="C15" s="213"/>
      <c r="D15" s="213"/>
      <c r="E15" s="129"/>
      <c r="F15" s="129"/>
    </row>
    <row r="16" spans="1:6">
      <c r="A16" s="214" t="s">
        <v>862</v>
      </c>
      <c r="B16" s="215">
        <v>1217</v>
      </c>
      <c r="C16" s="215">
        <v>1190</v>
      </c>
      <c r="D16" s="215">
        <v>2406</v>
      </c>
      <c r="E16" s="129"/>
      <c r="F16" s="129"/>
    </row>
    <row r="17" spans="1:6">
      <c r="A17" s="212" t="s">
        <v>863</v>
      </c>
      <c r="B17" s="213"/>
      <c r="C17" s="213"/>
      <c r="D17" s="213"/>
      <c r="E17" s="129"/>
      <c r="F17" s="129"/>
    </row>
    <row r="18" spans="1:6">
      <c r="A18" s="212" t="s">
        <v>864</v>
      </c>
      <c r="B18" s="213"/>
      <c r="C18" s="213"/>
      <c r="D18" s="213"/>
      <c r="E18" s="129"/>
      <c r="F18" s="129"/>
    </row>
    <row r="19" spans="1:6">
      <c r="A19" s="212" t="s">
        <v>865</v>
      </c>
      <c r="B19" s="213"/>
      <c r="C19" s="213"/>
      <c r="D19" s="213"/>
      <c r="E19" s="129"/>
      <c r="F19" s="129"/>
    </row>
    <row r="20" spans="1:6">
      <c r="A20" s="214" t="s">
        <v>866</v>
      </c>
      <c r="B20" s="215"/>
      <c r="C20" s="215"/>
      <c r="D20" s="215"/>
      <c r="E20" s="129"/>
      <c r="F20" s="129"/>
    </row>
    <row r="21" spans="1:6">
      <c r="A21" s="212" t="s">
        <v>867</v>
      </c>
      <c r="B21" s="213"/>
      <c r="C21" s="213"/>
      <c r="D21" s="213"/>
      <c r="E21" s="129"/>
      <c r="F21" s="129"/>
    </row>
    <row r="22" spans="1:6" ht="26.4">
      <c r="A22" s="212" t="s">
        <v>868</v>
      </c>
      <c r="B22" s="213"/>
      <c r="C22" s="213"/>
      <c r="D22" s="213"/>
      <c r="E22" s="129"/>
      <c r="F22" s="129"/>
    </row>
    <row r="23" spans="1:6">
      <c r="A23" s="214" t="s">
        <v>869</v>
      </c>
      <c r="B23" s="215"/>
      <c r="C23" s="215"/>
      <c r="D23" s="215"/>
      <c r="E23" s="129"/>
      <c r="F23" s="129"/>
    </row>
    <row r="24" spans="1:6">
      <c r="A24" s="214" t="s">
        <v>870</v>
      </c>
      <c r="B24" s="215">
        <v>1217</v>
      </c>
      <c r="C24" s="215">
        <v>1190</v>
      </c>
      <c r="D24" s="215">
        <v>2406</v>
      </c>
      <c r="E24" s="129"/>
      <c r="F24" s="129"/>
    </row>
    <row r="25" spans="1:6">
      <c r="A25" s="212" t="s">
        <v>871</v>
      </c>
      <c r="B25" s="213"/>
      <c r="C25" s="213"/>
      <c r="D25" s="213"/>
      <c r="E25" s="129"/>
      <c r="F25" s="129"/>
    </row>
    <row r="26" spans="1:6">
      <c r="A26" s="212" t="s">
        <v>872</v>
      </c>
      <c r="B26" s="213"/>
      <c r="C26" s="213"/>
      <c r="D26" s="213"/>
      <c r="E26" s="129"/>
      <c r="F26" s="129"/>
    </row>
    <row r="27" spans="1:6">
      <c r="A27" s="212" t="s">
        <v>873</v>
      </c>
      <c r="B27" s="213"/>
      <c r="C27" s="213"/>
      <c r="D27" s="213"/>
      <c r="E27" s="129"/>
      <c r="F27" s="129"/>
    </row>
    <row r="28" spans="1:6">
      <c r="A28" s="212" t="s">
        <v>874</v>
      </c>
      <c r="B28" s="213"/>
      <c r="C28" s="213"/>
      <c r="D28" s="213"/>
      <c r="E28" s="129"/>
      <c r="F28" s="129"/>
    </row>
    <row r="29" spans="1:6">
      <c r="A29" s="212" t="s">
        <v>875</v>
      </c>
      <c r="B29" s="213"/>
      <c r="C29" s="213"/>
      <c r="D29" s="213"/>
      <c r="E29" s="129"/>
      <c r="F29" s="129"/>
    </row>
    <row r="30" spans="1:6">
      <c r="A30" s="214" t="s">
        <v>876</v>
      </c>
      <c r="B30" s="215"/>
      <c r="C30" s="215"/>
      <c r="D30" s="215"/>
      <c r="E30" s="129"/>
      <c r="F30" s="129"/>
    </row>
    <row r="31" spans="1:6">
      <c r="A31" s="212" t="s">
        <v>877</v>
      </c>
      <c r="B31" s="213"/>
      <c r="C31" s="213"/>
      <c r="D31" s="213"/>
      <c r="E31" s="129"/>
      <c r="F31" s="129"/>
    </row>
    <row r="32" spans="1:6">
      <c r="A32" s="212" t="s">
        <v>878</v>
      </c>
      <c r="B32" s="213"/>
      <c r="C32" s="213"/>
      <c r="D32" s="213"/>
      <c r="E32" s="129"/>
      <c r="F32" s="129"/>
    </row>
    <row r="33" spans="1:6">
      <c r="A33" s="212" t="s">
        <v>879</v>
      </c>
      <c r="B33" s="213"/>
      <c r="C33" s="213"/>
      <c r="D33" s="213"/>
      <c r="E33" s="129"/>
      <c r="F33" s="129"/>
    </row>
    <row r="34" spans="1:6">
      <c r="A34" s="212" t="s">
        <v>880</v>
      </c>
      <c r="B34" s="213"/>
      <c r="C34" s="213"/>
      <c r="D34" s="213"/>
      <c r="E34" s="129"/>
      <c r="F34" s="129"/>
    </row>
    <row r="35" spans="1:6">
      <c r="A35" s="212" t="s">
        <v>881</v>
      </c>
      <c r="B35" s="213"/>
      <c r="C35" s="213"/>
      <c r="D35" s="213"/>
      <c r="E35" s="129"/>
      <c r="F35" s="129"/>
    </row>
    <row r="36" spans="1:6">
      <c r="A36" s="212" t="s">
        <v>882</v>
      </c>
      <c r="B36" s="213"/>
      <c r="C36" s="213"/>
      <c r="D36" s="213"/>
      <c r="E36" s="129"/>
      <c r="F36" s="129"/>
    </row>
    <row r="37" spans="1:6">
      <c r="A37" s="212" t="s">
        <v>883</v>
      </c>
      <c r="B37" s="213"/>
      <c r="C37" s="213"/>
      <c r="D37" s="213"/>
      <c r="E37" s="129"/>
      <c r="F37" s="129"/>
    </row>
    <row r="38" spans="1:6">
      <c r="A38" s="214" t="s">
        <v>884</v>
      </c>
      <c r="B38" s="215"/>
      <c r="C38" s="215"/>
      <c r="D38" s="215"/>
      <c r="E38" s="129"/>
      <c r="F38" s="129"/>
    </row>
    <row r="39" spans="1:6">
      <c r="A39" s="214" t="s">
        <v>885</v>
      </c>
      <c r="B39" s="215"/>
      <c r="C39" s="215"/>
      <c r="D39" s="215"/>
      <c r="E39" s="129"/>
      <c r="F39" s="129"/>
    </row>
    <row r="40" spans="1:6">
      <c r="A40" s="212" t="s">
        <v>886</v>
      </c>
      <c r="B40" s="213"/>
      <c r="C40" s="213"/>
      <c r="D40" s="213"/>
      <c r="E40" s="129"/>
      <c r="F40" s="129"/>
    </row>
    <row r="41" spans="1:6">
      <c r="A41" s="212" t="s">
        <v>887</v>
      </c>
      <c r="B41" s="213">
        <v>24</v>
      </c>
      <c r="C41" s="213">
        <v>93</v>
      </c>
      <c r="D41" s="213">
        <v>117</v>
      </c>
      <c r="E41" s="129"/>
      <c r="F41" s="129"/>
    </row>
    <row r="42" spans="1:6">
      <c r="A42" s="212" t="s">
        <v>888</v>
      </c>
      <c r="B42" s="213">
        <v>169</v>
      </c>
      <c r="C42" s="213">
        <v>-144</v>
      </c>
      <c r="D42" s="213">
        <v>25</v>
      </c>
      <c r="E42" s="129"/>
      <c r="F42" s="129"/>
    </row>
    <row r="43" spans="1:6">
      <c r="A43" s="212" t="s">
        <v>889</v>
      </c>
      <c r="B43" s="213"/>
      <c r="C43" s="213"/>
      <c r="D43" s="213"/>
      <c r="E43" s="129"/>
      <c r="F43" s="129"/>
    </row>
    <row r="44" spans="1:6">
      <c r="A44" s="212" t="s">
        <v>890</v>
      </c>
      <c r="B44" s="213"/>
      <c r="C44" s="213"/>
      <c r="D44" s="213"/>
      <c r="E44" s="129"/>
      <c r="F44" s="129"/>
    </row>
    <row r="45" spans="1:6">
      <c r="A45" s="214" t="s">
        <v>891</v>
      </c>
      <c r="B45" s="215">
        <v>193</v>
      </c>
      <c r="C45" s="215">
        <v>-51</v>
      </c>
      <c r="D45" s="215">
        <v>142</v>
      </c>
      <c r="E45" s="129"/>
      <c r="F45" s="129"/>
    </row>
    <row r="46" spans="1:6" ht="26.4">
      <c r="A46" s="212" t="s">
        <v>892</v>
      </c>
      <c r="B46" s="213"/>
      <c r="C46" s="213"/>
      <c r="D46" s="213"/>
      <c r="E46" s="129"/>
      <c r="F46" s="129"/>
    </row>
    <row r="47" spans="1:6" ht="26.4">
      <c r="A47" s="212" t="s">
        <v>893</v>
      </c>
      <c r="B47" s="213"/>
      <c r="C47" s="213"/>
      <c r="D47" s="213"/>
      <c r="E47" s="129"/>
      <c r="F47" s="129"/>
    </row>
    <row r="48" spans="1:6">
      <c r="A48" s="212" t="s">
        <v>894</v>
      </c>
      <c r="B48" s="213"/>
      <c r="C48" s="213"/>
      <c r="D48" s="213"/>
      <c r="E48" s="129"/>
      <c r="F48" s="129"/>
    </row>
    <row r="49" spans="1:6">
      <c r="A49" s="212" t="s">
        <v>895</v>
      </c>
      <c r="B49" s="213"/>
      <c r="C49" s="213"/>
      <c r="D49" s="213"/>
      <c r="E49" s="129"/>
      <c r="F49" s="129"/>
    </row>
    <row r="50" spans="1:6" ht="26.4">
      <c r="A50" s="212" t="s">
        <v>896</v>
      </c>
      <c r="B50" s="213"/>
      <c r="C50" s="213"/>
      <c r="D50" s="213"/>
      <c r="E50" s="129"/>
      <c r="F50" s="129"/>
    </row>
    <row r="51" spans="1:6" ht="26.4">
      <c r="A51" s="212" t="s">
        <v>897</v>
      </c>
      <c r="B51" s="213"/>
      <c r="C51" s="213"/>
      <c r="D51" s="213"/>
      <c r="E51" s="129"/>
      <c r="F51" s="129"/>
    </row>
    <row r="52" spans="1:6" ht="26.4">
      <c r="A52" s="212" t="s">
        <v>898</v>
      </c>
      <c r="B52" s="213"/>
      <c r="C52" s="213"/>
      <c r="D52" s="213"/>
      <c r="E52" s="129"/>
      <c r="F52" s="129"/>
    </row>
    <row r="53" spans="1:6" ht="26.4">
      <c r="A53" s="212" t="s">
        <v>899</v>
      </c>
      <c r="B53" s="213"/>
      <c r="C53" s="213"/>
      <c r="D53" s="213"/>
      <c r="E53" s="129"/>
      <c r="F53" s="129"/>
    </row>
    <row r="54" spans="1:6">
      <c r="A54" s="214" t="s">
        <v>900</v>
      </c>
      <c r="B54" s="215">
        <v>0</v>
      </c>
      <c r="C54" s="215">
        <v>40</v>
      </c>
      <c r="D54" s="215">
        <v>40</v>
      </c>
      <c r="E54" s="129"/>
      <c r="F54" s="129"/>
    </row>
    <row r="55" spans="1:6" ht="26.4">
      <c r="A55" s="212" t="s">
        <v>901</v>
      </c>
      <c r="B55" s="213"/>
      <c r="C55" s="213"/>
      <c r="D55" s="213"/>
      <c r="E55" s="129"/>
      <c r="F55" s="129"/>
    </row>
    <row r="56" spans="1:6" ht="26.4">
      <c r="A56" s="212" t="s">
        <v>902</v>
      </c>
      <c r="B56" s="213"/>
      <c r="C56" s="213"/>
      <c r="D56" s="213"/>
      <c r="E56" s="129"/>
      <c r="F56" s="129"/>
    </row>
    <row r="57" spans="1:6" ht="26.4">
      <c r="A57" s="212" t="s">
        <v>903</v>
      </c>
      <c r="B57" s="213"/>
      <c r="C57" s="213"/>
      <c r="D57" s="213"/>
      <c r="E57" s="129"/>
      <c r="F57" s="129"/>
    </row>
    <row r="58" spans="1:6" ht="26.4">
      <c r="A58" s="212" t="s">
        <v>904</v>
      </c>
      <c r="B58" s="213"/>
      <c r="C58" s="213"/>
      <c r="D58" s="213"/>
      <c r="E58" s="129"/>
      <c r="F58" s="129"/>
    </row>
    <row r="59" spans="1:6" ht="26.4">
      <c r="A59" s="212" t="s">
        <v>905</v>
      </c>
      <c r="B59" s="213"/>
      <c r="C59" s="213"/>
      <c r="D59" s="213"/>
      <c r="E59" s="129"/>
      <c r="F59" s="129"/>
    </row>
    <row r="60" spans="1:6" ht="26.4">
      <c r="A60" s="212" t="s">
        <v>906</v>
      </c>
      <c r="B60" s="213"/>
      <c r="C60" s="213"/>
      <c r="D60" s="213"/>
      <c r="E60" s="129"/>
      <c r="F60" s="129"/>
    </row>
    <row r="61" spans="1:6" ht="26.4">
      <c r="A61" s="212" t="s">
        <v>907</v>
      </c>
      <c r="B61" s="213"/>
      <c r="C61" s="213"/>
      <c r="D61" s="213"/>
      <c r="E61" s="129"/>
      <c r="F61" s="129"/>
    </row>
    <row r="62" spans="1:6" ht="26.4">
      <c r="A62" s="212" t="s">
        <v>908</v>
      </c>
      <c r="B62" s="213"/>
      <c r="C62" s="213"/>
      <c r="D62" s="213"/>
      <c r="E62" s="129"/>
      <c r="F62" s="129"/>
    </row>
    <row r="63" spans="1:6">
      <c r="A63" s="214" t="s">
        <v>909</v>
      </c>
      <c r="B63" s="215"/>
      <c r="C63" s="215"/>
      <c r="D63" s="215"/>
      <c r="E63" s="129"/>
      <c r="F63" s="129"/>
    </row>
    <row r="64" spans="1:6">
      <c r="A64" s="212" t="s">
        <v>910</v>
      </c>
      <c r="B64" s="213"/>
      <c r="C64" s="213"/>
      <c r="D64" s="213"/>
      <c r="E64" s="129"/>
      <c r="F64" s="129"/>
    </row>
    <row r="65" spans="1:6">
      <c r="A65" s="212" t="s">
        <v>911</v>
      </c>
      <c r="B65" s="213"/>
      <c r="C65" s="213"/>
      <c r="D65" s="213"/>
      <c r="E65" s="129"/>
      <c r="F65" s="129"/>
    </row>
    <row r="66" spans="1:6">
      <c r="A66" s="212" t="s">
        <v>912</v>
      </c>
      <c r="B66" s="213"/>
      <c r="C66" s="213"/>
      <c r="D66" s="213"/>
      <c r="E66" s="129"/>
      <c r="F66" s="129"/>
    </row>
    <row r="67" spans="1:6">
      <c r="A67" s="212" t="s">
        <v>913</v>
      </c>
      <c r="B67" s="213"/>
      <c r="C67" s="213"/>
      <c r="D67" s="213"/>
      <c r="E67" s="129"/>
      <c r="F67" s="129"/>
    </row>
    <row r="68" spans="1:6">
      <c r="A68" s="212" t="s">
        <v>914</v>
      </c>
      <c r="B68" s="213"/>
      <c r="C68" s="213"/>
      <c r="D68" s="213"/>
      <c r="E68" s="129"/>
      <c r="F68" s="129"/>
    </row>
    <row r="69" spans="1:6">
      <c r="A69" s="212" t="s">
        <v>915</v>
      </c>
      <c r="B69" s="213"/>
      <c r="C69" s="213"/>
      <c r="D69" s="213"/>
      <c r="E69" s="129"/>
      <c r="F69" s="129"/>
    </row>
    <row r="70" spans="1:6" ht="26.4">
      <c r="A70" s="212" t="s">
        <v>916</v>
      </c>
      <c r="B70" s="213"/>
      <c r="C70" s="213"/>
      <c r="D70" s="213"/>
      <c r="E70" s="129"/>
      <c r="F70" s="129"/>
    </row>
    <row r="71" spans="1:6">
      <c r="A71" s="212" t="s">
        <v>917</v>
      </c>
      <c r="B71" s="213"/>
      <c r="C71" s="213"/>
      <c r="D71" s="213"/>
      <c r="E71" s="129"/>
      <c r="F71" s="129"/>
    </row>
    <row r="72" spans="1:6">
      <c r="A72" s="212" t="s">
        <v>918</v>
      </c>
      <c r="B72" s="213"/>
      <c r="C72" s="213"/>
      <c r="D72" s="213"/>
      <c r="E72" s="129"/>
      <c r="F72" s="129"/>
    </row>
    <row r="73" spans="1:6" ht="26.4">
      <c r="A73" s="212" t="s">
        <v>919</v>
      </c>
      <c r="B73" s="213"/>
      <c r="C73" s="213"/>
      <c r="D73" s="213"/>
      <c r="E73" s="129"/>
      <c r="F73" s="129"/>
    </row>
    <row r="74" spans="1:6" ht="26.4">
      <c r="A74" s="212" t="s">
        <v>920</v>
      </c>
      <c r="B74" s="213"/>
      <c r="C74" s="213"/>
      <c r="D74" s="213"/>
      <c r="E74" s="129"/>
      <c r="F74" s="129"/>
    </row>
    <row r="75" spans="1:6" ht="26.4">
      <c r="A75" s="212" t="s">
        <v>921</v>
      </c>
      <c r="B75" s="213"/>
      <c r="C75" s="213"/>
      <c r="D75" s="213"/>
      <c r="E75" s="129"/>
      <c r="F75" s="129"/>
    </row>
    <row r="76" spans="1:6">
      <c r="A76" s="214" t="s">
        <v>922</v>
      </c>
      <c r="B76" s="215"/>
      <c r="C76" s="215"/>
      <c r="D76" s="215"/>
      <c r="E76" s="129"/>
      <c r="F76" s="129"/>
    </row>
    <row r="77" spans="1:6">
      <c r="A77" s="214" t="s">
        <v>923</v>
      </c>
      <c r="B77" s="215">
        <v>0</v>
      </c>
      <c r="C77" s="215">
        <v>40</v>
      </c>
      <c r="D77" s="215">
        <v>40</v>
      </c>
      <c r="E77" s="129"/>
      <c r="F77" s="129"/>
    </row>
    <row r="78" spans="1:6">
      <c r="A78" s="214" t="s">
        <v>924</v>
      </c>
      <c r="B78" s="215">
        <v>381</v>
      </c>
      <c r="C78" s="215">
        <v>826</v>
      </c>
      <c r="D78" s="215">
        <v>1260</v>
      </c>
      <c r="E78" s="129"/>
      <c r="F78" s="129"/>
    </row>
    <row r="79" spans="1:6">
      <c r="A79" s="212" t="s">
        <v>925</v>
      </c>
      <c r="B79" s="213"/>
      <c r="C79" s="213"/>
      <c r="D79" s="213"/>
      <c r="E79" s="129"/>
      <c r="F79" s="129"/>
    </row>
    <row r="80" spans="1:6">
      <c r="A80" s="212" t="s">
        <v>926</v>
      </c>
      <c r="B80" s="213"/>
      <c r="C80" s="213"/>
      <c r="D80" s="213"/>
      <c r="E80" s="129"/>
      <c r="F80" s="129"/>
    </row>
    <row r="81" spans="1:6">
      <c r="A81" s="212" t="s">
        <v>927</v>
      </c>
      <c r="B81" s="213"/>
      <c r="C81" s="213"/>
      <c r="D81" s="213"/>
      <c r="E81" s="129"/>
      <c r="F81" s="129"/>
    </row>
    <row r="82" spans="1:6">
      <c r="A82" s="214" t="s">
        <v>928</v>
      </c>
      <c r="B82" s="215"/>
      <c r="C82" s="215"/>
      <c r="D82" s="215"/>
      <c r="E82" s="129"/>
      <c r="F82" s="129"/>
    </row>
    <row r="83" spans="1:6">
      <c r="A83" s="216" t="s">
        <v>929</v>
      </c>
      <c r="B83" s="217">
        <v>1791</v>
      </c>
      <c r="C83" s="217">
        <v>2005</v>
      </c>
      <c r="D83" s="217">
        <v>3848</v>
      </c>
      <c r="E83" s="129"/>
      <c r="F83" s="129"/>
    </row>
    <row r="84" spans="1:6">
      <c r="A84" s="214" t="s">
        <v>930</v>
      </c>
      <c r="B84" s="146"/>
      <c r="C84" s="146"/>
      <c r="D84" s="146"/>
      <c r="E84" s="129"/>
      <c r="F84" s="129"/>
    </row>
    <row r="85" spans="1:6">
      <c r="A85" s="212" t="s">
        <v>931</v>
      </c>
      <c r="B85" s="213">
        <v>1571</v>
      </c>
      <c r="C85" s="213">
        <v>0</v>
      </c>
      <c r="D85" s="213">
        <v>1217</v>
      </c>
      <c r="E85" s="129"/>
      <c r="F85" s="129"/>
    </row>
    <row r="86" spans="1:6">
      <c r="A86" s="212" t="s">
        <v>932</v>
      </c>
      <c r="B86" s="213"/>
      <c r="C86" s="213"/>
      <c r="D86" s="213"/>
      <c r="E86" s="129"/>
      <c r="F86" s="129"/>
    </row>
    <row r="87" spans="1:6">
      <c r="A87" s="212" t="s">
        <v>933</v>
      </c>
      <c r="B87" s="213">
        <v>193</v>
      </c>
      <c r="C87" s="213"/>
      <c r="D87" s="213">
        <v>574</v>
      </c>
      <c r="E87" s="129"/>
      <c r="F87" s="129"/>
    </row>
    <row r="88" spans="1:6">
      <c r="A88" s="212" t="s">
        <v>934</v>
      </c>
      <c r="B88" s="213"/>
      <c r="C88" s="213"/>
      <c r="D88" s="213"/>
      <c r="E88" s="129"/>
      <c r="F88" s="129"/>
    </row>
    <row r="89" spans="1:6">
      <c r="A89" s="212" t="s">
        <v>935</v>
      </c>
      <c r="B89" s="213"/>
      <c r="C89" s="213"/>
      <c r="D89" s="213"/>
      <c r="E89" s="129"/>
      <c r="F89" s="129"/>
    </row>
    <row r="90" spans="1:6">
      <c r="A90" s="212" t="s">
        <v>936</v>
      </c>
      <c r="B90" s="213"/>
      <c r="C90" s="213">
        <v>1033</v>
      </c>
      <c r="D90" s="213">
        <v>1033</v>
      </c>
      <c r="E90" s="129"/>
      <c r="F90" s="129"/>
    </row>
    <row r="91" spans="1:6">
      <c r="A91" s="214" t="s">
        <v>937</v>
      </c>
      <c r="B91" s="215">
        <v>1764</v>
      </c>
      <c r="C91" s="215">
        <v>1033</v>
      </c>
      <c r="D91" s="215">
        <v>2824</v>
      </c>
      <c r="E91" s="129"/>
      <c r="F91" s="129"/>
    </row>
    <row r="92" spans="1:6" ht="26.4">
      <c r="A92" s="212" t="s">
        <v>938</v>
      </c>
      <c r="B92" s="213"/>
      <c r="C92" s="213"/>
      <c r="D92" s="213"/>
      <c r="E92" s="129"/>
      <c r="F92" s="129"/>
    </row>
    <row r="93" spans="1:6" ht="26.4">
      <c r="A93" s="212" t="s">
        <v>939</v>
      </c>
      <c r="B93" s="213"/>
      <c r="C93" s="213"/>
      <c r="D93" s="213"/>
      <c r="E93" s="129"/>
      <c r="F93" s="129"/>
    </row>
    <row r="94" spans="1:6">
      <c r="A94" s="212" t="s">
        <v>940</v>
      </c>
      <c r="B94" s="213">
        <v>27</v>
      </c>
      <c r="C94" s="213">
        <v>-27</v>
      </c>
      <c r="D94" s="213"/>
      <c r="E94" s="129"/>
      <c r="F94" s="129"/>
    </row>
    <row r="95" spans="1:6" ht="26.4">
      <c r="A95" s="212" t="s">
        <v>941</v>
      </c>
      <c r="B95" s="213"/>
      <c r="C95" s="213"/>
      <c r="D95" s="213"/>
      <c r="E95" s="129"/>
      <c r="F95" s="129"/>
    </row>
    <row r="96" spans="1:6" ht="26.4">
      <c r="A96" s="212" t="s">
        <v>942</v>
      </c>
      <c r="B96" s="213"/>
      <c r="C96" s="213"/>
      <c r="D96" s="213"/>
      <c r="E96" s="129"/>
      <c r="F96" s="129"/>
    </row>
    <row r="97" spans="1:6">
      <c r="A97" s="212" t="s">
        <v>943</v>
      </c>
      <c r="B97" s="213"/>
      <c r="C97" s="213"/>
      <c r="D97" s="213"/>
      <c r="E97" s="129"/>
      <c r="F97" s="129"/>
    </row>
    <row r="98" spans="1:6">
      <c r="A98" s="212" t="s">
        <v>944</v>
      </c>
      <c r="B98" s="213"/>
      <c r="C98" s="213"/>
      <c r="D98" s="213"/>
      <c r="E98" s="129"/>
      <c r="F98" s="129"/>
    </row>
    <row r="99" spans="1:6" ht="26.4">
      <c r="A99" s="212" t="s">
        <v>945</v>
      </c>
      <c r="B99" s="213"/>
      <c r="C99" s="213"/>
      <c r="D99" s="213"/>
      <c r="E99" s="129"/>
      <c r="F99" s="129"/>
    </row>
    <row r="100" spans="1:6" ht="26.4">
      <c r="A100" s="212" t="s">
        <v>946</v>
      </c>
      <c r="B100" s="213"/>
      <c r="C100" s="213"/>
      <c r="D100" s="213"/>
      <c r="E100" s="129"/>
      <c r="F100" s="129"/>
    </row>
    <row r="101" spans="1:6">
      <c r="A101" s="214" t="s">
        <v>947</v>
      </c>
      <c r="B101" s="215">
        <v>27</v>
      </c>
      <c r="C101" s="215">
        <v>-27</v>
      </c>
      <c r="D101" s="215"/>
      <c r="E101" s="129"/>
      <c r="F101" s="129"/>
    </row>
    <row r="102" spans="1:6" ht="26.4">
      <c r="A102" s="212" t="s">
        <v>948</v>
      </c>
      <c r="B102" s="213"/>
      <c r="C102" s="213"/>
      <c r="D102" s="213"/>
      <c r="E102" s="129"/>
      <c r="F102" s="129"/>
    </row>
    <row r="103" spans="1:6" ht="26.4">
      <c r="A103" s="212" t="s">
        <v>949</v>
      </c>
      <c r="B103" s="213"/>
      <c r="C103" s="213"/>
      <c r="D103" s="213"/>
      <c r="E103" s="129"/>
      <c r="F103" s="129"/>
    </row>
    <row r="104" spans="1:6" ht="26.4">
      <c r="A104" s="212" t="s">
        <v>950</v>
      </c>
      <c r="B104" s="213"/>
      <c r="C104" s="213">
        <v>21</v>
      </c>
      <c r="D104" s="213">
        <v>21</v>
      </c>
      <c r="E104" s="129"/>
      <c r="F104" s="129"/>
    </row>
    <row r="105" spans="1:6" ht="26.4">
      <c r="A105" s="212" t="s">
        <v>951</v>
      </c>
      <c r="B105" s="213"/>
      <c r="C105" s="213"/>
      <c r="D105" s="213"/>
      <c r="E105" s="129"/>
      <c r="F105" s="129"/>
    </row>
    <row r="106" spans="1:6" ht="26.4">
      <c r="A106" s="212" t="s">
        <v>952</v>
      </c>
      <c r="B106" s="213"/>
      <c r="C106" s="213"/>
      <c r="D106" s="213"/>
      <c r="E106" s="129"/>
      <c r="F106" s="129"/>
    </row>
    <row r="107" spans="1:6" ht="26.4">
      <c r="A107" s="212" t="s">
        <v>953</v>
      </c>
      <c r="B107" s="213"/>
      <c r="C107" s="213"/>
      <c r="D107" s="213"/>
      <c r="E107" s="129"/>
      <c r="F107" s="129"/>
    </row>
    <row r="108" spans="1:6" ht="26.4">
      <c r="A108" s="212" t="s">
        <v>954</v>
      </c>
      <c r="B108" s="213"/>
      <c r="C108" s="213"/>
      <c r="D108" s="213"/>
      <c r="E108" s="129"/>
      <c r="F108" s="129"/>
    </row>
    <row r="109" spans="1:6" ht="26.4">
      <c r="A109" s="212" t="s">
        <v>955</v>
      </c>
      <c r="B109" s="213"/>
      <c r="C109" s="213"/>
      <c r="D109" s="213"/>
      <c r="E109" s="129"/>
      <c r="F109" s="129"/>
    </row>
    <row r="110" spans="1:6" ht="26.4">
      <c r="A110" s="212" t="s">
        <v>956</v>
      </c>
      <c r="B110" s="213">
        <v>0</v>
      </c>
      <c r="C110" s="213">
        <v>21</v>
      </c>
      <c r="D110" s="213">
        <v>21</v>
      </c>
      <c r="E110" s="129"/>
      <c r="F110" s="129"/>
    </row>
    <row r="111" spans="1:6">
      <c r="A111" s="214" t="s">
        <v>957</v>
      </c>
      <c r="B111" s="215"/>
      <c r="C111" s="215"/>
      <c r="D111" s="215"/>
      <c r="E111" s="129"/>
      <c r="F111" s="129"/>
    </row>
    <row r="112" spans="1:6">
      <c r="A112" s="212" t="s">
        <v>958</v>
      </c>
      <c r="B112" s="213"/>
      <c r="C112" s="213"/>
      <c r="D112" s="213"/>
      <c r="E112" s="129"/>
      <c r="F112" s="129"/>
    </row>
    <row r="113" spans="1:6" ht="26.4">
      <c r="A113" s="212" t="s">
        <v>959</v>
      </c>
      <c r="B113" s="213"/>
      <c r="C113" s="213"/>
      <c r="D113" s="213"/>
      <c r="E113" s="129"/>
      <c r="F113" s="129"/>
    </row>
    <row r="114" spans="1:6">
      <c r="A114" s="212" t="s">
        <v>960</v>
      </c>
      <c r="B114" s="213"/>
      <c r="C114" s="213"/>
      <c r="D114" s="213"/>
      <c r="E114" s="129"/>
      <c r="F114" s="129"/>
    </row>
    <row r="115" spans="1:6">
      <c r="A115" s="212" t="s">
        <v>961</v>
      </c>
      <c r="B115" s="213"/>
      <c r="C115" s="213"/>
      <c r="D115" s="213"/>
      <c r="E115" s="129"/>
      <c r="F115" s="129"/>
    </row>
    <row r="116" spans="1:6" ht="26.4">
      <c r="A116" s="212" t="s">
        <v>962</v>
      </c>
      <c r="B116" s="213"/>
      <c r="C116" s="213"/>
      <c r="D116" s="213"/>
      <c r="E116" s="129"/>
      <c r="F116" s="129"/>
    </row>
    <row r="117" spans="1:6" ht="26.4">
      <c r="A117" s="212" t="s">
        <v>963</v>
      </c>
      <c r="B117" s="213"/>
      <c r="C117" s="213"/>
      <c r="D117" s="213"/>
      <c r="E117" s="129"/>
      <c r="F117" s="129"/>
    </row>
    <row r="118" spans="1:6" ht="26.4">
      <c r="A118" s="212" t="s">
        <v>964</v>
      </c>
      <c r="B118" s="213"/>
      <c r="C118" s="213"/>
      <c r="D118" s="213"/>
      <c r="E118" s="129"/>
      <c r="F118" s="129"/>
    </row>
    <row r="119" spans="1:6">
      <c r="A119" s="214" t="s">
        <v>966</v>
      </c>
      <c r="B119" s="213"/>
      <c r="C119" s="213"/>
      <c r="D119" s="213"/>
      <c r="E119" s="129"/>
      <c r="F119" s="129"/>
    </row>
    <row r="120" spans="1:6">
      <c r="A120" s="214" t="s">
        <v>967</v>
      </c>
      <c r="B120" s="215">
        <v>27</v>
      </c>
      <c r="C120" s="215">
        <v>-6</v>
      </c>
      <c r="D120" s="215">
        <v>21</v>
      </c>
      <c r="E120" s="129"/>
      <c r="F120" s="129"/>
    </row>
    <row r="121" spans="1:6">
      <c r="A121" s="214" t="s">
        <v>968</v>
      </c>
      <c r="B121" s="215"/>
      <c r="C121" s="215"/>
      <c r="D121" s="215"/>
      <c r="E121" s="129"/>
      <c r="F121" s="129"/>
    </row>
    <row r="122" spans="1:6" ht="26.4">
      <c r="A122" s="214" t="s">
        <v>969</v>
      </c>
      <c r="B122" s="215"/>
      <c r="C122" s="215"/>
      <c r="D122" s="215"/>
      <c r="E122" s="129"/>
      <c r="F122" s="129"/>
    </row>
    <row r="123" spans="1:6">
      <c r="A123" s="212" t="s">
        <v>970</v>
      </c>
      <c r="B123" s="213"/>
      <c r="C123" s="213"/>
      <c r="D123" s="213"/>
      <c r="E123" s="129"/>
      <c r="F123" s="129"/>
    </row>
    <row r="124" spans="1:6">
      <c r="A124" s="212" t="s">
        <v>971</v>
      </c>
      <c r="B124" s="213"/>
      <c r="C124" s="213">
        <v>1003</v>
      </c>
      <c r="D124" s="213">
        <v>1003</v>
      </c>
      <c r="E124" s="129"/>
      <c r="F124" s="129"/>
    </row>
    <row r="125" spans="1:6">
      <c r="A125" s="212" t="s">
        <v>972</v>
      </c>
      <c r="B125" s="213"/>
      <c r="C125" s="213"/>
      <c r="D125" s="213"/>
      <c r="E125" s="129"/>
      <c r="F125" s="129"/>
    </row>
    <row r="126" spans="1:6">
      <c r="A126" s="214" t="s">
        <v>973</v>
      </c>
      <c r="B126" s="215"/>
      <c r="C126" s="215">
        <v>1003</v>
      </c>
      <c r="D126" s="215">
        <v>1003</v>
      </c>
      <c r="E126" s="129"/>
      <c r="F126" s="129"/>
    </row>
    <row r="127" spans="1:6">
      <c r="A127" s="216" t="s">
        <v>974</v>
      </c>
      <c r="B127" s="217">
        <v>1791</v>
      </c>
      <c r="C127" s="217">
        <v>203</v>
      </c>
      <c r="D127" s="217">
        <v>3848</v>
      </c>
      <c r="E127" s="129"/>
      <c r="F127" s="129"/>
    </row>
    <row r="128" spans="1:6">
      <c r="A128" s="129"/>
      <c r="B128" s="129"/>
      <c r="C128" s="129"/>
      <c r="D128" s="129"/>
      <c r="E128" s="129"/>
      <c r="F128" s="129"/>
    </row>
    <row r="129" spans="1:6">
      <c r="A129" s="129"/>
      <c r="B129" s="129"/>
      <c r="C129" s="129"/>
      <c r="D129" s="129"/>
      <c r="E129" s="129"/>
      <c r="F129" s="129"/>
    </row>
    <row r="130" spans="1:6">
      <c r="A130" s="129"/>
      <c r="B130" s="129"/>
      <c r="C130" s="129"/>
      <c r="D130" s="129"/>
      <c r="E130" s="129"/>
      <c r="F130" s="129"/>
    </row>
    <row r="131" spans="1:6">
      <c r="A131" s="129"/>
      <c r="B131" s="129"/>
      <c r="C131" s="129"/>
      <c r="D131" s="129"/>
      <c r="E131" s="129"/>
      <c r="F131" s="129"/>
    </row>
    <row r="132" spans="1:6">
      <c r="A132" s="129"/>
      <c r="B132" s="129"/>
      <c r="C132" s="129"/>
      <c r="D132" s="129"/>
      <c r="E132" s="129"/>
      <c r="F132" s="129"/>
    </row>
    <row r="133" spans="1:6">
      <c r="A133" s="129"/>
      <c r="B133" s="129"/>
      <c r="C133" s="129"/>
      <c r="D133" s="129"/>
      <c r="E133" s="129"/>
      <c r="F133" s="129"/>
    </row>
    <row r="134" spans="1:6">
      <c r="A134" s="129"/>
      <c r="B134" s="129"/>
      <c r="C134" s="129"/>
      <c r="D134" s="129"/>
      <c r="E134" s="129"/>
      <c r="F134" s="129"/>
    </row>
    <row r="135" spans="1:6">
      <c r="A135" s="129"/>
      <c r="B135" s="129"/>
      <c r="C135" s="129"/>
      <c r="D135" s="129"/>
      <c r="E135" s="129"/>
      <c r="F135" s="129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fitToHeight="2" orientation="portrait" horizontalDpi="300" verticalDpi="300" r:id="rId1"/>
  <headerFooter alignWithMargins="0">
    <oddHeader>&amp;R39.sz. melléklet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F135"/>
  <sheetViews>
    <sheetView topLeftCell="A108" workbookViewId="0">
      <selection activeCell="D27" sqref="D27"/>
    </sheetView>
  </sheetViews>
  <sheetFormatPr defaultRowHeight="14.4"/>
  <cols>
    <col min="1" max="1" width="73.109375" customWidth="1"/>
    <col min="2" max="2" width="13.109375" customWidth="1"/>
    <col min="3" max="3" width="17.33203125" customWidth="1"/>
    <col min="4" max="4" width="14.33203125" customWidth="1"/>
  </cols>
  <sheetData>
    <row r="1" spans="1:6" ht="27" customHeight="1">
      <c r="A1" s="296" t="s">
        <v>1020</v>
      </c>
      <c r="B1" s="282"/>
      <c r="C1" s="282"/>
      <c r="D1" s="282"/>
      <c r="E1" s="222"/>
      <c r="F1" s="195"/>
    </row>
    <row r="2" spans="1:6" ht="25.5" customHeight="1">
      <c r="A2" s="285" t="s">
        <v>851</v>
      </c>
      <c r="B2" s="282"/>
      <c r="C2" s="282"/>
      <c r="D2" s="282"/>
      <c r="E2" s="68"/>
      <c r="F2" s="195"/>
    </row>
    <row r="4" spans="1:6">
      <c r="A4" s="129" t="s">
        <v>694</v>
      </c>
      <c r="B4" s="129"/>
      <c r="C4" s="129"/>
      <c r="D4" s="129"/>
      <c r="E4" s="129"/>
      <c r="F4" s="129"/>
    </row>
    <row r="5" spans="1:6" ht="39.6">
      <c r="A5" s="220" t="s">
        <v>202</v>
      </c>
      <c r="B5" s="221" t="s">
        <v>806</v>
      </c>
      <c r="C5" s="221" t="s">
        <v>807</v>
      </c>
      <c r="D5" s="221" t="s">
        <v>808</v>
      </c>
      <c r="E5" s="129"/>
      <c r="F5" s="129"/>
    </row>
    <row r="6" spans="1:6">
      <c r="A6" s="214" t="s">
        <v>852</v>
      </c>
      <c r="B6" s="146"/>
      <c r="C6" s="146"/>
      <c r="D6" s="146"/>
      <c r="E6" s="129"/>
      <c r="F6" s="129"/>
    </row>
    <row r="7" spans="1:6">
      <c r="A7" s="212" t="s">
        <v>853</v>
      </c>
      <c r="B7" s="213"/>
      <c r="C7" s="213"/>
      <c r="D7" s="213"/>
      <c r="E7" s="129"/>
      <c r="F7" s="129"/>
    </row>
    <row r="8" spans="1:6">
      <c r="A8" s="212" t="s">
        <v>854</v>
      </c>
      <c r="B8" s="213"/>
      <c r="C8" s="213"/>
      <c r="D8" s="213"/>
      <c r="E8" s="129"/>
      <c r="F8" s="129"/>
    </row>
    <row r="9" spans="1:6">
      <c r="A9" s="212" t="s">
        <v>855</v>
      </c>
      <c r="B9" s="213"/>
      <c r="C9" s="213"/>
      <c r="D9" s="213"/>
      <c r="E9" s="129"/>
      <c r="F9" s="129"/>
    </row>
    <row r="10" spans="1:6">
      <c r="A10" s="214" t="s">
        <v>856</v>
      </c>
      <c r="B10" s="215"/>
      <c r="C10" s="215"/>
      <c r="D10" s="215"/>
      <c r="E10" s="129"/>
      <c r="F10" s="129"/>
    </row>
    <row r="11" spans="1:6">
      <c r="A11" s="212" t="s">
        <v>857</v>
      </c>
      <c r="B11" s="213"/>
      <c r="C11" s="213"/>
      <c r="D11" s="213"/>
      <c r="E11" s="129"/>
      <c r="F11" s="129"/>
    </row>
    <row r="12" spans="1:6">
      <c r="A12" s="212" t="s">
        <v>858</v>
      </c>
      <c r="B12" s="213">
        <v>913</v>
      </c>
      <c r="C12" s="213">
        <v>-3</v>
      </c>
      <c r="D12" s="213">
        <v>880</v>
      </c>
      <c r="E12" s="129"/>
      <c r="F12" s="129"/>
    </row>
    <row r="13" spans="1:6">
      <c r="A13" s="212" t="s">
        <v>859</v>
      </c>
      <c r="B13" s="213"/>
      <c r="C13" s="213"/>
      <c r="D13" s="213"/>
      <c r="E13" s="129"/>
      <c r="F13" s="129"/>
    </row>
    <row r="14" spans="1:6">
      <c r="A14" s="212" t="s">
        <v>860</v>
      </c>
      <c r="B14" s="213"/>
      <c r="C14" s="213"/>
      <c r="D14" s="213"/>
      <c r="E14" s="129"/>
      <c r="F14" s="129"/>
    </row>
    <row r="15" spans="1:6">
      <c r="A15" s="212" t="s">
        <v>861</v>
      </c>
      <c r="B15" s="213"/>
      <c r="C15" s="213"/>
      <c r="D15" s="213"/>
      <c r="E15" s="129"/>
      <c r="F15" s="129"/>
    </row>
    <row r="16" spans="1:6">
      <c r="A16" s="214" t="s">
        <v>862</v>
      </c>
      <c r="B16" s="215">
        <v>913</v>
      </c>
      <c r="C16" s="215">
        <v>-33</v>
      </c>
      <c r="D16" s="215">
        <v>880</v>
      </c>
      <c r="E16" s="129"/>
      <c r="F16" s="129"/>
    </row>
    <row r="17" spans="1:6">
      <c r="A17" s="212" t="s">
        <v>863</v>
      </c>
      <c r="B17" s="213"/>
      <c r="C17" s="213"/>
      <c r="D17" s="213"/>
      <c r="E17" s="129"/>
      <c r="F17" s="129"/>
    </row>
    <row r="18" spans="1:6">
      <c r="A18" s="212" t="s">
        <v>864</v>
      </c>
      <c r="B18" s="213"/>
      <c r="C18" s="213"/>
      <c r="D18" s="213"/>
      <c r="E18" s="129"/>
      <c r="F18" s="129"/>
    </row>
    <row r="19" spans="1:6">
      <c r="A19" s="212" t="s">
        <v>865</v>
      </c>
      <c r="B19" s="213"/>
      <c r="C19" s="213"/>
      <c r="D19" s="213"/>
      <c r="E19" s="129"/>
      <c r="F19" s="129"/>
    </row>
    <row r="20" spans="1:6">
      <c r="A20" s="214" t="s">
        <v>866</v>
      </c>
      <c r="B20" s="215"/>
      <c r="C20" s="215"/>
      <c r="D20" s="215"/>
      <c r="E20" s="129"/>
      <c r="F20" s="129"/>
    </row>
    <row r="21" spans="1:6">
      <c r="A21" s="212" t="s">
        <v>867</v>
      </c>
      <c r="B21" s="213"/>
      <c r="C21" s="213"/>
      <c r="D21" s="213"/>
      <c r="E21" s="129"/>
      <c r="F21" s="129"/>
    </row>
    <row r="22" spans="1:6" ht="26.4">
      <c r="A22" s="212" t="s">
        <v>868</v>
      </c>
      <c r="B22" s="213"/>
      <c r="C22" s="213"/>
      <c r="D22" s="213"/>
      <c r="E22" s="129"/>
      <c r="F22" s="129"/>
    </row>
    <row r="23" spans="1:6">
      <c r="A23" s="214" t="s">
        <v>869</v>
      </c>
      <c r="B23" s="215"/>
      <c r="C23" s="215"/>
      <c r="D23" s="215"/>
      <c r="E23" s="129"/>
      <c r="F23" s="129"/>
    </row>
    <row r="24" spans="1:6">
      <c r="A24" s="214" t="s">
        <v>870</v>
      </c>
      <c r="B24" s="215">
        <v>913</v>
      </c>
      <c r="C24" s="215">
        <v>-33</v>
      </c>
      <c r="D24" s="215">
        <v>880</v>
      </c>
      <c r="E24" s="129"/>
      <c r="F24" s="129"/>
    </row>
    <row r="25" spans="1:6">
      <c r="A25" s="212" t="s">
        <v>871</v>
      </c>
      <c r="B25" s="213"/>
      <c r="C25" s="213"/>
      <c r="D25" s="213"/>
      <c r="E25" s="129"/>
      <c r="F25" s="129"/>
    </row>
    <row r="26" spans="1:6">
      <c r="A26" s="212" t="s">
        <v>872</v>
      </c>
      <c r="B26" s="213"/>
      <c r="C26" s="213"/>
      <c r="D26" s="213"/>
      <c r="E26" s="129"/>
      <c r="F26" s="129"/>
    </row>
    <row r="27" spans="1:6">
      <c r="A27" s="212" t="s">
        <v>873</v>
      </c>
      <c r="B27" s="213"/>
      <c r="C27" s="213"/>
      <c r="D27" s="213"/>
      <c r="E27" s="129"/>
      <c r="F27" s="129"/>
    </row>
    <row r="28" spans="1:6">
      <c r="A28" s="212" t="s">
        <v>874</v>
      </c>
      <c r="B28" s="213"/>
      <c r="C28" s="213"/>
      <c r="D28" s="213"/>
      <c r="E28" s="129"/>
      <c r="F28" s="129"/>
    </row>
    <row r="29" spans="1:6">
      <c r="A29" s="212" t="s">
        <v>875</v>
      </c>
      <c r="B29" s="213"/>
      <c r="C29" s="213"/>
      <c r="D29" s="213"/>
      <c r="E29" s="129"/>
      <c r="F29" s="129"/>
    </row>
    <row r="30" spans="1:6">
      <c r="A30" s="214" t="s">
        <v>876</v>
      </c>
      <c r="B30" s="215"/>
      <c r="C30" s="215"/>
      <c r="D30" s="215"/>
      <c r="E30" s="129"/>
      <c r="F30" s="129"/>
    </row>
    <row r="31" spans="1:6">
      <c r="A31" s="212" t="s">
        <v>877</v>
      </c>
      <c r="B31" s="213"/>
      <c r="C31" s="213"/>
      <c r="D31" s="213"/>
      <c r="E31" s="129"/>
      <c r="F31" s="129"/>
    </row>
    <row r="32" spans="1:6">
      <c r="A32" s="212" t="s">
        <v>878</v>
      </c>
      <c r="B32" s="213"/>
      <c r="C32" s="213"/>
      <c r="D32" s="213"/>
      <c r="E32" s="129"/>
      <c r="F32" s="129"/>
    </row>
    <row r="33" spans="1:6">
      <c r="A33" s="212" t="s">
        <v>879</v>
      </c>
      <c r="B33" s="213"/>
      <c r="C33" s="213"/>
      <c r="D33" s="213"/>
      <c r="E33" s="129"/>
      <c r="F33" s="129"/>
    </row>
    <row r="34" spans="1:6">
      <c r="A34" s="212" t="s">
        <v>880</v>
      </c>
      <c r="B34" s="213"/>
      <c r="C34" s="213"/>
      <c r="D34" s="213"/>
      <c r="E34" s="129"/>
      <c r="F34" s="129"/>
    </row>
    <row r="35" spans="1:6">
      <c r="A35" s="212" t="s">
        <v>881</v>
      </c>
      <c r="B35" s="213"/>
      <c r="C35" s="213"/>
      <c r="D35" s="213"/>
      <c r="E35" s="129"/>
      <c r="F35" s="129"/>
    </row>
    <row r="36" spans="1:6">
      <c r="A36" s="212" t="s">
        <v>882</v>
      </c>
      <c r="B36" s="213"/>
      <c r="C36" s="213"/>
      <c r="D36" s="213"/>
      <c r="E36" s="129"/>
      <c r="F36" s="129"/>
    </row>
    <row r="37" spans="1:6">
      <c r="A37" s="212" t="s">
        <v>883</v>
      </c>
      <c r="B37" s="213"/>
      <c r="C37" s="213"/>
      <c r="D37" s="213"/>
      <c r="E37" s="129"/>
      <c r="F37" s="129"/>
    </row>
    <row r="38" spans="1:6">
      <c r="A38" s="214" t="s">
        <v>884</v>
      </c>
      <c r="B38" s="215"/>
      <c r="C38" s="215"/>
      <c r="D38" s="215"/>
      <c r="E38" s="129"/>
      <c r="F38" s="129"/>
    </row>
    <row r="39" spans="1:6">
      <c r="A39" s="214" t="s">
        <v>885</v>
      </c>
      <c r="B39" s="215"/>
      <c r="C39" s="215"/>
      <c r="D39" s="215"/>
      <c r="E39" s="129"/>
      <c r="F39" s="129"/>
    </row>
    <row r="40" spans="1:6">
      <c r="A40" s="212" t="s">
        <v>886</v>
      </c>
      <c r="B40" s="213"/>
      <c r="C40" s="213"/>
      <c r="D40" s="213"/>
      <c r="E40" s="129"/>
      <c r="F40" s="129"/>
    </row>
    <row r="41" spans="1:6">
      <c r="A41" s="212" t="s">
        <v>887</v>
      </c>
      <c r="B41" s="213">
        <v>115</v>
      </c>
      <c r="C41" s="213">
        <v>-88</v>
      </c>
      <c r="D41" s="213">
        <v>27</v>
      </c>
      <c r="E41" s="129"/>
      <c r="F41" s="129"/>
    </row>
    <row r="42" spans="1:6">
      <c r="A42" s="212" t="s">
        <v>888</v>
      </c>
      <c r="B42" s="213">
        <v>135</v>
      </c>
      <c r="C42" s="213">
        <v>396</v>
      </c>
      <c r="D42" s="213">
        <v>531</v>
      </c>
      <c r="E42" s="129"/>
      <c r="F42" s="129"/>
    </row>
    <row r="43" spans="1:6">
      <c r="A43" s="212" t="s">
        <v>889</v>
      </c>
      <c r="B43" s="213"/>
      <c r="C43" s="213"/>
      <c r="D43" s="213"/>
      <c r="E43" s="129"/>
      <c r="F43" s="129"/>
    </row>
    <row r="44" spans="1:6">
      <c r="A44" s="212" t="s">
        <v>890</v>
      </c>
      <c r="B44" s="213"/>
      <c r="C44" s="213"/>
      <c r="D44" s="213"/>
      <c r="E44" s="129"/>
      <c r="F44" s="129"/>
    </row>
    <row r="45" spans="1:6">
      <c r="A45" s="214" t="s">
        <v>891</v>
      </c>
      <c r="B45" s="215">
        <v>250</v>
      </c>
      <c r="C45" s="215">
        <v>308</v>
      </c>
      <c r="D45" s="215">
        <v>558</v>
      </c>
      <c r="E45" s="129"/>
      <c r="F45" s="129"/>
    </row>
    <row r="46" spans="1:6" ht="26.4">
      <c r="A46" s="212" t="s">
        <v>892</v>
      </c>
      <c r="B46" s="213"/>
      <c r="C46" s="213"/>
      <c r="D46" s="213"/>
      <c r="E46" s="129"/>
      <c r="F46" s="129"/>
    </row>
    <row r="47" spans="1:6" ht="26.4">
      <c r="A47" s="212" t="s">
        <v>893</v>
      </c>
      <c r="B47" s="213"/>
      <c r="C47" s="213"/>
      <c r="D47" s="213"/>
      <c r="E47" s="129"/>
      <c r="F47" s="129"/>
    </row>
    <row r="48" spans="1:6">
      <c r="A48" s="212" t="s">
        <v>894</v>
      </c>
      <c r="B48" s="213"/>
      <c r="C48" s="213"/>
      <c r="D48" s="213">
        <v>24</v>
      </c>
      <c r="E48" s="129"/>
      <c r="F48" s="129"/>
    </row>
    <row r="49" spans="1:6">
      <c r="A49" s="212" t="s">
        <v>895</v>
      </c>
      <c r="B49" s="213"/>
      <c r="C49" s="213"/>
      <c r="D49" s="213"/>
      <c r="E49" s="129"/>
      <c r="F49" s="129"/>
    </row>
    <row r="50" spans="1:6" ht="26.4">
      <c r="A50" s="212" t="s">
        <v>896</v>
      </c>
      <c r="B50" s="213"/>
      <c r="C50" s="213"/>
      <c r="D50" s="213"/>
      <c r="E50" s="129"/>
      <c r="F50" s="129"/>
    </row>
    <row r="51" spans="1:6" ht="26.4">
      <c r="A51" s="212" t="s">
        <v>897</v>
      </c>
      <c r="B51" s="213"/>
      <c r="C51" s="213"/>
      <c r="D51" s="213"/>
      <c r="E51" s="129"/>
      <c r="F51" s="129"/>
    </row>
    <row r="52" spans="1:6" ht="26.4">
      <c r="A52" s="212" t="s">
        <v>898</v>
      </c>
      <c r="B52" s="213"/>
      <c r="C52" s="213"/>
      <c r="D52" s="213"/>
      <c r="E52" s="129"/>
      <c r="F52" s="129"/>
    </row>
    <row r="53" spans="1:6" ht="26.4">
      <c r="A53" s="212" t="s">
        <v>899</v>
      </c>
      <c r="B53" s="213"/>
      <c r="C53" s="213"/>
      <c r="D53" s="213"/>
      <c r="E53" s="129"/>
      <c r="F53" s="129"/>
    </row>
    <row r="54" spans="1:6">
      <c r="A54" s="214" t="s">
        <v>900</v>
      </c>
      <c r="B54" s="215"/>
      <c r="C54" s="215"/>
      <c r="D54" s="215">
        <v>24</v>
      </c>
      <c r="E54" s="129"/>
      <c r="F54" s="129"/>
    </row>
    <row r="55" spans="1:6" ht="26.4">
      <c r="A55" s="212" t="s">
        <v>901</v>
      </c>
      <c r="B55" s="213"/>
      <c r="C55" s="213"/>
      <c r="D55" s="213"/>
      <c r="E55" s="129"/>
      <c r="F55" s="129"/>
    </row>
    <row r="56" spans="1:6" ht="26.4">
      <c r="A56" s="212" t="s">
        <v>902</v>
      </c>
      <c r="B56" s="213"/>
      <c r="C56" s="213"/>
      <c r="D56" s="213"/>
      <c r="E56" s="129"/>
      <c r="F56" s="129"/>
    </row>
    <row r="57" spans="1:6" ht="26.4">
      <c r="A57" s="212" t="s">
        <v>903</v>
      </c>
      <c r="B57" s="213"/>
      <c r="C57" s="213"/>
      <c r="D57" s="213"/>
      <c r="E57" s="129"/>
      <c r="F57" s="129"/>
    </row>
    <row r="58" spans="1:6" ht="26.4">
      <c r="A58" s="212" t="s">
        <v>904</v>
      </c>
      <c r="B58" s="213"/>
      <c r="C58" s="213"/>
      <c r="D58" s="213"/>
      <c r="E58" s="129"/>
      <c r="F58" s="129"/>
    </row>
    <row r="59" spans="1:6" ht="26.4">
      <c r="A59" s="212" t="s">
        <v>905</v>
      </c>
      <c r="B59" s="213"/>
      <c r="C59" s="213"/>
      <c r="D59" s="213"/>
      <c r="E59" s="129"/>
      <c r="F59" s="129"/>
    </row>
    <row r="60" spans="1:6" ht="26.4">
      <c r="A60" s="212" t="s">
        <v>906</v>
      </c>
      <c r="B60" s="213"/>
      <c r="C60" s="213"/>
      <c r="D60" s="213"/>
      <c r="E60" s="129"/>
      <c r="F60" s="129"/>
    </row>
    <row r="61" spans="1:6" ht="26.4">
      <c r="A61" s="212" t="s">
        <v>907</v>
      </c>
      <c r="B61" s="213"/>
      <c r="C61" s="213"/>
      <c r="D61" s="213"/>
      <c r="E61" s="129"/>
      <c r="F61" s="129"/>
    </row>
    <row r="62" spans="1:6" ht="26.4">
      <c r="A62" s="212" t="s">
        <v>908</v>
      </c>
      <c r="B62" s="213"/>
      <c r="C62" s="213"/>
      <c r="D62" s="213"/>
      <c r="E62" s="129"/>
      <c r="F62" s="129"/>
    </row>
    <row r="63" spans="1:6">
      <c r="A63" s="214" t="s">
        <v>909</v>
      </c>
      <c r="B63" s="215"/>
      <c r="C63" s="215"/>
      <c r="D63" s="215"/>
      <c r="E63" s="129"/>
      <c r="F63" s="129"/>
    </row>
    <row r="64" spans="1:6">
      <c r="A64" s="212" t="s">
        <v>910</v>
      </c>
      <c r="B64" s="213">
        <v>31</v>
      </c>
      <c r="C64" s="213">
        <v>45</v>
      </c>
      <c r="D64" s="213">
        <v>77</v>
      </c>
      <c r="E64" s="129"/>
      <c r="F64" s="129"/>
    </row>
    <row r="65" spans="1:6">
      <c r="A65" s="212" t="s">
        <v>911</v>
      </c>
      <c r="B65" s="213"/>
      <c r="C65" s="213"/>
      <c r="D65" s="213"/>
      <c r="E65" s="129"/>
      <c r="F65" s="129"/>
    </row>
    <row r="66" spans="1:6">
      <c r="A66" s="212" t="s">
        <v>912</v>
      </c>
      <c r="B66" s="213"/>
      <c r="C66" s="213"/>
      <c r="D66" s="213"/>
      <c r="E66" s="129"/>
      <c r="F66" s="129"/>
    </row>
    <row r="67" spans="1:6">
      <c r="A67" s="212" t="s">
        <v>913</v>
      </c>
      <c r="B67" s="213"/>
      <c r="C67" s="213">
        <v>-3</v>
      </c>
      <c r="D67" s="213">
        <v>29</v>
      </c>
      <c r="E67" s="129"/>
      <c r="F67" s="129"/>
    </row>
    <row r="68" spans="1:6">
      <c r="A68" s="212" t="s">
        <v>914</v>
      </c>
      <c r="B68" s="213"/>
      <c r="C68" s="213">
        <v>48</v>
      </c>
      <c r="D68" s="213">
        <v>48</v>
      </c>
      <c r="E68" s="129"/>
      <c r="F68" s="129"/>
    </row>
    <row r="69" spans="1:6">
      <c r="A69" s="212" t="s">
        <v>915</v>
      </c>
      <c r="B69" s="213">
        <v>31</v>
      </c>
      <c r="C69" s="213"/>
      <c r="D69" s="213"/>
      <c r="E69" s="129"/>
      <c r="F69" s="129"/>
    </row>
    <row r="70" spans="1:6" ht="26.4">
      <c r="A70" s="212" t="s">
        <v>916</v>
      </c>
      <c r="B70" s="213"/>
      <c r="C70" s="213"/>
      <c r="D70" s="213"/>
      <c r="E70" s="129"/>
      <c r="F70" s="129"/>
    </row>
    <row r="71" spans="1:6">
      <c r="A71" s="212" t="s">
        <v>917</v>
      </c>
      <c r="B71" s="213"/>
      <c r="C71" s="213"/>
      <c r="D71" s="213"/>
      <c r="E71" s="129"/>
      <c r="F71" s="129"/>
    </row>
    <row r="72" spans="1:6">
      <c r="A72" s="212" t="s">
        <v>918</v>
      </c>
      <c r="B72" s="213"/>
      <c r="C72" s="213"/>
      <c r="D72" s="213"/>
      <c r="E72" s="129"/>
      <c r="F72" s="129"/>
    </row>
    <row r="73" spans="1:6" ht="26.4">
      <c r="A73" s="212" t="s">
        <v>919</v>
      </c>
      <c r="B73" s="213"/>
      <c r="C73" s="213"/>
      <c r="D73" s="213"/>
      <c r="E73" s="129"/>
      <c r="F73" s="129"/>
    </row>
    <row r="74" spans="1:6" ht="26.4">
      <c r="A74" s="212" t="s">
        <v>920</v>
      </c>
      <c r="B74" s="213"/>
      <c r="C74" s="213"/>
      <c r="D74" s="213"/>
      <c r="E74" s="129"/>
      <c r="F74" s="129"/>
    </row>
    <row r="75" spans="1:6" ht="26.4">
      <c r="A75" s="212" t="s">
        <v>921</v>
      </c>
      <c r="B75" s="213"/>
      <c r="C75" s="213"/>
      <c r="D75" s="213"/>
      <c r="E75" s="129"/>
      <c r="F75" s="129"/>
    </row>
    <row r="76" spans="1:6">
      <c r="A76" s="214" t="s">
        <v>922</v>
      </c>
      <c r="B76" s="215">
        <v>31</v>
      </c>
      <c r="C76" s="215">
        <v>45</v>
      </c>
      <c r="D76" s="215">
        <v>77</v>
      </c>
      <c r="E76" s="129"/>
      <c r="F76" s="129"/>
    </row>
    <row r="77" spans="1:6">
      <c r="A77" s="214" t="s">
        <v>923</v>
      </c>
      <c r="B77" s="215">
        <v>31</v>
      </c>
      <c r="C77" s="215">
        <v>45</v>
      </c>
      <c r="D77" s="215">
        <v>101</v>
      </c>
      <c r="E77" s="129"/>
      <c r="F77" s="129"/>
    </row>
    <row r="78" spans="1:6">
      <c r="A78" s="214" t="s">
        <v>924</v>
      </c>
      <c r="B78" s="215">
        <v>1353</v>
      </c>
      <c r="C78" s="215">
        <v>6451</v>
      </c>
      <c r="D78" s="215">
        <v>7804</v>
      </c>
      <c r="E78" s="129"/>
      <c r="F78" s="129"/>
    </row>
    <row r="79" spans="1:6">
      <c r="A79" s="212" t="s">
        <v>925</v>
      </c>
      <c r="B79" s="213"/>
      <c r="C79" s="213"/>
      <c r="D79" s="213"/>
      <c r="E79" s="129"/>
      <c r="F79" s="129"/>
    </row>
    <row r="80" spans="1:6">
      <c r="A80" s="212" t="s">
        <v>926</v>
      </c>
      <c r="B80" s="213"/>
      <c r="C80" s="213"/>
      <c r="D80" s="213"/>
      <c r="E80" s="129"/>
      <c r="F80" s="129"/>
    </row>
    <row r="81" spans="1:6">
      <c r="A81" s="212" t="s">
        <v>927</v>
      </c>
      <c r="B81" s="213"/>
      <c r="C81" s="213"/>
      <c r="D81" s="213"/>
      <c r="E81" s="129"/>
      <c r="F81" s="129"/>
    </row>
    <row r="82" spans="1:6">
      <c r="A82" s="214" t="s">
        <v>928</v>
      </c>
      <c r="B82" s="215"/>
      <c r="C82" s="215"/>
      <c r="D82" s="215"/>
      <c r="E82" s="129"/>
      <c r="F82" s="129"/>
    </row>
    <row r="83" spans="1:6">
      <c r="A83" s="216" t="s">
        <v>929</v>
      </c>
      <c r="B83" s="217">
        <v>2547</v>
      </c>
      <c r="C83" s="217">
        <v>6771</v>
      </c>
      <c r="D83" s="217">
        <v>9343</v>
      </c>
      <c r="E83" s="129"/>
      <c r="F83" s="129"/>
    </row>
    <row r="84" spans="1:6">
      <c r="A84" s="214" t="s">
        <v>930</v>
      </c>
      <c r="B84" s="146"/>
      <c r="C84" s="146"/>
      <c r="D84" s="146"/>
      <c r="E84" s="129"/>
      <c r="F84" s="129"/>
    </row>
    <row r="85" spans="1:6">
      <c r="A85" s="212" t="s">
        <v>931</v>
      </c>
      <c r="B85" s="213">
        <v>1112</v>
      </c>
      <c r="C85" s="213">
        <v>0</v>
      </c>
      <c r="D85" s="213">
        <v>1112</v>
      </c>
      <c r="E85" s="129"/>
      <c r="F85" s="129"/>
    </row>
    <row r="86" spans="1:6">
      <c r="A86" s="212" t="s">
        <v>932</v>
      </c>
      <c r="B86" s="213"/>
      <c r="C86" s="213"/>
      <c r="D86" s="213"/>
      <c r="E86" s="129"/>
      <c r="F86" s="129"/>
    </row>
    <row r="87" spans="1:6">
      <c r="A87" s="212" t="s">
        <v>933</v>
      </c>
      <c r="B87" s="213">
        <v>250</v>
      </c>
      <c r="C87" s="213">
        <v>0</v>
      </c>
      <c r="D87" s="213">
        <v>250</v>
      </c>
      <c r="E87" s="129"/>
      <c r="F87" s="129"/>
    </row>
    <row r="88" spans="1:6">
      <c r="A88" s="212" t="s">
        <v>934</v>
      </c>
      <c r="B88" s="213">
        <v>1118</v>
      </c>
      <c r="C88" s="213">
        <v>0</v>
      </c>
      <c r="D88" s="213">
        <v>1118</v>
      </c>
      <c r="E88" s="129"/>
      <c r="F88" s="129"/>
    </row>
    <row r="89" spans="1:6">
      <c r="A89" s="212" t="s">
        <v>935</v>
      </c>
      <c r="B89" s="213"/>
      <c r="C89" s="213"/>
      <c r="D89" s="213"/>
      <c r="E89" s="129"/>
      <c r="F89" s="129"/>
    </row>
    <row r="90" spans="1:6">
      <c r="A90" s="212" t="s">
        <v>936</v>
      </c>
      <c r="B90" s="213"/>
      <c r="C90" s="213"/>
      <c r="D90" s="213">
        <v>2249</v>
      </c>
      <c r="E90" s="129"/>
      <c r="F90" s="129"/>
    </row>
    <row r="91" spans="1:6">
      <c r="A91" s="214" t="s">
        <v>937</v>
      </c>
      <c r="B91" s="215">
        <v>2480</v>
      </c>
      <c r="C91" s="215">
        <v>0</v>
      </c>
      <c r="D91" s="215">
        <v>4729</v>
      </c>
      <c r="E91" s="129"/>
      <c r="F91" s="129"/>
    </row>
    <row r="92" spans="1:6" ht="26.4">
      <c r="A92" s="212" t="s">
        <v>938</v>
      </c>
      <c r="B92" s="213"/>
      <c r="C92" s="213"/>
      <c r="D92" s="213"/>
      <c r="E92" s="129"/>
      <c r="F92" s="129"/>
    </row>
    <row r="93" spans="1:6" ht="26.4">
      <c r="A93" s="212" t="s">
        <v>939</v>
      </c>
      <c r="B93" s="213"/>
      <c r="C93" s="213"/>
      <c r="D93" s="213"/>
      <c r="E93" s="129"/>
      <c r="F93" s="129"/>
    </row>
    <row r="94" spans="1:6">
      <c r="A94" s="212" t="s">
        <v>940</v>
      </c>
      <c r="B94" s="213">
        <v>67</v>
      </c>
      <c r="C94" s="213">
        <v>344</v>
      </c>
      <c r="D94" s="213">
        <v>411</v>
      </c>
      <c r="E94" s="129"/>
      <c r="F94" s="129"/>
    </row>
    <row r="95" spans="1:6" ht="26.4">
      <c r="A95" s="212" t="s">
        <v>941</v>
      </c>
      <c r="B95" s="213"/>
      <c r="C95" s="213"/>
      <c r="D95" s="213"/>
      <c r="E95" s="129"/>
      <c r="F95" s="129"/>
    </row>
    <row r="96" spans="1:6" ht="26.4">
      <c r="A96" s="212" t="s">
        <v>942</v>
      </c>
      <c r="B96" s="213"/>
      <c r="C96" s="213"/>
      <c r="D96" s="213"/>
      <c r="E96" s="129"/>
      <c r="F96" s="129"/>
    </row>
    <row r="97" spans="1:6">
      <c r="A97" s="212" t="s">
        <v>943</v>
      </c>
      <c r="B97" s="213"/>
      <c r="C97" s="213"/>
      <c r="D97" s="213"/>
      <c r="E97" s="129"/>
      <c r="F97" s="129"/>
    </row>
    <row r="98" spans="1:6">
      <c r="A98" s="212" t="s">
        <v>944</v>
      </c>
      <c r="B98" s="213"/>
      <c r="C98" s="213"/>
      <c r="D98" s="213"/>
      <c r="E98" s="129"/>
      <c r="F98" s="129"/>
    </row>
    <row r="99" spans="1:6" ht="26.4">
      <c r="A99" s="212" t="s">
        <v>945</v>
      </c>
      <c r="B99" s="213"/>
      <c r="C99" s="213"/>
      <c r="D99" s="213"/>
      <c r="E99" s="129"/>
      <c r="F99" s="129"/>
    </row>
    <row r="100" spans="1:6" ht="26.4">
      <c r="A100" s="212" t="s">
        <v>946</v>
      </c>
      <c r="B100" s="213"/>
      <c r="C100" s="213"/>
      <c r="D100" s="213"/>
      <c r="E100" s="129"/>
      <c r="F100" s="129"/>
    </row>
    <row r="101" spans="1:6">
      <c r="A101" s="214" t="s">
        <v>947</v>
      </c>
      <c r="B101" s="215">
        <v>67</v>
      </c>
      <c r="C101" s="215">
        <v>344</v>
      </c>
      <c r="D101" s="215">
        <v>411</v>
      </c>
      <c r="E101" s="129"/>
      <c r="F101" s="129"/>
    </row>
    <row r="102" spans="1:6" ht="26.4">
      <c r="A102" s="212" t="s">
        <v>948</v>
      </c>
      <c r="B102" s="213"/>
      <c r="C102" s="213"/>
      <c r="D102" s="213"/>
      <c r="E102" s="129"/>
      <c r="F102" s="129"/>
    </row>
    <row r="103" spans="1:6" ht="26.4">
      <c r="A103" s="212" t="s">
        <v>949</v>
      </c>
      <c r="B103" s="213"/>
      <c r="C103" s="213"/>
      <c r="D103" s="213"/>
      <c r="E103" s="129"/>
      <c r="F103" s="129"/>
    </row>
    <row r="104" spans="1:6" ht="26.4">
      <c r="A104" s="212" t="s">
        <v>950</v>
      </c>
      <c r="B104" s="213">
        <v>0</v>
      </c>
      <c r="C104" s="213">
        <v>4</v>
      </c>
      <c r="D104" s="213">
        <v>4</v>
      </c>
      <c r="E104" s="129"/>
      <c r="F104" s="129"/>
    </row>
    <row r="105" spans="1:6" ht="26.4">
      <c r="A105" s="212" t="s">
        <v>951</v>
      </c>
      <c r="B105" s="213"/>
      <c r="C105" s="213"/>
      <c r="D105" s="213"/>
      <c r="E105" s="129"/>
      <c r="F105" s="129"/>
    </row>
    <row r="106" spans="1:6" ht="26.4">
      <c r="A106" s="212" t="s">
        <v>952</v>
      </c>
      <c r="B106" s="213"/>
      <c r="C106" s="213"/>
      <c r="D106" s="213"/>
      <c r="E106" s="129"/>
      <c r="F106" s="129"/>
    </row>
    <row r="107" spans="1:6" ht="26.4">
      <c r="A107" s="212" t="s">
        <v>953</v>
      </c>
      <c r="B107" s="213"/>
      <c r="C107" s="213"/>
      <c r="D107" s="213"/>
      <c r="E107" s="129"/>
      <c r="F107" s="129"/>
    </row>
    <row r="108" spans="1:6" ht="26.4">
      <c r="A108" s="212" t="s">
        <v>954</v>
      </c>
      <c r="B108" s="213"/>
      <c r="C108" s="213"/>
      <c r="D108" s="213"/>
      <c r="E108" s="129"/>
      <c r="F108" s="129"/>
    </row>
    <row r="109" spans="1:6" ht="26.4">
      <c r="A109" s="212" t="s">
        <v>955</v>
      </c>
      <c r="B109" s="213"/>
      <c r="C109" s="213"/>
      <c r="D109" s="213"/>
      <c r="E109" s="129"/>
      <c r="F109" s="129"/>
    </row>
    <row r="110" spans="1:6" ht="26.4">
      <c r="A110" s="212" t="s">
        <v>956</v>
      </c>
      <c r="B110" s="213"/>
      <c r="C110" s="213"/>
      <c r="D110" s="213"/>
      <c r="E110" s="129"/>
      <c r="F110" s="129"/>
    </row>
    <row r="111" spans="1:6">
      <c r="A111" s="214" t="s">
        <v>957</v>
      </c>
      <c r="B111" s="215">
        <v>0</v>
      </c>
      <c r="C111" s="215">
        <v>4</v>
      </c>
      <c r="D111" s="215">
        <v>4</v>
      </c>
      <c r="E111" s="129"/>
      <c r="F111" s="129"/>
    </row>
    <row r="112" spans="1:6">
      <c r="A112" s="212" t="s">
        <v>958</v>
      </c>
      <c r="B112" s="213"/>
      <c r="C112" s="213"/>
      <c r="D112" s="213"/>
      <c r="E112" s="129"/>
      <c r="F112" s="129"/>
    </row>
    <row r="113" spans="1:6" ht="26.4">
      <c r="A113" s="212" t="s">
        <v>959</v>
      </c>
      <c r="B113" s="213"/>
      <c r="C113" s="213"/>
      <c r="D113" s="213"/>
      <c r="E113" s="129"/>
      <c r="F113" s="129"/>
    </row>
    <row r="114" spans="1:6">
      <c r="A114" s="212" t="s">
        <v>960</v>
      </c>
      <c r="B114" s="213"/>
      <c r="C114" s="213"/>
      <c r="D114" s="213"/>
      <c r="E114" s="129"/>
      <c r="F114" s="129"/>
    </row>
    <row r="115" spans="1:6">
      <c r="A115" s="212" t="s">
        <v>961</v>
      </c>
      <c r="B115" s="213"/>
      <c r="C115" s="213"/>
      <c r="D115" s="213"/>
      <c r="E115" s="129"/>
      <c r="F115" s="129"/>
    </row>
    <row r="116" spans="1:6" ht="26.4">
      <c r="A116" s="212" t="s">
        <v>962</v>
      </c>
      <c r="B116" s="213"/>
      <c r="C116" s="213"/>
      <c r="D116" s="213"/>
      <c r="E116" s="129"/>
      <c r="F116" s="129"/>
    </row>
    <row r="117" spans="1:6" ht="26.4">
      <c r="A117" s="212" t="s">
        <v>963</v>
      </c>
      <c r="B117" s="213"/>
      <c r="C117" s="213"/>
      <c r="D117" s="213"/>
      <c r="E117" s="129"/>
      <c r="F117" s="129"/>
    </row>
    <row r="118" spans="1:6" ht="26.4">
      <c r="A118" s="212" t="s">
        <v>964</v>
      </c>
      <c r="B118" s="213"/>
      <c r="C118" s="213"/>
      <c r="D118" s="213"/>
      <c r="E118" s="129"/>
      <c r="F118" s="129"/>
    </row>
    <row r="119" spans="1:6">
      <c r="A119" s="214" t="s">
        <v>966</v>
      </c>
      <c r="B119" s="213"/>
      <c r="C119" s="213"/>
      <c r="D119" s="213"/>
      <c r="E119" s="129"/>
      <c r="F119" s="129"/>
    </row>
    <row r="120" spans="1:6">
      <c r="A120" s="214" t="s">
        <v>967</v>
      </c>
      <c r="B120" s="215">
        <v>67</v>
      </c>
      <c r="C120" s="215">
        <v>348</v>
      </c>
      <c r="D120" s="215">
        <v>415</v>
      </c>
      <c r="E120" s="129"/>
      <c r="F120" s="129"/>
    </row>
    <row r="121" spans="1:6">
      <c r="A121" s="214" t="s">
        <v>968</v>
      </c>
      <c r="B121" s="215"/>
      <c r="C121" s="215"/>
      <c r="D121" s="215"/>
      <c r="E121" s="129"/>
      <c r="F121" s="129"/>
    </row>
    <row r="122" spans="1:6" ht="26.4">
      <c r="A122" s="214" t="s">
        <v>969</v>
      </c>
      <c r="B122" s="215"/>
      <c r="C122" s="215"/>
      <c r="D122" s="215"/>
      <c r="E122" s="129"/>
      <c r="F122" s="129"/>
    </row>
    <row r="123" spans="1:6">
      <c r="A123" s="212" t="s">
        <v>970</v>
      </c>
      <c r="B123" s="213"/>
      <c r="C123" s="213"/>
      <c r="D123" s="213"/>
      <c r="E123" s="129"/>
      <c r="F123" s="129"/>
    </row>
    <row r="124" spans="1:6">
      <c r="A124" s="212" t="s">
        <v>971</v>
      </c>
      <c r="B124" s="213">
        <v>0</v>
      </c>
      <c r="C124" s="213">
        <v>4199</v>
      </c>
      <c r="D124" s="213">
        <v>4199</v>
      </c>
      <c r="E124" s="129"/>
      <c r="F124" s="129"/>
    </row>
    <row r="125" spans="1:6">
      <c r="A125" s="212" t="s">
        <v>972</v>
      </c>
      <c r="B125" s="213"/>
      <c r="C125" s="213"/>
      <c r="D125" s="213"/>
      <c r="E125" s="129"/>
      <c r="F125" s="129"/>
    </row>
    <row r="126" spans="1:6">
      <c r="A126" s="214" t="s">
        <v>973</v>
      </c>
      <c r="B126" s="215">
        <v>0</v>
      </c>
      <c r="C126" s="215">
        <v>4199</v>
      </c>
      <c r="D126" s="215">
        <v>4199</v>
      </c>
      <c r="E126" s="129"/>
      <c r="F126" s="129"/>
    </row>
    <row r="127" spans="1:6">
      <c r="A127" s="216" t="s">
        <v>974</v>
      </c>
      <c r="B127" s="217">
        <v>2547</v>
      </c>
      <c r="C127" s="217">
        <v>4547</v>
      </c>
      <c r="D127" s="217">
        <v>9343</v>
      </c>
      <c r="E127" s="129"/>
      <c r="F127" s="129"/>
    </row>
    <row r="128" spans="1:6">
      <c r="A128" s="129"/>
      <c r="B128" s="129"/>
      <c r="C128" s="129"/>
      <c r="D128" s="129"/>
      <c r="E128" s="129"/>
      <c r="F128" s="129"/>
    </row>
    <row r="129" spans="1:6">
      <c r="A129" s="129"/>
      <c r="B129" s="129"/>
      <c r="C129" s="129"/>
      <c r="D129" s="129"/>
      <c r="E129" s="129"/>
      <c r="F129" s="129"/>
    </row>
    <row r="130" spans="1:6">
      <c r="A130" s="129"/>
      <c r="B130" s="129"/>
      <c r="C130" s="129"/>
      <c r="D130" s="129"/>
      <c r="E130" s="129"/>
      <c r="F130" s="129"/>
    </row>
    <row r="131" spans="1:6">
      <c r="A131" s="129"/>
      <c r="B131" s="129"/>
      <c r="C131" s="129"/>
      <c r="D131" s="129"/>
      <c r="E131" s="129"/>
      <c r="F131" s="129"/>
    </row>
    <row r="132" spans="1:6">
      <c r="A132" s="129"/>
      <c r="B132" s="129"/>
      <c r="C132" s="129"/>
      <c r="D132" s="129"/>
      <c r="E132" s="129"/>
      <c r="F132" s="129"/>
    </row>
    <row r="133" spans="1:6">
      <c r="A133" s="129"/>
      <c r="B133" s="129"/>
      <c r="C133" s="129"/>
      <c r="D133" s="129"/>
      <c r="E133" s="129"/>
      <c r="F133" s="129"/>
    </row>
    <row r="134" spans="1:6">
      <c r="A134" s="129"/>
      <c r="B134" s="129"/>
      <c r="C134" s="129"/>
      <c r="D134" s="129"/>
      <c r="E134" s="129"/>
      <c r="F134" s="129"/>
    </row>
    <row r="135" spans="1:6">
      <c r="A135" s="129"/>
      <c r="B135" s="129"/>
      <c r="C135" s="129"/>
      <c r="D135" s="129"/>
      <c r="E135" s="129"/>
      <c r="F135" s="129"/>
    </row>
  </sheetData>
  <mergeCells count="2">
    <mergeCell ref="A1:D1"/>
    <mergeCell ref="A2:D2"/>
  </mergeCells>
  <phoneticPr fontId="0" type="noConversion"/>
  <pageMargins left="0.46" right="0.21" top="0.39" bottom="0.39" header="0.17" footer="0.17"/>
  <pageSetup paperSize="9" scale="62" fitToHeight="2" orientation="portrait" horizontalDpi="300" verticalDpi="300" r:id="rId1"/>
  <headerFooter alignWithMargins="0">
    <oddHeader>&amp;R40.sz. melléklet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F135"/>
  <sheetViews>
    <sheetView workbookViewId="0">
      <selection activeCell="D27" sqref="D27"/>
    </sheetView>
  </sheetViews>
  <sheetFormatPr defaultRowHeight="14.4"/>
  <cols>
    <col min="1" max="1" width="73.109375" customWidth="1"/>
    <col min="2" max="2" width="13.109375" customWidth="1"/>
    <col min="3" max="3" width="17.33203125" customWidth="1"/>
    <col min="4" max="4" width="14.33203125" customWidth="1"/>
  </cols>
  <sheetData>
    <row r="1" spans="1:6" ht="27" customHeight="1">
      <c r="A1" s="296" t="s">
        <v>1020</v>
      </c>
      <c r="B1" s="282"/>
      <c r="C1" s="282"/>
      <c r="D1" s="282"/>
      <c r="E1" s="222"/>
      <c r="F1" s="195"/>
    </row>
    <row r="2" spans="1:6" ht="25.5" customHeight="1">
      <c r="A2" s="285" t="s">
        <v>851</v>
      </c>
      <c r="B2" s="282"/>
      <c r="C2" s="282"/>
      <c r="D2" s="282"/>
      <c r="E2" s="68"/>
      <c r="F2" s="195"/>
    </row>
    <row r="4" spans="1:6">
      <c r="A4" s="129" t="s">
        <v>693</v>
      </c>
      <c r="B4" s="129"/>
      <c r="C4" s="129"/>
      <c r="D4" s="129"/>
      <c r="E4" s="129"/>
      <c r="F4" s="129"/>
    </row>
    <row r="5" spans="1:6" ht="39.6">
      <c r="A5" s="220" t="s">
        <v>202</v>
      </c>
      <c r="B5" s="221" t="s">
        <v>806</v>
      </c>
      <c r="C5" s="221" t="s">
        <v>807</v>
      </c>
      <c r="D5" s="221" t="s">
        <v>808</v>
      </c>
      <c r="E5" s="129"/>
      <c r="F5" s="129"/>
    </row>
    <row r="6" spans="1:6">
      <c r="A6" s="214" t="s">
        <v>852</v>
      </c>
      <c r="B6" s="146"/>
      <c r="C6" s="146"/>
      <c r="D6" s="146"/>
      <c r="E6" s="129"/>
      <c r="F6" s="129"/>
    </row>
    <row r="7" spans="1:6">
      <c r="A7" s="212" t="s">
        <v>853</v>
      </c>
      <c r="B7" s="213"/>
      <c r="C7" s="213"/>
      <c r="D7" s="213"/>
      <c r="E7" s="129"/>
      <c r="F7" s="129"/>
    </row>
    <row r="8" spans="1:6">
      <c r="A8" s="212" t="s">
        <v>854</v>
      </c>
      <c r="B8" s="213"/>
      <c r="C8" s="213"/>
      <c r="D8" s="213"/>
      <c r="E8" s="129"/>
      <c r="F8" s="129"/>
    </row>
    <row r="9" spans="1:6">
      <c r="A9" s="212" t="s">
        <v>855</v>
      </c>
      <c r="B9" s="213"/>
      <c r="C9" s="213"/>
      <c r="D9" s="213"/>
      <c r="E9" s="129"/>
      <c r="F9" s="129"/>
    </row>
    <row r="10" spans="1:6">
      <c r="A10" s="214" t="s">
        <v>856</v>
      </c>
      <c r="B10" s="215"/>
      <c r="C10" s="215"/>
      <c r="D10" s="215"/>
      <c r="E10" s="129"/>
      <c r="F10" s="129"/>
    </row>
    <row r="11" spans="1:6">
      <c r="A11" s="212" t="s">
        <v>857</v>
      </c>
      <c r="B11" s="213">
        <v>0</v>
      </c>
      <c r="C11" s="213">
        <v>681</v>
      </c>
      <c r="D11" s="213">
        <v>681</v>
      </c>
      <c r="E11" s="129"/>
      <c r="F11" s="129"/>
    </row>
    <row r="12" spans="1:6">
      <c r="A12" s="212" t="s">
        <v>858</v>
      </c>
      <c r="B12" s="213">
        <v>134</v>
      </c>
      <c r="C12" s="213">
        <v>-51</v>
      </c>
      <c r="D12" s="213">
        <v>83</v>
      </c>
      <c r="E12" s="129"/>
      <c r="F12" s="129"/>
    </row>
    <row r="13" spans="1:6">
      <c r="A13" s="212" t="s">
        <v>859</v>
      </c>
      <c r="B13" s="213"/>
      <c r="C13" s="213"/>
      <c r="D13" s="213"/>
      <c r="E13" s="129"/>
      <c r="F13" s="129"/>
    </row>
    <row r="14" spans="1:6">
      <c r="A14" s="212" t="s">
        <v>860</v>
      </c>
      <c r="B14" s="213">
        <v>444</v>
      </c>
      <c r="C14" s="213">
        <v>-445</v>
      </c>
      <c r="D14" s="213"/>
      <c r="E14" s="129"/>
      <c r="F14" s="129"/>
    </row>
    <row r="15" spans="1:6">
      <c r="A15" s="212" t="s">
        <v>861</v>
      </c>
      <c r="B15" s="213"/>
      <c r="C15" s="213"/>
      <c r="D15" s="213"/>
      <c r="E15" s="129"/>
      <c r="F15" s="129"/>
    </row>
    <row r="16" spans="1:6">
      <c r="A16" s="214" t="s">
        <v>862</v>
      </c>
      <c r="B16" s="215">
        <v>578</v>
      </c>
      <c r="C16" s="215">
        <v>185</v>
      </c>
      <c r="D16" s="215">
        <v>764</v>
      </c>
      <c r="E16" s="129"/>
      <c r="F16" s="129"/>
    </row>
    <row r="17" spans="1:6">
      <c r="A17" s="212" t="s">
        <v>863</v>
      </c>
      <c r="B17" s="213"/>
      <c r="C17" s="213"/>
      <c r="D17" s="213"/>
      <c r="E17" s="129"/>
      <c r="F17" s="129"/>
    </row>
    <row r="18" spans="1:6">
      <c r="A18" s="212" t="s">
        <v>864</v>
      </c>
      <c r="B18" s="213"/>
      <c r="C18" s="213"/>
      <c r="D18" s="213"/>
      <c r="E18" s="129"/>
      <c r="F18" s="129"/>
    </row>
    <row r="19" spans="1:6">
      <c r="A19" s="212" t="s">
        <v>865</v>
      </c>
      <c r="B19" s="213"/>
      <c r="C19" s="213"/>
      <c r="D19" s="213"/>
      <c r="E19" s="129"/>
      <c r="F19" s="129"/>
    </row>
    <row r="20" spans="1:6">
      <c r="A20" s="214" t="s">
        <v>866</v>
      </c>
      <c r="B20" s="215"/>
      <c r="C20" s="215"/>
      <c r="D20" s="215"/>
      <c r="E20" s="129"/>
      <c r="F20" s="129"/>
    </row>
    <row r="21" spans="1:6">
      <c r="A21" s="212" t="s">
        <v>867</v>
      </c>
      <c r="B21" s="213"/>
      <c r="C21" s="213"/>
      <c r="D21" s="213"/>
      <c r="E21" s="129"/>
      <c r="F21" s="129"/>
    </row>
    <row r="22" spans="1:6" ht="26.4">
      <c r="A22" s="212" t="s">
        <v>868</v>
      </c>
      <c r="B22" s="213"/>
      <c r="C22" s="213"/>
      <c r="D22" s="213"/>
      <c r="E22" s="129"/>
      <c r="F22" s="129"/>
    </row>
    <row r="23" spans="1:6">
      <c r="A23" s="214" t="s">
        <v>869</v>
      </c>
      <c r="B23" s="215"/>
      <c r="C23" s="215"/>
      <c r="D23" s="215"/>
      <c r="E23" s="129"/>
      <c r="F23" s="129"/>
    </row>
    <row r="24" spans="1:6">
      <c r="A24" s="214" t="s">
        <v>870</v>
      </c>
      <c r="B24" s="215">
        <v>578</v>
      </c>
      <c r="C24" s="215">
        <v>185</v>
      </c>
      <c r="D24" s="215">
        <v>764</v>
      </c>
      <c r="E24" s="129"/>
      <c r="F24" s="129"/>
    </row>
    <row r="25" spans="1:6">
      <c r="A25" s="212" t="s">
        <v>871</v>
      </c>
      <c r="B25" s="213"/>
      <c r="C25" s="213"/>
      <c r="D25" s="213"/>
      <c r="E25" s="129"/>
      <c r="F25" s="129"/>
    </row>
    <row r="26" spans="1:6">
      <c r="A26" s="212" t="s">
        <v>872</v>
      </c>
      <c r="B26" s="213"/>
      <c r="C26" s="213"/>
      <c r="D26" s="213"/>
      <c r="E26" s="129"/>
      <c r="F26" s="129"/>
    </row>
    <row r="27" spans="1:6">
      <c r="A27" s="212" t="s">
        <v>873</v>
      </c>
      <c r="B27" s="213"/>
      <c r="C27" s="213"/>
      <c r="D27" s="213"/>
      <c r="E27" s="129"/>
      <c r="F27" s="129"/>
    </row>
    <row r="28" spans="1:6">
      <c r="A28" s="212" t="s">
        <v>874</v>
      </c>
      <c r="B28" s="213"/>
      <c r="C28" s="213"/>
      <c r="D28" s="213"/>
      <c r="E28" s="129"/>
      <c r="F28" s="129"/>
    </row>
    <row r="29" spans="1:6">
      <c r="A29" s="212" t="s">
        <v>875</v>
      </c>
      <c r="B29" s="213"/>
      <c r="C29" s="213"/>
      <c r="D29" s="213"/>
      <c r="E29" s="129"/>
      <c r="F29" s="129"/>
    </row>
    <row r="30" spans="1:6">
      <c r="A30" s="214" t="s">
        <v>876</v>
      </c>
      <c r="B30" s="215"/>
      <c r="C30" s="215"/>
      <c r="D30" s="215"/>
      <c r="E30" s="129"/>
      <c r="F30" s="129"/>
    </row>
    <row r="31" spans="1:6">
      <c r="A31" s="212" t="s">
        <v>877</v>
      </c>
      <c r="B31" s="213"/>
      <c r="C31" s="213"/>
      <c r="D31" s="213"/>
      <c r="E31" s="129"/>
      <c r="F31" s="129"/>
    </row>
    <row r="32" spans="1:6">
      <c r="A32" s="212" t="s">
        <v>878</v>
      </c>
      <c r="B32" s="213"/>
      <c r="C32" s="213"/>
      <c r="D32" s="213"/>
      <c r="E32" s="129"/>
      <c r="F32" s="129"/>
    </row>
    <row r="33" spans="1:6">
      <c r="A33" s="212" t="s">
        <v>879</v>
      </c>
      <c r="B33" s="213"/>
      <c r="C33" s="213"/>
      <c r="D33" s="213"/>
      <c r="E33" s="129"/>
      <c r="F33" s="129"/>
    </row>
    <row r="34" spans="1:6">
      <c r="A34" s="212" t="s">
        <v>880</v>
      </c>
      <c r="B34" s="213"/>
      <c r="C34" s="213"/>
      <c r="D34" s="213"/>
      <c r="E34" s="129"/>
      <c r="F34" s="129"/>
    </row>
    <row r="35" spans="1:6">
      <c r="A35" s="212" t="s">
        <v>881</v>
      </c>
      <c r="B35" s="213"/>
      <c r="C35" s="213"/>
      <c r="D35" s="213"/>
      <c r="E35" s="129"/>
      <c r="F35" s="129"/>
    </row>
    <row r="36" spans="1:6">
      <c r="A36" s="212" t="s">
        <v>882</v>
      </c>
      <c r="B36" s="213"/>
      <c r="C36" s="213"/>
      <c r="D36" s="213"/>
      <c r="E36" s="129"/>
      <c r="F36" s="129"/>
    </row>
    <row r="37" spans="1:6">
      <c r="A37" s="212" t="s">
        <v>883</v>
      </c>
      <c r="B37" s="213"/>
      <c r="C37" s="213"/>
      <c r="D37" s="213"/>
      <c r="E37" s="129"/>
      <c r="F37" s="129"/>
    </row>
    <row r="38" spans="1:6">
      <c r="A38" s="214" t="s">
        <v>884</v>
      </c>
      <c r="B38" s="215"/>
      <c r="C38" s="215"/>
      <c r="D38" s="215"/>
      <c r="E38" s="129"/>
      <c r="F38" s="129"/>
    </row>
    <row r="39" spans="1:6">
      <c r="A39" s="214" t="s">
        <v>885</v>
      </c>
      <c r="B39" s="215"/>
      <c r="C39" s="215"/>
      <c r="D39" s="215"/>
      <c r="E39" s="129"/>
      <c r="F39" s="129"/>
    </row>
    <row r="40" spans="1:6">
      <c r="A40" s="212" t="s">
        <v>886</v>
      </c>
      <c r="B40" s="213"/>
      <c r="C40" s="213"/>
      <c r="D40" s="213"/>
      <c r="E40" s="129"/>
      <c r="F40" s="129"/>
    </row>
    <row r="41" spans="1:6">
      <c r="A41" s="212" t="s">
        <v>887</v>
      </c>
      <c r="B41" s="213"/>
      <c r="C41" s="213"/>
      <c r="D41" s="213"/>
      <c r="E41" s="129"/>
      <c r="F41" s="129"/>
    </row>
    <row r="42" spans="1:6">
      <c r="A42" s="212" t="s">
        <v>888</v>
      </c>
      <c r="B42" s="213">
        <v>31</v>
      </c>
      <c r="C42" s="213">
        <v>19</v>
      </c>
      <c r="D42" s="213">
        <v>49</v>
      </c>
      <c r="E42" s="129"/>
      <c r="F42" s="129"/>
    </row>
    <row r="43" spans="1:6">
      <c r="A43" s="212" t="s">
        <v>889</v>
      </c>
      <c r="B43" s="213">
        <v>250</v>
      </c>
      <c r="C43" s="213">
        <v>-18</v>
      </c>
      <c r="D43" s="213">
        <v>232</v>
      </c>
      <c r="E43" s="129"/>
      <c r="F43" s="129"/>
    </row>
    <row r="44" spans="1:6">
      <c r="A44" s="212" t="s">
        <v>890</v>
      </c>
      <c r="B44" s="213"/>
      <c r="C44" s="213"/>
      <c r="D44" s="213"/>
      <c r="E44" s="129"/>
      <c r="F44" s="129"/>
    </row>
    <row r="45" spans="1:6">
      <c r="A45" s="214" t="s">
        <v>891</v>
      </c>
      <c r="B45" s="215">
        <v>281</v>
      </c>
      <c r="C45" s="215">
        <v>1</v>
      </c>
      <c r="D45" s="215">
        <v>281</v>
      </c>
      <c r="E45" s="129"/>
      <c r="F45" s="129"/>
    </row>
    <row r="46" spans="1:6" ht="26.4">
      <c r="A46" s="212" t="s">
        <v>892</v>
      </c>
      <c r="B46" s="213"/>
      <c r="C46" s="213"/>
      <c r="D46" s="213"/>
      <c r="E46" s="129"/>
      <c r="F46" s="129"/>
    </row>
    <row r="47" spans="1:6" ht="26.4">
      <c r="A47" s="212" t="s">
        <v>893</v>
      </c>
      <c r="B47" s="213"/>
      <c r="C47" s="213"/>
      <c r="D47" s="213"/>
      <c r="E47" s="129"/>
      <c r="F47" s="129"/>
    </row>
    <row r="48" spans="1:6">
      <c r="A48" s="212" t="s">
        <v>894</v>
      </c>
      <c r="B48" s="213"/>
      <c r="C48" s="213"/>
      <c r="D48" s="213"/>
      <c r="E48" s="129"/>
      <c r="F48" s="129"/>
    </row>
    <row r="49" spans="1:6">
      <c r="A49" s="212" t="s">
        <v>895</v>
      </c>
      <c r="B49" s="213"/>
      <c r="C49" s="213"/>
      <c r="D49" s="213"/>
      <c r="E49" s="129"/>
      <c r="F49" s="129"/>
    </row>
    <row r="50" spans="1:6" ht="26.4">
      <c r="A50" s="212" t="s">
        <v>896</v>
      </c>
      <c r="B50" s="213"/>
      <c r="C50" s="213"/>
      <c r="D50" s="213"/>
      <c r="E50" s="129"/>
      <c r="F50" s="129"/>
    </row>
    <row r="51" spans="1:6" ht="26.4">
      <c r="A51" s="212" t="s">
        <v>897</v>
      </c>
      <c r="B51" s="213"/>
      <c r="C51" s="213"/>
      <c r="D51" s="213"/>
      <c r="E51" s="129"/>
      <c r="F51" s="129"/>
    </row>
    <row r="52" spans="1:6" ht="26.4">
      <c r="A52" s="212" t="s">
        <v>898</v>
      </c>
      <c r="B52" s="213"/>
      <c r="C52" s="213"/>
      <c r="D52" s="213"/>
      <c r="E52" s="129"/>
      <c r="F52" s="129"/>
    </row>
    <row r="53" spans="1:6" ht="26.4">
      <c r="A53" s="212" t="s">
        <v>899</v>
      </c>
      <c r="B53" s="213"/>
      <c r="C53" s="213"/>
      <c r="D53" s="213"/>
      <c r="E53" s="129"/>
      <c r="F53" s="129"/>
    </row>
    <row r="54" spans="1:6">
      <c r="A54" s="214" t="s">
        <v>900</v>
      </c>
      <c r="B54" s="215"/>
      <c r="C54" s="215"/>
      <c r="D54" s="215"/>
      <c r="E54" s="129"/>
      <c r="F54" s="129"/>
    </row>
    <row r="55" spans="1:6" ht="26.4">
      <c r="A55" s="212" t="s">
        <v>901</v>
      </c>
      <c r="B55" s="213"/>
      <c r="C55" s="213"/>
      <c r="D55" s="213"/>
      <c r="E55" s="129"/>
      <c r="F55" s="129"/>
    </row>
    <row r="56" spans="1:6" ht="26.4">
      <c r="A56" s="212" t="s">
        <v>902</v>
      </c>
      <c r="B56" s="213"/>
      <c r="C56" s="213"/>
      <c r="D56" s="213"/>
      <c r="E56" s="129"/>
      <c r="F56" s="129"/>
    </row>
    <row r="57" spans="1:6" ht="26.4">
      <c r="A57" s="212" t="s">
        <v>903</v>
      </c>
      <c r="B57" s="213"/>
      <c r="C57" s="213"/>
      <c r="D57" s="213"/>
      <c r="E57" s="129"/>
      <c r="F57" s="129"/>
    </row>
    <row r="58" spans="1:6" ht="26.4">
      <c r="A58" s="212" t="s">
        <v>904</v>
      </c>
      <c r="B58" s="213"/>
      <c r="C58" s="213"/>
      <c r="D58" s="213"/>
      <c r="E58" s="129"/>
      <c r="F58" s="129"/>
    </row>
    <row r="59" spans="1:6" ht="26.4">
      <c r="A59" s="212" t="s">
        <v>905</v>
      </c>
      <c r="B59" s="213"/>
      <c r="C59" s="213"/>
      <c r="D59" s="213"/>
      <c r="E59" s="129"/>
      <c r="F59" s="129"/>
    </row>
    <row r="60" spans="1:6" ht="26.4">
      <c r="A60" s="212" t="s">
        <v>906</v>
      </c>
      <c r="B60" s="213"/>
      <c r="C60" s="213"/>
      <c r="D60" s="213"/>
      <c r="E60" s="129"/>
      <c r="F60" s="129"/>
    </row>
    <row r="61" spans="1:6" ht="26.4">
      <c r="A61" s="212" t="s">
        <v>907</v>
      </c>
      <c r="B61" s="213"/>
      <c r="C61" s="213"/>
      <c r="D61" s="213"/>
      <c r="E61" s="129"/>
      <c r="F61" s="129"/>
    </row>
    <row r="62" spans="1:6" ht="26.4">
      <c r="A62" s="212" t="s">
        <v>908</v>
      </c>
      <c r="B62" s="213"/>
      <c r="C62" s="213"/>
      <c r="D62" s="213"/>
      <c r="E62" s="129"/>
      <c r="F62" s="129"/>
    </row>
    <row r="63" spans="1:6">
      <c r="A63" s="214" t="s">
        <v>909</v>
      </c>
      <c r="B63" s="215"/>
      <c r="C63" s="215"/>
      <c r="D63" s="215"/>
      <c r="E63" s="129"/>
      <c r="F63" s="129"/>
    </row>
    <row r="64" spans="1:6">
      <c r="A64" s="212" t="s">
        <v>910</v>
      </c>
      <c r="B64" s="213">
        <v>0</v>
      </c>
      <c r="C64" s="213">
        <v>510</v>
      </c>
      <c r="D64" s="213">
        <v>510</v>
      </c>
      <c r="E64" s="129"/>
      <c r="F64" s="129"/>
    </row>
    <row r="65" spans="1:6">
      <c r="A65" s="212" t="s">
        <v>911</v>
      </c>
      <c r="B65" s="213"/>
      <c r="C65" s="213"/>
      <c r="D65" s="213"/>
      <c r="E65" s="129"/>
      <c r="F65" s="129"/>
    </row>
    <row r="66" spans="1:6">
      <c r="A66" s="212" t="s">
        <v>912</v>
      </c>
      <c r="B66" s="213"/>
      <c r="C66" s="213"/>
      <c r="D66" s="213"/>
      <c r="E66" s="129"/>
      <c r="F66" s="129"/>
    </row>
    <row r="67" spans="1:6">
      <c r="A67" s="212" t="s">
        <v>913</v>
      </c>
      <c r="B67" s="213"/>
      <c r="C67" s="213"/>
      <c r="D67" s="213"/>
      <c r="E67" s="129"/>
      <c r="F67" s="129"/>
    </row>
    <row r="68" spans="1:6">
      <c r="A68" s="212" t="s">
        <v>914</v>
      </c>
      <c r="B68" s="213">
        <v>0</v>
      </c>
      <c r="C68" s="213">
        <v>410</v>
      </c>
      <c r="D68" s="213">
        <v>410</v>
      </c>
      <c r="E68" s="129"/>
      <c r="F68" s="129"/>
    </row>
    <row r="69" spans="1:6">
      <c r="A69" s="212" t="s">
        <v>915</v>
      </c>
      <c r="B69" s="213">
        <v>0</v>
      </c>
      <c r="C69" s="213">
        <v>100</v>
      </c>
      <c r="D69" s="213">
        <v>100</v>
      </c>
      <c r="E69" s="129"/>
      <c r="F69" s="129"/>
    </row>
    <row r="70" spans="1:6" ht="26.4">
      <c r="A70" s="212" t="s">
        <v>916</v>
      </c>
      <c r="B70" s="213"/>
      <c r="C70" s="213"/>
      <c r="D70" s="213"/>
      <c r="E70" s="129"/>
      <c r="F70" s="129"/>
    </row>
    <row r="71" spans="1:6">
      <c r="A71" s="212" t="s">
        <v>917</v>
      </c>
      <c r="B71" s="213"/>
      <c r="C71" s="213"/>
      <c r="D71" s="213"/>
      <c r="E71" s="129"/>
      <c r="F71" s="129"/>
    </row>
    <row r="72" spans="1:6">
      <c r="A72" s="212" t="s">
        <v>918</v>
      </c>
      <c r="B72" s="213"/>
      <c r="C72" s="213"/>
      <c r="D72" s="213"/>
      <c r="E72" s="129"/>
      <c r="F72" s="129"/>
    </row>
    <row r="73" spans="1:6" ht="26.4">
      <c r="A73" s="212" t="s">
        <v>919</v>
      </c>
      <c r="B73" s="213"/>
      <c r="C73" s="213"/>
      <c r="D73" s="213"/>
      <c r="E73" s="129"/>
      <c r="F73" s="129"/>
    </row>
    <row r="74" spans="1:6" ht="26.4">
      <c r="A74" s="212" t="s">
        <v>920</v>
      </c>
      <c r="B74" s="213"/>
      <c r="C74" s="213"/>
      <c r="D74" s="213"/>
      <c r="E74" s="129"/>
      <c r="F74" s="129"/>
    </row>
    <row r="75" spans="1:6" ht="26.4">
      <c r="A75" s="212" t="s">
        <v>921</v>
      </c>
      <c r="B75" s="213"/>
      <c r="C75" s="213"/>
      <c r="D75" s="213"/>
      <c r="E75" s="129"/>
      <c r="F75" s="129"/>
    </row>
    <row r="76" spans="1:6">
      <c r="A76" s="214" t="s">
        <v>922</v>
      </c>
      <c r="B76" s="215">
        <v>0</v>
      </c>
      <c r="C76" s="215">
        <v>510</v>
      </c>
      <c r="D76" s="215">
        <v>510</v>
      </c>
      <c r="E76" s="129"/>
      <c r="F76" s="129"/>
    </row>
    <row r="77" spans="1:6">
      <c r="A77" s="214" t="s">
        <v>923</v>
      </c>
      <c r="B77" s="215">
        <v>0</v>
      </c>
      <c r="C77" s="215">
        <v>510</v>
      </c>
      <c r="D77" s="215">
        <v>510</v>
      </c>
      <c r="E77" s="129"/>
      <c r="F77" s="129"/>
    </row>
    <row r="78" spans="1:6">
      <c r="A78" s="214" t="s">
        <v>924</v>
      </c>
      <c r="B78" s="215">
        <v>2710</v>
      </c>
      <c r="C78" s="215">
        <v>7892</v>
      </c>
      <c r="D78" s="215">
        <v>10602</v>
      </c>
      <c r="E78" s="129"/>
      <c r="F78" s="129"/>
    </row>
    <row r="79" spans="1:6">
      <c r="A79" s="212" t="s">
        <v>925</v>
      </c>
      <c r="B79" s="213"/>
      <c r="C79" s="213"/>
      <c r="D79" s="213"/>
      <c r="E79" s="129"/>
      <c r="F79" s="129"/>
    </row>
    <row r="80" spans="1:6">
      <c r="A80" s="212" t="s">
        <v>926</v>
      </c>
      <c r="B80" s="213"/>
      <c r="C80" s="213"/>
      <c r="D80" s="213"/>
      <c r="E80" s="129"/>
      <c r="F80" s="129"/>
    </row>
    <row r="81" spans="1:6">
      <c r="A81" s="212" t="s">
        <v>927</v>
      </c>
      <c r="B81" s="213"/>
      <c r="C81" s="213"/>
      <c r="D81" s="213"/>
      <c r="E81" s="129"/>
      <c r="F81" s="129"/>
    </row>
    <row r="82" spans="1:6">
      <c r="A82" s="214" t="s">
        <v>928</v>
      </c>
      <c r="B82" s="215"/>
      <c r="C82" s="215"/>
      <c r="D82" s="215"/>
      <c r="E82" s="129"/>
      <c r="F82" s="129"/>
    </row>
    <row r="83" spans="1:6">
      <c r="A83" s="216" t="s">
        <v>929</v>
      </c>
      <c r="B83" s="217">
        <v>3569</v>
      </c>
      <c r="C83" s="217">
        <v>8588</v>
      </c>
      <c r="D83" s="217">
        <v>12157</v>
      </c>
      <c r="E83" s="129"/>
      <c r="F83" s="129"/>
    </row>
    <row r="84" spans="1:6">
      <c r="A84" s="214" t="s">
        <v>930</v>
      </c>
      <c r="B84" s="146"/>
      <c r="C84" s="146"/>
      <c r="D84" s="146"/>
      <c r="E84" s="129"/>
      <c r="F84" s="129"/>
    </row>
    <row r="85" spans="1:6">
      <c r="A85" s="212" t="s">
        <v>931</v>
      </c>
      <c r="B85" s="213">
        <v>599</v>
      </c>
      <c r="C85" s="213"/>
      <c r="D85" s="213"/>
      <c r="E85" s="129"/>
      <c r="F85" s="129"/>
    </row>
    <row r="86" spans="1:6">
      <c r="A86" s="212" t="s">
        <v>932</v>
      </c>
      <c r="B86" s="213"/>
      <c r="C86" s="213"/>
      <c r="D86" s="213"/>
      <c r="E86" s="129"/>
      <c r="F86" s="129"/>
    </row>
    <row r="87" spans="1:6">
      <c r="A87" s="212" t="s">
        <v>933</v>
      </c>
      <c r="B87" s="213">
        <v>281</v>
      </c>
      <c r="C87" s="213">
        <v>0</v>
      </c>
      <c r="D87" s="213">
        <v>3309</v>
      </c>
      <c r="E87" s="129"/>
      <c r="F87" s="129"/>
    </row>
    <row r="88" spans="1:6">
      <c r="A88" s="212" t="s">
        <v>934</v>
      </c>
      <c r="B88" s="213">
        <v>2662</v>
      </c>
      <c r="C88" s="213">
        <v>0</v>
      </c>
      <c r="D88" s="213">
        <v>232</v>
      </c>
      <c r="E88" s="129"/>
      <c r="F88" s="129"/>
    </row>
    <row r="89" spans="1:6">
      <c r="A89" s="212" t="s">
        <v>935</v>
      </c>
      <c r="B89" s="213"/>
      <c r="C89" s="213"/>
      <c r="D89" s="213"/>
      <c r="E89" s="129"/>
      <c r="F89" s="129"/>
    </row>
    <row r="90" spans="1:6">
      <c r="A90" s="212" t="s">
        <v>936</v>
      </c>
      <c r="B90" s="213">
        <v>0</v>
      </c>
      <c r="C90" s="213">
        <v>2090</v>
      </c>
      <c r="D90" s="213">
        <v>2090</v>
      </c>
      <c r="E90" s="129"/>
      <c r="F90" s="129"/>
    </row>
    <row r="91" spans="1:6">
      <c r="A91" s="214" t="s">
        <v>937</v>
      </c>
      <c r="B91" s="215">
        <v>3542</v>
      </c>
      <c r="C91" s="215">
        <v>2090</v>
      </c>
      <c r="D91" s="215">
        <v>5631</v>
      </c>
      <c r="E91" s="129"/>
      <c r="F91" s="129"/>
    </row>
    <row r="92" spans="1:6" ht="26.4">
      <c r="A92" s="212" t="s">
        <v>938</v>
      </c>
      <c r="B92" s="213"/>
      <c r="C92" s="213"/>
      <c r="D92" s="213"/>
      <c r="E92" s="129"/>
      <c r="F92" s="129"/>
    </row>
    <row r="93" spans="1:6" ht="26.4">
      <c r="A93" s="212" t="s">
        <v>939</v>
      </c>
      <c r="B93" s="213"/>
      <c r="C93" s="213"/>
      <c r="D93" s="213"/>
      <c r="E93" s="129"/>
      <c r="F93" s="129"/>
    </row>
    <row r="94" spans="1:6">
      <c r="A94" s="212" t="s">
        <v>940</v>
      </c>
      <c r="B94" s="213">
        <v>27</v>
      </c>
      <c r="C94" s="213">
        <v>-27</v>
      </c>
      <c r="D94" s="213"/>
      <c r="E94" s="129"/>
      <c r="F94" s="129"/>
    </row>
    <row r="95" spans="1:6" ht="26.4">
      <c r="A95" s="212" t="s">
        <v>941</v>
      </c>
      <c r="B95" s="213"/>
      <c r="C95" s="213">
        <v>28</v>
      </c>
      <c r="D95" s="213"/>
      <c r="E95" s="129"/>
      <c r="F95" s="129"/>
    </row>
    <row r="96" spans="1:6" ht="26.4">
      <c r="A96" s="212" t="s">
        <v>942</v>
      </c>
      <c r="B96" s="213"/>
      <c r="C96" s="213"/>
      <c r="D96" s="213"/>
      <c r="E96" s="129"/>
      <c r="F96" s="129"/>
    </row>
    <row r="97" spans="1:6">
      <c r="A97" s="212" t="s">
        <v>943</v>
      </c>
      <c r="B97" s="213"/>
      <c r="C97" s="213"/>
      <c r="D97" s="213"/>
      <c r="E97" s="129"/>
      <c r="F97" s="129"/>
    </row>
    <row r="98" spans="1:6">
      <c r="A98" s="212" t="s">
        <v>944</v>
      </c>
      <c r="B98" s="213"/>
      <c r="C98" s="213"/>
      <c r="D98" s="213"/>
      <c r="E98" s="129"/>
      <c r="F98" s="129"/>
    </row>
    <row r="99" spans="1:6" ht="26.4">
      <c r="A99" s="212" t="s">
        <v>945</v>
      </c>
      <c r="B99" s="213"/>
      <c r="C99" s="213"/>
      <c r="D99" s="213"/>
      <c r="E99" s="129"/>
      <c r="F99" s="129"/>
    </row>
    <row r="100" spans="1:6" ht="26.4">
      <c r="A100" s="212" t="s">
        <v>946</v>
      </c>
      <c r="B100" s="213"/>
      <c r="C100" s="213"/>
      <c r="D100" s="213"/>
      <c r="E100" s="129"/>
      <c r="F100" s="129"/>
    </row>
    <row r="101" spans="1:6">
      <c r="A101" s="214" t="s">
        <v>947</v>
      </c>
      <c r="B101" s="215">
        <v>27</v>
      </c>
      <c r="C101" s="215">
        <v>-55</v>
      </c>
      <c r="D101" s="215"/>
      <c r="E101" s="129"/>
      <c r="F101" s="129"/>
    </row>
    <row r="102" spans="1:6" ht="26.4">
      <c r="A102" s="212" t="s">
        <v>948</v>
      </c>
      <c r="B102" s="213"/>
      <c r="C102" s="213"/>
      <c r="D102" s="213"/>
      <c r="E102" s="129"/>
      <c r="F102" s="129"/>
    </row>
    <row r="103" spans="1:6" ht="26.4">
      <c r="A103" s="212" t="s">
        <v>949</v>
      </c>
      <c r="B103" s="213"/>
      <c r="C103" s="213"/>
      <c r="D103" s="213"/>
      <c r="E103" s="129"/>
      <c r="F103" s="129"/>
    </row>
    <row r="104" spans="1:6" ht="26.4">
      <c r="A104" s="212" t="s">
        <v>950</v>
      </c>
      <c r="B104" s="213"/>
      <c r="C104" s="213"/>
      <c r="D104" s="213"/>
      <c r="E104" s="129"/>
      <c r="F104" s="129"/>
    </row>
    <row r="105" spans="1:6" ht="26.4">
      <c r="A105" s="212" t="s">
        <v>951</v>
      </c>
      <c r="B105" s="213"/>
      <c r="C105" s="213"/>
      <c r="D105" s="213"/>
      <c r="E105" s="129"/>
      <c r="F105" s="129"/>
    </row>
    <row r="106" spans="1:6" ht="26.4">
      <c r="A106" s="212" t="s">
        <v>952</v>
      </c>
      <c r="B106" s="213"/>
      <c r="C106" s="213"/>
      <c r="D106" s="213"/>
      <c r="E106" s="129"/>
      <c r="F106" s="129"/>
    </row>
    <row r="107" spans="1:6" ht="26.4">
      <c r="A107" s="212" t="s">
        <v>953</v>
      </c>
      <c r="B107" s="213"/>
      <c r="C107" s="213"/>
      <c r="D107" s="213"/>
      <c r="E107" s="129"/>
      <c r="F107" s="129"/>
    </row>
    <row r="108" spans="1:6" ht="26.4">
      <c r="A108" s="212" t="s">
        <v>954</v>
      </c>
      <c r="B108" s="213"/>
      <c r="C108" s="213"/>
      <c r="D108" s="213"/>
      <c r="E108" s="129"/>
      <c r="F108" s="129"/>
    </row>
    <row r="109" spans="1:6" ht="26.4">
      <c r="A109" s="212" t="s">
        <v>955</v>
      </c>
      <c r="B109" s="213"/>
      <c r="C109" s="213"/>
      <c r="D109" s="213"/>
      <c r="E109" s="129"/>
      <c r="F109" s="129"/>
    </row>
    <row r="110" spans="1:6" ht="26.4">
      <c r="A110" s="212" t="s">
        <v>956</v>
      </c>
      <c r="B110" s="213"/>
      <c r="C110" s="213"/>
      <c r="D110" s="213"/>
      <c r="E110" s="129"/>
      <c r="F110" s="129"/>
    </row>
    <row r="111" spans="1:6">
      <c r="A111" s="214" t="s">
        <v>957</v>
      </c>
      <c r="B111" s="215"/>
      <c r="C111" s="215"/>
      <c r="D111" s="215"/>
      <c r="E111" s="129"/>
      <c r="F111" s="129"/>
    </row>
    <row r="112" spans="1:6">
      <c r="A112" s="212" t="s">
        <v>958</v>
      </c>
      <c r="B112" s="213"/>
      <c r="C112" s="213"/>
      <c r="D112" s="213"/>
      <c r="E112" s="129"/>
      <c r="F112" s="129"/>
    </row>
    <row r="113" spans="1:6" ht="26.4">
      <c r="A113" s="212" t="s">
        <v>959</v>
      </c>
      <c r="B113" s="213"/>
      <c r="C113" s="213"/>
      <c r="D113" s="213"/>
      <c r="E113" s="129"/>
      <c r="F113" s="129"/>
    </row>
    <row r="114" spans="1:6">
      <c r="A114" s="212" t="s">
        <v>960</v>
      </c>
      <c r="B114" s="213"/>
      <c r="C114" s="213"/>
      <c r="D114" s="213"/>
      <c r="E114" s="129"/>
      <c r="F114" s="129"/>
    </row>
    <row r="115" spans="1:6">
      <c r="A115" s="212" t="s">
        <v>961</v>
      </c>
      <c r="B115" s="213"/>
      <c r="C115" s="213"/>
      <c r="D115" s="213"/>
      <c r="E115" s="129"/>
      <c r="F115" s="129"/>
    </row>
    <row r="116" spans="1:6" ht="26.4">
      <c r="A116" s="212" t="s">
        <v>962</v>
      </c>
      <c r="B116" s="213"/>
      <c r="C116" s="213"/>
      <c r="D116" s="213"/>
      <c r="E116" s="129"/>
      <c r="F116" s="129"/>
    </row>
    <row r="117" spans="1:6" ht="26.4">
      <c r="A117" s="212" t="s">
        <v>963</v>
      </c>
      <c r="B117" s="213"/>
      <c r="C117" s="213"/>
      <c r="D117" s="213"/>
      <c r="E117" s="129"/>
      <c r="F117" s="129"/>
    </row>
    <row r="118" spans="1:6" ht="26.4">
      <c r="A118" s="212" t="s">
        <v>964</v>
      </c>
      <c r="B118" s="213"/>
      <c r="C118" s="213"/>
      <c r="D118" s="213"/>
      <c r="E118" s="129"/>
      <c r="F118" s="129"/>
    </row>
    <row r="119" spans="1:6">
      <c r="A119" s="214" t="s">
        <v>966</v>
      </c>
      <c r="B119" s="213"/>
      <c r="C119" s="213"/>
      <c r="D119" s="213"/>
      <c r="E119" s="129"/>
      <c r="F119" s="129"/>
    </row>
    <row r="120" spans="1:6">
      <c r="A120" s="214" t="s">
        <v>967</v>
      </c>
      <c r="B120" s="215">
        <v>27</v>
      </c>
      <c r="C120" s="215">
        <v>-55</v>
      </c>
      <c r="D120" s="215">
        <v>0</v>
      </c>
      <c r="E120" s="129"/>
      <c r="F120" s="129"/>
    </row>
    <row r="121" spans="1:6">
      <c r="A121" s="214" t="s">
        <v>968</v>
      </c>
      <c r="B121" s="215"/>
      <c r="C121" s="215"/>
      <c r="D121" s="215"/>
      <c r="E121" s="129"/>
      <c r="F121" s="129"/>
    </row>
    <row r="122" spans="1:6" ht="26.4">
      <c r="A122" s="214" t="s">
        <v>969</v>
      </c>
      <c r="B122" s="215"/>
      <c r="C122" s="215"/>
      <c r="D122" s="215"/>
      <c r="E122" s="129"/>
      <c r="F122" s="129"/>
    </row>
    <row r="123" spans="1:6">
      <c r="A123" s="212" t="s">
        <v>970</v>
      </c>
      <c r="B123" s="213"/>
      <c r="C123" s="213"/>
      <c r="D123" s="213"/>
      <c r="E123" s="129"/>
      <c r="F123" s="129"/>
    </row>
    <row r="124" spans="1:6">
      <c r="A124" s="212" t="s">
        <v>971</v>
      </c>
      <c r="B124" s="213"/>
      <c r="C124" s="213">
        <v>6526</v>
      </c>
      <c r="D124" s="213">
        <v>6526</v>
      </c>
      <c r="E124" s="129"/>
      <c r="F124" s="129"/>
    </row>
    <row r="125" spans="1:6">
      <c r="A125" s="212" t="s">
        <v>972</v>
      </c>
      <c r="B125" s="213"/>
      <c r="C125" s="213"/>
      <c r="D125" s="213"/>
      <c r="E125" s="129"/>
      <c r="F125" s="129"/>
    </row>
    <row r="126" spans="1:6">
      <c r="A126" s="214" t="s">
        <v>973</v>
      </c>
      <c r="B126" s="215"/>
      <c r="C126" s="215">
        <v>6526</v>
      </c>
      <c r="D126" s="215">
        <v>6526</v>
      </c>
      <c r="E126" s="129"/>
      <c r="F126" s="129"/>
    </row>
    <row r="127" spans="1:6">
      <c r="A127" s="216" t="s">
        <v>974</v>
      </c>
      <c r="B127" s="217">
        <v>3569</v>
      </c>
      <c r="C127" s="217">
        <v>8561</v>
      </c>
      <c r="D127" s="217">
        <v>12157</v>
      </c>
      <c r="E127" s="129"/>
      <c r="F127" s="129"/>
    </row>
    <row r="128" spans="1:6">
      <c r="A128" s="129"/>
      <c r="B128" s="129"/>
      <c r="C128" s="129"/>
      <c r="D128" s="129"/>
      <c r="E128" s="129"/>
      <c r="F128" s="129"/>
    </row>
    <row r="129" spans="1:6">
      <c r="A129" s="129"/>
      <c r="B129" s="129"/>
      <c r="C129" s="129"/>
      <c r="D129" s="129"/>
      <c r="E129" s="129"/>
      <c r="F129" s="129"/>
    </row>
    <row r="130" spans="1:6">
      <c r="A130" s="129"/>
      <c r="B130" s="129"/>
      <c r="C130" s="129"/>
      <c r="D130" s="129"/>
      <c r="E130" s="129"/>
      <c r="F130" s="129"/>
    </row>
    <row r="131" spans="1:6">
      <c r="A131" s="129"/>
      <c r="B131" s="129"/>
      <c r="C131" s="129"/>
      <c r="D131" s="129"/>
      <c r="E131" s="129"/>
      <c r="F131" s="129"/>
    </row>
    <row r="132" spans="1:6">
      <c r="A132" s="129"/>
      <c r="B132" s="129"/>
      <c r="C132" s="129"/>
      <c r="D132" s="129"/>
      <c r="E132" s="129"/>
      <c r="F132" s="129"/>
    </row>
    <row r="133" spans="1:6">
      <c r="A133" s="129"/>
      <c r="B133" s="129"/>
      <c r="C133" s="129"/>
      <c r="D133" s="129"/>
      <c r="E133" s="129"/>
      <c r="F133" s="129"/>
    </row>
    <row r="134" spans="1:6">
      <c r="A134" s="129"/>
      <c r="B134" s="129"/>
      <c r="C134" s="129"/>
      <c r="D134" s="129"/>
      <c r="E134" s="129"/>
      <c r="F134" s="129"/>
    </row>
    <row r="135" spans="1:6">
      <c r="A135" s="129"/>
      <c r="B135" s="129"/>
      <c r="C135" s="129"/>
      <c r="D135" s="129"/>
      <c r="E135" s="129"/>
      <c r="F135" s="129"/>
    </row>
  </sheetData>
  <mergeCells count="2">
    <mergeCell ref="A1:D1"/>
    <mergeCell ref="A2:D2"/>
  </mergeCells>
  <phoneticPr fontId="0" type="noConversion"/>
  <pageMargins left="0.70866141732283472" right="0.70866141732283472" top="0.3" bottom="0.32" header="0.17" footer="0.17"/>
  <pageSetup paperSize="9" scale="64" fitToHeight="2" orientation="portrait" horizontalDpi="300" verticalDpi="300" r:id="rId1"/>
  <headerFooter alignWithMargins="0">
    <oddHeader>&amp;R41.sz. melléklet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N176"/>
  <sheetViews>
    <sheetView topLeftCell="B1" workbookViewId="0">
      <selection activeCell="F11" sqref="F11"/>
    </sheetView>
  </sheetViews>
  <sheetFormatPr defaultRowHeight="14.4"/>
  <cols>
    <col min="1" max="1" width="85.88671875" customWidth="1"/>
    <col min="2" max="2" width="13.44140625" customWidth="1"/>
    <col min="3" max="3" width="18.5546875" customWidth="1"/>
    <col min="4" max="4" width="16.88671875" style="122" customWidth="1"/>
    <col min="5" max="5" width="24.5546875" style="122" customWidth="1"/>
    <col min="6" max="6" width="19.88671875" style="122" customWidth="1"/>
    <col min="7" max="7" width="16" bestFit="1" customWidth="1"/>
    <col min="12" max="12" width="10.6640625" bestFit="1" customWidth="1"/>
    <col min="14" max="14" width="9.6640625" bestFit="1" customWidth="1"/>
  </cols>
  <sheetData>
    <row r="1" spans="1:8">
      <c r="A1" s="223"/>
    </row>
    <row r="2" spans="1:8" ht="22.5" customHeight="1">
      <c r="A2" s="281" t="s">
        <v>1020</v>
      </c>
      <c r="B2" s="282"/>
      <c r="C2" s="282"/>
      <c r="D2" s="282"/>
      <c r="E2" s="259"/>
      <c r="F2" s="260"/>
      <c r="G2" s="1"/>
      <c r="H2" s="1"/>
    </row>
    <row r="3" spans="1:8" ht="24" customHeight="1">
      <c r="A3" s="285" t="s">
        <v>982</v>
      </c>
      <c r="B3" s="282"/>
      <c r="C3" s="282"/>
      <c r="D3" s="282"/>
      <c r="E3" s="261"/>
      <c r="F3" s="260"/>
      <c r="G3" s="1"/>
      <c r="H3" s="1"/>
    </row>
    <row r="4" spans="1:8" ht="24" customHeight="1">
      <c r="A4" s="196"/>
      <c r="B4" s="68"/>
      <c r="C4" s="68"/>
      <c r="D4" s="261"/>
      <c r="E4" s="261"/>
      <c r="F4" s="260"/>
      <c r="G4" s="1"/>
      <c r="H4" s="1"/>
    </row>
    <row r="5" spans="1:8">
      <c r="A5" s="147" t="s">
        <v>983</v>
      </c>
      <c r="B5" s="129"/>
      <c r="C5" s="129"/>
      <c r="D5" s="155"/>
      <c r="E5" s="155"/>
    </row>
    <row r="6" spans="1:8" ht="27">
      <c r="A6" s="220" t="s">
        <v>202</v>
      </c>
      <c r="B6" s="104" t="s">
        <v>984</v>
      </c>
      <c r="C6" s="104" t="s">
        <v>985</v>
      </c>
      <c r="D6" s="262" t="s">
        <v>986</v>
      </c>
      <c r="E6" s="155"/>
    </row>
    <row r="7" spans="1:8">
      <c r="A7" s="224" t="s">
        <v>987</v>
      </c>
      <c r="B7" s="104"/>
      <c r="C7" s="104"/>
      <c r="D7" s="262">
        <f t="shared" ref="D7:D38" si="0">B7-C7</f>
        <v>0</v>
      </c>
      <c r="E7" s="155"/>
    </row>
    <row r="8" spans="1:8">
      <c r="A8" s="212" t="s">
        <v>853</v>
      </c>
      <c r="B8" s="213"/>
      <c r="C8" s="213"/>
      <c r="D8" s="262">
        <f t="shared" si="0"/>
        <v>0</v>
      </c>
      <c r="E8" s="155"/>
    </row>
    <row r="9" spans="1:8">
      <c r="A9" s="225" t="s">
        <v>988</v>
      </c>
      <c r="B9" s="213"/>
      <c r="C9" s="213"/>
      <c r="D9" s="262">
        <f t="shared" si="0"/>
        <v>0</v>
      </c>
      <c r="E9" s="155"/>
    </row>
    <row r="10" spans="1:8">
      <c r="A10" s="225" t="s">
        <v>989</v>
      </c>
      <c r="B10" s="213"/>
      <c r="C10" s="213"/>
      <c r="D10" s="262">
        <f t="shared" si="0"/>
        <v>0</v>
      </c>
      <c r="E10" s="155"/>
    </row>
    <row r="11" spans="1:8">
      <c r="A11" s="225" t="s">
        <v>990</v>
      </c>
      <c r="B11" s="213"/>
      <c r="C11" s="213"/>
      <c r="D11" s="262">
        <f t="shared" si="0"/>
        <v>0</v>
      </c>
      <c r="E11" s="155"/>
    </row>
    <row r="12" spans="1:8">
      <c r="A12" s="225" t="s">
        <v>991</v>
      </c>
      <c r="B12" s="213"/>
      <c r="C12" s="213"/>
      <c r="D12" s="262">
        <f t="shared" si="0"/>
        <v>0</v>
      </c>
      <c r="E12" s="155"/>
    </row>
    <row r="13" spans="1:8">
      <c r="A13" s="225" t="s">
        <v>992</v>
      </c>
      <c r="B13" s="213"/>
      <c r="C13" s="213"/>
      <c r="D13" s="262">
        <f t="shared" si="0"/>
        <v>0</v>
      </c>
      <c r="E13" s="155"/>
    </row>
    <row r="14" spans="1:8">
      <c r="A14" s="225" t="s">
        <v>993</v>
      </c>
      <c r="B14" s="213"/>
      <c r="C14" s="213"/>
      <c r="D14" s="262">
        <f t="shared" si="0"/>
        <v>0</v>
      </c>
      <c r="E14" s="155"/>
    </row>
    <row r="15" spans="1:8">
      <c r="A15" s="214" t="s">
        <v>854</v>
      </c>
      <c r="B15" s="213">
        <v>17388</v>
      </c>
      <c r="C15" s="213">
        <f>SUM(C18:C19)</f>
        <v>3419</v>
      </c>
      <c r="D15" s="263">
        <f t="shared" si="0"/>
        <v>13969</v>
      </c>
      <c r="E15" s="155"/>
    </row>
    <row r="16" spans="1:8">
      <c r="A16" s="225" t="s">
        <v>988</v>
      </c>
      <c r="B16" s="213"/>
      <c r="C16" s="213"/>
      <c r="D16" s="262">
        <f t="shared" si="0"/>
        <v>0</v>
      </c>
      <c r="E16" s="155"/>
    </row>
    <row r="17" spans="1:5">
      <c r="A17" s="225" t="s">
        <v>989</v>
      </c>
      <c r="B17" s="213"/>
      <c r="C17" s="213"/>
      <c r="D17" s="262">
        <f t="shared" si="0"/>
        <v>0</v>
      </c>
      <c r="E17" s="155"/>
    </row>
    <row r="18" spans="1:5">
      <c r="A18" s="225" t="s">
        <v>990</v>
      </c>
      <c r="B18" s="213">
        <v>12363</v>
      </c>
      <c r="C18" s="213">
        <v>3176</v>
      </c>
      <c r="D18" s="262">
        <f t="shared" si="0"/>
        <v>9187</v>
      </c>
      <c r="E18" s="155"/>
    </row>
    <row r="19" spans="1:5">
      <c r="A19" s="225" t="s">
        <v>991</v>
      </c>
      <c r="B19" s="213">
        <v>5025</v>
      </c>
      <c r="C19" s="213">
        <v>243</v>
      </c>
      <c r="D19" s="262">
        <f t="shared" si="0"/>
        <v>4782</v>
      </c>
      <c r="E19" s="155"/>
    </row>
    <row r="20" spans="1:5">
      <c r="A20" s="225" t="s">
        <v>992</v>
      </c>
      <c r="B20" s="213"/>
      <c r="C20" s="213"/>
      <c r="D20" s="262">
        <f t="shared" si="0"/>
        <v>0</v>
      </c>
      <c r="E20" s="155"/>
    </row>
    <row r="21" spans="1:5">
      <c r="A21" s="225" t="s">
        <v>993</v>
      </c>
      <c r="B21" s="213"/>
      <c r="C21" s="213"/>
      <c r="D21" s="262">
        <f t="shared" si="0"/>
        <v>0</v>
      </c>
      <c r="E21" s="155"/>
    </row>
    <row r="22" spans="1:5">
      <c r="A22" s="212" t="s">
        <v>855</v>
      </c>
      <c r="B22" s="213"/>
      <c r="C22" s="213"/>
      <c r="D22" s="262">
        <f t="shared" si="0"/>
        <v>0</v>
      </c>
      <c r="E22" s="155"/>
    </row>
    <row r="23" spans="1:5">
      <c r="A23" s="225" t="s">
        <v>988</v>
      </c>
      <c r="B23" s="213"/>
      <c r="C23" s="213"/>
      <c r="D23" s="262">
        <f t="shared" si="0"/>
        <v>0</v>
      </c>
      <c r="E23" s="155"/>
    </row>
    <row r="24" spans="1:5">
      <c r="A24" s="225" t="s">
        <v>989</v>
      </c>
      <c r="B24" s="213"/>
      <c r="C24" s="213"/>
      <c r="D24" s="262">
        <f t="shared" si="0"/>
        <v>0</v>
      </c>
      <c r="E24" s="155"/>
    </row>
    <row r="25" spans="1:5">
      <c r="A25" s="225" t="s">
        <v>990</v>
      </c>
      <c r="B25" s="213"/>
      <c r="C25" s="213"/>
      <c r="D25" s="262">
        <f t="shared" si="0"/>
        <v>0</v>
      </c>
      <c r="E25" s="155"/>
    </row>
    <row r="26" spans="1:5">
      <c r="A26" s="225" t="s">
        <v>991</v>
      </c>
      <c r="B26" s="213"/>
      <c r="C26" s="213"/>
      <c r="D26" s="262">
        <f t="shared" si="0"/>
        <v>0</v>
      </c>
      <c r="E26" s="155"/>
    </row>
    <row r="27" spans="1:5">
      <c r="A27" s="225" t="s">
        <v>992</v>
      </c>
      <c r="B27" s="213"/>
      <c r="C27" s="213"/>
      <c r="D27" s="262">
        <f t="shared" si="0"/>
        <v>0</v>
      </c>
      <c r="E27" s="155"/>
    </row>
    <row r="28" spans="1:5">
      <c r="A28" s="225" t="s">
        <v>993</v>
      </c>
      <c r="B28" s="213"/>
      <c r="C28" s="213"/>
      <c r="D28" s="262">
        <f t="shared" si="0"/>
        <v>0</v>
      </c>
      <c r="E28" s="155"/>
    </row>
    <row r="29" spans="1:5">
      <c r="A29" s="214" t="s">
        <v>856</v>
      </c>
      <c r="B29" s="215"/>
      <c r="C29" s="215"/>
      <c r="D29" s="262">
        <f t="shared" si="0"/>
        <v>0</v>
      </c>
      <c r="E29" s="155"/>
    </row>
    <row r="30" spans="1:5">
      <c r="A30" s="225" t="s">
        <v>988</v>
      </c>
      <c r="B30" s="215"/>
      <c r="C30" s="215"/>
      <c r="D30" s="262">
        <f t="shared" si="0"/>
        <v>0</v>
      </c>
      <c r="E30" s="155"/>
    </row>
    <row r="31" spans="1:5">
      <c r="A31" s="225" t="s">
        <v>989</v>
      </c>
      <c r="B31" s="215"/>
      <c r="C31" s="215"/>
      <c r="D31" s="262">
        <f t="shared" si="0"/>
        <v>0</v>
      </c>
      <c r="E31" s="155"/>
    </row>
    <row r="32" spans="1:5">
      <c r="A32" s="225" t="s">
        <v>990</v>
      </c>
      <c r="B32" s="215"/>
      <c r="C32" s="215"/>
      <c r="D32" s="262">
        <f t="shared" si="0"/>
        <v>0</v>
      </c>
      <c r="E32" s="155"/>
    </row>
    <row r="33" spans="1:14">
      <c r="A33" s="225" t="s">
        <v>991</v>
      </c>
      <c r="B33" s="215"/>
      <c r="C33" s="215"/>
      <c r="D33" s="262">
        <f t="shared" si="0"/>
        <v>0</v>
      </c>
      <c r="E33" s="155"/>
    </row>
    <row r="34" spans="1:14">
      <c r="A34" s="225" t="s">
        <v>992</v>
      </c>
      <c r="B34" s="215"/>
      <c r="C34" s="215"/>
      <c r="D34" s="262">
        <f t="shared" si="0"/>
        <v>0</v>
      </c>
      <c r="E34" s="155"/>
    </row>
    <row r="35" spans="1:14">
      <c r="A35" s="225" t="s">
        <v>994</v>
      </c>
      <c r="B35" s="215"/>
      <c r="C35" s="215"/>
      <c r="D35" s="262">
        <f t="shared" si="0"/>
        <v>0</v>
      </c>
      <c r="E35" s="155"/>
    </row>
    <row r="36" spans="1:14">
      <c r="A36" s="214" t="s">
        <v>857</v>
      </c>
      <c r="B36" s="213">
        <f>SUM(B37:B40)</f>
        <v>3573846</v>
      </c>
      <c r="C36" s="213">
        <f>SUM(C37:C40)</f>
        <v>375346</v>
      </c>
      <c r="D36" s="263">
        <f t="shared" si="0"/>
        <v>3198500</v>
      </c>
      <c r="E36" s="155"/>
    </row>
    <row r="37" spans="1:14">
      <c r="A37" s="225" t="s">
        <v>988</v>
      </c>
      <c r="B37" s="213">
        <v>2091034</v>
      </c>
      <c r="C37" s="213">
        <v>298198</v>
      </c>
      <c r="D37" s="262">
        <f t="shared" si="0"/>
        <v>1792836</v>
      </c>
      <c r="E37" s="155"/>
      <c r="G37" s="264"/>
    </row>
    <row r="38" spans="1:14">
      <c r="A38" s="225" t="s">
        <v>989</v>
      </c>
      <c r="B38" s="213"/>
      <c r="C38" s="265"/>
      <c r="D38" s="262">
        <f t="shared" si="0"/>
        <v>0</v>
      </c>
      <c r="E38" s="155"/>
      <c r="G38" s="264"/>
    </row>
    <row r="39" spans="1:14">
      <c r="A39" s="225" t="s">
        <v>990</v>
      </c>
      <c r="B39" s="213">
        <v>398506</v>
      </c>
      <c r="C39" s="265">
        <v>56198</v>
      </c>
      <c r="D39" s="262">
        <f t="shared" ref="D39:D56" si="1">B39-C39</f>
        <v>342308</v>
      </c>
      <c r="E39" s="155"/>
      <c r="G39" s="264"/>
    </row>
    <row r="40" spans="1:14">
      <c r="A40" s="225" t="s">
        <v>991</v>
      </c>
      <c r="B40" s="213">
        <v>1084306</v>
      </c>
      <c r="C40" s="265">
        <v>20950</v>
      </c>
      <c r="D40" s="262">
        <f t="shared" si="1"/>
        <v>1063356</v>
      </c>
      <c r="E40" s="155"/>
      <c r="G40" s="264"/>
    </row>
    <row r="41" spans="1:14">
      <c r="A41" s="225" t="s">
        <v>992</v>
      </c>
      <c r="B41" s="213"/>
      <c r="C41" s="213"/>
      <c r="D41" s="262">
        <f t="shared" si="1"/>
        <v>0</v>
      </c>
      <c r="E41" s="155"/>
      <c r="N41" s="266"/>
    </row>
    <row r="42" spans="1:14">
      <c r="A42" s="225" t="s">
        <v>994</v>
      </c>
      <c r="B42" s="213"/>
      <c r="C42" s="213"/>
      <c r="D42" s="262">
        <f t="shared" si="1"/>
        <v>0</v>
      </c>
      <c r="E42" s="155"/>
    </row>
    <row r="43" spans="1:14">
      <c r="A43" s="214" t="s">
        <v>858</v>
      </c>
      <c r="B43" s="213">
        <v>162398</v>
      </c>
      <c r="C43" s="213">
        <f>SUM(C47)</f>
        <v>147796</v>
      </c>
      <c r="D43" s="263">
        <f t="shared" si="1"/>
        <v>14602</v>
      </c>
      <c r="E43" s="155"/>
    </row>
    <row r="44" spans="1:14">
      <c r="A44" s="225" t="s">
        <v>988</v>
      </c>
      <c r="B44" s="213"/>
      <c r="C44" s="213"/>
      <c r="D44" s="262">
        <f t="shared" si="1"/>
        <v>0</v>
      </c>
      <c r="E44" s="155"/>
      <c r="F44" s="155"/>
      <c r="G44" s="264"/>
    </row>
    <row r="45" spans="1:14">
      <c r="A45" s="225" t="s">
        <v>989</v>
      </c>
      <c r="B45" s="213"/>
      <c r="C45" s="213"/>
      <c r="D45" s="262">
        <f t="shared" si="1"/>
        <v>0</v>
      </c>
      <c r="E45" s="155"/>
      <c r="L45" s="267"/>
      <c r="N45" s="267"/>
    </row>
    <row r="46" spans="1:14">
      <c r="A46" s="225" t="s">
        <v>990</v>
      </c>
      <c r="B46" s="213"/>
      <c r="C46" s="213"/>
      <c r="D46" s="262">
        <f t="shared" si="1"/>
        <v>0</v>
      </c>
      <c r="E46" s="155"/>
      <c r="L46" s="266"/>
    </row>
    <row r="47" spans="1:14">
      <c r="A47" s="225" t="s">
        <v>991</v>
      </c>
      <c r="B47" s="213">
        <v>162398</v>
      </c>
      <c r="C47" s="213">
        <v>147796</v>
      </c>
      <c r="D47" s="262">
        <f t="shared" si="1"/>
        <v>14602</v>
      </c>
      <c r="E47" s="155"/>
    </row>
    <row r="48" spans="1:14">
      <c r="A48" s="225" t="s">
        <v>992</v>
      </c>
      <c r="B48" s="213"/>
      <c r="C48" s="213"/>
      <c r="D48" s="262">
        <f t="shared" si="1"/>
        <v>0</v>
      </c>
      <c r="E48" s="155"/>
    </row>
    <row r="49" spans="1:5">
      <c r="A49" s="225" t="s">
        <v>994</v>
      </c>
      <c r="B49" s="213"/>
      <c r="C49" s="213"/>
      <c r="D49" s="262">
        <f t="shared" si="1"/>
        <v>0</v>
      </c>
      <c r="E49" s="155"/>
    </row>
    <row r="50" spans="1:5">
      <c r="A50" s="212" t="s">
        <v>859</v>
      </c>
      <c r="B50" s="213"/>
      <c r="C50" s="213"/>
      <c r="D50" s="262">
        <f t="shared" si="1"/>
        <v>0</v>
      </c>
      <c r="E50" s="155"/>
    </row>
    <row r="51" spans="1:5">
      <c r="A51" s="225" t="s">
        <v>988</v>
      </c>
      <c r="B51" s="213"/>
      <c r="C51" s="213"/>
      <c r="D51" s="262">
        <f t="shared" si="1"/>
        <v>0</v>
      </c>
      <c r="E51" s="155"/>
    </row>
    <row r="52" spans="1:5">
      <c r="A52" s="225" t="s">
        <v>989</v>
      </c>
      <c r="B52" s="213"/>
      <c r="C52" s="213"/>
      <c r="D52" s="262">
        <f t="shared" si="1"/>
        <v>0</v>
      </c>
      <c r="E52" s="155"/>
    </row>
    <row r="53" spans="1:5">
      <c r="A53" s="225" t="s">
        <v>990</v>
      </c>
      <c r="B53" s="213"/>
      <c r="C53" s="213"/>
      <c r="D53" s="262">
        <f t="shared" si="1"/>
        <v>0</v>
      </c>
      <c r="E53" s="155"/>
    </row>
    <row r="54" spans="1:5">
      <c r="A54" s="225" t="s">
        <v>991</v>
      </c>
      <c r="B54" s="213"/>
      <c r="C54" s="213"/>
      <c r="D54" s="262">
        <f t="shared" si="1"/>
        <v>0</v>
      </c>
      <c r="E54" s="155"/>
    </row>
    <row r="55" spans="1:5">
      <c r="A55" s="225" t="s">
        <v>992</v>
      </c>
      <c r="B55" s="213"/>
      <c r="C55" s="213"/>
      <c r="D55" s="262">
        <f t="shared" si="1"/>
        <v>0</v>
      </c>
      <c r="E55" s="155"/>
    </row>
    <row r="56" spans="1:5">
      <c r="A56" s="225" t="s">
        <v>994</v>
      </c>
      <c r="B56" s="213"/>
      <c r="C56" s="213"/>
      <c r="D56" s="262">
        <f t="shared" si="1"/>
        <v>0</v>
      </c>
      <c r="E56" s="155"/>
    </row>
    <row r="57" spans="1:5">
      <c r="A57" s="212" t="s">
        <v>860</v>
      </c>
      <c r="B57" s="213"/>
      <c r="C57" s="213"/>
      <c r="D57" s="263">
        <v>88431</v>
      </c>
      <c r="E57" s="155"/>
    </row>
    <row r="58" spans="1:5">
      <c r="A58" s="212" t="s">
        <v>861</v>
      </c>
      <c r="B58" s="213"/>
      <c r="C58" s="213"/>
      <c r="D58" s="262">
        <f t="shared" ref="D58:D65" si="2">B58-C58</f>
        <v>0</v>
      </c>
      <c r="E58" s="155"/>
    </row>
    <row r="59" spans="1:5">
      <c r="A59" s="214" t="s">
        <v>862</v>
      </c>
      <c r="B59" s="215"/>
      <c r="C59" s="215"/>
      <c r="D59" s="262">
        <f t="shared" si="2"/>
        <v>0</v>
      </c>
      <c r="E59" s="155"/>
    </row>
    <row r="60" spans="1:5">
      <c r="A60" s="225" t="s">
        <v>988</v>
      </c>
      <c r="B60" s="215"/>
      <c r="C60" s="215"/>
      <c r="D60" s="262">
        <f t="shared" si="2"/>
        <v>0</v>
      </c>
      <c r="E60" s="155"/>
    </row>
    <row r="61" spans="1:5">
      <c r="A61" s="225" t="s">
        <v>989</v>
      </c>
      <c r="B61" s="215"/>
      <c r="C61" s="215"/>
      <c r="D61" s="262">
        <f t="shared" si="2"/>
        <v>0</v>
      </c>
      <c r="E61" s="155"/>
    </row>
    <row r="62" spans="1:5">
      <c r="A62" s="225" t="s">
        <v>990</v>
      </c>
      <c r="B62" s="215"/>
      <c r="C62" s="215"/>
      <c r="D62" s="262">
        <f t="shared" si="2"/>
        <v>0</v>
      </c>
      <c r="E62" s="155"/>
    </row>
    <row r="63" spans="1:5">
      <c r="A63" s="225" t="s">
        <v>991</v>
      </c>
      <c r="B63" s="215"/>
      <c r="C63" s="215"/>
      <c r="D63" s="262">
        <f t="shared" si="2"/>
        <v>0</v>
      </c>
      <c r="E63" s="155"/>
    </row>
    <row r="64" spans="1:5">
      <c r="A64" s="225" t="s">
        <v>992</v>
      </c>
      <c r="B64" s="215"/>
      <c r="C64" s="215"/>
      <c r="D64" s="262">
        <f t="shared" si="2"/>
        <v>0</v>
      </c>
      <c r="E64" s="155"/>
    </row>
    <row r="65" spans="1:5">
      <c r="A65" s="225" t="s">
        <v>994</v>
      </c>
      <c r="B65" s="215"/>
      <c r="C65" s="215"/>
      <c r="D65" s="262">
        <f t="shared" si="2"/>
        <v>0</v>
      </c>
      <c r="E65" s="155"/>
    </row>
    <row r="66" spans="1:5">
      <c r="A66" s="212" t="s">
        <v>863</v>
      </c>
      <c r="B66" s="213">
        <v>53960</v>
      </c>
      <c r="C66" s="213"/>
      <c r="D66" s="263">
        <v>53960</v>
      </c>
      <c r="E66" s="155"/>
    </row>
    <row r="67" spans="1:5">
      <c r="A67" s="212" t="s">
        <v>995</v>
      </c>
      <c r="B67" s="213"/>
      <c r="C67" s="213"/>
      <c r="D67" s="262">
        <f t="shared" ref="D67:D72" si="3">B67-C67</f>
        <v>0</v>
      </c>
      <c r="E67" s="155"/>
    </row>
    <row r="68" spans="1:5">
      <c r="A68" s="212" t="s">
        <v>996</v>
      </c>
      <c r="B68" s="213"/>
      <c r="C68" s="213"/>
      <c r="D68" s="262">
        <f t="shared" si="3"/>
        <v>0</v>
      </c>
      <c r="E68" s="155"/>
    </row>
    <row r="69" spans="1:5">
      <c r="A69" s="212" t="s">
        <v>997</v>
      </c>
      <c r="B69" s="213"/>
      <c r="C69" s="213"/>
      <c r="D69" s="262">
        <f t="shared" si="3"/>
        <v>0</v>
      </c>
      <c r="E69" s="155"/>
    </row>
    <row r="70" spans="1:5">
      <c r="A70" s="212" t="s">
        <v>997</v>
      </c>
      <c r="B70" s="213"/>
      <c r="C70" s="213"/>
      <c r="D70" s="262">
        <f t="shared" si="3"/>
        <v>0</v>
      </c>
      <c r="E70" s="155"/>
    </row>
    <row r="71" spans="1:5">
      <c r="A71" s="212" t="s">
        <v>998</v>
      </c>
      <c r="B71" s="213"/>
      <c r="C71" s="213"/>
      <c r="D71" s="262">
        <f t="shared" si="3"/>
        <v>0</v>
      </c>
      <c r="E71" s="155"/>
    </row>
    <row r="72" spans="1:5">
      <c r="A72" s="212" t="s">
        <v>998</v>
      </c>
      <c r="B72" s="213"/>
      <c r="C72" s="213"/>
      <c r="D72" s="262">
        <f t="shared" si="3"/>
        <v>0</v>
      </c>
      <c r="E72" s="155"/>
    </row>
    <row r="73" spans="1:5">
      <c r="A73" s="212" t="s">
        <v>864</v>
      </c>
      <c r="B73" s="213"/>
      <c r="C73" s="213"/>
      <c r="D73" s="263">
        <v>38</v>
      </c>
      <c r="E73" s="155"/>
    </row>
    <row r="74" spans="1:5">
      <c r="A74" s="212" t="s">
        <v>999</v>
      </c>
      <c r="B74" s="213"/>
      <c r="C74" s="213"/>
      <c r="D74" s="262">
        <f t="shared" ref="D74:D81" si="4">B74-C74</f>
        <v>0</v>
      </c>
      <c r="E74" s="155"/>
    </row>
    <row r="75" spans="1:5">
      <c r="A75" s="212" t="s">
        <v>1000</v>
      </c>
      <c r="B75" s="213"/>
      <c r="C75" s="213"/>
      <c r="D75" s="262">
        <f t="shared" si="4"/>
        <v>0</v>
      </c>
      <c r="E75" s="155"/>
    </row>
    <row r="76" spans="1:5">
      <c r="A76" s="212" t="s">
        <v>865</v>
      </c>
      <c r="B76" s="213"/>
      <c r="C76" s="213"/>
      <c r="D76" s="262">
        <f t="shared" si="4"/>
        <v>0</v>
      </c>
      <c r="E76" s="155"/>
    </row>
    <row r="77" spans="1:5">
      <c r="A77" s="214" t="s">
        <v>866</v>
      </c>
      <c r="B77" s="215"/>
      <c r="C77" s="215"/>
      <c r="D77" s="262">
        <f t="shared" si="4"/>
        <v>0</v>
      </c>
      <c r="E77" s="155"/>
    </row>
    <row r="78" spans="1:5">
      <c r="A78" s="212" t="s">
        <v>867</v>
      </c>
      <c r="B78" s="213"/>
      <c r="C78" s="277"/>
      <c r="D78" s="262">
        <f t="shared" si="4"/>
        <v>0</v>
      </c>
      <c r="E78" s="155"/>
    </row>
    <row r="79" spans="1:5">
      <c r="A79" s="225" t="s">
        <v>988</v>
      </c>
      <c r="B79" s="213"/>
      <c r="C79" s="213"/>
      <c r="D79" s="262">
        <f t="shared" si="4"/>
        <v>0</v>
      </c>
      <c r="E79" s="155"/>
    </row>
    <row r="80" spans="1:5">
      <c r="A80" s="225" t="s">
        <v>989</v>
      </c>
      <c r="B80" s="213"/>
      <c r="C80" s="213"/>
      <c r="D80" s="262">
        <f t="shared" si="4"/>
        <v>0</v>
      </c>
      <c r="E80" s="155"/>
    </row>
    <row r="81" spans="1:5">
      <c r="A81" s="225" t="s">
        <v>990</v>
      </c>
      <c r="B81" s="213"/>
      <c r="C81" s="213"/>
      <c r="D81" s="268">
        <f t="shared" si="4"/>
        <v>0</v>
      </c>
      <c r="E81" s="155"/>
    </row>
    <row r="82" spans="1:5">
      <c r="A82" s="225" t="s">
        <v>991</v>
      </c>
      <c r="B82" s="213"/>
      <c r="C82" s="213"/>
      <c r="D82" s="239"/>
      <c r="E82" s="155"/>
    </row>
    <row r="83" spans="1:5">
      <c r="A83" s="225" t="s">
        <v>992</v>
      </c>
      <c r="B83" s="213"/>
      <c r="C83" s="213"/>
      <c r="D83" s="239"/>
      <c r="E83" s="155"/>
    </row>
    <row r="84" spans="1:5">
      <c r="A84" s="225" t="s">
        <v>994</v>
      </c>
      <c r="B84" s="213"/>
      <c r="C84" s="213"/>
      <c r="D84" s="239"/>
      <c r="E84" s="155"/>
    </row>
    <row r="85" spans="1:5">
      <c r="A85" s="212" t="s">
        <v>868</v>
      </c>
      <c r="B85" s="213"/>
      <c r="C85" s="213"/>
      <c r="D85" s="239"/>
      <c r="E85" s="155"/>
    </row>
    <row r="86" spans="1:5">
      <c r="A86" s="214" t="s">
        <v>1001</v>
      </c>
      <c r="B86" s="215">
        <v>519870</v>
      </c>
      <c r="C86" s="215">
        <v>67317</v>
      </c>
      <c r="D86" s="269">
        <v>452553</v>
      </c>
      <c r="E86" s="155"/>
    </row>
    <row r="87" spans="1:5">
      <c r="A87" s="225" t="s">
        <v>988</v>
      </c>
      <c r="B87" s="215"/>
      <c r="C87" s="215"/>
      <c r="D87" s="240"/>
      <c r="E87" s="155"/>
    </row>
    <row r="88" spans="1:5">
      <c r="A88" s="225" t="s">
        <v>989</v>
      </c>
      <c r="B88" s="215"/>
      <c r="C88" s="215"/>
      <c r="D88" s="240"/>
      <c r="E88" s="155"/>
    </row>
    <row r="89" spans="1:5">
      <c r="A89" s="225" t="s">
        <v>990</v>
      </c>
      <c r="B89" s="215"/>
      <c r="C89" s="215"/>
      <c r="D89" s="240"/>
      <c r="E89" s="155"/>
    </row>
    <row r="90" spans="1:5">
      <c r="A90" s="225" t="s">
        <v>991</v>
      </c>
      <c r="B90" s="215"/>
      <c r="C90" s="215"/>
      <c r="D90" s="240"/>
      <c r="E90" s="155"/>
    </row>
    <row r="91" spans="1:5">
      <c r="A91" s="225" t="s">
        <v>992</v>
      </c>
      <c r="B91" s="215"/>
      <c r="C91" s="215"/>
      <c r="D91" s="240"/>
      <c r="E91" s="155"/>
    </row>
    <row r="92" spans="1:5">
      <c r="A92" s="225" t="s">
        <v>994</v>
      </c>
      <c r="B92" s="215"/>
      <c r="C92" s="215"/>
      <c r="D92" s="240"/>
      <c r="E92" s="155"/>
    </row>
    <row r="93" spans="1:5">
      <c r="A93" s="214" t="s">
        <v>870</v>
      </c>
      <c r="B93" s="215"/>
      <c r="C93" s="215"/>
      <c r="D93" s="269">
        <f>D81+D43+D36+D15+D57+D73+D66+D86</f>
        <v>3822053</v>
      </c>
      <c r="E93" s="155"/>
    </row>
    <row r="94" spans="1:5">
      <c r="A94" s="214" t="s">
        <v>1002</v>
      </c>
      <c r="B94" s="215"/>
      <c r="C94" s="215"/>
      <c r="D94" s="240">
        <v>120</v>
      </c>
      <c r="E94" s="155"/>
    </row>
    <row r="95" spans="1:5">
      <c r="A95" s="225" t="s">
        <v>1003</v>
      </c>
      <c r="B95" s="215"/>
      <c r="C95" s="215"/>
      <c r="D95" s="240"/>
      <c r="E95" s="155"/>
    </row>
    <row r="96" spans="1:5">
      <c r="A96" s="214" t="s">
        <v>884</v>
      </c>
      <c r="B96" s="215"/>
      <c r="C96" s="215"/>
      <c r="D96" s="240"/>
      <c r="E96" s="155"/>
    </row>
    <row r="97" spans="1:5">
      <c r="A97" s="214" t="s">
        <v>1004</v>
      </c>
      <c r="B97" s="215"/>
      <c r="C97" s="215"/>
      <c r="D97" s="240">
        <v>120</v>
      </c>
      <c r="E97" s="155"/>
    </row>
    <row r="98" spans="1:5">
      <c r="A98" s="212" t="s">
        <v>886</v>
      </c>
      <c r="B98" s="213"/>
      <c r="C98" s="213"/>
      <c r="D98" s="239"/>
      <c r="E98" s="155"/>
    </row>
    <row r="99" spans="1:5">
      <c r="A99" s="212" t="s">
        <v>887</v>
      </c>
      <c r="B99" s="213"/>
      <c r="C99" s="213"/>
      <c r="D99" s="239">
        <v>293</v>
      </c>
      <c r="E99" s="155"/>
    </row>
    <row r="100" spans="1:5">
      <c r="A100" s="212" t="s">
        <v>888</v>
      </c>
      <c r="B100" s="213"/>
      <c r="C100" s="213"/>
      <c r="D100" s="239">
        <v>169824</v>
      </c>
      <c r="E100" s="155"/>
    </row>
    <row r="101" spans="1:5">
      <c r="A101" s="212" t="s">
        <v>889</v>
      </c>
      <c r="B101" s="213"/>
      <c r="C101" s="213"/>
      <c r="D101" s="239"/>
      <c r="E101" s="155"/>
    </row>
    <row r="102" spans="1:5">
      <c r="A102" s="212" t="s">
        <v>890</v>
      </c>
      <c r="B102" s="213"/>
      <c r="C102" s="213"/>
      <c r="D102" s="239">
        <v>1064</v>
      </c>
      <c r="E102" s="155"/>
    </row>
    <row r="103" spans="1:5">
      <c r="A103" s="214" t="s">
        <v>891</v>
      </c>
      <c r="B103" s="215"/>
      <c r="C103" s="215"/>
      <c r="D103" s="240">
        <f>SUM(D99:D102)</f>
        <v>171181</v>
      </c>
      <c r="E103" s="155"/>
    </row>
    <row r="104" spans="1:5">
      <c r="A104" s="214" t="s">
        <v>1005</v>
      </c>
      <c r="B104" s="215"/>
      <c r="C104" s="215"/>
      <c r="D104" s="240">
        <v>67990</v>
      </c>
      <c r="E104" s="155"/>
    </row>
    <row r="105" spans="1:5">
      <c r="A105" s="214" t="s">
        <v>909</v>
      </c>
      <c r="B105" s="215"/>
      <c r="C105" s="215"/>
      <c r="D105" s="240">
        <v>100</v>
      </c>
      <c r="E105" s="155"/>
    </row>
    <row r="106" spans="1:5">
      <c r="A106" s="212" t="s">
        <v>910</v>
      </c>
      <c r="B106" s="213"/>
      <c r="C106" s="213"/>
      <c r="D106" s="239"/>
      <c r="E106" s="155"/>
    </row>
    <row r="107" spans="1:5">
      <c r="A107" s="212" t="s">
        <v>916</v>
      </c>
      <c r="B107" s="213"/>
      <c r="C107" s="213"/>
      <c r="D107" s="239"/>
      <c r="E107" s="155"/>
    </row>
    <row r="108" spans="1:5">
      <c r="A108" s="212" t="s">
        <v>917</v>
      </c>
      <c r="B108" s="213"/>
      <c r="C108" s="213"/>
      <c r="D108" s="239"/>
      <c r="E108" s="155"/>
    </row>
    <row r="109" spans="1:5">
      <c r="A109" s="212" t="s">
        <v>918</v>
      </c>
      <c r="B109" s="213"/>
      <c r="C109" s="213"/>
      <c r="D109" s="239"/>
      <c r="E109" s="155"/>
    </row>
    <row r="110" spans="1:5" ht="26.4">
      <c r="A110" s="212" t="s">
        <v>919</v>
      </c>
      <c r="B110" s="213"/>
      <c r="C110" s="213"/>
      <c r="D110" s="239"/>
      <c r="E110" s="155"/>
    </row>
    <row r="111" spans="1:5" ht="26.4">
      <c r="A111" s="212" t="s">
        <v>920</v>
      </c>
      <c r="B111" s="213"/>
      <c r="C111" s="213"/>
      <c r="D111" s="239"/>
      <c r="E111" s="155"/>
    </row>
    <row r="112" spans="1:5" ht="26.4">
      <c r="A112" s="212" t="s">
        <v>921</v>
      </c>
      <c r="B112" s="213"/>
      <c r="C112" s="213"/>
      <c r="D112" s="239"/>
      <c r="E112" s="155"/>
    </row>
    <row r="113" spans="1:5">
      <c r="A113" s="214" t="s">
        <v>922</v>
      </c>
      <c r="B113" s="215"/>
      <c r="C113" s="215"/>
      <c r="D113" s="240"/>
      <c r="E113" s="155"/>
    </row>
    <row r="114" spans="1:5">
      <c r="A114" s="214" t="s">
        <v>1006</v>
      </c>
      <c r="B114" s="215"/>
      <c r="C114" s="215"/>
      <c r="D114" s="240">
        <v>68090</v>
      </c>
      <c r="E114" s="155"/>
    </row>
    <row r="115" spans="1:5">
      <c r="A115" s="214" t="s">
        <v>924</v>
      </c>
      <c r="B115" s="215"/>
      <c r="C115" s="215"/>
      <c r="D115" s="240">
        <v>3412</v>
      </c>
      <c r="E115" s="155"/>
    </row>
    <row r="116" spans="1:5">
      <c r="A116" s="212" t="s">
        <v>925</v>
      </c>
      <c r="B116" s="213"/>
      <c r="C116" s="213"/>
      <c r="D116" s="239"/>
      <c r="E116" s="155"/>
    </row>
    <row r="117" spans="1:5">
      <c r="A117" s="212" t="s">
        <v>926</v>
      </c>
      <c r="B117" s="213"/>
      <c r="C117" s="213"/>
      <c r="D117" s="239"/>
      <c r="E117" s="155"/>
    </row>
    <row r="118" spans="1:5">
      <c r="A118" s="212" t="s">
        <v>927</v>
      </c>
      <c r="B118" s="213"/>
      <c r="C118" s="213"/>
      <c r="D118" s="239"/>
      <c r="E118" s="155"/>
    </row>
    <row r="119" spans="1:5">
      <c r="A119" s="214" t="s">
        <v>1007</v>
      </c>
      <c r="B119" s="215"/>
      <c r="C119" s="215"/>
      <c r="D119" s="240"/>
      <c r="E119" s="155"/>
    </row>
    <row r="120" spans="1:5" ht="15.6">
      <c r="A120" s="226" t="s">
        <v>929</v>
      </c>
      <c r="B120" s="217"/>
      <c r="C120" s="217"/>
      <c r="D120" s="270">
        <v>4064856</v>
      </c>
      <c r="E120" s="155"/>
    </row>
    <row r="121" spans="1:5">
      <c r="A121" s="216" t="s">
        <v>930</v>
      </c>
      <c r="B121" s="146"/>
      <c r="C121" s="146"/>
      <c r="D121" s="130"/>
      <c r="E121" s="155"/>
    </row>
    <row r="122" spans="1:5">
      <c r="A122" s="212" t="s">
        <v>931</v>
      </c>
      <c r="B122" s="213"/>
      <c r="C122" s="213"/>
      <c r="D122" s="239">
        <v>4342872</v>
      </c>
      <c r="E122" s="155"/>
    </row>
    <row r="123" spans="1:5">
      <c r="A123" s="212" t="s">
        <v>932</v>
      </c>
      <c r="B123" s="213"/>
      <c r="C123" s="213"/>
      <c r="D123" s="239"/>
      <c r="E123" s="155"/>
    </row>
    <row r="124" spans="1:5">
      <c r="A124" s="212" t="s">
        <v>933</v>
      </c>
      <c r="B124" s="213"/>
      <c r="C124" s="213"/>
      <c r="D124" s="239">
        <v>103122</v>
      </c>
      <c r="E124" s="155"/>
    </row>
    <row r="125" spans="1:5">
      <c r="A125" s="212" t="s">
        <v>934</v>
      </c>
      <c r="B125" s="213"/>
      <c r="C125" s="213"/>
      <c r="D125" s="239">
        <v>-482577</v>
      </c>
      <c r="E125" s="155"/>
    </row>
    <row r="126" spans="1:5">
      <c r="A126" s="212" t="s">
        <v>935</v>
      </c>
      <c r="B126" s="213"/>
      <c r="C126" s="213"/>
      <c r="D126" s="239"/>
      <c r="E126" s="155"/>
    </row>
    <row r="127" spans="1:5">
      <c r="A127" s="212" t="s">
        <v>936</v>
      </c>
      <c r="B127" s="213"/>
      <c r="C127" s="213"/>
      <c r="D127" s="239">
        <v>14837</v>
      </c>
      <c r="E127" s="155"/>
    </row>
    <row r="128" spans="1:5">
      <c r="A128" s="214" t="s">
        <v>1008</v>
      </c>
      <c r="B128" s="215"/>
      <c r="C128" s="215"/>
      <c r="D128" s="240">
        <v>3978254</v>
      </c>
      <c r="E128" s="155"/>
    </row>
    <row r="129" spans="1:5">
      <c r="A129" s="214" t="s">
        <v>947</v>
      </c>
      <c r="B129" s="215"/>
      <c r="C129" s="215"/>
      <c r="D129" s="240"/>
      <c r="E129" s="155"/>
    </row>
    <row r="130" spans="1:5">
      <c r="A130" s="214" t="s">
        <v>957</v>
      </c>
      <c r="B130" s="215"/>
      <c r="C130" s="215"/>
      <c r="D130" s="240">
        <v>40904</v>
      </c>
      <c r="E130" s="155"/>
    </row>
    <row r="131" spans="1:5">
      <c r="A131" s="212" t="s">
        <v>958</v>
      </c>
      <c r="B131" s="213"/>
      <c r="C131" s="213"/>
      <c r="D131" s="239">
        <v>35242</v>
      </c>
      <c r="E131" s="155"/>
    </row>
    <row r="132" spans="1:5">
      <c r="A132" s="212" t="s">
        <v>959</v>
      </c>
      <c r="B132" s="213"/>
      <c r="C132" s="213"/>
      <c r="D132" s="239"/>
      <c r="E132" s="155"/>
    </row>
    <row r="133" spans="1:5">
      <c r="A133" s="212" t="s">
        <v>960</v>
      </c>
      <c r="B133" s="213"/>
      <c r="C133" s="213"/>
      <c r="D133" s="239">
        <v>31</v>
      </c>
      <c r="E133" s="155"/>
    </row>
    <row r="134" spans="1:5">
      <c r="A134" s="212" t="s">
        <v>961</v>
      </c>
      <c r="B134" s="213"/>
      <c r="C134" s="213"/>
      <c r="D134" s="239"/>
      <c r="E134" s="155"/>
    </row>
    <row r="135" spans="1:5" ht="26.4">
      <c r="A135" s="212" t="s">
        <v>962</v>
      </c>
      <c r="B135" s="213"/>
      <c r="C135" s="213"/>
      <c r="D135" s="239"/>
      <c r="E135" s="155"/>
    </row>
    <row r="136" spans="1:5" ht="26.4">
      <c r="A136" s="212" t="s">
        <v>963</v>
      </c>
      <c r="B136" s="213"/>
      <c r="C136" s="213"/>
      <c r="D136" s="239"/>
      <c r="E136" s="155"/>
    </row>
    <row r="137" spans="1:5" ht="26.4">
      <c r="A137" s="212" t="s">
        <v>964</v>
      </c>
      <c r="B137" s="213"/>
      <c r="C137" s="213"/>
      <c r="D137" s="239"/>
      <c r="E137" s="155"/>
    </row>
    <row r="138" spans="1:5" ht="26.4">
      <c r="A138" s="212" t="s">
        <v>1009</v>
      </c>
      <c r="B138" s="213"/>
      <c r="C138" s="213"/>
      <c r="D138" s="239">
        <v>35273</v>
      </c>
      <c r="E138" s="155"/>
    </row>
    <row r="139" spans="1:5">
      <c r="A139" s="214" t="s">
        <v>967</v>
      </c>
      <c r="B139" s="215"/>
      <c r="C139" s="215"/>
      <c r="D139" s="240">
        <v>76177</v>
      </c>
      <c r="E139" s="155"/>
    </row>
    <row r="140" spans="1:5">
      <c r="A140" s="214" t="s">
        <v>968</v>
      </c>
      <c r="B140" s="215"/>
      <c r="C140" s="215"/>
      <c r="D140" s="240">
        <v>1064</v>
      </c>
      <c r="E140" s="155"/>
    </row>
    <row r="141" spans="1:5">
      <c r="A141" s="214" t="s">
        <v>969</v>
      </c>
      <c r="B141" s="215"/>
      <c r="C141" s="215"/>
      <c r="D141" s="240"/>
      <c r="E141" s="155"/>
    </row>
    <row r="142" spans="1:5">
      <c r="A142" s="212" t="s">
        <v>970</v>
      </c>
      <c r="B142" s="213"/>
      <c r="C142" s="213"/>
      <c r="D142" s="239"/>
      <c r="E142" s="155"/>
    </row>
    <row r="143" spans="1:5">
      <c r="A143" s="212" t="s">
        <v>971</v>
      </c>
      <c r="B143" s="213"/>
      <c r="C143" s="213"/>
      <c r="D143" s="239">
        <v>9361</v>
      </c>
      <c r="E143" s="155"/>
    </row>
    <row r="144" spans="1:5">
      <c r="A144" s="212" t="s">
        <v>972</v>
      </c>
      <c r="B144" s="213"/>
      <c r="C144" s="213"/>
      <c r="D144" s="239"/>
      <c r="E144" s="155"/>
    </row>
    <row r="145" spans="1:5">
      <c r="A145" s="214" t="s">
        <v>1010</v>
      </c>
      <c r="B145" s="215"/>
      <c r="C145" s="215"/>
      <c r="D145" s="240">
        <v>9361</v>
      </c>
      <c r="E145" s="155"/>
    </row>
    <row r="146" spans="1:5" ht="15.6">
      <c r="A146" s="226" t="s">
        <v>1011</v>
      </c>
      <c r="B146" s="217"/>
      <c r="C146" s="217"/>
      <c r="D146" s="270">
        <v>4064856</v>
      </c>
      <c r="E146" s="155"/>
    </row>
    <row r="147" spans="1:5">
      <c r="A147" s="146" t="s">
        <v>1012</v>
      </c>
      <c r="B147" s="146"/>
      <c r="C147" s="146"/>
      <c r="D147" s="130"/>
      <c r="E147" s="155"/>
    </row>
    <row r="148" spans="1:5">
      <c r="A148" s="146"/>
      <c r="B148" s="146"/>
      <c r="C148" s="146"/>
      <c r="D148" s="130"/>
      <c r="E148" s="155"/>
    </row>
    <row r="149" spans="1:5">
      <c r="A149" s="146"/>
      <c r="B149" s="146"/>
      <c r="C149" s="146"/>
      <c r="D149" s="130"/>
      <c r="E149" s="155"/>
    </row>
    <row r="150" spans="1:5">
      <c r="A150" s="146"/>
      <c r="B150" s="146"/>
      <c r="C150" s="146"/>
      <c r="D150" s="130"/>
      <c r="E150" s="155"/>
    </row>
    <row r="151" spans="1:5">
      <c r="A151" s="146" t="s">
        <v>1013</v>
      </c>
      <c r="B151" s="146"/>
      <c r="C151" s="146"/>
      <c r="D151" s="130"/>
      <c r="E151" s="155"/>
    </row>
    <row r="152" spans="1:5">
      <c r="A152" s="146"/>
      <c r="B152" s="146"/>
      <c r="C152" s="146"/>
      <c r="D152" s="130"/>
      <c r="E152" s="155"/>
    </row>
    <row r="153" spans="1:5">
      <c r="A153" s="146"/>
      <c r="B153" s="146"/>
      <c r="C153" s="146"/>
      <c r="D153" s="130"/>
      <c r="E153" s="155"/>
    </row>
    <row r="154" spans="1:5">
      <c r="A154" s="146"/>
      <c r="B154" s="146"/>
      <c r="C154" s="146"/>
      <c r="D154" s="130"/>
      <c r="E154" s="155"/>
    </row>
    <row r="155" spans="1:5">
      <c r="A155" s="146" t="s">
        <v>1014</v>
      </c>
      <c r="B155" s="146"/>
      <c r="C155" s="146"/>
      <c r="D155" s="130"/>
      <c r="E155" s="155"/>
    </row>
    <row r="156" spans="1:5">
      <c r="A156" s="146"/>
      <c r="B156" s="146"/>
      <c r="C156" s="146"/>
      <c r="D156" s="130"/>
      <c r="E156" s="155"/>
    </row>
    <row r="157" spans="1:5">
      <c r="A157" s="146"/>
      <c r="B157" s="146"/>
      <c r="C157" s="146"/>
      <c r="D157" s="130"/>
      <c r="E157" s="155"/>
    </row>
    <row r="158" spans="1:5">
      <c r="A158" s="146"/>
      <c r="B158" s="146"/>
      <c r="C158" s="146"/>
      <c r="D158" s="130"/>
      <c r="E158" s="155"/>
    </row>
    <row r="159" spans="1:5">
      <c r="A159" s="146" t="s">
        <v>1015</v>
      </c>
      <c r="B159" s="146"/>
      <c r="C159" s="146"/>
      <c r="D159" s="130"/>
      <c r="E159" s="155"/>
    </row>
    <row r="160" spans="1:5">
      <c r="A160" s="146"/>
      <c r="B160" s="146"/>
      <c r="C160" s="146"/>
      <c r="D160" s="130"/>
      <c r="E160" s="155"/>
    </row>
    <row r="161" spans="1:5">
      <c r="A161" s="146"/>
      <c r="B161" s="146"/>
      <c r="C161" s="146"/>
      <c r="D161" s="130"/>
      <c r="E161" s="155"/>
    </row>
    <row r="162" spans="1:5">
      <c r="A162" s="146"/>
      <c r="B162" s="146"/>
      <c r="C162" s="146"/>
      <c r="D162" s="130"/>
      <c r="E162" s="155"/>
    </row>
    <row r="163" spans="1:5">
      <c r="A163" s="146" t="s">
        <v>1016</v>
      </c>
      <c r="B163" s="146"/>
      <c r="C163" s="146"/>
      <c r="D163" s="130"/>
      <c r="E163" s="155"/>
    </row>
    <row r="164" spans="1:5">
      <c r="A164" s="146"/>
      <c r="B164" s="146"/>
      <c r="C164" s="146"/>
      <c r="D164" s="130"/>
      <c r="E164" s="155"/>
    </row>
    <row r="165" spans="1:5">
      <c r="A165" s="146"/>
      <c r="B165" s="146"/>
      <c r="C165" s="146"/>
      <c r="D165" s="130"/>
      <c r="E165" s="155"/>
    </row>
    <row r="166" spans="1:5">
      <c r="A166" s="146"/>
      <c r="B166" s="146"/>
      <c r="C166" s="146"/>
      <c r="D166" s="130"/>
      <c r="E166" s="155"/>
    </row>
    <row r="167" spans="1:5">
      <c r="A167" s="146" t="s">
        <v>1017</v>
      </c>
      <c r="B167" s="146"/>
      <c r="C167" s="146"/>
      <c r="D167" s="130"/>
      <c r="E167" s="155"/>
    </row>
    <row r="168" spans="1:5">
      <c r="A168" s="146"/>
      <c r="B168" s="27"/>
      <c r="C168" s="27"/>
      <c r="D168" s="125"/>
    </row>
    <row r="169" spans="1:5">
      <c r="A169" s="146"/>
      <c r="B169" s="27"/>
      <c r="C169" s="27"/>
      <c r="D169" s="125"/>
    </row>
    <row r="170" spans="1:5">
      <c r="A170" s="146"/>
      <c r="B170" s="27"/>
      <c r="C170" s="27"/>
      <c r="D170" s="125"/>
    </row>
    <row r="171" spans="1:5" ht="28.2">
      <c r="A171" s="227" t="s">
        <v>1018</v>
      </c>
      <c r="B171" s="27"/>
      <c r="C171" s="27"/>
      <c r="D171" s="125"/>
    </row>
    <row r="172" spans="1:5">
      <c r="A172" s="27"/>
      <c r="B172" s="27"/>
      <c r="C172" s="27"/>
      <c r="D172" s="125"/>
    </row>
    <row r="173" spans="1:5">
      <c r="A173" s="27"/>
      <c r="B173" s="27"/>
      <c r="C173" s="27"/>
      <c r="D173" s="125"/>
    </row>
    <row r="174" spans="1:5">
      <c r="A174" s="27"/>
      <c r="B174" s="27"/>
      <c r="C174" s="27"/>
      <c r="D174" s="125"/>
    </row>
    <row r="175" spans="1:5">
      <c r="A175" s="27"/>
      <c r="B175" s="27"/>
      <c r="C175" s="27"/>
      <c r="D175" s="125"/>
    </row>
    <row r="176" spans="1:5">
      <c r="A176" s="27"/>
      <c r="B176" s="27"/>
      <c r="C176" s="27"/>
      <c r="D176" s="125"/>
    </row>
  </sheetData>
  <mergeCells count="2">
    <mergeCell ref="A2:D2"/>
    <mergeCell ref="A3:D3"/>
  </mergeCells>
  <phoneticPr fontId="0" type="noConversion"/>
  <pageMargins left="0.70866141732283472" right="0.70866141732283472" top="0.41" bottom="0.74803149606299213" header="0.18" footer="0.31496062992125984"/>
  <pageSetup paperSize="9" scale="64" fitToHeight="4" orientation="portrait" horizontalDpi="300" verticalDpi="300" r:id="rId1"/>
  <headerFooter alignWithMargins="0">
    <oddHeader>&amp;R42.sz.melléklet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indexed="26"/>
    <pageSetUpPr fitToPage="1"/>
  </sheetPr>
  <dimension ref="A1:H13"/>
  <sheetViews>
    <sheetView workbookViewId="0">
      <selection activeCell="A2" sqref="A2:F2"/>
    </sheetView>
  </sheetViews>
  <sheetFormatPr defaultRowHeight="14.4"/>
  <cols>
    <col min="1" max="1" width="35.33203125" customWidth="1"/>
    <col min="2" max="2" width="18" style="105" customWidth="1"/>
    <col min="3" max="3" width="14.88671875" style="105" customWidth="1"/>
    <col min="4" max="4" width="11" style="105" customWidth="1"/>
    <col min="5" max="5" width="16" style="105" bestFit="1" customWidth="1"/>
    <col min="6" max="6" width="13.88671875" style="105" customWidth="1"/>
  </cols>
  <sheetData>
    <row r="1" spans="1:8">
      <c r="A1" s="223"/>
    </row>
    <row r="2" spans="1:8" ht="39" customHeight="1">
      <c r="A2" s="297" t="s">
        <v>1020</v>
      </c>
      <c r="B2" s="298"/>
      <c r="C2" s="299"/>
      <c r="D2" s="299"/>
      <c r="E2" s="299"/>
      <c r="F2" s="299"/>
      <c r="G2" s="1"/>
      <c r="H2" s="1"/>
    </row>
    <row r="3" spans="1:8" ht="23.25" customHeight="1">
      <c r="A3" s="285" t="s">
        <v>1019</v>
      </c>
      <c r="B3" s="282"/>
      <c r="C3" s="295"/>
      <c r="D3" s="295"/>
      <c r="E3" s="295"/>
      <c r="F3" s="295"/>
      <c r="G3" s="1"/>
      <c r="H3" s="1"/>
    </row>
    <row r="5" spans="1:8" ht="43.2">
      <c r="A5" s="27"/>
      <c r="B5" s="278" t="s">
        <v>691</v>
      </c>
      <c r="C5" s="278" t="s">
        <v>692</v>
      </c>
      <c r="D5" s="278" t="s">
        <v>693</v>
      </c>
      <c r="E5" s="278" t="s">
        <v>694</v>
      </c>
      <c r="F5" s="278" t="s">
        <v>1055</v>
      </c>
    </row>
    <row r="6" spans="1:8">
      <c r="A6" s="27" t="s">
        <v>628</v>
      </c>
      <c r="B6" s="109">
        <v>29</v>
      </c>
      <c r="C6" s="109">
        <v>24</v>
      </c>
      <c r="D6" s="109">
        <v>31</v>
      </c>
      <c r="E6" s="109">
        <v>115</v>
      </c>
      <c r="F6" s="109">
        <f>B6+C6+D6+E6</f>
        <v>199</v>
      </c>
    </row>
    <row r="7" spans="1:8">
      <c r="A7" s="27" t="s">
        <v>629</v>
      </c>
      <c r="B7" s="109">
        <v>103092</v>
      </c>
      <c r="C7" s="109">
        <v>169</v>
      </c>
      <c r="D7" s="109">
        <v>250</v>
      </c>
      <c r="E7" s="109">
        <v>135</v>
      </c>
      <c r="F7" s="109">
        <f t="shared" ref="F7:F13" si="0">B7+C7+D7+E7</f>
        <v>103646</v>
      </c>
    </row>
    <row r="8" spans="1:8">
      <c r="A8" s="27" t="s">
        <v>630</v>
      </c>
      <c r="B8" s="109">
        <v>905</v>
      </c>
      <c r="C8" s="109"/>
      <c r="D8" s="109"/>
      <c r="E8" s="109"/>
      <c r="F8" s="109">
        <f t="shared" si="0"/>
        <v>905</v>
      </c>
    </row>
    <row r="9" spans="1:8">
      <c r="A9" s="271" t="s">
        <v>634</v>
      </c>
      <c r="B9" s="109">
        <f>B6+B7+B8</f>
        <v>104026</v>
      </c>
      <c r="C9" s="109">
        <f>C6+C7+C8</f>
        <v>193</v>
      </c>
      <c r="D9" s="109">
        <f>D6+D7+D8</f>
        <v>281</v>
      </c>
      <c r="E9" s="109">
        <f>E6+E7+E8</f>
        <v>250</v>
      </c>
      <c r="F9" s="109">
        <f t="shared" si="0"/>
        <v>104750</v>
      </c>
    </row>
    <row r="10" spans="1:8">
      <c r="A10" s="27" t="s">
        <v>631</v>
      </c>
      <c r="B10" s="109">
        <v>293</v>
      </c>
      <c r="C10" s="109">
        <v>117</v>
      </c>
      <c r="D10" s="109">
        <v>49</v>
      </c>
      <c r="E10" s="109">
        <v>27</v>
      </c>
      <c r="F10" s="109">
        <f t="shared" si="0"/>
        <v>486</v>
      </c>
    </row>
    <row r="11" spans="1:8">
      <c r="A11" s="27" t="s">
        <v>632</v>
      </c>
      <c r="B11" s="109">
        <v>169824</v>
      </c>
      <c r="C11" s="109">
        <v>25</v>
      </c>
      <c r="D11" s="109">
        <v>232</v>
      </c>
      <c r="E11" s="109">
        <v>531</v>
      </c>
      <c r="F11" s="109">
        <f t="shared" si="0"/>
        <v>170612</v>
      </c>
    </row>
    <row r="12" spans="1:8">
      <c r="A12" s="27" t="s">
        <v>633</v>
      </c>
      <c r="B12" s="109">
        <v>1064</v>
      </c>
      <c r="C12" s="109"/>
      <c r="D12" s="109"/>
      <c r="E12" s="109"/>
      <c r="F12" s="109">
        <f t="shared" si="0"/>
        <v>1064</v>
      </c>
    </row>
    <row r="13" spans="1:8">
      <c r="A13" s="271" t="s">
        <v>635</v>
      </c>
      <c r="B13" s="109">
        <f>SUM(B10:B12)</f>
        <v>171181</v>
      </c>
      <c r="C13" s="109">
        <f>SUM(C10:C12)</f>
        <v>142</v>
      </c>
      <c r="D13" s="109">
        <f>SUM(D10:D12)</f>
        <v>281</v>
      </c>
      <c r="E13" s="109">
        <f>SUM(E10:E12)</f>
        <v>558</v>
      </c>
      <c r="F13" s="120">
        <f t="shared" si="0"/>
        <v>172162</v>
      </c>
    </row>
  </sheetData>
  <mergeCells count="2">
    <mergeCell ref="A2:F2"/>
    <mergeCell ref="A3:F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headerFooter alignWithMargins="0">
    <oddHeader>&amp;R43.sz. melléklet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AG171"/>
  <sheetViews>
    <sheetView zoomScale="70" workbookViewId="0">
      <pane xSplit="2" ySplit="5" topLeftCell="C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4.4"/>
  <cols>
    <col min="1" max="1" width="105.109375" customWidth="1"/>
    <col min="3" max="5" width="17.109375" style="122" customWidth="1"/>
    <col min="6" max="8" width="20.109375" style="122" customWidth="1"/>
    <col min="9" max="11" width="18.88671875" style="122" customWidth="1"/>
    <col min="12" max="14" width="15.5546875" style="122" customWidth="1"/>
  </cols>
  <sheetData>
    <row r="1" spans="1:14" ht="21" customHeight="1">
      <c r="A1" s="194" t="s">
        <v>1020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195"/>
      <c r="M1" s="195"/>
      <c r="N1" s="195"/>
    </row>
    <row r="2" spans="1:14" ht="18.75" customHeight="1">
      <c r="A2" s="196" t="s">
        <v>102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195"/>
      <c r="M2" s="195"/>
      <c r="N2" s="195"/>
    </row>
    <row r="3" spans="1:14" ht="18">
      <c r="A3" s="121"/>
    </row>
    <row r="4" spans="1:14">
      <c r="A4" s="129" t="s">
        <v>691</v>
      </c>
    </row>
    <row r="5" spans="1:14" ht="40.200000000000003">
      <c r="A5" s="2" t="s">
        <v>319</v>
      </c>
      <c r="B5" s="3" t="s">
        <v>320</v>
      </c>
      <c r="C5" s="124" t="s">
        <v>1029</v>
      </c>
      <c r="D5" s="124" t="s">
        <v>1030</v>
      </c>
      <c r="E5" s="124" t="s">
        <v>1031</v>
      </c>
      <c r="F5"/>
      <c r="G5"/>
      <c r="H5"/>
      <c r="I5"/>
      <c r="J5"/>
      <c r="K5"/>
      <c r="L5"/>
      <c r="M5"/>
      <c r="N5"/>
    </row>
    <row r="6" spans="1:14">
      <c r="A6" s="28" t="s">
        <v>321</v>
      </c>
      <c r="B6" s="29" t="s">
        <v>322</v>
      </c>
      <c r="C6" s="120">
        <f>'2.kiadások Ök'!L6</f>
        <v>41583</v>
      </c>
      <c r="D6" s="120">
        <f>'2.kiadások Ök'!M6</f>
        <v>52246</v>
      </c>
      <c r="E6" s="120">
        <f>'2.kiadások Ök'!N6</f>
        <v>52245</v>
      </c>
      <c r="F6"/>
      <c r="G6"/>
      <c r="H6"/>
      <c r="I6"/>
      <c r="J6"/>
      <c r="K6"/>
      <c r="L6"/>
      <c r="M6"/>
      <c r="N6"/>
    </row>
    <row r="7" spans="1:14">
      <c r="A7" s="28" t="s">
        <v>323</v>
      </c>
      <c r="B7" s="30" t="s">
        <v>324</v>
      </c>
      <c r="C7" s="120">
        <f>'2.kiadások Ök'!L7</f>
        <v>0</v>
      </c>
      <c r="D7" s="120">
        <f>'2.kiadások Ök'!M7</f>
        <v>0</v>
      </c>
      <c r="E7" s="120">
        <f>'2.kiadások Ök'!N7</f>
        <v>0</v>
      </c>
      <c r="F7"/>
      <c r="G7"/>
      <c r="H7"/>
      <c r="I7"/>
      <c r="J7"/>
      <c r="K7"/>
      <c r="L7"/>
      <c r="M7"/>
      <c r="N7"/>
    </row>
    <row r="8" spans="1:14">
      <c r="A8" s="28" t="s">
        <v>325</v>
      </c>
      <c r="B8" s="30" t="s">
        <v>326</v>
      </c>
      <c r="C8" s="120">
        <f>'2.kiadások Ök'!L8</f>
        <v>0</v>
      </c>
      <c r="D8" s="120">
        <f>'2.kiadások Ök'!M8</f>
        <v>182</v>
      </c>
      <c r="E8" s="120">
        <f>'2.kiadások Ök'!N8</f>
        <v>182</v>
      </c>
      <c r="F8"/>
      <c r="G8"/>
      <c r="H8"/>
      <c r="I8"/>
      <c r="J8"/>
      <c r="K8"/>
      <c r="L8"/>
      <c r="M8"/>
      <c r="N8"/>
    </row>
    <row r="9" spans="1:14">
      <c r="A9" s="31" t="s">
        <v>327</v>
      </c>
      <c r="B9" s="30" t="s">
        <v>328</v>
      </c>
      <c r="C9" s="120">
        <f>'2.kiadások Ök'!L9</f>
        <v>1120</v>
      </c>
      <c r="D9" s="120">
        <f>'2.kiadások Ök'!M9</f>
        <v>264</v>
      </c>
      <c r="E9" s="120">
        <f>'2.kiadások Ök'!N9</f>
        <v>264</v>
      </c>
      <c r="F9"/>
      <c r="G9"/>
      <c r="H9"/>
      <c r="I9"/>
      <c r="J9"/>
      <c r="K9"/>
      <c r="L9"/>
      <c r="M9"/>
      <c r="N9"/>
    </row>
    <row r="10" spans="1:14">
      <c r="A10" s="31" t="s">
        <v>329</v>
      </c>
      <c r="B10" s="30" t="s">
        <v>330</v>
      </c>
      <c r="C10" s="120">
        <f>'2.kiadások Ök'!L10</f>
        <v>1123</v>
      </c>
      <c r="D10" s="120">
        <f>'2.kiadások Ök'!M10</f>
        <v>1293</v>
      </c>
      <c r="E10" s="120">
        <f>'2.kiadások Ök'!N10</f>
        <v>1293</v>
      </c>
      <c r="F10"/>
      <c r="G10"/>
      <c r="H10"/>
      <c r="I10"/>
      <c r="J10"/>
      <c r="K10"/>
      <c r="L10"/>
      <c r="M10"/>
      <c r="N10"/>
    </row>
    <row r="11" spans="1:14">
      <c r="A11" s="31" t="s">
        <v>331</v>
      </c>
      <c r="B11" s="30" t="s">
        <v>332</v>
      </c>
      <c r="C11" s="120">
        <f>'2.kiadások Ök'!L11</f>
        <v>30</v>
      </c>
      <c r="D11" s="120">
        <f>'2.kiadások Ök'!M11</f>
        <v>287</v>
      </c>
      <c r="E11" s="120">
        <f>'2.kiadások Ök'!N11</f>
        <v>287</v>
      </c>
      <c r="F11"/>
      <c r="G11"/>
      <c r="H11"/>
      <c r="I11"/>
      <c r="J11"/>
      <c r="K11"/>
      <c r="L11"/>
      <c r="M11"/>
      <c r="N11"/>
    </row>
    <row r="12" spans="1:14">
      <c r="A12" s="31" t="s">
        <v>333</v>
      </c>
      <c r="B12" s="30" t="s">
        <v>334</v>
      </c>
      <c r="C12" s="120">
        <f>'2.kiadások Ök'!L12</f>
        <v>2810</v>
      </c>
      <c r="D12" s="120">
        <f>'2.kiadások Ök'!M12</f>
        <v>2705</v>
      </c>
      <c r="E12" s="120">
        <f>'2.kiadások Ök'!N12</f>
        <v>2705</v>
      </c>
      <c r="F12"/>
      <c r="G12"/>
      <c r="H12"/>
      <c r="I12"/>
      <c r="J12"/>
      <c r="K12"/>
      <c r="L12"/>
      <c r="M12"/>
      <c r="N12"/>
    </row>
    <row r="13" spans="1:14">
      <c r="A13" s="31" t="s">
        <v>335</v>
      </c>
      <c r="B13" s="30" t="s">
        <v>336</v>
      </c>
      <c r="C13" s="120">
        <f>'2.kiadások Ök'!L13</f>
        <v>0</v>
      </c>
      <c r="D13" s="120">
        <f>'2.kiadások Ök'!M13</f>
        <v>0</v>
      </c>
      <c r="E13" s="120">
        <f>'2.kiadások Ök'!N13</f>
        <v>0</v>
      </c>
      <c r="F13"/>
      <c r="G13"/>
      <c r="H13"/>
      <c r="I13"/>
      <c r="J13"/>
      <c r="K13"/>
      <c r="L13"/>
      <c r="M13"/>
      <c r="N13"/>
    </row>
    <row r="14" spans="1:14">
      <c r="A14" s="5" t="s">
        <v>337</v>
      </c>
      <c r="B14" s="30" t="s">
        <v>338</v>
      </c>
      <c r="C14" s="120">
        <f>'2.kiadások Ök'!L14</f>
        <v>123</v>
      </c>
      <c r="D14" s="120">
        <f>'2.kiadások Ök'!M14</f>
        <v>173</v>
      </c>
      <c r="E14" s="120">
        <f>'2.kiadások Ök'!N14</f>
        <v>173</v>
      </c>
      <c r="F14"/>
      <c r="G14"/>
      <c r="H14"/>
      <c r="I14"/>
      <c r="J14"/>
      <c r="K14"/>
      <c r="L14"/>
      <c r="M14"/>
      <c r="N14"/>
    </row>
    <row r="15" spans="1:14">
      <c r="A15" s="5" t="s">
        <v>339</v>
      </c>
      <c r="B15" s="30" t="s">
        <v>340</v>
      </c>
      <c r="C15" s="120">
        <f>'2.kiadások Ök'!L15</f>
        <v>832</v>
      </c>
      <c r="D15" s="120">
        <f>'2.kiadások Ök'!M15</f>
        <v>315</v>
      </c>
      <c r="E15" s="120">
        <f>'2.kiadások Ök'!N15</f>
        <v>315</v>
      </c>
      <c r="F15"/>
      <c r="G15"/>
      <c r="H15"/>
      <c r="I15"/>
      <c r="J15"/>
      <c r="K15"/>
      <c r="L15"/>
      <c r="M15"/>
      <c r="N15"/>
    </row>
    <row r="16" spans="1:14">
      <c r="A16" s="5" t="s">
        <v>341</v>
      </c>
      <c r="B16" s="30" t="s">
        <v>342</v>
      </c>
      <c r="C16" s="120">
        <f>'2.kiadások Ök'!L16</f>
        <v>0</v>
      </c>
      <c r="D16" s="120">
        <f>'2.kiadások Ök'!M16</f>
        <v>63</v>
      </c>
      <c r="E16" s="120">
        <f>'2.kiadások Ök'!N16</f>
        <v>63</v>
      </c>
      <c r="F16"/>
      <c r="G16"/>
      <c r="H16"/>
      <c r="I16"/>
      <c r="J16"/>
      <c r="K16"/>
      <c r="L16"/>
      <c r="M16"/>
      <c r="N16"/>
    </row>
    <row r="17" spans="1:14">
      <c r="A17" s="5" t="s">
        <v>343</v>
      </c>
      <c r="B17" s="30" t="s">
        <v>344</v>
      </c>
      <c r="C17" s="120">
        <f>'2.kiadások Ök'!L17</f>
        <v>0</v>
      </c>
      <c r="D17" s="120">
        <f>'2.kiadások Ök'!M17</f>
        <v>0</v>
      </c>
      <c r="E17" s="120">
        <f>'2.kiadások Ök'!N17</f>
        <v>0</v>
      </c>
      <c r="F17"/>
      <c r="G17"/>
      <c r="H17"/>
      <c r="I17"/>
      <c r="J17"/>
      <c r="K17"/>
      <c r="L17"/>
      <c r="M17"/>
      <c r="N17"/>
    </row>
    <row r="18" spans="1:14">
      <c r="A18" s="5" t="s">
        <v>1085</v>
      </c>
      <c r="B18" s="30" t="s">
        <v>345</v>
      </c>
      <c r="C18" s="120">
        <f>'2.kiadások Ök'!L18</f>
        <v>0</v>
      </c>
      <c r="D18" s="120">
        <f>'2.kiadások Ök'!M18</f>
        <v>923</v>
      </c>
      <c r="E18" s="120">
        <f>'2.kiadások Ök'!N18</f>
        <v>923</v>
      </c>
      <c r="F18"/>
      <c r="G18"/>
      <c r="H18"/>
      <c r="I18"/>
      <c r="J18"/>
      <c r="K18"/>
      <c r="L18"/>
      <c r="M18"/>
      <c r="N18"/>
    </row>
    <row r="19" spans="1:14">
      <c r="A19" s="32" t="s">
        <v>618</v>
      </c>
      <c r="B19" s="33" t="s">
        <v>346</v>
      </c>
      <c r="C19" s="120">
        <f>'2.kiadások Ök'!L19</f>
        <v>47621</v>
      </c>
      <c r="D19" s="120">
        <f>'2.kiadások Ök'!M19</f>
        <v>58451</v>
      </c>
      <c r="E19" s="120">
        <f>'2.kiadások Ök'!N19</f>
        <v>58450</v>
      </c>
      <c r="F19"/>
      <c r="G19"/>
      <c r="H19"/>
      <c r="I19"/>
      <c r="J19"/>
      <c r="K19"/>
      <c r="L19"/>
      <c r="M19"/>
      <c r="N19"/>
    </row>
    <row r="20" spans="1:14">
      <c r="A20" s="5" t="s">
        <v>347</v>
      </c>
      <c r="B20" s="30" t="s">
        <v>348</v>
      </c>
      <c r="C20" s="120">
        <f>'2.kiadások Ök'!L20</f>
        <v>0</v>
      </c>
      <c r="D20" s="120">
        <f>'2.kiadások Ök'!M20</f>
        <v>911</v>
      </c>
      <c r="E20" s="120">
        <f>'2.kiadások Ök'!N20</f>
        <v>911</v>
      </c>
      <c r="F20"/>
      <c r="G20"/>
      <c r="H20"/>
      <c r="I20"/>
      <c r="J20"/>
      <c r="K20"/>
      <c r="L20"/>
      <c r="M20"/>
      <c r="N20"/>
    </row>
    <row r="21" spans="1:14">
      <c r="A21" s="5" t="s">
        <v>349</v>
      </c>
      <c r="B21" s="30" t="s">
        <v>350</v>
      </c>
      <c r="C21" s="120">
        <f>'2.kiadások Ök'!L21</f>
        <v>1070</v>
      </c>
      <c r="D21" s="120">
        <f>'2.kiadások Ök'!M21</f>
        <v>651</v>
      </c>
      <c r="E21" s="120">
        <f>'2.kiadások Ök'!N21</f>
        <v>650</v>
      </c>
      <c r="F21"/>
      <c r="G21"/>
      <c r="H21"/>
      <c r="I21"/>
      <c r="J21"/>
      <c r="K21"/>
      <c r="L21"/>
      <c r="M21"/>
      <c r="N21"/>
    </row>
    <row r="22" spans="1:14">
      <c r="A22" s="6" t="s">
        <v>351</v>
      </c>
      <c r="B22" s="30" t="s">
        <v>352</v>
      </c>
      <c r="C22" s="120">
        <f>'2.kiadások Ök'!L22</f>
        <v>150</v>
      </c>
      <c r="D22" s="120">
        <f>'2.kiadások Ök'!M22</f>
        <v>920</v>
      </c>
      <c r="E22" s="120">
        <f>'2.kiadások Ök'!N22</f>
        <v>920</v>
      </c>
      <c r="F22"/>
      <c r="G22"/>
      <c r="H22"/>
      <c r="I22"/>
      <c r="J22"/>
      <c r="K22"/>
      <c r="L22"/>
      <c r="M22"/>
      <c r="N22"/>
    </row>
    <row r="23" spans="1:14">
      <c r="A23" s="7" t="s">
        <v>619</v>
      </c>
      <c r="B23" s="33" t="s">
        <v>353</v>
      </c>
      <c r="C23" s="120">
        <f>'2.kiadások Ök'!L23</f>
        <v>1220</v>
      </c>
      <c r="D23" s="120">
        <f>'2.kiadások Ök'!M23</f>
        <v>2482</v>
      </c>
      <c r="E23" s="120">
        <f>'2.kiadások Ök'!N23</f>
        <v>2481</v>
      </c>
      <c r="F23"/>
      <c r="G23"/>
      <c r="H23"/>
      <c r="I23"/>
      <c r="J23"/>
      <c r="K23"/>
      <c r="L23"/>
      <c r="M23"/>
      <c r="N23"/>
    </row>
    <row r="24" spans="1:14">
      <c r="A24" s="51" t="s">
        <v>14</v>
      </c>
      <c r="B24" s="52" t="s">
        <v>354</v>
      </c>
      <c r="C24" s="120">
        <f>'2.kiadások Ök'!L24</f>
        <v>48841</v>
      </c>
      <c r="D24" s="120">
        <f>'2.kiadások Ök'!M24</f>
        <v>60933</v>
      </c>
      <c r="E24" s="120">
        <f>'2.kiadások Ök'!N24</f>
        <v>60931</v>
      </c>
      <c r="F24"/>
      <c r="G24"/>
      <c r="H24"/>
      <c r="I24"/>
      <c r="J24"/>
      <c r="K24"/>
      <c r="L24"/>
      <c r="M24"/>
      <c r="N24"/>
    </row>
    <row r="25" spans="1:14">
      <c r="A25" s="39" t="s">
        <v>1086</v>
      </c>
      <c r="B25" s="52" t="s">
        <v>355</v>
      </c>
      <c r="C25" s="120">
        <f>'2.kiadások Ök'!L25</f>
        <v>13161</v>
      </c>
      <c r="D25" s="120">
        <f>'2.kiadások Ök'!M25</f>
        <v>13294</v>
      </c>
      <c r="E25" s="120">
        <f>'2.kiadások Ök'!N25</f>
        <v>13293</v>
      </c>
      <c r="F25"/>
      <c r="G25"/>
      <c r="H25"/>
      <c r="I25"/>
      <c r="J25"/>
      <c r="K25"/>
      <c r="L25"/>
      <c r="M25"/>
      <c r="N25"/>
    </row>
    <row r="26" spans="1:14">
      <c r="A26" s="5" t="s">
        <v>356</v>
      </c>
      <c r="B26" s="30" t="s">
        <v>357</v>
      </c>
      <c r="C26" s="120">
        <f>'2.kiadások Ök'!L26</f>
        <v>580</v>
      </c>
      <c r="D26" s="120">
        <f>'2.kiadások Ök'!M26</f>
        <v>468</v>
      </c>
      <c r="E26" s="120">
        <f>'2.kiadások Ök'!N26</f>
        <v>468</v>
      </c>
      <c r="F26"/>
      <c r="G26"/>
      <c r="H26"/>
      <c r="I26"/>
      <c r="J26"/>
      <c r="K26"/>
      <c r="L26"/>
      <c r="M26"/>
      <c r="N26"/>
    </row>
    <row r="27" spans="1:14">
      <c r="A27" s="5" t="s">
        <v>358</v>
      </c>
      <c r="B27" s="30" t="s">
        <v>359</v>
      </c>
      <c r="C27" s="120">
        <f>'2.kiadások Ök'!L27</f>
        <v>31025</v>
      </c>
      <c r="D27" s="120">
        <f>'2.kiadások Ök'!M27</f>
        <v>31363</v>
      </c>
      <c r="E27" s="120">
        <f>'2.kiadások Ök'!N27</f>
        <v>31362</v>
      </c>
      <c r="F27"/>
      <c r="G27"/>
      <c r="H27"/>
      <c r="I27"/>
      <c r="J27"/>
      <c r="K27"/>
      <c r="L27"/>
      <c r="M27"/>
      <c r="N27"/>
    </row>
    <row r="28" spans="1:14">
      <c r="A28" s="5" t="s">
        <v>360</v>
      </c>
      <c r="B28" s="30" t="s">
        <v>361</v>
      </c>
      <c r="C28" s="120">
        <f>'2.kiadások Ök'!L28</f>
        <v>0</v>
      </c>
      <c r="D28" s="120">
        <f>'2.kiadások Ök'!M28</f>
        <v>0</v>
      </c>
      <c r="E28" s="120">
        <f>'2.kiadások Ök'!N28</f>
        <v>0</v>
      </c>
      <c r="F28"/>
      <c r="G28"/>
      <c r="H28"/>
      <c r="I28"/>
      <c r="J28"/>
      <c r="K28"/>
      <c r="L28"/>
      <c r="M28"/>
      <c r="N28"/>
    </row>
    <row r="29" spans="1:14">
      <c r="A29" s="7" t="s">
        <v>620</v>
      </c>
      <c r="B29" s="33" t="s">
        <v>362</v>
      </c>
      <c r="C29" s="120">
        <f>'2.kiadások Ök'!L29</f>
        <v>31605</v>
      </c>
      <c r="D29" s="120">
        <f>'2.kiadások Ök'!M29</f>
        <v>31831</v>
      </c>
      <c r="E29" s="120">
        <f>'2.kiadások Ök'!N29</f>
        <v>31830</v>
      </c>
      <c r="F29"/>
      <c r="G29"/>
      <c r="H29"/>
      <c r="I29"/>
      <c r="J29"/>
      <c r="K29"/>
      <c r="L29"/>
      <c r="M29"/>
      <c r="N29"/>
    </row>
    <row r="30" spans="1:14">
      <c r="A30" s="5" t="s">
        <v>363</v>
      </c>
      <c r="B30" s="30" t="s">
        <v>364</v>
      </c>
      <c r="C30" s="120">
        <f>'2.kiadások Ök'!L30</f>
        <v>1050</v>
      </c>
      <c r="D30" s="120">
        <f>'2.kiadások Ök'!M30</f>
        <v>171</v>
      </c>
      <c r="E30" s="120">
        <f>'2.kiadások Ök'!N30</f>
        <v>170</v>
      </c>
      <c r="F30"/>
      <c r="G30"/>
      <c r="H30"/>
      <c r="I30"/>
      <c r="J30"/>
      <c r="K30"/>
      <c r="L30"/>
      <c r="M30"/>
      <c r="N30"/>
    </row>
    <row r="31" spans="1:14">
      <c r="A31" s="5" t="s">
        <v>365</v>
      </c>
      <c r="B31" s="30" t="s">
        <v>366</v>
      </c>
      <c r="C31" s="120">
        <f>'2.kiadások Ök'!L31</f>
        <v>693</v>
      </c>
      <c r="D31" s="120">
        <f>'2.kiadások Ök'!M31</f>
        <v>748</v>
      </c>
      <c r="E31" s="120">
        <f>'2.kiadások Ök'!N31</f>
        <v>747</v>
      </c>
      <c r="F31"/>
      <c r="G31"/>
      <c r="H31"/>
      <c r="I31"/>
      <c r="J31"/>
      <c r="K31"/>
      <c r="L31"/>
      <c r="M31"/>
      <c r="N31"/>
    </row>
    <row r="32" spans="1:14" ht="15" customHeight="1">
      <c r="A32" s="7" t="s">
        <v>15</v>
      </c>
      <c r="B32" s="33" t="s">
        <v>367</v>
      </c>
      <c r="C32" s="120">
        <f>'2.kiadások Ök'!L32</f>
        <v>1743</v>
      </c>
      <c r="D32" s="120">
        <f>'2.kiadások Ök'!M32</f>
        <v>919</v>
      </c>
      <c r="E32" s="120">
        <f>'2.kiadások Ök'!N32</f>
        <v>917</v>
      </c>
      <c r="F32"/>
      <c r="G32"/>
      <c r="H32"/>
      <c r="I32"/>
      <c r="J32"/>
      <c r="K32"/>
      <c r="L32"/>
      <c r="M32"/>
      <c r="N32"/>
    </row>
    <row r="33" spans="1:14">
      <c r="A33" s="5" t="s">
        <v>368</v>
      </c>
      <c r="B33" s="30" t="s">
        <v>369</v>
      </c>
      <c r="C33" s="120">
        <f>'2.kiadások Ök'!L33</f>
        <v>16038</v>
      </c>
      <c r="D33" s="120">
        <f>'2.kiadások Ök'!M33</f>
        <v>12408</v>
      </c>
      <c r="E33" s="120">
        <f>'2.kiadások Ök'!N33</f>
        <v>12408</v>
      </c>
      <c r="F33"/>
      <c r="G33"/>
      <c r="H33"/>
      <c r="I33"/>
      <c r="J33"/>
      <c r="K33"/>
      <c r="L33"/>
      <c r="M33"/>
      <c r="N33"/>
    </row>
    <row r="34" spans="1:14">
      <c r="A34" s="5" t="s">
        <v>370</v>
      </c>
      <c r="B34" s="30" t="s">
        <v>371</v>
      </c>
      <c r="C34" s="120">
        <f>'2.kiadások Ök'!L34</f>
        <v>0</v>
      </c>
      <c r="D34" s="120">
        <f>'2.kiadások Ök'!M34</f>
        <v>0</v>
      </c>
      <c r="E34" s="120">
        <f>'2.kiadások Ök'!N34</f>
        <v>0</v>
      </c>
      <c r="F34"/>
      <c r="G34"/>
      <c r="H34"/>
      <c r="I34"/>
      <c r="J34"/>
      <c r="K34"/>
      <c r="L34"/>
      <c r="M34"/>
      <c r="N34"/>
    </row>
    <row r="35" spans="1:14">
      <c r="A35" s="5" t="s">
        <v>1087</v>
      </c>
      <c r="B35" s="30" t="s">
        <v>372</v>
      </c>
      <c r="C35" s="120">
        <f>'2.kiadások Ök'!L35</f>
        <v>0</v>
      </c>
      <c r="D35" s="120">
        <f>'2.kiadások Ök'!M35</f>
        <v>472</v>
      </c>
      <c r="E35" s="120">
        <f>'2.kiadások Ök'!N35</f>
        <v>472</v>
      </c>
      <c r="F35"/>
      <c r="G35"/>
      <c r="H35"/>
      <c r="I35"/>
      <c r="J35"/>
      <c r="K35"/>
      <c r="L35"/>
      <c r="M35"/>
      <c r="N35"/>
    </row>
    <row r="36" spans="1:14">
      <c r="A36" s="5" t="s">
        <v>373</v>
      </c>
      <c r="B36" s="30" t="s">
        <v>374</v>
      </c>
      <c r="C36" s="120">
        <f>'2.kiadások Ök'!L36</f>
        <v>6116</v>
      </c>
      <c r="D36" s="120">
        <f>'2.kiadások Ök'!M36</f>
        <v>5870</v>
      </c>
      <c r="E36" s="120">
        <f>'2.kiadások Ök'!N36</f>
        <v>5869</v>
      </c>
      <c r="F36"/>
      <c r="G36"/>
      <c r="H36"/>
      <c r="I36"/>
      <c r="J36"/>
      <c r="K36"/>
      <c r="L36"/>
      <c r="M36"/>
      <c r="N36"/>
    </row>
    <row r="37" spans="1:14">
      <c r="A37" s="10" t="s">
        <v>1088</v>
      </c>
      <c r="B37" s="30" t="s">
        <v>375</v>
      </c>
      <c r="C37" s="120">
        <f>'2.kiadások Ök'!L37</f>
        <v>0</v>
      </c>
      <c r="D37" s="120">
        <f>'2.kiadások Ök'!M37</f>
        <v>308</v>
      </c>
      <c r="E37" s="120">
        <f>'2.kiadások Ök'!N37</f>
        <v>307</v>
      </c>
      <c r="F37"/>
      <c r="G37"/>
      <c r="H37"/>
      <c r="I37"/>
      <c r="J37"/>
      <c r="K37"/>
      <c r="L37"/>
      <c r="M37"/>
      <c r="N37"/>
    </row>
    <row r="38" spans="1:14">
      <c r="A38" s="6" t="s">
        <v>376</v>
      </c>
      <c r="B38" s="30" t="s">
        <v>377</v>
      </c>
      <c r="C38" s="120">
        <f>'2.kiadások Ök'!L38</f>
        <v>0</v>
      </c>
      <c r="D38" s="120">
        <f>'2.kiadások Ök'!M38</f>
        <v>0</v>
      </c>
      <c r="E38" s="120">
        <f>'2.kiadások Ök'!N38</f>
        <v>0</v>
      </c>
      <c r="F38"/>
      <c r="G38"/>
      <c r="H38"/>
      <c r="I38"/>
      <c r="J38"/>
      <c r="K38"/>
      <c r="L38"/>
      <c r="M38"/>
      <c r="N38"/>
    </row>
    <row r="39" spans="1:14">
      <c r="A39" s="5" t="s">
        <v>1089</v>
      </c>
      <c r="B39" s="30" t="s">
        <v>378</v>
      </c>
      <c r="C39" s="120">
        <f>'2.kiadások Ök'!L39</f>
        <v>22951</v>
      </c>
      <c r="D39" s="120">
        <f>'2.kiadások Ök'!M39</f>
        <v>29278</v>
      </c>
      <c r="E39" s="120">
        <f>'2.kiadások Ök'!N39</f>
        <v>29277</v>
      </c>
      <c r="F39"/>
      <c r="G39"/>
      <c r="H39"/>
      <c r="I39"/>
      <c r="J39"/>
      <c r="K39"/>
      <c r="L39"/>
      <c r="M39"/>
      <c r="N39"/>
    </row>
    <row r="40" spans="1:14">
      <c r="A40" s="7" t="s">
        <v>621</v>
      </c>
      <c r="B40" s="33" t="s">
        <v>379</v>
      </c>
      <c r="C40" s="120">
        <f>'2.kiadások Ök'!L40</f>
        <v>45105</v>
      </c>
      <c r="D40" s="120">
        <f>'2.kiadások Ök'!M40</f>
        <v>48336</v>
      </c>
      <c r="E40" s="120">
        <f>'2.kiadások Ök'!N40</f>
        <v>48333</v>
      </c>
      <c r="F40"/>
      <c r="G40"/>
      <c r="H40"/>
      <c r="I40"/>
      <c r="J40"/>
      <c r="K40"/>
      <c r="L40"/>
      <c r="M40"/>
      <c r="N40"/>
    </row>
    <row r="41" spans="1:14">
      <c r="A41" s="5" t="s">
        <v>380</v>
      </c>
      <c r="B41" s="30" t="s">
        <v>381</v>
      </c>
      <c r="C41" s="120">
        <f>'2.kiadások Ök'!L41</f>
        <v>700</v>
      </c>
      <c r="D41" s="120">
        <f>'2.kiadások Ök'!M41</f>
        <v>609</v>
      </c>
      <c r="E41" s="120">
        <f>'2.kiadások Ök'!N41</f>
        <v>609</v>
      </c>
      <c r="F41"/>
      <c r="G41"/>
      <c r="H41"/>
      <c r="I41"/>
      <c r="J41"/>
      <c r="K41"/>
      <c r="L41"/>
      <c r="M41"/>
      <c r="N41"/>
    </row>
    <row r="42" spans="1:14">
      <c r="A42" s="5" t="s">
        <v>382</v>
      </c>
      <c r="B42" s="30" t="s">
        <v>383</v>
      </c>
      <c r="C42" s="120">
        <f>'2.kiadások Ök'!L42</f>
        <v>0</v>
      </c>
      <c r="D42" s="120">
        <f>'2.kiadások Ök'!M42</f>
        <v>150</v>
      </c>
      <c r="E42" s="120">
        <f>'2.kiadások Ök'!N42</f>
        <v>150</v>
      </c>
      <c r="F42"/>
      <c r="G42"/>
      <c r="H42"/>
      <c r="I42"/>
      <c r="J42"/>
      <c r="K42"/>
      <c r="L42"/>
      <c r="M42"/>
      <c r="N42"/>
    </row>
    <row r="43" spans="1:14">
      <c r="A43" s="7" t="s">
        <v>657</v>
      </c>
      <c r="B43" s="33" t="s">
        <v>384</v>
      </c>
      <c r="C43" s="120">
        <f>'2.kiadások Ök'!L43</f>
        <v>700</v>
      </c>
      <c r="D43" s="120">
        <f>'2.kiadások Ök'!M43</f>
        <v>759</v>
      </c>
      <c r="E43" s="120">
        <f>'2.kiadások Ök'!N43</f>
        <v>759</v>
      </c>
      <c r="F43"/>
      <c r="G43"/>
      <c r="H43"/>
      <c r="I43"/>
      <c r="J43"/>
      <c r="K43"/>
      <c r="L43"/>
      <c r="M43"/>
      <c r="N43"/>
    </row>
    <row r="44" spans="1:14">
      <c r="A44" s="5" t="s">
        <v>385</v>
      </c>
      <c r="B44" s="30" t="s">
        <v>386</v>
      </c>
      <c r="C44" s="120">
        <f>'2.kiadások Ök'!L44</f>
        <v>20495</v>
      </c>
      <c r="D44" s="120">
        <f>'2.kiadások Ök'!M44</f>
        <v>18946</v>
      </c>
      <c r="E44" s="120">
        <f>'2.kiadások Ök'!N44</f>
        <v>18945</v>
      </c>
      <c r="F44"/>
      <c r="G44"/>
      <c r="H44"/>
      <c r="I44"/>
      <c r="J44"/>
      <c r="K44"/>
      <c r="L44"/>
      <c r="M44"/>
      <c r="N44"/>
    </row>
    <row r="45" spans="1:14">
      <c r="A45" s="5" t="s">
        <v>387</v>
      </c>
      <c r="B45" s="30" t="s">
        <v>388</v>
      </c>
      <c r="C45" s="120">
        <f>'2.kiadások Ök'!L45</f>
        <v>0</v>
      </c>
      <c r="D45" s="120">
        <f>'2.kiadások Ök'!M45</f>
        <v>0</v>
      </c>
      <c r="E45" s="120">
        <f>'2.kiadások Ök'!N45</f>
        <v>0</v>
      </c>
      <c r="F45"/>
      <c r="G45"/>
      <c r="H45"/>
      <c r="I45"/>
      <c r="J45"/>
      <c r="K45"/>
      <c r="L45"/>
      <c r="M45"/>
      <c r="N45"/>
    </row>
    <row r="46" spans="1:14">
      <c r="A46" s="5" t="s">
        <v>1090</v>
      </c>
      <c r="B46" s="30" t="s">
        <v>389</v>
      </c>
      <c r="C46" s="120">
        <f>'2.kiadások Ök'!L46</f>
        <v>30</v>
      </c>
      <c r="D46" s="120">
        <f>'2.kiadások Ök'!M46</f>
        <v>218</v>
      </c>
      <c r="E46" s="120">
        <f>'2.kiadások Ök'!N46</f>
        <v>218</v>
      </c>
      <c r="F46"/>
      <c r="G46"/>
      <c r="H46"/>
      <c r="I46"/>
      <c r="J46"/>
      <c r="K46"/>
      <c r="L46"/>
      <c r="M46"/>
      <c r="N46"/>
    </row>
    <row r="47" spans="1:14">
      <c r="A47" s="5" t="s">
        <v>1091</v>
      </c>
      <c r="B47" s="30" t="s">
        <v>390</v>
      </c>
      <c r="C47" s="120">
        <f>'2.kiadások Ök'!L47</f>
        <v>0</v>
      </c>
      <c r="D47" s="120">
        <f>'2.kiadások Ök'!M47</f>
        <v>0</v>
      </c>
      <c r="E47" s="120">
        <f>'2.kiadások Ök'!N47</f>
        <v>0</v>
      </c>
      <c r="F47"/>
      <c r="G47"/>
      <c r="H47"/>
      <c r="I47"/>
      <c r="J47"/>
      <c r="K47"/>
      <c r="L47"/>
      <c r="M47"/>
      <c r="N47"/>
    </row>
    <row r="48" spans="1:14">
      <c r="A48" s="5" t="s">
        <v>391</v>
      </c>
      <c r="B48" s="30" t="s">
        <v>392</v>
      </c>
      <c r="C48" s="120">
        <f>'2.kiadások Ök'!L48</f>
        <v>1990</v>
      </c>
      <c r="D48" s="120">
        <f>'2.kiadások Ök'!M48</f>
        <v>5599</v>
      </c>
      <c r="E48" s="120">
        <f>'2.kiadások Ök'!N48</f>
        <v>5598</v>
      </c>
      <c r="F48"/>
      <c r="G48"/>
      <c r="H48"/>
      <c r="I48"/>
      <c r="J48"/>
      <c r="K48"/>
      <c r="L48"/>
      <c r="M48"/>
      <c r="N48"/>
    </row>
    <row r="49" spans="1:14">
      <c r="A49" s="7" t="s">
        <v>658</v>
      </c>
      <c r="B49" s="33" t="s">
        <v>393</v>
      </c>
      <c r="C49" s="120">
        <f>'2.kiadások Ök'!L49</f>
        <v>22515</v>
      </c>
      <c r="D49" s="120">
        <f>'2.kiadások Ök'!M49</f>
        <v>24763</v>
      </c>
      <c r="E49" s="120">
        <f>'2.kiadások Ök'!N49</f>
        <v>24761</v>
      </c>
      <c r="F49"/>
      <c r="G49"/>
      <c r="H49"/>
      <c r="I49"/>
      <c r="J49"/>
      <c r="K49"/>
      <c r="L49"/>
      <c r="M49"/>
      <c r="N49"/>
    </row>
    <row r="50" spans="1:14">
      <c r="A50" s="39" t="s">
        <v>659</v>
      </c>
      <c r="B50" s="52" t="s">
        <v>394</v>
      </c>
      <c r="C50" s="120">
        <f>'2.kiadások Ök'!L50</f>
        <v>101668</v>
      </c>
      <c r="D50" s="120">
        <f>'2.kiadások Ök'!M50</f>
        <v>106608</v>
      </c>
      <c r="E50" s="120">
        <f>'2.kiadások Ök'!N50</f>
        <v>106600</v>
      </c>
      <c r="F50"/>
      <c r="G50"/>
      <c r="H50"/>
      <c r="I50"/>
      <c r="J50"/>
      <c r="K50"/>
      <c r="L50"/>
      <c r="M50"/>
      <c r="N50"/>
    </row>
    <row r="51" spans="1:14">
      <c r="A51" s="13" t="s">
        <v>395</v>
      </c>
      <c r="B51" s="30" t="s">
        <v>396</v>
      </c>
      <c r="C51" s="120">
        <f>'2.kiadások Ök'!L51</f>
        <v>0</v>
      </c>
      <c r="D51" s="120">
        <f>'2.kiadások Ök'!M51</f>
        <v>0</v>
      </c>
      <c r="E51" s="120">
        <f>'2.kiadások Ök'!N51</f>
        <v>0</v>
      </c>
      <c r="F51"/>
      <c r="G51"/>
      <c r="H51"/>
      <c r="I51"/>
      <c r="J51"/>
      <c r="K51"/>
      <c r="L51"/>
      <c r="M51"/>
      <c r="N51"/>
    </row>
    <row r="52" spans="1:14">
      <c r="A52" s="13" t="s">
        <v>660</v>
      </c>
      <c r="B52" s="30" t="s">
        <v>397</v>
      </c>
      <c r="C52" s="120">
        <f>'2.kiadások Ök'!L52</f>
        <v>1400</v>
      </c>
      <c r="D52" s="120">
        <f>'2.kiadások Ök'!M52</f>
        <v>17</v>
      </c>
      <c r="E52" s="120">
        <f>'2.kiadások Ök'!N52</f>
        <v>17</v>
      </c>
      <c r="F52"/>
      <c r="G52"/>
      <c r="H52"/>
      <c r="I52"/>
      <c r="J52"/>
      <c r="K52"/>
      <c r="L52"/>
      <c r="M52"/>
      <c r="N52"/>
    </row>
    <row r="53" spans="1:14">
      <c r="A53" s="17" t="s">
        <v>1092</v>
      </c>
      <c r="B53" s="30" t="s">
        <v>398</v>
      </c>
      <c r="C53" s="120">
        <f>'2.kiadások Ök'!L53</f>
        <v>0</v>
      </c>
      <c r="D53" s="120">
        <f>'2.kiadások Ök'!M53</f>
        <v>0</v>
      </c>
      <c r="E53" s="120">
        <f>'2.kiadások Ök'!N53</f>
        <v>0</v>
      </c>
      <c r="F53"/>
      <c r="G53"/>
      <c r="H53"/>
      <c r="I53"/>
      <c r="J53"/>
      <c r="K53"/>
      <c r="L53"/>
      <c r="M53"/>
      <c r="N53"/>
    </row>
    <row r="54" spans="1:14">
      <c r="A54" s="17" t="s">
        <v>1093</v>
      </c>
      <c r="B54" s="30" t="s">
        <v>399</v>
      </c>
      <c r="C54" s="120">
        <f>'2.kiadások Ök'!L54</f>
        <v>596</v>
      </c>
      <c r="D54" s="120">
        <f>'2.kiadások Ök'!M54</f>
        <v>0</v>
      </c>
      <c r="E54" s="120">
        <f>'2.kiadások Ök'!N54</f>
        <v>0</v>
      </c>
      <c r="F54"/>
      <c r="G54"/>
      <c r="H54"/>
      <c r="I54"/>
      <c r="J54"/>
      <c r="K54"/>
      <c r="L54"/>
      <c r="M54"/>
      <c r="N54"/>
    </row>
    <row r="55" spans="1:14">
      <c r="A55" s="17" t="s">
        <v>1094</v>
      </c>
      <c r="B55" s="30" t="s">
        <v>400</v>
      </c>
      <c r="C55" s="120">
        <f>'2.kiadások Ök'!L55</f>
        <v>3900</v>
      </c>
      <c r="D55" s="120">
        <f>'2.kiadások Ök'!M55</f>
        <v>3103</v>
      </c>
      <c r="E55" s="120">
        <f>'2.kiadások Ök'!N55</f>
        <v>3103</v>
      </c>
      <c r="F55"/>
      <c r="G55"/>
      <c r="H55"/>
      <c r="I55"/>
      <c r="J55"/>
      <c r="K55"/>
      <c r="L55"/>
      <c r="M55"/>
      <c r="N55"/>
    </row>
    <row r="56" spans="1:14">
      <c r="A56" s="13" t="s">
        <v>1095</v>
      </c>
      <c r="B56" s="30" t="s">
        <v>401</v>
      </c>
      <c r="C56" s="120">
        <f>'2.kiadások Ök'!L56</f>
        <v>7150</v>
      </c>
      <c r="D56" s="120">
        <f>'2.kiadások Ök'!M56</f>
        <v>1368</v>
      </c>
      <c r="E56" s="120">
        <f>'2.kiadások Ök'!N56</f>
        <v>1367</v>
      </c>
      <c r="F56"/>
      <c r="G56"/>
      <c r="H56"/>
      <c r="I56"/>
      <c r="J56"/>
      <c r="K56"/>
      <c r="L56"/>
      <c r="M56"/>
      <c r="N56"/>
    </row>
    <row r="57" spans="1:14">
      <c r="A57" s="13" t="s">
        <v>1096</v>
      </c>
      <c r="B57" s="30" t="s">
        <v>402</v>
      </c>
      <c r="C57" s="120">
        <f>'2.kiadások Ök'!L57</f>
        <v>710</v>
      </c>
      <c r="D57" s="120">
        <f>'2.kiadások Ök'!M57</f>
        <v>695</v>
      </c>
      <c r="E57" s="120">
        <f>'2.kiadások Ök'!N57</f>
        <v>695</v>
      </c>
      <c r="F57"/>
      <c r="G57"/>
      <c r="H57"/>
      <c r="I57"/>
      <c r="J57"/>
      <c r="K57"/>
      <c r="L57"/>
      <c r="M57"/>
      <c r="N57"/>
    </row>
    <row r="58" spans="1:14">
      <c r="A58" s="13" t="s">
        <v>1097</v>
      </c>
      <c r="B58" s="30" t="s">
        <v>403</v>
      </c>
      <c r="C58" s="120">
        <f>'2.kiadások Ök'!L58</f>
        <v>13650</v>
      </c>
      <c r="D58" s="120">
        <f>'2.kiadások Ök'!M58</f>
        <v>3688</v>
      </c>
      <c r="E58" s="120">
        <f>'2.kiadások Ök'!N58</f>
        <v>3686</v>
      </c>
      <c r="F58"/>
      <c r="G58"/>
      <c r="H58"/>
      <c r="I58"/>
      <c r="J58"/>
      <c r="K58"/>
      <c r="L58"/>
      <c r="M58"/>
      <c r="N58"/>
    </row>
    <row r="59" spans="1:14">
      <c r="A59" s="49" t="s">
        <v>689</v>
      </c>
      <c r="B59" s="52" t="s">
        <v>404</v>
      </c>
      <c r="C59" s="120">
        <f>'2.kiadások Ök'!L59</f>
        <v>27406</v>
      </c>
      <c r="D59" s="120">
        <f>'2.kiadások Ök'!M59</f>
        <v>8871</v>
      </c>
      <c r="E59" s="120">
        <f>'2.kiadások Ök'!N59</f>
        <v>8868</v>
      </c>
      <c r="F59"/>
      <c r="G59"/>
      <c r="H59"/>
      <c r="I59"/>
      <c r="J59"/>
      <c r="K59"/>
      <c r="L59"/>
      <c r="M59"/>
      <c r="N59"/>
    </row>
    <row r="60" spans="1:14">
      <c r="A60" s="12" t="s">
        <v>1098</v>
      </c>
      <c r="B60" s="30" t="s">
        <v>405</v>
      </c>
      <c r="C60" s="120">
        <f>'2.kiadások Ök'!L60</f>
        <v>0</v>
      </c>
      <c r="D60" s="120">
        <f>'2.kiadások Ök'!M60</f>
        <v>0</v>
      </c>
      <c r="E60" s="120">
        <f>'2.kiadások Ök'!N60</f>
        <v>0</v>
      </c>
      <c r="F60"/>
      <c r="G60"/>
      <c r="H60"/>
      <c r="I60"/>
      <c r="J60"/>
      <c r="K60"/>
      <c r="L60"/>
      <c r="M60"/>
      <c r="N60"/>
    </row>
    <row r="61" spans="1:14">
      <c r="A61" s="12" t="s">
        <v>406</v>
      </c>
      <c r="B61" s="30" t="s">
        <v>407</v>
      </c>
      <c r="C61" s="120">
        <f>'2.kiadások Ök'!L61</f>
        <v>0</v>
      </c>
      <c r="D61" s="120">
        <f>'2.kiadások Ök'!M61</f>
        <v>0</v>
      </c>
      <c r="E61" s="120">
        <f>'2.kiadások Ök'!N61</f>
        <v>0</v>
      </c>
      <c r="F61"/>
      <c r="G61"/>
      <c r="H61"/>
      <c r="I61"/>
      <c r="J61"/>
      <c r="K61"/>
      <c r="L61"/>
      <c r="M61"/>
      <c r="N61"/>
    </row>
    <row r="62" spans="1:14">
      <c r="A62" s="12" t="s">
        <v>408</v>
      </c>
      <c r="B62" s="30" t="s">
        <v>409</v>
      </c>
      <c r="C62" s="120">
        <f>'2.kiadások Ök'!L62</f>
        <v>0</v>
      </c>
      <c r="D62" s="120">
        <f>'2.kiadások Ök'!M62</f>
        <v>0</v>
      </c>
      <c r="E62" s="120">
        <f>'2.kiadások Ök'!N62</f>
        <v>0</v>
      </c>
      <c r="F62"/>
      <c r="G62"/>
      <c r="H62"/>
      <c r="I62"/>
      <c r="J62"/>
      <c r="K62"/>
      <c r="L62"/>
      <c r="M62"/>
      <c r="N62"/>
    </row>
    <row r="63" spans="1:14">
      <c r="A63" s="12" t="s">
        <v>690</v>
      </c>
      <c r="B63" s="30" t="s">
        <v>410</v>
      </c>
      <c r="C63" s="120">
        <f>'2.kiadások Ök'!L63</f>
        <v>0</v>
      </c>
      <c r="D63" s="120">
        <f>'2.kiadások Ök'!M63</f>
        <v>0</v>
      </c>
      <c r="E63" s="120">
        <f>'2.kiadások Ök'!N63</f>
        <v>0</v>
      </c>
      <c r="F63"/>
      <c r="G63"/>
      <c r="H63"/>
      <c r="I63"/>
      <c r="J63"/>
      <c r="K63"/>
      <c r="L63"/>
      <c r="M63"/>
      <c r="N63"/>
    </row>
    <row r="64" spans="1:14">
      <c r="A64" s="12" t="s">
        <v>1099</v>
      </c>
      <c r="B64" s="30" t="s">
        <v>411</v>
      </c>
      <c r="C64" s="120">
        <f>'2.kiadások Ök'!L64</f>
        <v>0</v>
      </c>
      <c r="D64" s="120">
        <f>'2.kiadások Ök'!M64</f>
        <v>1990</v>
      </c>
      <c r="E64" s="120">
        <f>'2.kiadások Ök'!N64</f>
        <v>1990</v>
      </c>
      <c r="F64"/>
      <c r="G64"/>
      <c r="H64"/>
      <c r="I64"/>
      <c r="J64"/>
      <c r="K64"/>
      <c r="L64"/>
      <c r="M64"/>
      <c r="N64"/>
    </row>
    <row r="65" spans="1:14">
      <c r="A65" s="12" t="s">
        <v>1067</v>
      </c>
      <c r="B65" s="30" t="s">
        <v>412</v>
      </c>
      <c r="C65" s="120">
        <f>'2.kiadások Ök'!L65</f>
        <v>5490</v>
      </c>
      <c r="D65" s="120">
        <f>'2.kiadások Ök'!M65</f>
        <v>3186</v>
      </c>
      <c r="E65" s="120">
        <f>'2.kiadások Ök'!N65</f>
        <v>3186</v>
      </c>
      <c r="F65"/>
      <c r="G65"/>
      <c r="H65"/>
      <c r="I65"/>
      <c r="J65"/>
      <c r="K65"/>
      <c r="L65"/>
      <c r="M65"/>
      <c r="N65"/>
    </row>
    <row r="66" spans="1:14">
      <c r="A66" s="12" t="s">
        <v>1100</v>
      </c>
      <c r="B66" s="30" t="s">
        <v>413</v>
      </c>
      <c r="C66" s="120">
        <f>'2.kiadások Ök'!L66</f>
        <v>0</v>
      </c>
      <c r="D66" s="120">
        <f>'2.kiadások Ök'!M66</f>
        <v>0</v>
      </c>
      <c r="E66" s="120">
        <f>'2.kiadások Ök'!N66</f>
        <v>0</v>
      </c>
      <c r="F66"/>
      <c r="G66"/>
      <c r="H66"/>
      <c r="I66"/>
      <c r="J66"/>
      <c r="K66"/>
      <c r="L66"/>
      <c r="M66"/>
      <c r="N66"/>
    </row>
    <row r="67" spans="1:14">
      <c r="A67" s="12" t="s">
        <v>0</v>
      </c>
      <c r="B67" s="30" t="s">
        <v>414</v>
      </c>
      <c r="C67" s="120">
        <f>'2.kiadások Ök'!L67</f>
        <v>3100</v>
      </c>
      <c r="D67" s="120">
        <f>'2.kiadások Ök'!M67</f>
        <v>90</v>
      </c>
      <c r="E67" s="120">
        <f>'2.kiadások Ök'!N67</f>
        <v>90</v>
      </c>
      <c r="F67"/>
      <c r="G67"/>
      <c r="H67"/>
      <c r="I67"/>
      <c r="J67"/>
      <c r="K67"/>
      <c r="L67"/>
      <c r="M67"/>
      <c r="N67"/>
    </row>
    <row r="68" spans="1:14">
      <c r="A68" s="12" t="s">
        <v>415</v>
      </c>
      <c r="B68" s="30" t="s">
        <v>416</v>
      </c>
      <c r="C68" s="120">
        <f>'2.kiadások Ök'!L68</f>
        <v>0</v>
      </c>
      <c r="D68" s="120">
        <f>'2.kiadások Ök'!M68</f>
        <v>0</v>
      </c>
      <c r="E68" s="120">
        <f>'2.kiadások Ök'!N68</f>
        <v>0</v>
      </c>
      <c r="F68"/>
      <c r="G68"/>
      <c r="H68"/>
      <c r="I68"/>
      <c r="J68"/>
      <c r="K68"/>
      <c r="L68"/>
      <c r="M68"/>
      <c r="N68"/>
    </row>
    <row r="69" spans="1:14">
      <c r="A69" s="20" t="s">
        <v>417</v>
      </c>
      <c r="B69" s="30" t="s">
        <v>418</v>
      </c>
      <c r="C69" s="120">
        <f>'2.kiadások Ök'!L69</f>
        <v>0</v>
      </c>
      <c r="D69" s="120">
        <f>'2.kiadások Ök'!M69</f>
        <v>0</v>
      </c>
      <c r="E69" s="120">
        <f>'2.kiadások Ök'!N69</f>
        <v>0</v>
      </c>
      <c r="F69"/>
      <c r="G69"/>
      <c r="H69"/>
      <c r="I69"/>
      <c r="J69"/>
      <c r="K69"/>
      <c r="L69"/>
      <c r="M69"/>
      <c r="N69"/>
    </row>
    <row r="70" spans="1:14">
      <c r="A70" s="12" t="s">
        <v>1</v>
      </c>
      <c r="B70" s="30" t="s">
        <v>419</v>
      </c>
      <c r="C70" s="120">
        <f>'2.kiadások Ök'!L70</f>
        <v>7845</v>
      </c>
      <c r="D70" s="120">
        <f>'2.kiadások Ök'!M70</f>
        <v>14408</v>
      </c>
      <c r="E70" s="120">
        <f>'2.kiadások Ök'!N70</f>
        <v>14407</v>
      </c>
      <c r="F70"/>
      <c r="G70"/>
      <c r="H70"/>
      <c r="I70"/>
      <c r="J70"/>
      <c r="K70"/>
      <c r="L70"/>
      <c r="M70"/>
      <c r="N70"/>
    </row>
    <row r="71" spans="1:14">
      <c r="A71" s="20" t="s">
        <v>198</v>
      </c>
      <c r="B71" s="30" t="s">
        <v>420</v>
      </c>
      <c r="C71" s="120">
        <f>'2.kiadások Ök'!L71</f>
        <v>50008</v>
      </c>
      <c r="D71" s="120">
        <f>'2.kiadások Ök'!M71</f>
        <v>58669</v>
      </c>
      <c r="E71" s="120">
        <f>'2.kiadások Ök'!N71</f>
        <v>0</v>
      </c>
      <c r="F71"/>
      <c r="G71"/>
      <c r="H71"/>
      <c r="I71"/>
      <c r="J71"/>
      <c r="K71"/>
      <c r="L71"/>
      <c r="M71"/>
      <c r="N71"/>
    </row>
    <row r="72" spans="1:14">
      <c r="A72" s="20" t="s">
        <v>199</v>
      </c>
      <c r="B72" s="30" t="s">
        <v>420</v>
      </c>
      <c r="C72" s="120">
        <f>'2.kiadások Ök'!L72</f>
        <v>0</v>
      </c>
      <c r="D72" s="120">
        <f>'2.kiadások Ök'!M72</f>
        <v>0</v>
      </c>
      <c r="E72" s="120">
        <f>'2.kiadások Ök'!N72</f>
        <v>0</v>
      </c>
      <c r="F72"/>
      <c r="G72"/>
      <c r="H72"/>
      <c r="I72"/>
      <c r="J72"/>
      <c r="K72"/>
      <c r="L72"/>
      <c r="M72"/>
      <c r="N72"/>
    </row>
    <row r="73" spans="1:14">
      <c r="A73" s="49" t="s">
        <v>1070</v>
      </c>
      <c r="B73" s="52" t="s">
        <v>421</v>
      </c>
      <c r="C73" s="120">
        <f>'2.kiadások Ök'!L73</f>
        <v>66443</v>
      </c>
      <c r="D73" s="120">
        <f>'2.kiadások Ök'!M73</f>
        <v>78343</v>
      </c>
      <c r="E73" s="120">
        <f>'2.kiadások Ök'!N73</f>
        <v>19673</v>
      </c>
      <c r="F73"/>
      <c r="G73"/>
      <c r="H73"/>
      <c r="I73"/>
      <c r="J73"/>
      <c r="K73"/>
      <c r="L73"/>
      <c r="M73"/>
      <c r="N73"/>
    </row>
    <row r="74" spans="1:14" ht="15.6">
      <c r="A74" s="59" t="s">
        <v>131</v>
      </c>
      <c r="B74" s="52"/>
      <c r="C74" s="120">
        <f>'2.kiadások Ök'!L74</f>
        <v>257519</v>
      </c>
      <c r="D74" s="120">
        <f>'2.kiadások Ök'!M74</f>
        <v>268049</v>
      </c>
      <c r="E74" s="120">
        <f>'2.kiadások Ök'!N74</f>
        <v>209365</v>
      </c>
      <c r="F74"/>
      <c r="G74"/>
      <c r="H74"/>
      <c r="I74"/>
      <c r="J74"/>
      <c r="K74"/>
      <c r="L74"/>
      <c r="M74"/>
      <c r="N74"/>
    </row>
    <row r="75" spans="1:14">
      <c r="A75" s="34" t="s">
        <v>422</v>
      </c>
      <c r="B75" s="30" t="s">
        <v>423</v>
      </c>
      <c r="C75" s="120">
        <f>'2.kiadások Ök'!L75</f>
        <v>301</v>
      </c>
      <c r="D75" s="120">
        <f>'2.kiadások Ök'!M75</f>
        <v>32</v>
      </c>
      <c r="E75" s="120">
        <f>'2.kiadások Ök'!N75</f>
        <v>32</v>
      </c>
      <c r="F75"/>
      <c r="G75"/>
      <c r="H75"/>
      <c r="I75"/>
      <c r="J75"/>
      <c r="K75"/>
      <c r="L75"/>
      <c r="M75"/>
      <c r="N75"/>
    </row>
    <row r="76" spans="1:14">
      <c r="A76" s="34" t="s">
        <v>2</v>
      </c>
      <c r="B76" s="30" t="s">
        <v>424</v>
      </c>
      <c r="C76" s="120">
        <f>'2.kiadások Ök'!L76</f>
        <v>456351</v>
      </c>
      <c r="D76" s="120">
        <f>'2.kiadások Ök'!M76</f>
        <v>456351</v>
      </c>
      <c r="E76" s="120">
        <f>'2.kiadások Ök'!N76</f>
        <v>69456</v>
      </c>
      <c r="F76"/>
      <c r="G76"/>
      <c r="H76"/>
      <c r="I76"/>
      <c r="J76"/>
      <c r="K76"/>
      <c r="L76"/>
      <c r="M76"/>
      <c r="N76"/>
    </row>
    <row r="77" spans="1:14">
      <c r="A77" s="34" t="s">
        <v>425</v>
      </c>
      <c r="B77" s="30" t="s">
        <v>426</v>
      </c>
      <c r="C77" s="120">
        <f>'2.kiadások Ök'!L77</f>
        <v>0</v>
      </c>
      <c r="D77" s="120">
        <f>'2.kiadások Ök'!M77</f>
        <v>786</v>
      </c>
      <c r="E77" s="120">
        <f>'2.kiadások Ök'!N77</f>
        <v>786</v>
      </c>
      <c r="F77"/>
      <c r="G77"/>
      <c r="H77"/>
      <c r="I77"/>
      <c r="J77"/>
      <c r="K77"/>
      <c r="L77"/>
      <c r="M77"/>
      <c r="N77"/>
    </row>
    <row r="78" spans="1:14">
      <c r="A78" s="34" t="s">
        <v>427</v>
      </c>
      <c r="B78" s="30" t="s">
        <v>428</v>
      </c>
      <c r="C78" s="120">
        <f>'2.kiadások Ök'!L78</f>
        <v>3339</v>
      </c>
      <c r="D78" s="120">
        <f>'2.kiadások Ök'!M78</f>
        <v>3515</v>
      </c>
      <c r="E78" s="120">
        <f>'2.kiadások Ök'!N78</f>
        <v>3514</v>
      </c>
      <c r="F78"/>
      <c r="G78"/>
      <c r="H78"/>
      <c r="I78"/>
      <c r="J78"/>
      <c r="K78"/>
      <c r="L78"/>
      <c r="M78"/>
      <c r="N78"/>
    </row>
    <row r="79" spans="1:14">
      <c r="A79" s="6" t="s">
        <v>429</v>
      </c>
      <c r="B79" s="30" t="s">
        <v>430</v>
      </c>
      <c r="C79" s="120">
        <f>'2.kiadások Ök'!L79</f>
        <v>0</v>
      </c>
      <c r="D79" s="120">
        <f>'2.kiadások Ök'!M79</f>
        <v>0</v>
      </c>
      <c r="E79" s="120">
        <f>'2.kiadások Ök'!N79</f>
        <v>0</v>
      </c>
      <c r="F79"/>
      <c r="G79"/>
      <c r="H79"/>
      <c r="I79"/>
      <c r="J79"/>
      <c r="K79"/>
      <c r="L79"/>
      <c r="M79"/>
      <c r="N79"/>
    </row>
    <row r="80" spans="1:14">
      <c r="A80" s="6" t="s">
        <v>431</v>
      </c>
      <c r="B80" s="30" t="s">
        <v>432</v>
      </c>
      <c r="C80" s="120">
        <f>'2.kiadások Ök'!L80</f>
        <v>0</v>
      </c>
      <c r="D80" s="120">
        <f>'2.kiadások Ök'!M80</f>
        <v>0</v>
      </c>
      <c r="E80" s="120">
        <f>'2.kiadások Ök'!N80</f>
        <v>0</v>
      </c>
      <c r="F80"/>
      <c r="G80"/>
      <c r="H80"/>
      <c r="I80"/>
      <c r="J80"/>
      <c r="K80"/>
      <c r="L80"/>
      <c r="M80"/>
      <c r="N80"/>
    </row>
    <row r="81" spans="1:14">
      <c r="A81" s="6" t="s">
        <v>433</v>
      </c>
      <c r="B81" s="30" t="s">
        <v>434</v>
      </c>
      <c r="C81" s="120">
        <f>'2.kiadások Ök'!L81</f>
        <v>983</v>
      </c>
      <c r="D81" s="120">
        <f>'2.kiadások Ök'!M81</f>
        <v>4747</v>
      </c>
      <c r="E81" s="120">
        <f>'2.kiadások Ök'!N81</f>
        <v>4746</v>
      </c>
      <c r="F81"/>
      <c r="G81"/>
      <c r="H81"/>
      <c r="I81"/>
      <c r="J81"/>
      <c r="K81"/>
      <c r="L81"/>
      <c r="M81"/>
      <c r="N81"/>
    </row>
    <row r="82" spans="1:14">
      <c r="A82" s="50" t="s">
        <v>1072</v>
      </c>
      <c r="B82" s="52" t="s">
        <v>435</v>
      </c>
      <c r="C82" s="120">
        <f>'2.kiadások Ök'!L82</f>
        <v>460974</v>
      </c>
      <c r="D82" s="120">
        <f>'2.kiadások Ök'!M82</f>
        <v>465431</v>
      </c>
      <c r="E82" s="120">
        <f>'2.kiadások Ök'!N82</f>
        <v>78534</v>
      </c>
      <c r="F82"/>
      <c r="G82"/>
      <c r="H82"/>
      <c r="I82"/>
      <c r="J82"/>
      <c r="K82"/>
      <c r="L82"/>
      <c r="M82"/>
      <c r="N82"/>
    </row>
    <row r="83" spans="1:14">
      <c r="A83" s="13" t="s">
        <v>436</v>
      </c>
      <c r="B83" s="30" t="s">
        <v>437</v>
      </c>
      <c r="C83" s="120">
        <f>'2.kiadások Ök'!L83</f>
        <v>39084</v>
      </c>
      <c r="D83" s="120">
        <f>'2.kiadások Ök'!M83</f>
        <v>39084</v>
      </c>
      <c r="E83" s="120">
        <f>'2.kiadások Ök'!N83</f>
        <v>0</v>
      </c>
      <c r="F83"/>
      <c r="G83"/>
      <c r="H83"/>
      <c r="I83"/>
      <c r="J83"/>
      <c r="K83"/>
      <c r="L83"/>
      <c r="M83"/>
      <c r="N83"/>
    </row>
    <row r="84" spans="1:14">
      <c r="A84" s="13" t="s">
        <v>438</v>
      </c>
      <c r="B84" s="30" t="s">
        <v>439</v>
      </c>
      <c r="C84" s="120">
        <f>'2.kiadások Ök'!L84</f>
        <v>0</v>
      </c>
      <c r="D84" s="120">
        <f>'2.kiadások Ök'!M84</f>
        <v>0</v>
      </c>
      <c r="E84" s="120">
        <f>'2.kiadások Ök'!N84</f>
        <v>0</v>
      </c>
      <c r="F84"/>
      <c r="G84"/>
      <c r="H84"/>
      <c r="I84"/>
      <c r="J84"/>
      <c r="K84"/>
      <c r="L84"/>
      <c r="M84"/>
      <c r="N84"/>
    </row>
    <row r="85" spans="1:14">
      <c r="A85" s="13" t="s">
        <v>440</v>
      </c>
      <c r="B85" s="30" t="s">
        <v>441</v>
      </c>
      <c r="C85" s="120">
        <f>'2.kiadások Ök'!L85</f>
        <v>1000</v>
      </c>
      <c r="D85" s="120">
        <f>'2.kiadások Ök'!M85</f>
        <v>1000</v>
      </c>
      <c r="E85" s="120">
        <f>'2.kiadások Ök'!N85</f>
        <v>0</v>
      </c>
      <c r="F85"/>
      <c r="G85"/>
      <c r="H85"/>
      <c r="I85"/>
      <c r="J85"/>
      <c r="K85"/>
      <c r="L85"/>
      <c r="M85"/>
      <c r="N85"/>
    </row>
    <row r="86" spans="1:14">
      <c r="A86" s="13" t="s">
        <v>442</v>
      </c>
      <c r="B86" s="30" t="s">
        <v>443</v>
      </c>
      <c r="C86" s="120">
        <f>'2.kiadások Ök'!L86</f>
        <v>959</v>
      </c>
      <c r="D86" s="120">
        <f>'2.kiadások Ök'!M86</f>
        <v>959</v>
      </c>
      <c r="E86" s="120">
        <f>'2.kiadások Ök'!N86</f>
        <v>0</v>
      </c>
      <c r="F86"/>
      <c r="G86"/>
      <c r="H86"/>
      <c r="I86"/>
      <c r="J86"/>
      <c r="K86"/>
      <c r="L86"/>
      <c r="M86"/>
      <c r="N86"/>
    </row>
    <row r="87" spans="1:14">
      <c r="A87" s="49" t="s">
        <v>1073</v>
      </c>
      <c r="B87" s="52" t="s">
        <v>444</v>
      </c>
      <c r="C87" s="120">
        <f>'2.kiadások Ök'!L87</f>
        <v>41043</v>
      </c>
      <c r="D87" s="120">
        <f>'2.kiadások Ök'!M87</f>
        <v>41043</v>
      </c>
      <c r="E87" s="120">
        <f>'2.kiadások Ök'!N87</f>
        <v>0</v>
      </c>
      <c r="F87"/>
      <c r="G87"/>
      <c r="H87"/>
      <c r="I87"/>
      <c r="J87"/>
      <c r="K87"/>
      <c r="L87"/>
      <c r="M87"/>
      <c r="N87"/>
    </row>
    <row r="88" spans="1:14">
      <c r="A88" s="13" t="s">
        <v>445</v>
      </c>
      <c r="B88" s="30" t="s">
        <v>446</v>
      </c>
      <c r="C88" s="120">
        <f>'2.kiadások Ök'!L88</f>
        <v>0</v>
      </c>
      <c r="D88" s="120">
        <f>'2.kiadások Ök'!M88</f>
        <v>0</v>
      </c>
      <c r="E88" s="120">
        <f>'2.kiadások Ök'!N88</f>
        <v>0</v>
      </c>
      <c r="F88"/>
      <c r="G88"/>
      <c r="H88"/>
      <c r="I88"/>
      <c r="J88"/>
      <c r="K88"/>
      <c r="L88"/>
      <c r="M88"/>
      <c r="N88"/>
    </row>
    <row r="89" spans="1:14">
      <c r="A89" s="13" t="s">
        <v>3</v>
      </c>
      <c r="B89" s="30" t="s">
        <v>447</v>
      </c>
      <c r="C89" s="120">
        <f>'2.kiadások Ök'!L89</f>
        <v>0</v>
      </c>
      <c r="D89" s="120">
        <f>'2.kiadások Ök'!M89</f>
        <v>0</v>
      </c>
      <c r="E89" s="120">
        <f>'2.kiadások Ök'!N89</f>
        <v>0</v>
      </c>
      <c r="F89"/>
      <c r="G89"/>
      <c r="H89"/>
      <c r="I89"/>
      <c r="J89"/>
      <c r="K89"/>
      <c r="L89"/>
      <c r="M89"/>
      <c r="N89"/>
    </row>
    <row r="90" spans="1:14">
      <c r="A90" s="13" t="s">
        <v>4</v>
      </c>
      <c r="B90" s="30" t="s">
        <v>448</v>
      </c>
      <c r="C90" s="120">
        <f>'2.kiadások Ök'!L90</f>
        <v>0</v>
      </c>
      <c r="D90" s="120">
        <f>'2.kiadások Ök'!M90</f>
        <v>0</v>
      </c>
      <c r="E90" s="120">
        <f>'2.kiadások Ök'!N90</f>
        <v>0</v>
      </c>
      <c r="F90"/>
      <c r="G90"/>
      <c r="H90"/>
      <c r="I90"/>
      <c r="J90"/>
      <c r="K90"/>
      <c r="L90"/>
      <c r="M90"/>
      <c r="N90"/>
    </row>
    <row r="91" spans="1:14">
      <c r="A91" s="13" t="s">
        <v>5</v>
      </c>
      <c r="B91" s="30" t="s">
        <v>449</v>
      </c>
      <c r="C91" s="120">
        <f>'2.kiadások Ök'!L91</f>
        <v>0</v>
      </c>
      <c r="D91" s="120">
        <f>'2.kiadások Ök'!M91</f>
        <v>0</v>
      </c>
      <c r="E91" s="120">
        <f>'2.kiadások Ök'!N91</f>
        <v>0</v>
      </c>
      <c r="F91"/>
      <c r="G91"/>
      <c r="H91"/>
      <c r="I91"/>
      <c r="J91"/>
      <c r="K91"/>
      <c r="L91"/>
      <c r="M91"/>
      <c r="N91"/>
    </row>
    <row r="92" spans="1:14">
      <c r="A92" s="13" t="s">
        <v>6</v>
      </c>
      <c r="B92" s="30" t="s">
        <v>450</v>
      </c>
      <c r="C92" s="120">
        <f>'2.kiadások Ök'!L92</f>
        <v>0</v>
      </c>
      <c r="D92" s="120">
        <f>'2.kiadások Ök'!M92</f>
        <v>0</v>
      </c>
      <c r="E92" s="120">
        <f>'2.kiadások Ök'!N92</f>
        <v>0</v>
      </c>
      <c r="F92"/>
      <c r="G92"/>
      <c r="H92"/>
      <c r="I92"/>
      <c r="J92"/>
      <c r="K92"/>
      <c r="L92"/>
      <c r="M92"/>
      <c r="N92"/>
    </row>
    <row r="93" spans="1:14">
      <c r="A93" s="13" t="s">
        <v>7</v>
      </c>
      <c r="B93" s="30" t="s">
        <v>451</v>
      </c>
      <c r="C93" s="120">
        <f>'2.kiadások Ök'!L93</f>
        <v>0</v>
      </c>
      <c r="D93" s="120">
        <f>'2.kiadások Ök'!M93</f>
        <v>0</v>
      </c>
      <c r="E93" s="120">
        <f>'2.kiadások Ök'!N93</f>
        <v>0</v>
      </c>
      <c r="F93"/>
      <c r="G93"/>
      <c r="H93"/>
      <c r="I93"/>
      <c r="J93"/>
      <c r="K93"/>
      <c r="L93"/>
      <c r="M93"/>
      <c r="N93"/>
    </row>
    <row r="94" spans="1:14">
      <c r="A94" s="13" t="s">
        <v>452</v>
      </c>
      <c r="B94" s="30" t="s">
        <v>453</v>
      </c>
      <c r="C94" s="120">
        <f>'2.kiadások Ök'!L94</f>
        <v>0</v>
      </c>
      <c r="D94" s="120">
        <f>'2.kiadások Ök'!M94</f>
        <v>0</v>
      </c>
      <c r="E94" s="120">
        <f>'2.kiadások Ök'!N94</f>
        <v>0</v>
      </c>
      <c r="F94"/>
      <c r="G94"/>
      <c r="H94"/>
      <c r="I94"/>
      <c r="J94"/>
      <c r="K94"/>
      <c r="L94"/>
      <c r="M94"/>
      <c r="N94"/>
    </row>
    <row r="95" spans="1:14">
      <c r="A95" s="13" t="s">
        <v>8</v>
      </c>
      <c r="B95" s="30" t="s">
        <v>454</v>
      </c>
      <c r="C95" s="120">
        <f>'2.kiadások Ök'!L95</f>
        <v>0</v>
      </c>
      <c r="D95" s="120">
        <f>'2.kiadások Ök'!M95</f>
        <v>835</v>
      </c>
      <c r="E95" s="120">
        <f>'2.kiadások Ök'!N95</f>
        <v>835</v>
      </c>
      <c r="F95"/>
      <c r="G95"/>
      <c r="H95"/>
      <c r="I95"/>
      <c r="J95"/>
      <c r="K95"/>
      <c r="L95"/>
      <c r="M95"/>
      <c r="N95"/>
    </row>
    <row r="96" spans="1:14">
      <c r="A96" s="49" t="s">
        <v>1074</v>
      </c>
      <c r="B96" s="52" t="s">
        <v>455</v>
      </c>
      <c r="C96" s="120">
        <f>'2.kiadások Ök'!L96</f>
        <v>0</v>
      </c>
      <c r="D96" s="120">
        <f>'2.kiadások Ök'!M96</f>
        <v>835</v>
      </c>
      <c r="E96" s="120">
        <f>'2.kiadások Ök'!N96</f>
        <v>835</v>
      </c>
      <c r="F96"/>
      <c r="G96"/>
      <c r="H96"/>
      <c r="I96"/>
      <c r="J96"/>
      <c r="K96"/>
      <c r="L96"/>
      <c r="M96"/>
      <c r="N96"/>
    </row>
    <row r="97" spans="1:24" ht="15.6">
      <c r="A97" s="59" t="s">
        <v>130</v>
      </c>
      <c r="B97" s="52"/>
      <c r="C97" s="120">
        <f>'2.kiadások Ök'!L97</f>
        <v>502017</v>
      </c>
      <c r="D97" s="120">
        <f>'2.kiadások Ök'!M97</f>
        <v>507309</v>
      </c>
      <c r="E97" s="120">
        <f>'2.kiadások Ök'!N97</f>
        <v>79369</v>
      </c>
      <c r="F97"/>
      <c r="G97"/>
      <c r="H97"/>
      <c r="I97"/>
      <c r="J97"/>
      <c r="K97"/>
      <c r="L97"/>
      <c r="M97"/>
      <c r="N97"/>
    </row>
    <row r="98" spans="1:24" ht="15.6">
      <c r="A98" s="35" t="s">
        <v>16</v>
      </c>
      <c r="B98" s="36" t="s">
        <v>456</v>
      </c>
      <c r="C98" s="120">
        <f>'2.kiadások Ök'!L98</f>
        <v>759536</v>
      </c>
      <c r="D98" s="120">
        <f>'2.kiadások Ök'!M98</f>
        <v>775358</v>
      </c>
      <c r="E98" s="120">
        <f>'2.kiadások Ök'!N98</f>
        <v>288734</v>
      </c>
      <c r="F98"/>
      <c r="G98"/>
      <c r="H98"/>
      <c r="I98"/>
      <c r="J98"/>
      <c r="K98"/>
      <c r="L98"/>
      <c r="M98"/>
      <c r="N98"/>
    </row>
    <row r="99" spans="1:24">
      <c r="A99" s="13" t="s">
        <v>9</v>
      </c>
      <c r="B99" s="5" t="s">
        <v>457</v>
      </c>
      <c r="C99" s="120">
        <f>'2.kiadások Ök'!L99</f>
        <v>0</v>
      </c>
      <c r="D99" s="120">
        <f>'2.kiadások Ök'!M99</f>
        <v>0</v>
      </c>
      <c r="E99" s="120">
        <f>'2.kiadások Ök'!N99</f>
        <v>0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3"/>
      <c r="X99" s="23"/>
    </row>
    <row r="100" spans="1:24">
      <c r="A100" s="13" t="s">
        <v>459</v>
      </c>
      <c r="B100" s="5" t="s">
        <v>460</v>
      </c>
      <c r="C100" s="120">
        <f>'2.kiadások Ök'!L100</f>
        <v>0</v>
      </c>
      <c r="D100" s="120">
        <f>'2.kiadások Ök'!M100</f>
        <v>0</v>
      </c>
      <c r="E100" s="120">
        <f>'2.kiadások Ök'!N100</f>
        <v>0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3"/>
      <c r="X100" s="23"/>
    </row>
    <row r="101" spans="1:24">
      <c r="A101" s="13" t="s">
        <v>10</v>
      </c>
      <c r="B101" s="5" t="s">
        <v>461</v>
      </c>
      <c r="C101" s="120">
        <f>'2.kiadások Ök'!L101</f>
        <v>0</v>
      </c>
      <c r="D101" s="120">
        <f>'2.kiadások Ök'!M101</f>
        <v>0</v>
      </c>
      <c r="E101" s="120">
        <f>'2.kiadások Ök'!N101</f>
        <v>0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3"/>
      <c r="X101" s="23"/>
    </row>
    <row r="102" spans="1:24">
      <c r="A102" s="15" t="s">
        <v>1079</v>
      </c>
      <c r="B102" s="7" t="s">
        <v>462</v>
      </c>
      <c r="C102" s="120">
        <f>'2.kiadások Ök'!L102</f>
        <v>0</v>
      </c>
      <c r="D102" s="120">
        <f>'2.kiadások Ök'!M102</f>
        <v>0</v>
      </c>
      <c r="E102" s="120">
        <f>'2.kiadások Ök'!N102</f>
        <v>0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3"/>
      <c r="X102" s="23"/>
    </row>
    <row r="103" spans="1:24">
      <c r="A103" s="37" t="s">
        <v>11</v>
      </c>
      <c r="B103" s="5" t="s">
        <v>463</v>
      </c>
      <c r="C103" s="120">
        <f>'2.kiadások Ök'!L103</f>
        <v>0</v>
      </c>
      <c r="D103" s="120">
        <f>'2.kiadások Ök'!M103</f>
        <v>0</v>
      </c>
      <c r="E103" s="120">
        <f>'2.kiadások Ök'!N103</f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3"/>
      <c r="X103" s="23"/>
    </row>
    <row r="104" spans="1:24">
      <c r="A104" s="37" t="s">
        <v>1082</v>
      </c>
      <c r="B104" s="5" t="s">
        <v>466</v>
      </c>
      <c r="C104" s="120">
        <f>'2.kiadások Ök'!L104</f>
        <v>0</v>
      </c>
      <c r="D104" s="120">
        <f>'2.kiadások Ök'!M104</f>
        <v>0</v>
      </c>
      <c r="E104" s="120">
        <f>'2.kiadások Ök'!N104</f>
        <v>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3"/>
      <c r="X104" s="23"/>
    </row>
    <row r="105" spans="1:24">
      <c r="A105" s="13" t="s">
        <v>467</v>
      </c>
      <c r="B105" s="5" t="s">
        <v>468</v>
      </c>
      <c r="C105" s="120">
        <f>'2.kiadások Ök'!L105</f>
        <v>0</v>
      </c>
      <c r="D105" s="120">
        <f>'2.kiadások Ök'!M105</f>
        <v>0</v>
      </c>
      <c r="E105" s="120">
        <f>'2.kiadások Ök'!N105</f>
        <v>0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3"/>
      <c r="X105" s="23"/>
    </row>
    <row r="106" spans="1:24">
      <c r="A106" s="13" t="s">
        <v>12</v>
      </c>
      <c r="B106" s="5" t="s">
        <v>469</v>
      </c>
      <c r="C106" s="120">
        <f>'2.kiadások Ök'!L106</f>
        <v>0</v>
      </c>
      <c r="D106" s="120">
        <f>'2.kiadások Ök'!M106</f>
        <v>0</v>
      </c>
      <c r="E106" s="120">
        <f>'2.kiadások Ök'!N106</f>
        <v>0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3"/>
      <c r="X106" s="23"/>
    </row>
    <row r="107" spans="1:24">
      <c r="A107" s="14" t="s">
        <v>1080</v>
      </c>
      <c r="B107" s="7" t="s">
        <v>470</v>
      </c>
      <c r="C107" s="120">
        <f>'2.kiadások Ök'!L107</f>
        <v>0</v>
      </c>
      <c r="D107" s="120">
        <f>'2.kiadások Ök'!M107</f>
        <v>0</v>
      </c>
      <c r="E107" s="120">
        <f>'2.kiadások Ök'!N107</f>
        <v>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3"/>
      <c r="X107" s="23"/>
    </row>
    <row r="108" spans="1:24">
      <c r="A108" s="37" t="s">
        <v>471</v>
      </c>
      <c r="B108" s="5" t="s">
        <v>472</v>
      </c>
      <c r="C108" s="120">
        <f>'2.kiadások Ök'!L108</f>
        <v>0</v>
      </c>
      <c r="D108" s="120">
        <f>'2.kiadások Ök'!M108</f>
        <v>0</v>
      </c>
      <c r="E108" s="120">
        <f>'2.kiadások Ök'!N108</f>
        <v>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3"/>
      <c r="X108" s="23"/>
    </row>
    <row r="109" spans="1:24">
      <c r="A109" s="37" t="s">
        <v>473</v>
      </c>
      <c r="B109" s="5" t="s">
        <v>474</v>
      </c>
      <c r="C109" s="120">
        <f>'2.kiadások Ök'!L109</f>
        <v>0</v>
      </c>
      <c r="D109" s="120">
        <f>'2.kiadások Ök'!M109</f>
        <v>0</v>
      </c>
      <c r="E109" s="120">
        <f>'2.kiadások Ök'!N109</f>
        <v>0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3"/>
      <c r="X109" s="23"/>
    </row>
    <row r="110" spans="1:24">
      <c r="A110" s="14" t="s">
        <v>475</v>
      </c>
      <c r="B110" s="7" t="s">
        <v>476</v>
      </c>
      <c r="C110" s="120">
        <f>'2.kiadások Ök'!L110</f>
        <v>144334</v>
      </c>
      <c r="D110" s="120">
        <f>'2.kiadások Ök'!M110</f>
        <v>145470</v>
      </c>
      <c r="E110" s="120">
        <f>'2.kiadások Ök'!N110</f>
        <v>145470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3"/>
      <c r="X110" s="23"/>
    </row>
    <row r="111" spans="1:24">
      <c r="A111" s="37" t="s">
        <v>477</v>
      </c>
      <c r="B111" s="5" t="s">
        <v>478</v>
      </c>
      <c r="C111" s="120">
        <f>'2.kiadások Ök'!L111</f>
        <v>0</v>
      </c>
      <c r="D111" s="120">
        <f>'2.kiadások Ök'!M111</f>
        <v>0</v>
      </c>
      <c r="E111" s="120">
        <f>'2.kiadások Ök'!N111</f>
        <v>0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3"/>
      <c r="X111" s="23"/>
    </row>
    <row r="112" spans="1:24">
      <c r="A112" s="37" t="s">
        <v>479</v>
      </c>
      <c r="B112" s="5" t="s">
        <v>480</v>
      </c>
      <c r="C112" s="120">
        <f>'2.kiadások Ök'!L112</f>
        <v>0</v>
      </c>
      <c r="D112" s="120">
        <f>'2.kiadások Ök'!M112</f>
        <v>0</v>
      </c>
      <c r="E112" s="120">
        <f>'2.kiadások Ök'!N112</f>
        <v>0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3"/>
      <c r="X112" s="23"/>
    </row>
    <row r="113" spans="1:33">
      <c r="A113" s="37" t="s">
        <v>481</v>
      </c>
      <c r="B113" s="5" t="s">
        <v>482</v>
      </c>
      <c r="C113" s="120">
        <f>'2.kiadások Ök'!L113</f>
        <v>0</v>
      </c>
      <c r="D113" s="120">
        <f>'2.kiadások Ök'!M113</f>
        <v>0</v>
      </c>
      <c r="E113" s="120">
        <f>'2.kiadások Ök'!N113</f>
        <v>0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3"/>
      <c r="X113" s="23"/>
    </row>
    <row r="114" spans="1:33">
      <c r="A114" s="38" t="s">
        <v>1081</v>
      </c>
      <c r="B114" s="39" t="s">
        <v>483</v>
      </c>
      <c r="C114" s="120">
        <f>'2.kiadások Ök'!L114</f>
        <v>144334</v>
      </c>
      <c r="D114" s="120">
        <f>'2.kiadások Ök'!M114</f>
        <v>145470</v>
      </c>
      <c r="E114" s="120">
        <f>'2.kiadások Ök'!N114</f>
        <v>145470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3"/>
      <c r="X114" s="23"/>
    </row>
    <row r="115" spans="1:33">
      <c r="A115" s="37" t="s">
        <v>484</v>
      </c>
      <c r="B115" s="5" t="s">
        <v>485</v>
      </c>
      <c r="C115" s="120">
        <f>'2.kiadások Ök'!L115</f>
        <v>0</v>
      </c>
      <c r="D115" s="120">
        <f>'2.kiadások Ök'!M115</f>
        <v>0</v>
      </c>
      <c r="E115" s="120">
        <f>'2.kiadások Ök'!N115</f>
        <v>0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3"/>
      <c r="X115" s="23"/>
    </row>
    <row r="116" spans="1:33">
      <c r="A116" s="13" t="s">
        <v>486</v>
      </c>
      <c r="B116" s="5" t="s">
        <v>487</v>
      </c>
      <c r="C116" s="120">
        <f>'2.kiadások Ök'!L116</f>
        <v>0</v>
      </c>
      <c r="D116" s="120">
        <f>'2.kiadások Ök'!M116</f>
        <v>0</v>
      </c>
      <c r="E116" s="120">
        <f>'2.kiadások Ök'!N116</f>
        <v>0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3"/>
      <c r="X116" s="23"/>
    </row>
    <row r="117" spans="1:33">
      <c r="A117" s="37" t="s">
        <v>13</v>
      </c>
      <c r="B117" s="5" t="s">
        <v>488</v>
      </c>
      <c r="C117" s="120">
        <f>'2.kiadások Ök'!L117</f>
        <v>0</v>
      </c>
      <c r="D117" s="120">
        <f>'2.kiadások Ök'!M117</f>
        <v>0</v>
      </c>
      <c r="E117" s="120">
        <f>'2.kiadások Ök'!N117</f>
        <v>0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3"/>
      <c r="X117" s="23"/>
    </row>
    <row r="118" spans="1:33">
      <c r="A118" s="37" t="s">
        <v>1083</v>
      </c>
      <c r="B118" s="5" t="s">
        <v>489</v>
      </c>
      <c r="C118" s="120">
        <f>'2.kiadások Ök'!L118</f>
        <v>0</v>
      </c>
      <c r="D118" s="120">
        <f>'2.kiadások Ök'!M118</f>
        <v>0</v>
      </c>
      <c r="E118" s="120">
        <f>'2.kiadások Ök'!N118</f>
        <v>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3"/>
      <c r="X118" s="23"/>
    </row>
    <row r="119" spans="1:33">
      <c r="A119" s="38" t="s">
        <v>1084</v>
      </c>
      <c r="B119" s="39" t="s">
        <v>493</v>
      </c>
      <c r="C119" s="120">
        <f>'2.kiadások Ök'!L119</f>
        <v>0</v>
      </c>
      <c r="D119" s="120">
        <f>'2.kiadások Ök'!M119</f>
        <v>0</v>
      </c>
      <c r="E119" s="120">
        <f>'2.kiadások Ök'!N119</f>
        <v>0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3"/>
      <c r="X119" s="23"/>
    </row>
    <row r="120" spans="1:33">
      <c r="A120" s="13" t="s">
        <v>494</v>
      </c>
      <c r="B120" s="5" t="s">
        <v>495</v>
      </c>
      <c r="C120" s="120">
        <f>'2.kiadások Ök'!L120</f>
        <v>0</v>
      </c>
      <c r="D120" s="120">
        <f>'2.kiadások Ök'!M120</f>
        <v>0</v>
      </c>
      <c r="E120" s="120">
        <f>'2.kiadások Ök'!N120</f>
        <v>0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3"/>
      <c r="X120" s="23"/>
    </row>
    <row r="121" spans="1:33" ht="15.6">
      <c r="A121" s="40" t="s">
        <v>17</v>
      </c>
      <c r="B121" s="41" t="s">
        <v>496</v>
      </c>
      <c r="C121" s="120">
        <f>'2.kiadások Ök'!L121</f>
        <v>144334</v>
      </c>
      <c r="D121" s="120">
        <f>'2.kiadások Ök'!M121</f>
        <v>145470</v>
      </c>
      <c r="E121" s="120">
        <f>'2.kiadások Ök'!N121</f>
        <v>145470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3"/>
      <c r="X121" s="23"/>
    </row>
    <row r="122" spans="1:33" ht="15.6">
      <c r="A122" s="127" t="s">
        <v>54</v>
      </c>
      <c r="B122" s="128"/>
      <c r="C122" s="120">
        <f>'2.kiadások Ök'!L122</f>
        <v>903870</v>
      </c>
      <c r="D122" s="120">
        <f>'2.kiadások Ök'!M122</f>
        <v>920828</v>
      </c>
      <c r="E122" s="120">
        <f>'2.kiadások Ök'!N122</f>
        <v>434204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33">
      <c r="B123" s="23"/>
      <c r="C123" s="131"/>
      <c r="D123" s="120"/>
      <c r="E123" s="120"/>
      <c r="F123" s="131"/>
      <c r="G123" s="131"/>
      <c r="H123" s="131"/>
      <c r="I123" s="131"/>
      <c r="J123" s="131"/>
      <c r="K123" s="131"/>
      <c r="L123" s="131"/>
      <c r="M123" s="131"/>
      <c r="N123" s="131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>
      <c r="B124" s="23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>
      <c r="B125" s="23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>
      <c r="B126" s="23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>
      <c r="B127" s="23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>
      <c r="B128" s="23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2:33">
      <c r="B129" s="23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2:33">
      <c r="B130" s="23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2:33">
      <c r="B131" s="23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2:33">
      <c r="B132" s="23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2:33">
      <c r="B133" s="23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2:33">
      <c r="B134" s="23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2:33">
      <c r="B135" s="23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2:33">
      <c r="B136" s="23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2:33">
      <c r="B137" s="23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2:33">
      <c r="B138" s="23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2:33">
      <c r="B139" s="23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2:33">
      <c r="B140" s="23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2:33">
      <c r="B141" s="23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2:33">
      <c r="B142" s="23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2:33">
      <c r="B143" s="23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2:33">
      <c r="B144" s="23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2:33">
      <c r="B145" s="23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2:33">
      <c r="B146" s="23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2:33">
      <c r="B147" s="23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2:33">
      <c r="B148" s="23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2:33">
      <c r="B149" s="23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2:33">
      <c r="B150" s="23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2:33">
      <c r="B151" s="23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2:33">
      <c r="B152" s="23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2:33">
      <c r="B153" s="23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2:33">
      <c r="B154" s="23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2:33">
      <c r="B155" s="23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2:33">
      <c r="B156" s="23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2:33">
      <c r="B157" s="23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2:33">
      <c r="B158" s="23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</row>
    <row r="159" spans="2:33">
      <c r="B159" s="23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2:33">
      <c r="B160" s="23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2:33">
      <c r="B161" s="23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2:33">
      <c r="B162" s="23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2:33">
      <c r="B163" s="23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2:33">
      <c r="B164" s="23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2:33">
      <c r="B165" s="23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2:33">
      <c r="B166" s="23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2:33">
      <c r="B167" s="23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2:33">
      <c r="B168" s="23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2:33">
      <c r="B169" s="23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2:33">
      <c r="B170" s="23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2:33">
      <c r="B171" s="23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</sheetData>
  <phoneticPr fontId="46" type="noConversion"/>
  <pageMargins left="0.70866141732283472" right="0.70866141732283472" top="0.25" bottom="0.22" header="0.17" footer="0.06"/>
  <pageSetup paperSize="9" scale="44" orientation="portrait" horizontalDpi="300" verticalDpi="300" r:id="rId1"/>
  <headerFooter alignWithMargins="0">
    <oddHeader>&amp;R44.sz. melléklet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X171"/>
  <sheetViews>
    <sheetView zoomScale="85" workbookViewId="0">
      <pane xSplit="2" ySplit="5" topLeftCell="C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4.4"/>
  <cols>
    <col min="1" max="1" width="105.109375" customWidth="1"/>
    <col min="3" max="5" width="15.6640625" style="122" customWidth="1"/>
  </cols>
  <sheetData>
    <row r="1" spans="1:5" ht="20.25" customHeight="1">
      <c r="A1" s="194" t="s">
        <v>1020</v>
      </c>
      <c r="B1" s="68"/>
      <c r="C1" s="195"/>
      <c r="D1" s="195"/>
      <c r="E1" s="195"/>
    </row>
    <row r="2" spans="1:5" ht="19.5" customHeight="1">
      <c r="A2" s="196" t="s">
        <v>102</v>
      </c>
      <c r="B2" s="68"/>
      <c r="C2" s="195"/>
      <c r="D2" s="195"/>
      <c r="E2" s="195"/>
    </row>
    <row r="3" spans="1:5" ht="18">
      <c r="A3" s="121"/>
    </row>
    <row r="4" spans="1:5">
      <c r="A4" s="129" t="s">
        <v>692</v>
      </c>
    </row>
    <row r="5" spans="1:5" ht="40.200000000000003">
      <c r="A5" s="2" t="s">
        <v>319</v>
      </c>
      <c r="B5" s="3" t="s">
        <v>320</v>
      </c>
      <c r="C5" s="124" t="s">
        <v>1029</v>
      </c>
      <c r="D5" s="124" t="s">
        <v>1030</v>
      </c>
      <c r="E5" s="124" t="s">
        <v>1031</v>
      </c>
    </row>
    <row r="6" spans="1:5">
      <c r="A6" s="28" t="s">
        <v>321</v>
      </c>
      <c r="B6" s="29" t="s">
        <v>322</v>
      </c>
      <c r="C6" s="125">
        <f>'3.kiadások Faluház '!L6</f>
        <v>5225</v>
      </c>
      <c r="D6" s="125">
        <f>'3.kiadások Faluház '!M6</f>
        <v>5185</v>
      </c>
      <c r="E6" s="125">
        <f>'3.kiadások Faluház '!N6</f>
        <v>5184</v>
      </c>
    </row>
    <row r="7" spans="1:5">
      <c r="A7" s="28" t="s">
        <v>323</v>
      </c>
      <c r="B7" s="30" t="s">
        <v>324</v>
      </c>
      <c r="C7" s="125">
        <f>'3.kiadások Faluház '!L7</f>
        <v>0</v>
      </c>
      <c r="D7" s="125">
        <f>'3.kiadások Faluház '!M7</f>
        <v>0</v>
      </c>
      <c r="E7" s="125">
        <f>'3.kiadások Faluház '!N7</f>
        <v>0</v>
      </c>
    </row>
    <row r="8" spans="1:5">
      <c r="A8" s="28" t="s">
        <v>325</v>
      </c>
      <c r="B8" s="30" t="s">
        <v>326</v>
      </c>
      <c r="C8" s="125">
        <f>'3.kiadások Faluház '!L8</f>
        <v>0</v>
      </c>
      <c r="D8" s="125">
        <f>'3.kiadások Faluház '!M8</f>
        <v>44</v>
      </c>
      <c r="E8" s="125">
        <f>'3.kiadások Faluház '!N8</f>
        <v>44</v>
      </c>
    </row>
    <row r="9" spans="1:5">
      <c r="A9" s="31" t="s">
        <v>327</v>
      </c>
      <c r="B9" s="30" t="s">
        <v>328</v>
      </c>
      <c r="C9" s="125">
        <f>'3.kiadások Faluház '!L9</f>
        <v>92</v>
      </c>
      <c r="D9" s="125">
        <f>'3.kiadások Faluház '!M9</f>
        <v>26</v>
      </c>
      <c r="E9" s="125">
        <f>'3.kiadások Faluház '!N9</f>
        <v>26</v>
      </c>
    </row>
    <row r="10" spans="1:5">
      <c r="A10" s="31" t="s">
        <v>329</v>
      </c>
      <c r="B10" s="30" t="s">
        <v>330</v>
      </c>
      <c r="C10" s="125">
        <f>'3.kiadások Faluház '!L10</f>
        <v>0</v>
      </c>
      <c r="D10" s="125">
        <f>'3.kiadások Faluház '!M10</f>
        <v>0</v>
      </c>
      <c r="E10" s="125">
        <f>'3.kiadások Faluház '!N10</f>
        <v>0</v>
      </c>
    </row>
    <row r="11" spans="1:5">
      <c r="A11" s="31" t="s">
        <v>331</v>
      </c>
      <c r="B11" s="30" t="s">
        <v>332</v>
      </c>
      <c r="C11" s="125">
        <f>'3.kiadások Faluház '!L11</f>
        <v>44</v>
      </c>
      <c r="D11" s="125">
        <f>'3.kiadások Faluház '!M11</f>
        <v>0</v>
      </c>
      <c r="E11" s="125">
        <f>'3.kiadások Faluház '!N11</f>
        <v>0</v>
      </c>
    </row>
    <row r="12" spans="1:5">
      <c r="A12" s="31" t="s">
        <v>333</v>
      </c>
      <c r="B12" s="30" t="s">
        <v>334</v>
      </c>
      <c r="C12" s="125">
        <f>'3.kiadások Faluház '!L12</f>
        <v>148</v>
      </c>
      <c r="D12" s="125">
        <f>'3.kiadások Faluház '!M12</f>
        <v>404</v>
      </c>
      <c r="E12" s="125">
        <f>'3.kiadások Faluház '!N12</f>
        <v>404</v>
      </c>
    </row>
    <row r="13" spans="1:5">
      <c r="A13" s="31" t="s">
        <v>335</v>
      </c>
      <c r="B13" s="30" t="s">
        <v>336</v>
      </c>
      <c r="C13" s="125">
        <f>'3.kiadások Faluház '!L13</f>
        <v>0</v>
      </c>
      <c r="D13" s="125">
        <f>'3.kiadások Faluház '!M13</f>
        <v>0</v>
      </c>
      <c r="E13" s="125">
        <f>'3.kiadások Faluház '!N13</f>
        <v>0</v>
      </c>
    </row>
    <row r="14" spans="1:5">
      <c r="A14" s="5" t="s">
        <v>337</v>
      </c>
      <c r="B14" s="30" t="s">
        <v>338</v>
      </c>
      <c r="C14" s="125">
        <f>'3.kiadások Faluház '!L14</f>
        <v>295</v>
      </c>
      <c r="D14" s="125">
        <f>'3.kiadások Faluház '!M14</f>
        <v>29</v>
      </c>
      <c r="E14" s="125">
        <f>'3.kiadások Faluház '!N14</f>
        <v>29</v>
      </c>
    </row>
    <row r="15" spans="1:5">
      <c r="A15" s="5" t="s">
        <v>339</v>
      </c>
      <c r="B15" s="30" t="s">
        <v>340</v>
      </c>
      <c r="C15" s="125">
        <f>'3.kiadások Faluház '!L15</f>
        <v>0</v>
      </c>
      <c r="D15" s="125">
        <f>'3.kiadások Faluház '!M15</f>
        <v>12</v>
      </c>
      <c r="E15" s="125">
        <f>'3.kiadások Faluház '!N15</f>
        <v>12</v>
      </c>
    </row>
    <row r="16" spans="1:5">
      <c r="A16" s="5" t="s">
        <v>341</v>
      </c>
      <c r="B16" s="30" t="s">
        <v>342</v>
      </c>
      <c r="C16" s="125">
        <f>'3.kiadások Faluház '!L16</f>
        <v>0</v>
      </c>
      <c r="D16" s="125">
        <f>'3.kiadások Faluház '!M16</f>
        <v>0</v>
      </c>
      <c r="E16" s="125">
        <f>'3.kiadások Faluház '!N16</f>
        <v>0</v>
      </c>
    </row>
    <row r="17" spans="1:5">
      <c r="A17" s="5" t="s">
        <v>343</v>
      </c>
      <c r="B17" s="30" t="s">
        <v>344</v>
      </c>
      <c r="C17" s="125">
        <f>'3.kiadások Faluház '!L17</f>
        <v>0</v>
      </c>
      <c r="D17" s="125">
        <f>'3.kiadások Faluház '!M17</f>
        <v>0</v>
      </c>
      <c r="E17" s="125">
        <f>'3.kiadások Faluház '!N17</f>
        <v>0</v>
      </c>
    </row>
    <row r="18" spans="1:5">
      <c r="A18" s="5" t="s">
        <v>1085</v>
      </c>
      <c r="B18" s="30" t="s">
        <v>345</v>
      </c>
      <c r="C18" s="125">
        <f>'3.kiadások Faluház '!L18</f>
        <v>0</v>
      </c>
      <c r="D18" s="125">
        <f>'3.kiadások Faluház '!M18</f>
        <v>25</v>
      </c>
      <c r="E18" s="125">
        <f>'3.kiadások Faluház '!N18</f>
        <v>25</v>
      </c>
    </row>
    <row r="19" spans="1:5">
      <c r="A19" s="32" t="s">
        <v>618</v>
      </c>
      <c r="B19" s="33" t="s">
        <v>346</v>
      </c>
      <c r="C19" s="125">
        <f>'3.kiadások Faluház '!L19</f>
        <v>5804</v>
      </c>
      <c r="D19" s="125">
        <f>'3.kiadások Faluház '!M19</f>
        <v>5725</v>
      </c>
      <c r="E19" s="125">
        <f>'3.kiadások Faluház '!N19</f>
        <v>5724</v>
      </c>
    </row>
    <row r="20" spans="1:5">
      <c r="A20" s="5" t="s">
        <v>347</v>
      </c>
      <c r="B20" s="30" t="s">
        <v>348</v>
      </c>
      <c r="C20" s="125">
        <f>'3.kiadások Faluház '!L20</f>
        <v>0</v>
      </c>
      <c r="D20" s="125">
        <f>'3.kiadások Faluház '!M20</f>
        <v>0</v>
      </c>
      <c r="E20" s="125">
        <f>'3.kiadások Faluház '!N20</f>
        <v>0</v>
      </c>
    </row>
    <row r="21" spans="1:5">
      <c r="A21" s="5" t="s">
        <v>349</v>
      </c>
      <c r="B21" s="30" t="s">
        <v>350</v>
      </c>
      <c r="C21" s="125">
        <f>'3.kiadások Faluház '!L21</f>
        <v>111</v>
      </c>
      <c r="D21" s="125">
        <f>'3.kiadások Faluház '!M21</f>
        <v>100</v>
      </c>
      <c r="E21" s="125">
        <f>'3.kiadások Faluház '!N21</f>
        <v>100</v>
      </c>
    </row>
    <row r="22" spans="1:5">
      <c r="A22" s="6" t="s">
        <v>351</v>
      </c>
      <c r="B22" s="30" t="s">
        <v>352</v>
      </c>
      <c r="C22" s="125">
        <f>'3.kiadások Faluház '!L22</f>
        <v>0</v>
      </c>
      <c r="D22" s="125">
        <f>'3.kiadások Faluház '!M22</f>
        <v>21</v>
      </c>
      <c r="E22" s="125">
        <f>'3.kiadások Faluház '!N22</f>
        <v>20</v>
      </c>
    </row>
    <row r="23" spans="1:5">
      <c r="A23" s="7" t="s">
        <v>619</v>
      </c>
      <c r="B23" s="33" t="s">
        <v>353</v>
      </c>
      <c r="C23" s="125">
        <f>'3.kiadások Faluház '!L23</f>
        <v>111</v>
      </c>
      <c r="D23" s="125">
        <f>'3.kiadások Faluház '!M23</f>
        <v>121</v>
      </c>
      <c r="E23" s="125">
        <f>'3.kiadások Faluház '!N23</f>
        <v>120</v>
      </c>
    </row>
    <row r="24" spans="1:5">
      <c r="A24" s="51" t="s">
        <v>14</v>
      </c>
      <c r="B24" s="52" t="s">
        <v>354</v>
      </c>
      <c r="C24" s="125">
        <f>'3.kiadások Faluház '!L24</f>
        <v>5915</v>
      </c>
      <c r="D24" s="125">
        <f>'3.kiadások Faluház '!M24</f>
        <v>5846</v>
      </c>
      <c r="E24" s="125">
        <f>'3.kiadások Faluház '!N24</f>
        <v>5844</v>
      </c>
    </row>
    <row r="25" spans="1:5">
      <c r="A25" s="39" t="s">
        <v>1086</v>
      </c>
      <c r="B25" s="52" t="s">
        <v>355</v>
      </c>
      <c r="C25" s="125">
        <f>'3.kiadások Faluház '!L25</f>
        <v>1636</v>
      </c>
      <c r="D25" s="125">
        <f>'3.kiadások Faluház '!M25</f>
        <v>1617</v>
      </c>
      <c r="E25" s="125">
        <f>'3.kiadások Faluház '!N25</f>
        <v>1615</v>
      </c>
    </row>
    <row r="26" spans="1:5">
      <c r="A26" s="5" t="s">
        <v>356</v>
      </c>
      <c r="B26" s="30" t="s">
        <v>357</v>
      </c>
      <c r="C26" s="125">
        <f>'3.kiadások Faluház '!L26</f>
        <v>1000</v>
      </c>
      <c r="D26" s="125">
        <f>'3.kiadások Faluház '!M26</f>
        <v>1246</v>
      </c>
      <c r="E26" s="125">
        <f>'3.kiadások Faluház '!N26</f>
        <v>1245</v>
      </c>
    </row>
    <row r="27" spans="1:5">
      <c r="A27" s="5" t="s">
        <v>358</v>
      </c>
      <c r="B27" s="30" t="s">
        <v>359</v>
      </c>
      <c r="C27" s="125">
        <f>'3.kiadások Faluház '!L27</f>
        <v>1430</v>
      </c>
      <c r="D27" s="125">
        <f>'3.kiadások Faluház '!M27</f>
        <v>1660</v>
      </c>
      <c r="E27" s="125">
        <f>'3.kiadások Faluház '!N27</f>
        <v>1660</v>
      </c>
    </row>
    <row r="28" spans="1:5">
      <c r="A28" s="5" t="s">
        <v>360</v>
      </c>
      <c r="B28" s="30" t="s">
        <v>361</v>
      </c>
      <c r="C28" s="125">
        <f>'3.kiadások Faluház '!L28</f>
        <v>0</v>
      </c>
      <c r="D28" s="125">
        <f>'3.kiadások Faluház '!M28</f>
        <v>0</v>
      </c>
      <c r="E28" s="125">
        <f>'3.kiadások Faluház '!N28</f>
        <v>0</v>
      </c>
    </row>
    <row r="29" spans="1:5">
      <c r="A29" s="7" t="s">
        <v>620</v>
      </c>
      <c r="B29" s="33" t="s">
        <v>362</v>
      </c>
      <c r="C29" s="125">
        <f>'3.kiadások Faluház '!L29</f>
        <v>2430</v>
      </c>
      <c r="D29" s="125">
        <f>'3.kiadások Faluház '!M29</f>
        <v>2906</v>
      </c>
      <c r="E29" s="125">
        <f>'3.kiadások Faluház '!N29</f>
        <v>2905</v>
      </c>
    </row>
    <row r="30" spans="1:5">
      <c r="A30" s="5" t="s">
        <v>363</v>
      </c>
      <c r="B30" s="30" t="s">
        <v>364</v>
      </c>
      <c r="C30" s="125">
        <f>'3.kiadások Faluház '!L30</f>
        <v>115</v>
      </c>
      <c r="D30" s="125">
        <f>'3.kiadások Faluház '!M30</f>
        <v>70</v>
      </c>
      <c r="E30" s="125">
        <f>'3.kiadások Faluház '!N30</f>
        <v>70</v>
      </c>
    </row>
    <row r="31" spans="1:5">
      <c r="A31" s="5" t="s">
        <v>365</v>
      </c>
      <c r="B31" s="30" t="s">
        <v>366</v>
      </c>
      <c r="C31" s="125">
        <f>'3.kiadások Faluház '!L31</f>
        <v>300</v>
      </c>
      <c r="D31" s="125">
        <f>'3.kiadások Faluház '!M31</f>
        <v>319</v>
      </c>
      <c r="E31" s="125">
        <f>'3.kiadások Faluház '!N31</f>
        <v>318</v>
      </c>
    </row>
    <row r="32" spans="1:5" ht="15" customHeight="1">
      <c r="A32" s="7" t="s">
        <v>15</v>
      </c>
      <c r="B32" s="33" t="s">
        <v>367</v>
      </c>
      <c r="C32" s="125">
        <f>'3.kiadások Faluház '!L32</f>
        <v>415</v>
      </c>
      <c r="D32" s="125">
        <f>'3.kiadások Faluház '!M32</f>
        <v>389</v>
      </c>
      <c r="E32" s="125">
        <f>'3.kiadások Faluház '!N32</f>
        <v>388</v>
      </c>
    </row>
    <row r="33" spans="1:5">
      <c r="A33" s="5" t="s">
        <v>368</v>
      </c>
      <c r="B33" s="30" t="s">
        <v>369</v>
      </c>
      <c r="C33" s="125">
        <f>'3.kiadások Faluház '!L33</f>
        <v>2500</v>
      </c>
      <c r="D33" s="125">
        <f>'3.kiadások Faluház '!M33</f>
        <v>1484</v>
      </c>
      <c r="E33" s="125">
        <f>'3.kiadások Faluház '!N33</f>
        <v>1484</v>
      </c>
    </row>
    <row r="34" spans="1:5">
      <c r="A34" s="5" t="s">
        <v>370</v>
      </c>
      <c r="B34" s="30" t="s">
        <v>371</v>
      </c>
      <c r="C34" s="125">
        <f>'3.kiadások Faluház '!L34</f>
        <v>0</v>
      </c>
      <c r="D34" s="125">
        <f>'3.kiadások Faluház '!M34</f>
        <v>0</v>
      </c>
      <c r="E34" s="125">
        <f>'3.kiadások Faluház '!N34</f>
        <v>0</v>
      </c>
    </row>
    <row r="35" spans="1:5">
      <c r="A35" s="5" t="s">
        <v>1087</v>
      </c>
      <c r="B35" s="30" t="s">
        <v>372</v>
      </c>
      <c r="C35" s="125">
        <f>'3.kiadások Faluház '!L35</f>
        <v>0</v>
      </c>
      <c r="D35" s="125">
        <f>'3.kiadások Faluház '!M35</f>
        <v>70</v>
      </c>
      <c r="E35" s="125">
        <f>'3.kiadások Faluház '!N35</f>
        <v>70</v>
      </c>
    </row>
    <row r="36" spans="1:5">
      <c r="A36" s="5" t="s">
        <v>373</v>
      </c>
      <c r="B36" s="30" t="s">
        <v>374</v>
      </c>
      <c r="C36" s="125">
        <f>'3.kiadások Faluház '!L36</f>
        <v>750</v>
      </c>
      <c r="D36" s="125">
        <f>'3.kiadások Faluház '!M36</f>
        <v>661</v>
      </c>
      <c r="E36" s="125">
        <f>'3.kiadások Faluház '!N36</f>
        <v>407</v>
      </c>
    </row>
    <row r="37" spans="1:5">
      <c r="A37" s="10" t="s">
        <v>1088</v>
      </c>
      <c r="B37" s="30" t="s">
        <v>375</v>
      </c>
      <c r="C37" s="125">
        <f>'3.kiadások Faluház '!L37</f>
        <v>0</v>
      </c>
      <c r="D37" s="125">
        <f>'3.kiadások Faluház '!M37</f>
        <v>0</v>
      </c>
      <c r="E37" s="125">
        <f>'3.kiadások Faluház '!N37</f>
        <v>0</v>
      </c>
    </row>
    <row r="38" spans="1:5">
      <c r="A38" s="6" t="s">
        <v>376</v>
      </c>
      <c r="B38" s="30" t="s">
        <v>377</v>
      </c>
      <c r="C38" s="125">
        <f>'3.kiadások Faluház '!L38</f>
        <v>0</v>
      </c>
      <c r="D38" s="125">
        <f>'3.kiadások Faluház '!M38</f>
        <v>0</v>
      </c>
      <c r="E38" s="125">
        <f>'3.kiadások Faluház '!N38</f>
        <v>0</v>
      </c>
    </row>
    <row r="39" spans="1:5">
      <c r="A39" s="5" t="s">
        <v>1089</v>
      </c>
      <c r="B39" s="30" t="s">
        <v>378</v>
      </c>
      <c r="C39" s="125">
        <f>'3.kiadások Faluház '!L39</f>
        <v>8360</v>
      </c>
      <c r="D39" s="125">
        <f>'3.kiadások Faluház '!M39</f>
        <v>8209</v>
      </c>
      <c r="E39" s="125">
        <f>'3.kiadások Faluház '!N39</f>
        <v>8208</v>
      </c>
    </row>
    <row r="40" spans="1:5">
      <c r="A40" s="7" t="s">
        <v>621</v>
      </c>
      <c r="B40" s="33" t="s">
        <v>379</v>
      </c>
      <c r="C40" s="125">
        <f>'3.kiadások Faluház '!L40</f>
        <v>11610</v>
      </c>
      <c r="D40" s="125">
        <f>'3.kiadások Faluház '!M40</f>
        <v>10424</v>
      </c>
      <c r="E40" s="125">
        <f>'3.kiadások Faluház '!N40</f>
        <v>10169</v>
      </c>
    </row>
    <row r="41" spans="1:5">
      <c r="A41" s="5" t="s">
        <v>380</v>
      </c>
      <c r="B41" s="30" t="s">
        <v>381</v>
      </c>
      <c r="C41" s="125">
        <f>'3.kiadások Faluház '!L41</f>
        <v>420</v>
      </c>
      <c r="D41" s="125">
        <f>'3.kiadások Faluház '!M41</f>
        <v>420</v>
      </c>
      <c r="E41" s="125">
        <f>'3.kiadások Faluház '!N41</f>
        <v>420</v>
      </c>
    </row>
    <row r="42" spans="1:5">
      <c r="A42" s="5" t="s">
        <v>382</v>
      </c>
      <c r="B42" s="30" t="s">
        <v>383</v>
      </c>
      <c r="C42" s="125">
        <f>'3.kiadások Faluház '!L42</f>
        <v>0</v>
      </c>
      <c r="D42" s="125">
        <f>'3.kiadások Faluház '!M42</f>
        <v>39</v>
      </c>
      <c r="E42" s="125">
        <f>'3.kiadások Faluház '!N42</f>
        <v>39</v>
      </c>
    </row>
    <row r="43" spans="1:5">
      <c r="A43" s="7" t="s">
        <v>657</v>
      </c>
      <c r="B43" s="33" t="s">
        <v>384</v>
      </c>
      <c r="C43" s="125">
        <f>'3.kiadások Faluház '!L43</f>
        <v>420</v>
      </c>
      <c r="D43" s="125">
        <f>'3.kiadások Faluház '!M43</f>
        <v>459</v>
      </c>
      <c r="E43" s="125">
        <f>'3.kiadások Faluház '!N43</f>
        <v>459</v>
      </c>
    </row>
    <row r="44" spans="1:5">
      <c r="A44" s="5" t="s">
        <v>385</v>
      </c>
      <c r="B44" s="30" t="s">
        <v>386</v>
      </c>
      <c r="C44" s="125">
        <f>'3.kiadások Faluház '!L44</f>
        <v>3840</v>
      </c>
      <c r="D44" s="125">
        <f>'3.kiadások Faluház '!M44</f>
        <v>3840</v>
      </c>
      <c r="E44" s="125">
        <f>'3.kiadások Faluház '!N44</f>
        <v>2161</v>
      </c>
    </row>
    <row r="45" spans="1:5">
      <c r="A45" s="5" t="s">
        <v>387</v>
      </c>
      <c r="B45" s="30" t="s">
        <v>388</v>
      </c>
      <c r="C45" s="125">
        <f>'3.kiadások Faluház '!L45</f>
        <v>0</v>
      </c>
      <c r="D45" s="125">
        <f>'3.kiadások Faluház '!M45</f>
        <v>0</v>
      </c>
      <c r="E45" s="125">
        <f>'3.kiadások Faluház '!N45</f>
        <v>0</v>
      </c>
    </row>
    <row r="46" spans="1:5">
      <c r="A46" s="5" t="s">
        <v>1090</v>
      </c>
      <c r="B46" s="30" t="s">
        <v>389</v>
      </c>
      <c r="C46" s="125">
        <f>'3.kiadások Faluház '!L46</f>
        <v>5</v>
      </c>
      <c r="D46" s="125">
        <f>'3.kiadások Faluház '!M46</f>
        <v>2</v>
      </c>
      <c r="E46" s="125">
        <f>'3.kiadások Faluház '!N46</f>
        <v>1</v>
      </c>
    </row>
    <row r="47" spans="1:5">
      <c r="A47" s="5" t="s">
        <v>1091</v>
      </c>
      <c r="B47" s="30" t="s">
        <v>390</v>
      </c>
      <c r="C47" s="125">
        <f>'3.kiadások Faluház '!L47</f>
        <v>0</v>
      </c>
      <c r="D47" s="125">
        <f>'3.kiadások Faluház '!M47</f>
        <v>0</v>
      </c>
      <c r="E47" s="125">
        <f>'3.kiadások Faluház '!N47</f>
        <v>0</v>
      </c>
    </row>
    <row r="48" spans="1:5">
      <c r="A48" s="5" t="s">
        <v>391</v>
      </c>
      <c r="B48" s="30" t="s">
        <v>392</v>
      </c>
      <c r="C48" s="125">
        <f>'3.kiadások Faluház '!L48</f>
        <v>40</v>
      </c>
      <c r="D48" s="125">
        <f>'3.kiadások Faluház '!M48</f>
        <v>19</v>
      </c>
      <c r="E48" s="125">
        <f>'3.kiadások Faluház '!N48</f>
        <v>19</v>
      </c>
    </row>
    <row r="49" spans="1:5">
      <c r="A49" s="7" t="s">
        <v>658</v>
      </c>
      <c r="B49" s="33" t="s">
        <v>393</v>
      </c>
      <c r="C49" s="125">
        <f>'3.kiadások Faluház '!L49</f>
        <v>3885</v>
      </c>
      <c r="D49" s="125">
        <f>'3.kiadások Faluház '!M49</f>
        <v>3861</v>
      </c>
      <c r="E49" s="125">
        <f>'3.kiadások Faluház '!N49</f>
        <v>2181</v>
      </c>
    </row>
    <row r="50" spans="1:5">
      <c r="A50" s="39" t="s">
        <v>659</v>
      </c>
      <c r="B50" s="52" t="s">
        <v>394</v>
      </c>
      <c r="C50" s="125">
        <f>'3.kiadások Faluház '!L50</f>
        <v>18760</v>
      </c>
      <c r="D50" s="125">
        <f>'3.kiadások Faluház '!M50</f>
        <v>18039</v>
      </c>
      <c r="E50" s="125">
        <f>'3.kiadások Faluház '!N50</f>
        <v>16102</v>
      </c>
    </row>
    <row r="51" spans="1:5">
      <c r="A51" s="13" t="s">
        <v>395</v>
      </c>
      <c r="B51" s="30" t="s">
        <v>396</v>
      </c>
      <c r="C51" s="125">
        <f>'3.kiadások Faluház '!L51</f>
        <v>0</v>
      </c>
      <c r="D51" s="125">
        <f>'3.kiadások Faluház '!M51</f>
        <v>0</v>
      </c>
      <c r="E51" s="125">
        <f>'3.kiadások Faluház '!N51</f>
        <v>0</v>
      </c>
    </row>
    <row r="52" spans="1:5">
      <c r="A52" s="13" t="s">
        <v>660</v>
      </c>
      <c r="B52" s="30" t="s">
        <v>397</v>
      </c>
      <c r="C52" s="125">
        <f>'3.kiadások Faluház '!L52</f>
        <v>0</v>
      </c>
      <c r="D52" s="125">
        <f>'3.kiadások Faluház '!M52</f>
        <v>0</v>
      </c>
      <c r="E52" s="125">
        <f>'3.kiadások Faluház '!N52</f>
        <v>0</v>
      </c>
    </row>
    <row r="53" spans="1:5">
      <c r="A53" s="17" t="s">
        <v>1092</v>
      </c>
      <c r="B53" s="30" t="s">
        <v>398</v>
      </c>
      <c r="C53" s="125">
        <f>'3.kiadások Faluház '!L53</f>
        <v>0</v>
      </c>
      <c r="D53" s="125">
        <f>'3.kiadások Faluház '!M53</f>
        <v>0</v>
      </c>
      <c r="E53" s="125">
        <f>'3.kiadások Faluház '!N53</f>
        <v>0</v>
      </c>
    </row>
    <row r="54" spans="1:5">
      <c r="A54" s="17" t="s">
        <v>1093</v>
      </c>
      <c r="B54" s="30" t="s">
        <v>399</v>
      </c>
      <c r="C54" s="125">
        <f>'3.kiadások Faluház '!L54</f>
        <v>0</v>
      </c>
      <c r="D54" s="125">
        <f>'3.kiadások Faluház '!M54</f>
        <v>0</v>
      </c>
      <c r="E54" s="125">
        <f>'3.kiadások Faluház '!N54</f>
        <v>0</v>
      </c>
    </row>
    <row r="55" spans="1:5">
      <c r="A55" s="17" t="s">
        <v>1094</v>
      </c>
      <c r="B55" s="30" t="s">
        <v>400</v>
      </c>
      <c r="C55" s="125">
        <f>'3.kiadások Faluház '!L55</f>
        <v>0</v>
      </c>
      <c r="D55" s="125">
        <f>'3.kiadások Faluház '!M55</f>
        <v>0</v>
      </c>
      <c r="E55" s="125">
        <f>'3.kiadások Faluház '!N55</f>
        <v>0</v>
      </c>
    </row>
    <row r="56" spans="1:5">
      <c r="A56" s="13" t="s">
        <v>1095</v>
      </c>
      <c r="B56" s="30" t="s">
        <v>401</v>
      </c>
      <c r="C56" s="125">
        <f>'3.kiadások Faluház '!L56</f>
        <v>0</v>
      </c>
      <c r="D56" s="125">
        <f>'3.kiadások Faluház '!M56</f>
        <v>0</v>
      </c>
      <c r="E56" s="125">
        <f>'3.kiadások Faluház '!N56</f>
        <v>0</v>
      </c>
    </row>
    <row r="57" spans="1:5">
      <c r="A57" s="13" t="s">
        <v>1096</v>
      </c>
      <c r="B57" s="30" t="s">
        <v>402</v>
      </c>
      <c r="C57" s="125">
        <f>'3.kiadások Faluház '!L57</f>
        <v>0</v>
      </c>
      <c r="D57" s="125">
        <f>'3.kiadások Faluház '!M57</f>
        <v>0</v>
      </c>
      <c r="E57" s="125">
        <f>'3.kiadások Faluház '!N57</f>
        <v>0</v>
      </c>
    </row>
    <row r="58" spans="1:5">
      <c r="A58" s="13" t="s">
        <v>1097</v>
      </c>
      <c r="B58" s="30" t="s">
        <v>403</v>
      </c>
      <c r="C58" s="125">
        <f>'3.kiadások Faluház '!L58</f>
        <v>0</v>
      </c>
      <c r="D58" s="125">
        <f>'3.kiadások Faluház '!M58</f>
        <v>0</v>
      </c>
      <c r="E58" s="125">
        <f>'3.kiadások Faluház '!N58</f>
        <v>0</v>
      </c>
    </row>
    <row r="59" spans="1:5">
      <c r="A59" s="49" t="s">
        <v>689</v>
      </c>
      <c r="B59" s="52" t="s">
        <v>404</v>
      </c>
      <c r="C59" s="125">
        <f>'3.kiadások Faluház '!L59</f>
        <v>0</v>
      </c>
      <c r="D59" s="125">
        <f>'3.kiadások Faluház '!M59</f>
        <v>0</v>
      </c>
      <c r="E59" s="125">
        <f>'3.kiadások Faluház '!N59</f>
        <v>0</v>
      </c>
    </row>
    <row r="60" spans="1:5">
      <c r="A60" s="12" t="s">
        <v>1098</v>
      </c>
      <c r="B60" s="30" t="s">
        <v>405</v>
      </c>
      <c r="C60" s="125">
        <f>'3.kiadások Faluház '!L60</f>
        <v>0</v>
      </c>
      <c r="D60" s="125">
        <f>'3.kiadások Faluház '!M60</f>
        <v>0</v>
      </c>
      <c r="E60" s="125">
        <f>'3.kiadások Faluház '!N60</f>
        <v>0</v>
      </c>
    </row>
    <row r="61" spans="1:5">
      <c r="A61" s="12" t="s">
        <v>406</v>
      </c>
      <c r="B61" s="30" t="s">
        <v>407</v>
      </c>
      <c r="C61" s="125">
        <f>'3.kiadások Faluház '!L61</f>
        <v>0</v>
      </c>
      <c r="D61" s="125">
        <f>'3.kiadások Faluház '!M61</f>
        <v>0</v>
      </c>
      <c r="E61" s="125">
        <f>'3.kiadások Faluház '!N61</f>
        <v>0</v>
      </c>
    </row>
    <row r="62" spans="1:5">
      <c r="A62" s="12" t="s">
        <v>408</v>
      </c>
      <c r="B62" s="30" t="s">
        <v>409</v>
      </c>
      <c r="C62" s="125">
        <f>'3.kiadások Faluház '!L62</f>
        <v>0</v>
      </c>
      <c r="D62" s="125">
        <f>'3.kiadások Faluház '!M62</f>
        <v>0</v>
      </c>
      <c r="E62" s="125">
        <f>'3.kiadások Faluház '!N62</f>
        <v>0</v>
      </c>
    </row>
    <row r="63" spans="1:5">
      <c r="A63" s="12" t="s">
        <v>690</v>
      </c>
      <c r="B63" s="30" t="s">
        <v>410</v>
      </c>
      <c r="C63" s="125">
        <f>'3.kiadások Faluház '!L63</f>
        <v>0</v>
      </c>
      <c r="D63" s="125">
        <f>'3.kiadások Faluház '!M63</f>
        <v>0</v>
      </c>
      <c r="E63" s="125">
        <f>'3.kiadások Faluház '!N63</f>
        <v>0</v>
      </c>
    </row>
    <row r="64" spans="1:5">
      <c r="A64" s="12" t="s">
        <v>1099</v>
      </c>
      <c r="B64" s="30" t="s">
        <v>411</v>
      </c>
      <c r="C64" s="125">
        <f>'3.kiadások Faluház '!L64</f>
        <v>0</v>
      </c>
      <c r="D64" s="125">
        <f>'3.kiadások Faluház '!M64</f>
        <v>0</v>
      </c>
      <c r="E64" s="125">
        <f>'3.kiadások Faluház '!N64</f>
        <v>0</v>
      </c>
    </row>
    <row r="65" spans="1:5">
      <c r="A65" s="12" t="s">
        <v>1067</v>
      </c>
      <c r="B65" s="30" t="s">
        <v>412</v>
      </c>
      <c r="C65" s="125">
        <f>'3.kiadások Faluház '!L65</f>
        <v>0</v>
      </c>
      <c r="D65" s="125">
        <f>'3.kiadások Faluház '!M65</f>
        <v>0</v>
      </c>
      <c r="E65" s="125">
        <f>'3.kiadások Faluház '!N65</f>
        <v>0</v>
      </c>
    </row>
    <row r="66" spans="1:5">
      <c r="A66" s="12" t="s">
        <v>1100</v>
      </c>
      <c r="B66" s="30" t="s">
        <v>413</v>
      </c>
      <c r="C66" s="125">
        <f>'3.kiadások Faluház '!L66</f>
        <v>0</v>
      </c>
      <c r="D66" s="125">
        <f>'3.kiadások Faluház '!M66</f>
        <v>0</v>
      </c>
      <c r="E66" s="125">
        <f>'3.kiadások Faluház '!N66</f>
        <v>0</v>
      </c>
    </row>
    <row r="67" spans="1:5">
      <c r="A67" s="12" t="s">
        <v>0</v>
      </c>
      <c r="B67" s="30" t="s">
        <v>414</v>
      </c>
      <c r="C67" s="125">
        <f>'3.kiadások Faluház '!L67</f>
        <v>0</v>
      </c>
      <c r="D67" s="125">
        <f>'3.kiadások Faluház '!M67</f>
        <v>0</v>
      </c>
      <c r="E67" s="125">
        <f>'3.kiadások Faluház '!N67</f>
        <v>0</v>
      </c>
    </row>
    <row r="68" spans="1:5">
      <c r="A68" s="12" t="s">
        <v>415</v>
      </c>
      <c r="B68" s="30" t="s">
        <v>416</v>
      </c>
      <c r="C68" s="125">
        <f>'3.kiadások Faluház '!L68</f>
        <v>0</v>
      </c>
      <c r="D68" s="125">
        <f>'3.kiadások Faluház '!M68</f>
        <v>0</v>
      </c>
      <c r="E68" s="125">
        <f>'3.kiadások Faluház '!N68</f>
        <v>0</v>
      </c>
    </row>
    <row r="69" spans="1:5">
      <c r="A69" s="20" t="s">
        <v>417</v>
      </c>
      <c r="B69" s="30" t="s">
        <v>418</v>
      </c>
      <c r="C69" s="125">
        <f>'3.kiadások Faluház '!L69</f>
        <v>0</v>
      </c>
      <c r="D69" s="125">
        <f>'3.kiadások Faluház '!M69</f>
        <v>0</v>
      </c>
      <c r="E69" s="125">
        <f>'3.kiadások Faluház '!N69</f>
        <v>0</v>
      </c>
    </row>
    <row r="70" spans="1:5">
      <c r="A70" s="12" t="s">
        <v>1</v>
      </c>
      <c r="B70" s="30" t="s">
        <v>419</v>
      </c>
      <c r="C70" s="125">
        <f>'3.kiadások Faluház '!L70</f>
        <v>0</v>
      </c>
      <c r="D70" s="125">
        <f>'3.kiadások Faluház '!M70</f>
        <v>0</v>
      </c>
      <c r="E70" s="125">
        <f>'3.kiadások Faluház '!N70</f>
        <v>0</v>
      </c>
    </row>
    <row r="71" spans="1:5">
      <c r="A71" s="20" t="s">
        <v>198</v>
      </c>
      <c r="B71" s="30" t="s">
        <v>420</v>
      </c>
      <c r="C71" s="125">
        <f>'3.kiadások Faluház '!L71</f>
        <v>101</v>
      </c>
      <c r="D71" s="125">
        <f>'3.kiadások Faluház '!M71</f>
        <v>0</v>
      </c>
      <c r="E71" s="125">
        <f>'3.kiadások Faluház '!N71</f>
        <v>0</v>
      </c>
    </row>
    <row r="72" spans="1:5">
      <c r="A72" s="20" t="s">
        <v>199</v>
      </c>
      <c r="B72" s="30" t="s">
        <v>420</v>
      </c>
      <c r="C72" s="125">
        <f>'3.kiadások Faluház '!L72</f>
        <v>0</v>
      </c>
      <c r="D72" s="125">
        <f>'3.kiadások Faluház '!M72</f>
        <v>0</v>
      </c>
      <c r="E72" s="125">
        <f>'3.kiadások Faluház '!N72</f>
        <v>0</v>
      </c>
    </row>
    <row r="73" spans="1:5">
      <c r="A73" s="49" t="s">
        <v>1070</v>
      </c>
      <c r="B73" s="52" t="s">
        <v>421</v>
      </c>
      <c r="C73" s="125">
        <f>'3.kiadások Faluház '!L73</f>
        <v>101</v>
      </c>
      <c r="D73" s="125">
        <f>'3.kiadások Faluház '!M73</f>
        <v>0</v>
      </c>
      <c r="E73" s="125">
        <f>'3.kiadások Faluház '!N73</f>
        <v>0</v>
      </c>
    </row>
    <row r="74" spans="1:5" ht="15.6">
      <c r="A74" s="59" t="s">
        <v>131</v>
      </c>
      <c r="B74" s="52"/>
      <c r="C74" s="125">
        <f>'3.kiadások Faluház '!L74</f>
        <v>26412</v>
      </c>
      <c r="D74" s="125">
        <f>'3.kiadások Faluház '!M74</f>
        <v>25502</v>
      </c>
      <c r="E74" s="125">
        <f>'3.kiadások Faluház '!N74</f>
        <v>23561</v>
      </c>
    </row>
    <row r="75" spans="1:5">
      <c r="A75" s="34" t="s">
        <v>422</v>
      </c>
      <c r="B75" s="30" t="s">
        <v>423</v>
      </c>
      <c r="C75" s="125">
        <f>'3.kiadások Faluház '!L75</f>
        <v>32</v>
      </c>
      <c r="D75" s="125">
        <f>'3.kiadások Faluház '!M75</f>
        <v>32</v>
      </c>
      <c r="E75" s="125">
        <f>'3.kiadások Faluház '!N75</f>
        <v>32</v>
      </c>
    </row>
    <row r="76" spans="1:5">
      <c r="A76" s="34" t="s">
        <v>2</v>
      </c>
      <c r="B76" s="30" t="s">
        <v>424</v>
      </c>
      <c r="C76" s="125">
        <f>'3.kiadások Faluház '!L76</f>
        <v>0</v>
      </c>
      <c r="D76" s="125">
        <f>'3.kiadások Faluház '!M76</f>
        <v>0</v>
      </c>
      <c r="E76" s="125">
        <f>'3.kiadások Faluház '!N76</f>
        <v>0</v>
      </c>
    </row>
    <row r="77" spans="1:5">
      <c r="A77" s="34" t="s">
        <v>425</v>
      </c>
      <c r="B77" s="30" t="s">
        <v>426</v>
      </c>
      <c r="C77" s="125">
        <f>'3.kiadások Faluház '!L77</f>
        <v>0</v>
      </c>
      <c r="D77" s="125">
        <f>'3.kiadások Faluház '!M77</f>
        <v>0</v>
      </c>
      <c r="E77" s="125">
        <f>'3.kiadások Faluház '!N77</f>
        <v>0</v>
      </c>
    </row>
    <row r="78" spans="1:5">
      <c r="A78" s="34" t="s">
        <v>427</v>
      </c>
      <c r="B78" s="30" t="s">
        <v>428</v>
      </c>
      <c r="C78" s="125">
        <f>'3.kiadások Faluház '!L78</f>
        <v>780</v>
      </c>
      <c r="D78" s="125">
        <f>'3.kiadások Faluház '!M78</f>
        <v>1690</v>
      </c>
      <c r="E78" s="125">
        <f>'3.kiadások Faluház '!N78</f>
        <v>1689</v>
      </c>
    </row>
    <row r="79" spans="1:5">
      <c r="A79" s="6" t="s">
        <v>429</v>
      </c>
      <c r="B79" s="30" t="s">
        <v>430</v>
      </c>
      <c r="C79" s="125">
        <f>'3.kiadások Faluház '!L79</f>
        <v>0</v>
      </c>
      <c r="D79" s="125">
        <f>'3.kiadások Faluház '!M79</f>
        <v>0</v>
      </c>
      <c r="E79" s="125">
        <f>'3.kiadások Faluház '!N79</f>
        <v>0</v>
      </c>
    </row>
    <row r="80" spans="1:5">
      <c r="A80" s="6" t="s">
        <v>431</v>
      </c>
      <c r="B80" s="30" t="s">
        <v>432</v>
      </c>
      <c r="C80" s="125">
        <f>'3.kiadások Faluház '!L80</f>
        <v>0</v>
      </c>
      <c r="D80" s="125">
        <f>'3.kiadások Faluház '!M80</f>
        <v>0</v>
      </c>
      <c r="E80" s="125">
        <f>'3.kiadások Faluház '!N80</f>
        <v>0</v>
      </c>
    </row>
    <row r="81" spans="1:5">
      <c r="A81" s="6" t="s">
        <v>433</v>
      </c>
      <c r="B81" s="30" t="s">
        <v>434</v>
      </c>
      <c r="C81" s="125">
        <f>'3.kiadások Faluház '!L81</f>
        <v>221</v>
      </c>
      <c r="D81" s="125">
        <f>'3.kiadások Faluház '!M81</f>
        <v>221</v>
      </c>
      <c r="E81" s="125">
        <f>'3.kiadások Faluház '!N81</f>
        <v>196</v>
      </c>
    </row>
    <row r="82" spans="1:5">
      <c r="A82" s="50" t="s">
        <v>1072</v>
      </c>
      <c r="B82" s="52" t="s">
        <v>435</v>
      </c>
      <c r="C82" s="125">
        <f>'3.kiadások Faluház '!L82</f>
        <v>1033</v>
      </c>
      <c r="D82" s="125">
        <f>'3.kiadások Faluház '!M82</f>
        <v>1943</v>
      </c>
      <c r="E82" s="125">
        <f>'3.kiadások Faluház '!N82</f>
        <v>1917</v>
      </c>
    </row>
    <row r="83" spans="1:5">
      <c r="A83" s="13" t="s">
        <v>436</v>
      </c>
      <c r="B83" s="30" t="s">
        <v>437</v>
      </c>
      <c r="C83" s="125">
        <f>'3.kiadások Faluház '!L83</f>
        <v>4000</v>
      </c>
      <c r="D83" s="125">
        <f>'3.kiadások Faluház '!M83</f>
        <v>4000</v>
      </c>
      <c r="E83" s="125">
        <f>'3.kiadások Faluház '!N83</f>
        <v>138</v>
      </c>
    </row>
    <row r="84" spans="1:5">
      <c r="A84" s="13" t="s">
        <v>438</v>
      </c>
      <c r="B84" s="30" t="s">
        <v>439</v>
      </c>
      <c r="C84" s="125">
        <f>'3.kiadások Faluház '!L84</f>
        <v>0</v>
      </c>
      <c r="D84" s="125">
        <f>'3.kiadások Faluház '!M84</f>
        <v>0</v>
      </c>
      <c r="E84" s="125">
        <f>'3.kiadások Faluház '!N84</f>
        <v>0</v>
      </c>
    </row>
    <row r="85" spans="1:5">
      <c r="A85" s="13" t="s">
        <v>440</v>
      </c>
      <c r="B85" s="30" t="s">
        <v>441</v>
      </c>
      <c r="C85" s="125">
        <f>'3.kiadások Faluház '!L85</f>
        <v>0</v>
      </c>
      <c r="D85" s="125">
        <f>'3.kiadások Faluház '!M85</f>
        <v>0</v>
      </c>
      <c r="E85" s="125">
        <f>'3.kiadások Faluház '!N85</f>
        <v>0</v>
      </c>
    </row>
    <row r="86" spans="1:5">
      <c r="A86" s="13" t="s">
        <v>442</v>
      </c>
      <c r="B86" s="30" t="s">
        <v>443</v>
      </c>
      <c r="C86" s="125">
        <f>'3.kiadások Faluház '!L86</f>
        <v>1080</v>
      </c>
      <c r="D86" s="125">
        <f>'3.kiadások Faluház '!M86</f>
        <v>1080</v>
      </c>
      <c r="E86" s="125">
        <f>'3.kiadások Faluház '!N86</f>
        <v>0</v>
      </c>
    </row>
    <row r="87" spans="1:5">
      <c r="A87" s="49" t="s">
        <v>1073</v>
      </c>
      <c r="B87" s="52" t="s">
        <v>444</v>
      </c>
      <c r="C87" s="125">
        <f>'3.kiadások Faluház '!L87</f>
        <v>5080</v>
      </c>
      <c r="D87" s="125">
        <f>'3.kiadások Faluház '!M87</f>
        <v>5080</v>
      </c>
      <c r="E87" s="125">
        <f>'3.kiadások Faluház '!N87</f>
        <v>138</v>
      </c>
    </row>
    <row r="88" spans="1:5">
      <c r="A88" s="13" t="s">
        <v>445</v>
      </c>
      <c r="B88" s="30" t="s">
        <v>446</v>
      </c>
      <c r="C88" s="125">
        <f>'3.kiadások Faluház '!L88</f>
        <v>0</v>
      </c>
      <c r="D88" s="125">
        <f>'3.kiadások Faluház '!M88</f>
        <v>0</v>
      </c>
      <c r="E88" s="125">
        <f>'3.kiadások Faluház '!N88</f>
        <v>0</v>
      </c>
    </row>
    <row r="89" spans="1:5">
      <c r="A89" s="13" t="s">
        <v>3</v>
      </c>
      <c r="B89" s="30" t="s">
        <v>447</v>
      </c>
      <c r="C89" s="125">
        <f>'3.kiadások Faluház '!L89</f>
        <v>0</v>
      </c>
      <c r="D89" s="125">
        <f>'3.kiadások Faluház '!M89</f>
        <v>0</v>
      </c>
      <c r="E89" s="125">
        <f>'3.kiadások Faluház '!N89</f>
        <v>0</v>
      </c>
    </row>
    <row r="90" spans="1:5">
      <c r="A90" s="13" t="s">
        <v>4</v>
      </c>
      <c r="B90" s="30" t="s">
        <v>448</v>
      </c>
      <c r="C90" s="125">
        <f>'3.kiadások Faluház '!L90</f>
        <v>0</v>
      </c>
      <c r="D90" s="125">
        <f>'3.kiadások Faluház '!M90</f>
        <v>0</v>
      </c>
      <c r="E90" s="125">
        <f>'3.kiadások Faluház '!N90</f>
        <v>0</v>
      </c>
    </row>
    <row r="91" spans="1:5">
      <c r="A91" s="13" t="s">
        <v>5</v>
      </c>
      <c r="B91" s="30" t="s">
        <v>449</v>
      </c>
      <c r="C91" s="125">
        <f>'3.kiadások Faluház '!L91</f>
        <v>0</v>
      </c>
      <c r="D91" s="125">
        <f>'3.kiadások Faluház '!M91</f>
        <v>0</v>
      </c>
      <c r="E91" s="125">
        <f>'3.kiadások Faluház '!N91</f>
        <v>0</v>
      </c>
    </row>
    <row r="92" spans="1:5">
      <c r="A92" s="13" t="s">
        <v>6</v>
      </c>
      <c r="B92" s="30" t="s">
        <v>450</v>
      </c>
      <c r="C92" s="125">
        <f>'3.kiadások Faluház '!L92</f>
        <v>0</v>
      </c>
      <c r="D92" s="125">
        <f>'3.kiadások Faluház '!M92</f>
        <v>0</v>
      </c>
      <c r="E92" s="125">
        <f>'3.kiadások Faluház '!N92</f>
        <v>0</v>
      </c>
    </row>
    <row r="93" spans="1:5">
      <c r="A93" s="13" t="s">
        <v>7</v>
      </c>
      <c r="B93" s="30" t="s">
        <v>451</v>
      </c>
      <c r="C93" s="125">
        <f>'3.kiadások Faluház '!L93</f>
        <v>0</v>
      </c>
      <c r="D93" s="125">
        <f>'3.kiadások Faluház '!M93</f>
        <v>0</v>
      </c>
      <c r="E93" s="125">
        <f>'3.kiadások Faluház '!N93</f>
        <v>0</v>
      </c>
    </row>
    <row r="94" spans="1:5">
      <c r="A94" s="13" t="s">
        <v>452</v>
      </c>
      <c r="B94" s="30" t="s">
        <v>453</v>
      </c>
      <c r="C94" s="125">
        <f>'3.kiadások Faluház '!L94</f>
        <v>0</v>
      </c>
      <c r="D94" s="125">
        <f>'3.kiadások Faluház '!M94</f>
        <v>0</v>
      </c>
      <c r="E94" s="125">
        <f>'3.kiadások Faluház '!N94</f>
        <v>0</v>
      </c>
    </row>
    <row r="95" spans="1:5">
      <c r="A95" s="13" t="s">
        <v>8</v>
      </c>
      <c r="B95" s="30" t="s">
        <v>454</v>
      </c>
      <c r="C95" s="125">
        <f>'3.kiadások Faluház '!L95</f>
        <v>0</v>
      </c>
      <c r="D95" s="125">
        <f>'3.kiadások Faluház '!M95</f>
        <v>0</v>
      </c>
      <c r="E95" s="125">
        <f>'3.kiadások Faluház '!N95</f>
        <v>0</v>
      </c>
    </row>
    <row r="96" spans="1:5">
      <c r="A96" s="49" t="s">
        <v>1074</v>
      </c>
      <c r="B96" s="52" t="s">
        <v>455</v>
      </c>
      <c r="C96" s="125">
        <f>'3.kiadások Faluház '!L96</f>
        <v>0</v>
      </c>
      <c r="D96" s="125">
        <f>'3.kiadások Faluház '!M96</f>
        <v>0</v>
      </c>
      <c r="E96" s="125">
        <f>'3.kiadások Faluház '!N96</f>
        <v>0</v>
      </c>
    </row>
    <row r="97" spans="1:24" ht="15.6">
      <c r="A97" s="59" t="s">
        <v>130</v>
      </c>
      <c r="B97" s="52"/>
      <c r="C97" s="125">
        <f>'3.kiadások Faluház '!L97</f>
        <v>6113</v>
      </c>
      <c r="D97" s="125">
        <f>'3.kiadások Faluház '!M97</f>
        <v>7023</v>
      </c>
      <c r="E97" s="125">
        <f>'3.kiadások Faluház '!N97</f>
        <v>2055</v>
      </c>
    </row>
    <row r="98" spans="1:24" ht="15.6">
      <c r="A98" s="35" t="s">
        <v>16</v>
      </c>
      <c r="B98" s="36" t="s">
        <v>456</v>
      </c>
      <c r="C98" s="125">
        <f>'3.kiadások Faluház '!L98</f>
        <v>32525</v>
      </c>
      <c r="D98" s="125">
        <f>'3.kiadások Faluház '!M98</f>
        <v>32525</v>
      </c>
      <c r="E98" s="125">
        <f>'3.kiadások Faluház '!N98</f>
        <v>25616</v>
      </c>
    </row>
    <row r="99" spans="1:24">
      <c r="A99" s="13" t="s">
        <v>9</v>
      </c>
      <c r="B99" s="5" t="s">
        <v>457</v>
      </c>
      <c r="C99" s="125">
        <f>'3.kiadások Faluház '!L99</f>
        <v>0</v>
      </c>
      <c r="D99" s="125">
        <f>'3.kiadások Faluház '!M99</f>
        <v>0</v>
      </c>
      <c r="E99" s="125">
        <f>'3.kiadások Faluház '!N99</f>
        <v>0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3"/>
      <c r="X99" s="23"/>
    </row>
    <row r="100" spans="1:24">
      <c r="A100" s="13" t="s">
        <v>459</v>
      </c>
      <c r="B100" s="5" t="s">
        <v>460</v>
      </c>
      <c r="C100" s="125">
        <f>'3.kiadások Faluház '!L100</f>
        <v>0</v>
      </c>
      <c r="D100" s="125">
        <f>'3.kiadások Faluház '!M100</f>
        <v>0</v>
      </c>
      <c r="E100" s="125">
        <f>'3.kiadások Faluház '!N100</f>
        <v>0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3"/>
      <c r="X100" s="23"/>
    </row>
    <row r="101" spans="1:24">
      <c r="A101" s="13" t="s">
        <v>10</v>
      </c>
      <c r="B101" s="5" t="s">
        <v>461</v>
      </c>
      <c r="C101" s="125">
        <f>'3.kiadások Faluház '!L101</f>
        <v>0</v>
      </c>
      <c r="D101" s="125">
        <f>'3.kiadások Faluház '!M101</f>
        <v>0</v>
      </c>
      <c r="E101" s="125">
        <f>'3.kiadások Faluház '!N101</f>
        <v>0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3"/>
      <c r="X101" s="23"/>
    </row>
    <row r="102" spans="1:24">
      <c r="A102" s="15" t="s">
        <v>1079</v>
      </c>
      <c r="B102" s="7" t="s">
        <v>462</v>
      </c>
      <c r="C102" s="125">
        <f>'3.kiadások Faluház '!L102</f>
        <v>0</v>
      </c>
      <c r="D102" s="125">
        <f>'3.kiadások Faluház '!M102</f>
        <v>0</v>
      </c>
      <c r="E102" s="125">
        <f>'3.kiadások Faluház '!N102</f>
        <v>0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3"/>
      <c r="X102" s="23"/>
    </row>
    <row r="103" spans="1:24">
      <c r="A103" s="37" t="s">
        <v>11</v>
      </c>
      <c r="B103" s="5" t="s">
        <v>463</v>
      </c>
      <c r="C103" s="125">
        <f>'3.kiadások Faluház '!L103</f>
        <v>0</v>
      </c>
      <c r="D103" s="125">
        <f>'3.kiadások Faluház '!M103</f>
        <v>0</v>
      </c>
      <c r="E103" s="125">
        <f>'3.kiadások Faluház '!N103</f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3"/>
      <c r="X103" s="23"/>
    </row>
    <row r="104" spans="1:24">
      <c r="A104" s="37" t="s">
        <v>1082</v>
      </c>
      <c r="B104" s="5" t="s">
        <v>466</v>
      </c>
      <c r="C104" s="125">
        <f>'3.kiadások Faluház '!L104</f>
        <v>0</v>
      </c>
      <c r="D104" s="125">
        <f>'3.kiadások Faluház '!M104</f>
        <v>0</v>
      </c>
      <c r="E104" s="125">
        <f>'3.kiadások Faluház '!N104</f>
        <v>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3"/>
      <c r="X104" s="23"/>
    </row>
    <row r="105" spans="1:24">
      <c r="A105" s="13" t="s">
        <v>467</v>
      </c>
      <c r="B105" s="5" t="s">
        <v>468</v>
      </c>
      <c r="C105" s="125">
        <f>'3.kiadások Faluház '!L105</f>
        <v>0</v>
      </c>
      <c r="D105" s="125">
        <f>'3.kiadások Faluház '!M105</f>
        <v>0</v>
      </c>
      <c r="E105" s="125">
        <f>'3.kiadások Faluház '!N105</f>
        <v>0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3"/>
      <c r="X105" s="23"/>
    </row>
    <row r="106" spans="1:24">
      <c r="A106" s="13" t="s">
        <v>12</v>
      </c>
      <c r="B106" s="5" t="s">
        <v>469</v>
      </c>
      <c r="C106" s="125">
        <f>'3.kiadások Faluház '!L106</f>
        <v>0</v>
      </c>
      <c r="D106" s="125">
        <f>'3.kiadások Faluház '!M106</f>
        <v>0</v>
      </c>
      <c r="E106" s="125">
        <f>'3.kiadások Faluház '!N106</f>
        <v>0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3"/>
      <c r="X106" s="23"/>
    </row>
    <row r="107" spans="1:24">
      <c r="A107" s="14" t="s">
        <v>1080</v>
      </c>
      <c r="B107" s="7" t="s">
        <v>470</v>
      </c>
      <c r="C107" s="125">
        <f>'3.kiadások Faluház '!L107</f>
        <v>0</v>
      </c>
      <c r="D107" s="125">
        <f>'3.kiadások Faluház '!M107</f>
        <v>0</v>
      </c>
      <c r="E107" s="125">
        <f>'3.kiadások Faluház '!N107</f>
        <v>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3"/>
      <c r="X107" s="23"/>
    </row>
    <row r="108" spans="1:24">
      <c r="A108" s="37" t="s">
        <v>471</v>
      </c>
      <c r="B108" s="5" t="s">
        <v>472</v>
      </c>
      <c r="C108" s="125">
        <f>'3.kiadások Faluház '!L108</f>
        <v>0</v>
      </c>
      <c r="D108" s="125">
        <f>'3.kiadások Faluház '!M108</f>
        <v>0</v>
      </c>
      <c r="E108" s="125">
        <f>'3.kiadások Faluház '!N108</f>
        <v>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3"/>
      <c r="X108" s="23"/>
    </row>
    <row r="109" spans="1:24">
      <c r="A109" s="37" t="s">
        <v>473</v>
      </c>
      <c r="B109" s="5" t="s">
        <v>474</v>
      </c>
      <c r="C109" s="125">
        <f>'3.kiadások Faluház '!L109</f>
        <v>0</v>
      </c>
      <c r="D109" s="125">
        <f>'3.kiadások Faluház '!M109</f>
        <v>0</v>
      </c>
      <c r="E109" s="125">
        <f>'3.kiadások Faluház '!N109</f>
        <v>0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3"/>
      <c r="X109" s="23"/>
    </row>
    <row r="110" spans="1:24">
      <c r="A110" s="14" t="s">
        <v>475</v>
      </c>
      <c r="B110" s="7" t="s">
        <v>476</v>
      </c>
      <c r="C110" s="125">
        <f>'3.kiadások Faluház '!L110</f>
        <v>0</v>
      </c>
      <c r="D110" s="125">
        <f>'3.kiadások Faluház '!M110</f>
        <v>0</v>
      </c>
      <c r="E110" s="125">
        <f>'3.kiadások Faluház '!N110</f>
        <v>0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3"/>
      <c r="X110" s="23"/>
    </row>
    <row r="111" spans="1:24">
      <c r="A111" s="37" t="s">
        <v>477</v>
      </c>
      <c r="B111" s="5" t="s">
        <v>478</v>
      </c>
      <c r="C111" s="125">
        <f>'3.kiadások Faluház '!L111</f>
        <v>0</v>
      </c>
      <c r="D111" s="125">
        <f>'3.kiadások Faluház '!M111</f>
        <v>0</v>
      </c>
      <c r="E111" s="125">
        <f>'3.kiadások Faluház '!N111</f>
        <v>0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3"/>
      <c r="X111" s="23"/>
    </row>
    <row r="112" spans="1:24">
      <c r="A112" s="37" t="s">
        <v>479</v>
      </c>
      <c r="B112" s="5" t="s">
        <v>480</v>
      </c>
      <c r="C112" s="125">
        <f>'3.kiadások Faluház '!L112</f>
        <v>0</v>
      </c>
      <c r="D112" s="125">
        <f>'3.kiadások Faluház '!M112</f>
        <v>0</v>
      </c>
      <c r="E112" s="125">
        <f>'3.kiadások Faluház '!N112</f>
        <v>0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3"/>
      <c r="X112" s="23"/>
    </row>
    <row r="113" spans="1:24">
      <c r="A113" s="37" t="s">
        <v>481</v>
      </c>
      <c r="B113" s="5" t="s">
        <v>482</v>
      </c>
      <c r="C113" s="125">
        <f>'3.kiadások Faluház '!L113</f>
        <v>0</v>
      </c>
      <c r="D113" s="125">
        <f>'3.kiadások Faluház '!M113</f>
        <v>0</v>
      </c>
      <c r="E113" s="125">
        <f>'3.kiadások Faluház '!N113</f>
        <v>0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3"/>
      <c r="X113" s="23"/>
    </row>
    <row r="114" spans="1:24">
      <c r="A114" s="38" t="s">
        <v>1081</v>
      </c>
      <c r="B114" s="39" t="s">
        <v>483</v>
      </c>
      <c r="C114" s="125">
        <f>'3.kiadások Faluház '!L114</f>
        <v>0</v>
      </c>
      <c r="D114" s="125">
        <f>'3.kiadások Faluház '!M114</f>
        <v>0</v>
      </c>
      <c r="E114" s="125">
        <f>'3.kiadások Faluház '!N114</f>
        <v>0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3"/>
      <c r="X114" s="23"/>
    </row>
    <row r="115" spans="1:24">
      <c r="A115" s="37" t="s">
        <v>484</v>
      </c>
      <c r="B115" s="5" t="s">
        <v>485</v>
      </c>
      <c r="C115" s="125">
        <f>'3.kiadások Faluház '!L115</f>
        <v>0</v>
      </c>
      <c r="D115" s="125">
        <f>'3.kiadások Faluház '!M115</f>
        <v>0</v>
      </c>
      <c r="E115" s="125">
        <f>'3.kiadások Faluház '!N115</f>
        <v>0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3"/>
      <c r="X115" s="23"/>
    </row>
    <row r="116" spans="1:24">
      <c r="A116" s="13" t="s">
        <v>486</v>
      </c>
      <c r="B116" s="5" t="s">
        <v>487</v>
      </c>
      <c r="C116" s="125">
        <f>'3.kiadások Faluház '!L116</f>
        <v>0</v>
      </c>
      <c r="D116" s="125">
        <f>'3.kiadások Faluház '!M116</f>
        <v>0</v>
      </c>
      <c r="E116" s="125">
        <f>'3.kiadások Faluház '!N116</f>
        <v>0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3"/>
      <c r="X116" s="23"/>
    </row>
    <row r="117" spans="1:24">
      <c r="A117" s="37" t="s">
        <v>13</v>
      </c>
      <c r="B117" s="5" t="s">
        <v>488</v>
      </c>
      <c r="C117" s="125">
        <f>'3.kiadások Faluház '!L117</f>
        <v>0</v>
      </c>
      <c r="D117" s="125">
        <f>'3.kiadások Faluház '!M117</f>
        <v>0</v>
      </c>
      <c r="E117" s="125">
        <f>'3.kiadások Faluház '!N117</f>
        <v>0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3"/>
      <c r="X117" s="23"/>
    </row>
    <row r="118" spans="1:24">
      <c r="A118" s="37" t="s">
        <v>1083</v>
      </c>
      <c r="B118" s="5" t="s">
        <v>489</v>
      </c>
      <c r="C118" s="125">
        <f>'3.kiadások Faluház '!L118</f>
        <v>0</v>
      </c>
      <c r="D118" s="125">
        <f>'3.kiadások Faluház '!M118</f>
        <v>0</v>
      </c>
      <c r="E118" s="125">
        <f>'3.kiadások Faluház '!N118</f>
        <v>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3"/>
      <c r="X118" s="23"/>
    </row>
    <row r="119" spans="1:24">
      <c r="A119" s="38" t="s">
        <v>1084</v>
      </c>
      <c r="B119" s="39" t="s">
        <v>493</v>
      </c>
      <c r="C119" s="125">
        <f>'3.kiadások Faluház '!L119</f>
        <v>0</v>
      </c>
      <c r="D119" s="125">
        <f>'3.kiadások Faluház '!M119</f>
        <v>0</v>
      </c>
      <c r="E119" s="125">
        <f>'3.kiadások Faluház '!N119</f>
        <v>0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3"/>
      <c r="X119" s="23"/>
    </row>
    <row r="120" spans="1:24">
      <c r="A120" s="13" t="s">
        <v>494</v>
      </c>
      <c r="B120" s="5" t="s">
        <v>495</v>
      </c>
      <c r="C120" s="125">
        <f>'3.kiadások Faluház '!L120</f>
        <v>0</v>
      </c>
      <c r="D120" s="125">
        <f>'3.kiadások Faluház '!M120</f>
        <v>0</v>
      </c>
      <c r="E120" s="125">
        <f>'3.kiadások Faluház '!N120</f>
        <v>0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3"/>
      <c r="X120" s="23"/>
    </row>
    <row r="121" spans="1:24" ht="15.6">
      <c r="A121" s="40" t="s">
        <v>17</v>
      </c>
      <c r="B121" s="41" t="s">
        <v>496</v>
      </c>
      <c r="C121" s="125">
        <f>'3.kiadások Faluház '!L121</f>
        <v>0</v>
      </c>
      <c r="D121" s="125">
        <f>'3.kiadások Faluház '!M121</f>
        <v>0</v>
      </c>
      <c r="E121" s="125">
        <f>'3.kiadások Faluház '!N121</f>
        <v>0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3"/>
      <c r="X121" s="23"/>
    </row>
    <row r="122" spans="1:24" ht="15.6">
      <c r="A122" s="127" t="s">
        <v>54</v>
      </c>
      <c r="B122" s="128"/>
      <c r="C122" s="125">
        <f>'3.kiadások Faluház '!L122</f>
        <v>32525</v>
      </c>
      <c r="D122" s="125">
        <f>'3.kiadások Faluház '!M122</f>
        <v>32525</v>
      </c>
      <c r="E122" s="125">
        <f>'3.kiadások Faluház '!N122</f>
        <v>25616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>
      <c r="B123" s="23"/>
      <c r="C123" s="131"/>
      <c r="D123" s="131"/>
      <c r="E123" s="131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>
      <c r="B124" s="23"/>
      <c r="C124" s="131"/>
      <c r="D124" s="131"/>
      <c r="E124" s="131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>
      <c r="B125" s="23"/>
      <c r="C125" s="131"/>
      <c r="D125" s="131"/>
      <c r="E125" s="131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>
      <c r="B126" s="23"/>
      <c r="C126" s="131"/>
      <c r="D126" s="131"/>
      <c r="E126" s="131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>
      <c r="B127" s="23"/>
      <c r="C127" s="131"/>
      <c r="D127" s="131"/>
      <c r="E127" s="131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>
      <c r="B128" s="23"/>
      <c r="C128" s="131"/>
      <c r="D128" s="131"/>
      <c r="E128" s="131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2:24">
      <c r="B129" s="23"/>
      <c r="C129" s="131"/>
      <c r="D129" s="131"/>
      <c r="E129" s="131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2:24">
      <c r="B130" s="23"/>
      <c r="C130" s="131"/>
      <c r="D130" s="131"/>
      <c r="E130" s="131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2:24">
      <c r="B131" s="23"/>
      <c r="C131" s="131"/>
      <c r="D131" s="131"/>
      <c r="E131" s="131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2:24">
      <c r="B132" s="23"/>
      <c r="C132" s="131"/>
      <c r="D132" s="131"/>
      <c r="E132" s="131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2:24">
      <c r="B133" s="23"/>
      <c r="C133" s="131"/>
      <c r="D133" s="131"/>
      <c r="E133" s="131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2:24">
      <c r="B134" s="23"/>
      <c r="C134" s="131"/>
      <c r="D134" s="131"/>
      <c r="E134" s="131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2:24">
      <c r="B135" s="23"/>
      <c r="C135" s="131"/>
      <c r="D135" s="131"/>
      <c r="E135" s="131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2:24">
      <c r="B136" s="23"/>
      <c r="C136" s="131"/>
      <c r="D136" s="131"/>
      <c r="E136" s="131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2:24">
      <c r="B137" s="23"/>
      <c r="C137" s="131"/>
      <c r="D137" s="131"/>
      <c r="E137" s="131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2:24">
      <c r="B138" s="23"/>
      <c r="C138" s="131"/>
      <c r="D138" s="131"/>
      <c r="E138" s="131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2:24">
      <c r="B139" s="23"/>
      <c r="C139" s="131"/>
      <c r="D139" s="131"/>
      <c r="E139" s="131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2:24">
      <c r="B140" s="23"/>
      <c r="C140" s="131"/>
      <c r="D140" s="131"/>
      <c r="E140" s="131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2:24">
      <c r="B141" s="23"/>
      <c r="C141" s="131"/>
      <c r="D141" s="131"/>
      <c r="E141" s="131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2:24">
      <c r="B142" s="23"/>
      <c r="C142" s="131"/>
      <c r="D142" s="131"/>
      <c r="E142" s="131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2:24">
      <c r="B143" s="23"/>
      <c r="C143" s="131"/>
      <c r="D143" s="131"/>
      <c r="E143" s="131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2:24">
      <c r="B144" s="23"/>
      <c r="C144" s="131"/>
      <c r="D144" s="131"/>
      <c r="E144" s="131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2:24">
      <c r="B145" s="23"/>
      <c r="C145" s="131"/>
      <c r="D145" s="131"/>
      <c r="E145" s="131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2:24">
      <c r="B146" s="23"/>
      <c r="C146" s="131"/>
      <c r="D146" s="131"/>
      <c r="E146" s="131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2:24">
      <c r="B147" s="23"/>
      <c r="C147" s="131"/>
      <c r="D147" s="131"/>
      <c r="E147" s="131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2:24">
      <c r="B148" s="23"/>
      <c r="C148" s="131"/>
      <c r="D148" s="131"/>
      <c r="E148" s="131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2:24">
      <c r="B149" s="23"/>
      <c r="C149" s="131"/>
      <c r="D149" s="131"/>
      <c r="E149" s="131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2:24">
      <c r="B150" s="23"/>
      <c r="C150" s="131"/>
      <c r="D150" s="131"/>
      <c r="E150" s="131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2:24">
      <c r="B151" s="23"/>
      <c r="C151" s="131"/>
      <c r="D151" s="131"/>
      <c r="E151" s="131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2:24">
      <c r="B152" s="23"/>
      <c r="C152" s="131"/>
      <c r="D152" s="131"/>
      <c r="E152" s="131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2:24">
      <c r="B153" s="23"/>
      <c r="C153" s="131"/>
      <c r="D153" s="131"/>
      <c r="E153" s="131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2:24">
      <c r="B154" s="23"/>
      <c r="C154" s="131"/>
      <c r="D154" s="131"/>
      <c r="E154" s="131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2:24">
      <c r="B155" s="23"/>
      <c r="C155" s="131"/>
      <c r="D155" s="131"/>
      <c r="E155" s="131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2:24">
      <c r="B156" s="23"/>
      <c r="C156" s="131"/>
      <c r="D156" s="131"/>
      <c r="E156" s="131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2:24">
      <c r="B157" s="23"/>
      <c r="C157" s="131"/>
      <c r="D157" s="131"/>
      <c r="E157" s="131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2:24">
      <c r="B158" s="23"/>
      <c r="C158" s="131"/>
      <c r="D158" s="131"/>
      <c r="E158" s="131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2:24">
      <c r="B159" s="23"/>
      <c r="C159" s="131"/>
      <c r="D159" s="131"/>
      <c r="E159" s="131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2:24">
      <c r="B160" s="23"/>
      <c r="C160" s="131"/>
      <c r="D160" s="131"/>
      <c r="E160" s="131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2:24">
      <c r="B161" s="23"/>
      <c r="C161" s="131"/>
      <c r="D161" s="131"/>
      <c r="E161" s="131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2:24">
      <c r="B162" s="23"/>
      <c r="C162" s="131"/>
      <c r="D162" s="131"/>
      <c r="E162" s="131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2:24">
      <c r="B163" s="23"/>
      <c r="C163" s="131"/>
      <c r="D163" s="131"/>
      <c r="E163" s="131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2:24">
      <c r="B164" s="23"/>
      <c r="C164" s="131"/>
      <c r="D164" s="131"/>
      <c r="E164" s="131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2:24">
      <c r="B165" s="23"/>
      <c r="C165" s="131"/>
      <c r="D165" s="131"/>
      <c r="E165" s="131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2:24">
      <c r="B166" s="23"/>
      <c r="C166" s="131"/>
      <c r="D166" s="131"/>
      <c r="E166" s="131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2:24">
      <c r="B167" s="23"/>
      <c r="C167" s="131"/>
      <c r="D167" s="131"/>
      <c r="E167" s="131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2:24">
      <c r="B168" s="23"/>
      <c r="C168" s="131"/>
      <c r="D168" s="131"/>
      <c r="E168" s="131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2:24">
      <c r="B169" s="23"/>
      <c r="C169" s="131"/>
      <c r="D169" s="131"/>
      <c r="E169" s="131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2:24">
      <c r="B170" s="23"/>
      <c r="C170" s="131"/>
      <c r="D170" s="131"/>
      <c r="E170" s="131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2:24">
      <c r="B171" s="23"/>
      <c r="C171" s="131"/>
      <c r="D171" s="131"/>
      <c r="E171" s="131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</sheetData>
  <phoneticPr fontId="46" type="noConversion"/>
  <pageMargins left="0.49" right="0.5" top="0.37" bottom="0.38" header="0.17" footer="0.17"/>
  <pageSetup paperSize="9" scale="43" orientation="portrait" horizontalDpi="300" verticalDpi="300" r:id="rId1"/>
  <headerFooter alignWithMargins="0">
    <oddHeader>&amp;R45.sz. melléklet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X171"/>
  <sheetViews>
    <sheetView zoomScale="85" workbookViewId="0">
      <pane xSplit="2" ySplit="5" topLeftCell="C118" activePane="bottomRight" state="frozen"/>
      <selection activeCell="D27" sqref="D27"/>
      <selection pane="topRight" activeCell="D27" sqref="D27"/>
      <selection pane="bottomLeft" activeCell="D27" sqref="D27"/>
      <selection pane="bottomRight" activeCell="E25" sqref="E25"/>
    </sheetView>
  </sheetViews>
  <sheetFormatPr defaultRowHeight="14.4"/>
  <cols>
    <col min="1" max="1" width="105.109375" customWidth="1"/>
    <col min="3" max="5" width="15.6640625" style="122" customWidth="1"/>
  </cols>
  <sheetData>
    <row r="1" spans="1:5" ht="20.25" customHeight="1">
      <c r="A1" s="281" t="s">
        <v>1020</v>
      </c>
      <c r="B1" s="282"/>
      <c r="C1" s="283"/>
      <c r="D1" s="195"/>
      <c r="E1" s="195"/>
    </row>
    <row r="2" spans="1:5" ht="19.5" customHeight="1">
      <c r="A2" s="285" t="s">
        <v>102</v>
      </c>
      <c r="B2" s="282"/>
      <c r="C2" s="283"/>
      <c r="D2" s="195"/>
      <c r="E2" s="195"/>
    </row>
    <row r="3" spans="1:5" ht="18">
      <c r="A3" s="121"/>
    </row>
    <row r="4" spans="1:5">
      <c r="A4" s="129" t="s">
        <v>693</v>
      </c>
    </row>
    <row r="5" spans="1:5" ht="40.200000000000003">
      <c r="A5" s="2" t="s">
        <v>319</v>
      </c>
      <c r="B5" s="3" t="s">
        <v>320</v>
      </c>
      <c r="C5" s="124" t="s">
        <v>1029</v>
      </c>
      <c r="D5" s="124" t="s">
        <v>1030</v>
      </c>
      <c r="E5" s="124" t="s">
        <v>1031</v>
      </c>
    </row>
    <row r="6" spans="1:5">
      <c r="A6" s="28" t="s">
        <v>321</v>
      </c>
      <c r="B6" s="29" t="s">
        <v>322</v>
      </c>
      <c r="C6" s="125">
        <f>'4.kiadások Óvoda'!L6</f>
        <v>37036</v>
      </c>
      <c r="D6" s="125">
        <f>'4.kiadások Óvoda'!M6</f>
        <v>36903</v>
      </c>
      <c r="E6" s="125">
        <f>'4.kiadások Óvoda'!N6</f>
        <v>36175</v>
      </c>
    </row>
    <row r="7" spans="1:5">
      <c r="A7" s="28" t="s">
        <v>323</v>
      </c>
      <c r="B7" s="30" t="s">
        <v>324</v>
      </c>
      <c r="C7" s="125">
        <f>'4.kiadások Óvoda'!L7</f>
        <v>0</v>
      </c>
      <c r="D7" s="125">
        <f>'4.kiadások Óvoda'!M7</f>
        <v>100</v>
      </c>
      <c r="E7" s="125">
        <f>'4.kiadások Óvoda'!N7</f>
        <v>100</v>
      </c>
    </row>
    <row r="8" spans="1:5">
      <c r="A8" s="28" t="s">
        <v>325</v>
      </c>
      <c r="B8" s="30" t="s">
        <v>326</v>
      </c>
      <c r="C8" s="125">
        <f>'4.kiadások Óvoda'!L8</f>
        <v>0</v>
      </c>
      <c r="D8" s="125">
        <f>'4.kiadások Óvoda'!M8</f>
        <v>119</v>
      </c>
      <c r="E8" s="125">
        <f>'4.kiadások Óvoda'!N8</f>
        <v>118</v>
      </c>
    </row>
    <row r="9" spans="1:5">
      <c r="A9" s="31" t="s">
        <v>327</v>
      </c>
      <c r="B9" s="30" t="s">
        <v>328</v>
      </c>
      <c r="C9" s="125">
        <f>'4.kiadások Óvoda'!L9</f>
        <v>445</v>
      </c>
      <c r="D9" s="125">
        <f>'4.kiadások Óvoda'!M9</f>
        <v>906</v>
      </c>
      <c r="E9" s="125">
        <f>'4.kiadások Óvoda'!N9</f>
        <v>905</v>
      </c>
    </row>
    <row r="10" spans="1:5">
      <c r="A10" s="31" t="s">
        <v>329</v>
      </c>
      <c r="B10" s="30" t="s">
        <v>330</v>
      </c>
      <c r="C10" s="125">
        <f>'4.kiadások Óvoda'!L10</f>
        <v>0</v>
      </c>
      <c r="D10" s="125">
        <f>'4.kiadások Óvoda'!M10</f>
        <v>0</v>
      </c>
      <c r="E10" s="125">
        <f>'4.kiadások Óvoda'!N10</f>
        <v>0</v>
      </c>
    </row>
    <row r="11" spans="1:5">
      <c r="A11" s="31" t="s">
        <v>331</v>
      </c>
      <c r="B11" s="30" t="s">
        <v>332</v>
      </c>
      <c r="C11" s="125">
        <f>'4.kiadások Óvoda'!L11</f>
        <v>105</v>
      </c>
      <c r="D11" s="125">
        <f>'4.kiadások Óvoda'!M11</f>
        <v>1983</v>
      </c>
      <c r="E11" s="125">
        <f>'4.kiadások Óvoda'!N11</f>
        <v>1983</v>
      </c>
    </row>
    <row r="12" spans="1:5">
      <c r="A12" s="31" t="s">
        <v>333</v>
      </c>
      <c r="B12" s="30" t="s">
        <v>334</v>
      </c>
      <c r="C12" s="125">
        <f>'4.kiadások Óvoda'!L12</f>
        <v>5000</v>
      </c>
      <c r="D12" s="125">
        <f>'4.kiadások Óvoda'!M12</f>
        <v>1701</v>
      </c>
      <c r="E12" s="125">
        <f>'4.kiadások Óvoda'!N12</f>
        <v>1700</v>
      </c>
    </row>
    <row r="13" spans="1:5">
      <c r="A13" s="31" t="s">
        <v>335</v>
      </c>
      <c r="B13" s="30" t="s">
        <v>336</v>
      </c>
      <c r="C13" s="125">
        <f>'4.kiadások Óvoda'!L13</f>
        <v>0</v>
      </c>
      <c r="D13" s="125">
        <f>'4.kiadások Óvoda'!M13</f>
        <v>0</v>
      </c>
      <c r="E13" s="125">
        <f>'4.kiadások Óvoda'!N13</f>
        <v>0</v>
      </c>
    </row>
    <row r="14" spans="1:5">
      <c r="A14" s="5" t="s">
        <v>337</v>
      </c>
      <c r="B14" s="30" t="s">
        <v>338</v>
      </c>
      <c r="C14" s="125">
        <f>'4.kiadások Óvoda'!L14</f>
        <v>165</v>
      </c>
      <c r="D14" s="125">
        <f>'4.kiadások Óvoda'!M14</f>
        <v>194</v>
      </c>
      <c r="E14" s="125">
        <f>'4.kiadások Óvoda'!N14</f>
        <v>194</v>
      </c>
    </row>
    <row r="15" spans="1:5">
      <c r="A15" s="5" t="s">
        <v>339</v>
      </c>
      <c r="B15" s="30" t="s">
        <v>340</v>
      </c>
      <c r="C15" s="125">
        <f>'4.kiadások Óvoda'!L15</f>
        <v>0</v>
      </c>
      <c r="D15" s="125">
        <f>'4.kiadások Óvoda'!M15</f>
        <v>496</v>
      </c>
      <c r="E15" s="125">
        <f>'4.kiadások Óvoda'!N15</f>
        <v>496</v>
      </c>
    </row>
    <row r="16" spans="1:5">
      <c r="A16" s="5" t="s">
        <v>341</v>
      </c>
      <c r="B16" s="30" t="s">
        <v>342</v>
      </c>
      <c r="C16" s="125">
        <f>'4.kiadások Óvoda'!L16</f>
        <v>0</v>
      </c>
      <c r="D16" s="125">
        <f>'4.kiadások Óvoda'!M16</f>
        <v>0</v>
      </c>
      <c r="E16" s="125">
        <f>'4.kiadások Óvoda'!N16</f>
        <v>0</v>
      </c>
    </row>
    <row r="17" spans="1:5">
      <c r="A17" s="5" t="s">
        <v>343</v>
      </c>
      <c r="B17" s="30" t="s">
        <v>344</v>
      </c>
      <c r="C17" s="125">
        <f>'4.kiadások Óvoda'!L17</f>
        <v>0</v>
      </c>
      <c r="D17" s="125">
        <f>'4.kiadások Óvoda'!M17</f>
        <v>0</v>
      </c>
      <c r="E17" s="125">
        <f>'4.kiadások Óvoda'!N17</f>
        <v>0</v>
      </c>
    </row>
    <row r="18" spans="1:5">
      <c r="A18" s="5" t="s">
        <v>1085</v>
      </c>
      <c r="B18" s="30" t="s">
        <v>345</v>
      </c>
      <c r="C18" s="125">
        <f>'4.kiadások Óvoda'!L18</f>
        <v>0</v>
      </c>
      <c r="D18" s="125">
        <f>'4.kiadások Óvoda'!M18</f>
        <v>570</v>
      </c>
      <c r="E18" s="125">
        <f>'4.kiadások Óvoda'!N18</f>
        <v>569</v>
      </c>
    </row>
    <row r="19" spans="1:5">
      <c r="A19" s="32" t="s">
        <v>618</v>
      </c>
      <c r="B19" s="33" t="s">
        <v>346</v>
      </c>
      <c r="C19" s="125">
        <f>'4.kiadások Óvoda'!L19</f>
        <v>42751</v>
      </c>
      <c r="D19" s="125">
        <f>'4.kiadások Óvoda'!M19</f>
        <v>42972</v>
      </c>
      <c r="E19" s="125">
        <f>'4.kiadások Óvoda'!N19</f>
        <v>42240</v>
      </c>
    </row>
    <row r="20" spans="1:5">
      <c r="A20" s="5" t="s">
        <v>347</v>
      </c>
      <c r="B20" s="30" t="s">
        <v>348</v>
      </c>
      <c r="C20" s="125">
        <f>'4.kiadások Óvoda'!L20</f>
        <v>0</v>
      </c>
      <c r="D20" s="125">
        <f>'4.kiadások Óvoda'!M20</f>
        <v>0</v>
      </c>
      <c r="E20" s="125">
        <f>'4.kiadások Óvoda'!N20</f>
        <v>0</v>
      </c>
    </row>
    <row r="21" spans="1:5">
      <c r="A21" s="5" t="s">
        <v>349</v>
      </c>
      <c r="B21" s="30" t="s">
        <v>350</v>
      </c>
      <c r="C21" s="125">
        <f>'4.kiadások Óvoda'!L21</f>
        <v>600</v>
      </c>
      <c r="D21" s="125">
        <f>'4.kiadások Óvoda'!M21</f>
        <v>645</v>
      </c>
      <c r="E21" s="125">
        <f>'4.kiadások Óvoda'!N21</f>
        <v>645</v>
      </c>
    </row>
    <row r="22" spans="1:5">
      <c r="A22" s="6" t="s">
        <v>351</v>
      </c>
      <c r="B22" s="30" t="s">
        <v>352</v>
      </c>
      <c r="C22" s="125">
        <f>'4.kiadások Óvoda'!L22</f>
        <v>0</v>
      </c>
      <c r="D22" s="125">
        <f>'4.kiadások Óvoda'!M22</f>
        <v>6</v>
      </c>
      <c r="E22" s="125">
        <f>'4.kiadások Óvoda'!N22</f>
        <v>6</v>
      </c>
    </row>
    <row r="23" spans="1:5">
      <c r="A23" s="7" t="s">
        <v>619</v>
      </c>
      <c r="B23" s="33" t="s">
        <v>353</v>
      </c>
      <c r="C23" s="125">
        <f>'4.kiadások Óvoda'!L23</f>
        <v>600</v>
      </c>
      <c r="D23" s="125">
        <f>'4.kiadások Óvoda'!M23</f>
        <v>651</v>
      </c>
      <c r="E23" s="125">
        <f>'4.kiadások Óvoda'!N23</f>
        <v>651</v>
      </c>
    </row>
    <row r="24" spans="1:5">
      <c r="A24" s="51" t="s">
        <v>14</v>
      </c>
      <c r="B24" s="52" t="s">
        <v>354</v>
      </c>
      <c r="C24" s="125">
        <f>'4.kiadások Óvoda'!L24</f>
        <v>43351</v>
      </c>
      <c r="D24" s="125">
        <f>'4.kiadások Óvoda'!M24</f>
        <v>43623</v>
      </c>
      <c r="E24" s="125">
        <f>'4.kiadások Óvoda'!N24</f>
        <v>42891</v>
      </c>
    </row>
    <row r="25" spans="1:5">
      <c r="A25" s="39" t="s">
        <v>1086</v>
      </c>
      <c r="B25" s="52" t="s">
        <v>355</v>
      </c>
      <c r="C25" s="125">
        <f>'4.kiadások Óvoda'!L25</f>
        <v>10881</v>
      </c>
      <c r="D25" s="125">
        <f>'4.kiadások Óvoda'!M25</f>
        <v>11627</v>
      </c>
      <c r="E25" s="125">
        <f>'4.kiadások Óvoda'!N25</f>
        <v>11626</v>
      </c>
    </row>
    <row r="26" spans="1:5">
      <c r="A26" s="5" t="s">
        <v>356</v>
      </c>
      <c r="B26" s="30" t="s">
        <v>357</v>
      </c>
      <c r="C26" s="125">
        <f>'4.kiadások Óvoda'!L26</f>
        <v>855</v>
      </c>
      <c r="D26" s="125">
        <f>'4.kiadások Óvoda'!M26</f>
        <v>702</v>
      </c>
      <c r="E26" s="125">
        <f>'4.kiadások Óvoda'!N26</f>
        <v>702</v>
      </c>
    </row>
    <row r="27" spans="1:5">
      <c r="A27" s="5" t="s">
        <v>358</v>
      </c>
      <c r="B27" s="30" t="s">
        <v>359</v>
      </c>
      <c r="C27" s="125">
        <f>'4.kiadások Óvoda'!L27</f>
        <v>1815</v>
      </c>
      <c r="D27" s="125">
        <f>'4.kiadások Óvoda'!M27</f>
        <v>1749</v>
      </c>
      <c r="E27" s="125">
        <f>'4.kiadások Óvoda'!N27</f>
        <v>1748</v>
      </c>
    </row>
    <row r="28" spans="1:5">
      <c r="A28" s="5" t="s">
        <v>360</v>
      </c>
      <c r="B28" s="30" t="s">
        <v>361</v>
      </c>
      <c r="C28" s="125">
        <f>'4.kiadások Óvoda'!L28</f>
        <v>0</v>
      </c>
      <c r="D28" s="125">
        <f>'4.kiadások Óvoda'!M28</f>
        <v>0</v>
      </c>
      <c r="E28" s="125">
        <f>'4.kiadások Óvoda'!N28</f>
        <v>0</v>
      </c>
    </row>
    <row r="29" spans="1:5">
      <c r="A29" s="7" t="s">
        <v>620</v>
      </c>
      <c r="B29" s="33" t="s">
        <v>362</v>
      </c>
      <c r="C29" s="125">
        <f>'4.kiadások Óvoda'!L29</f>
        <v>2670</v>
      </c>
      <c r="D29" s="125">
        <f>'4.kiadások Óvoda'!M29</f>
        <v>2451</v>
      </c>
      <c r="E29" s="125">
        <f>'4.kiadások Óvoda'!N29</f>
        <v>2450</v>
      </c>
    </row>
    <row r="30" spans="1:5">
      <c r="A30" s="5" t="s">
        <v>363</v>
      </c>
      <c r="B30" s="30" t="s">
        <v>364</v>
      </c>
      <c r="C30" s="125">
        <f>'4.kiadások Óvoda'!L30</f>
        <v>50</v>
      </c>
      <c r="D30" s="125">
        <f>'4.kiadások Óvoda'!M30</f>
        <v>67</v>
      </c>
      <c r="E30" s="125">
        <f>'4.kiadások Óvoda'!N30</f>
        <v>66</v>
      </c>
    </row>
    <row r="31" spans="1:5">
      <c r="A31" s="5" t="s">
        <v>365</v>
      </c>
      <c r="B31" s="30" t="s">
        <v>366</v>
      </c>
      <c r="C31" s="125">
        <f>'4.kiadások Óvoda'!L31</f>
        <v>220</v>
      </c>
      <c r="D31" s="125">
        <f>'4.kiadások Óvoda'!M31</f>
        <v>179</v>
      </c>
      <c r="E31" s="125">
        <f>'4.kiadások Óvoda'!N31</f>
        <v>179</v>
      </c>
    </row>
    <row r="32" spans="1:5" ht="15" customHeight="1">
      <c r="A32" s="7" t="s">
        <v>15</v>
      </c>
      <c r="B32" s="33" t="s">
        <v>367</v>
      </c>
      <c r="C32" s="125">
        <f>'4.kiadások Óvoda'!L32</f>
        <v>270</v>
      </c>
      <c r="D32" s="125">
        <f>'4.kiadások Óvoda'!M32</f>
        <v>246</v>
      </c>
      <c r="E32" s="125">
        <f>'4.kiadások Óvoda'!N32</f>
        <v>245</v>
      </c>
    </row>
    <row r="33" spans="1:5">
      <c r="A33" s="5" t="s">
        <v>368</v>
      </c>
      <c r="B33" s="30" t="s">
        <v>369</v>
      </c>
      <c r="C33" s="125">
        <f>'4.kiadások Óvoda'!L33</f>
        <v>0</v>
      </c>
      <c r="D33" s="125">
        <f>'4.kiadások Óvoda'!M33</f>
        <v>9</v>
      </c>
      <c r="E33" s="125">
        <f>'4.kiadások Óvoda'!N33</f>
        <v>8</v>
      </c>
    </row>
    <row r="34" spans="1:5">
      <c r="A34" s="5" t="s">
        <v>370</v>
      </c>
      <c r="B34" s="30" t="s">
        <v>371</v>
      </c>
      <c r="C34" s="125">
        <f>'4.kiadások Óvoda'!L34</f>
        <v>0</v>
      </c>
      <c r="D34" s="125">
        <f>'4.kiadások Óvoda'!M34</f>
        <v>0</v>
      </c>
      <c r="E34" s="125">
        <f>'4.kiadások Óvoda'!N34</f>
        <v>0</v>
      </c>
    </row>
    <row r="35" spans="1:5">
      <c r="A35" s="5" t="s">
        <v>1087</v>
      </c>
      <c r="B35" s="30" t="s">
        <v>372</v>
      </c>
      <c r="C35" s="125">
        <f>'4.kiadások Óvoda'!L35</f>
        <v>120</v>
      </c>
      <c r="D35" s="125">
        <f>'4.kiadások Óvoda'!M35</f>
        <v>126</v>
      </c>
      <c r="E35" s="125">
        <f>'4.kiadások Óvoda'!N35</f>
        <v>114</v>
      </c>
    </row>
    <row r="36" spans="1:5">
      <c r="A36" s="5" t="s">
        <v>373</v>
      </c>
      <c r="B36" s="30" t="s">
        <v>374</v>
      </c>
      <c r="C36" s="125">
        <f>'4.kiadások Óvoda'!L36</f>
        <v>700</v>
      </c>
      <c r="D36" s="125">
        <f>'4.kiadások Óvoda'!M36</f>
        <v>303</v>
      </c>
      <c r="E36" s="125">
        <f>'4.kiadások Óvoda'!N36</f>
        <v>303</v>
      </c>
    </row>
    <row r="37" spans="1:5">
      <c r="A37" s="10" t="s">
        <v>1088</v>
      </c>
      <c r="B37" s="30" t="s">
        <v>375</v>
      </c>
      <c r="C37" s="125">
        <f>'4.kiadások Óvoda'!L37</f>
        <v>0</v>
      </c>
      <c r="D37" s="125">
        <f>'4.kiadások Óvoda'!M37</f>
        <v>0</v>
      </c>
      <c r="E37" s="125">
        <f>'4.kiadások Óvoda'!N37</f>
        <v>0</v>
      </c>
    </row>
    <row r="38" spans="1:5">
      <c r="A38" s="6" t="s">
        <v>376</v>
      </c>
      <c r="B38" s="30" t="s">
        <v>377</v>
      </c>
      <c r="C38" s="125">
        <f>'4.kiadások Óvoda'!L38</f>
        <v>0</v>
      </c>
      <c r="D38" s="125">
        <f>'4.kiadások Óvoda'!M38</f>
        <v>0</v>
      </c>
      <c r="E38" s="125">
        <f>'4.kiadások Óvoda'!N38</f>
        <v>0</v>
      </c>
    </row>
    <row r="39" spans="1:5">
      <c r="A39" s="5" t="s">
        <v>1089</v>
      </c>
      <c r="B39" s="30" t="s">
        <v>378</v>
      </c>
      <c r="C39" s="125">
        <f>'4.kiadások Óvoda'!L39</f>
        <v>2410</v>
      </c>
      <c r="D39" s="125">
        <f>'4.kiadások Óvoda'!M39</f>
        <v>1746</v>
      </c>
      <c r="E39" s="125">
        <f>'4.kiadások Óvoda'!N39</f>
        <v>1746</v>
      </c>
    </row>
    <row r="40" spans="1:5">
      <c r="A40" s="7" t="s">
        <v>621</v>
      </c>
      <c r="B40" s="33" t="s">
        <v>379</v>
      </c>
      <c r="C40" s="125">
        <f>'4.kiadások Óvoda'!L40</f>
        <v>3230</v>
      </c>
      <c r="D40" s="125">
        <f>'4.kiadások Óvoda'!M40</f>
        <v>2184</v>
      </c>
      <c r="E40" s="125">
        <f>'4.kiadások Óvoda'!N40</f>
        <v>2171</v>
      </c>
    </row>
    <row r="41" spans="1:5">
      <c r="A41" s="5" t="s">
        <v>380</v>
      </c>
      <c r="B41" s="30" t="s">
        <v>381</v>
      </c>
      <c r="C41" s="125">
        <f>'4.kiadások Óvoda'!L41</f>
        <v>150</v>
      </c>
      <c r="D41" s="125">
        <f>'4.kiadások Óvoda'!M41</f>
        <v>137</v>
      </c>
      <c r="E41" s="125">
        <f>'4.kiadások Óvoda'!N41</f>
        <v>137</v>
      </c>
    </row>
    <row r="42" spans="1:5">
      <c r="A42" s="5" t="s">
        <v>382</v>
      </c>
      <c r="B42" s="30" t="s">
        <v>383</v>
      </c>
      <c r="C42" s="125">
        <f>'4.kiadások Óvoda'!L42</f>
        <v>0</v>
      </c>
      <c r="D42" s="125">
        <f>'4.kiadások Óvoda'!M42</f>
        <v>0</v>
      </c>
      <c r="E42" s="125">
        <f>'4.kiadások Óvoda'!N42</f>
        <v>0</v>
      </c>
    </row>
    <row r="43" spans="1:5">
      <c r="A43" s="7" t="s">
        <v>657</v>
      </c>
      <c r="B43" s="33" t="s">
        <v>384</v>
      </c>
      <c r="C43" s="125">
        <f>'4.kiadások Óvoda'!L43</f>
        <v>150</v>
      </c>
      <c r="D43" s="125">
        <f>'4.kiadások Óvoda'!M43</f>
        <v>137</v>
      </c>
      <c r="E43" s="125">
        <f>'4.kiadások Óvoda'!N43</f>
        <v>137</v>
      </c>
    </row>
    <row r="44" spans="1:5">
      <c r="A44" s="5" t="s">
        <v>385</v>
      </c>
      <c r="B44" s="30" t="s">
        <v>386</v>
      </c>
      <c r="C44" s="125">
        <f>'4.kiadások Óvoda'!L44</f>
        <v>1639</v>
      </c>
      <c r="D44" s="125">
        <f>'4.kiadások Óvoda'!M44</f>
        <v>2218</v>
      </c>
      <c r="E44" s="125">
        <f>'4.kiadások Óvoda'!N44</f>
        <v>1081</v>
      </c>
    </row>
    <row r="45" spans="1:5">
      <c r="A45" s="5" t="s">
        <v>387</v>
      </c>
      <c r="B45" s="30" t="s">
        <v>388</v>
      </c>
      <c r="C45" s="125">
        <f>'4.kiadások Óvoda'!L45</f>
        <v>0</v>
      </c>
      <c r="D45" s="125">
        <f>'4.kiadások Óvoda'!M45</f>
        <v>0</v>
      </c>
      <c r="E45" s="125">
        <f>'4.kiadások Óvoda'!N45</f>
        <v>0</v>
      </c>
    </row>
    <row r="46" spans="1:5">
      <c r="A46" s="5" t="s">
        <v>1090</v>
      </c>
      <c r="B46" s="30" t="s">
        <v>389</v>
      </c>
      <c r="C46" s="125">
        <f>'4.kiadások Óvoda'!L46</f>
        <v>0</v>
      </c>
      <c r="D46" s="125">
        <f>'4.kiadások Óvoda'!M46</f>
        <v>0</v>
      </c>
      <c r="E46" s="125">
        <f>'4.kiadások Óvoda'!N46</f>
        <v>0</v>
      </c>
    </row>
    <row r="47" spans="1:5">
      <c r="A47" s="5" t="s">
        <v>1091</v>
      </c>
      <c r="B47" s="30" t="s">
        <v>390</v>
      </c>
      <c r="C47" s="125">
        <f>'4.kiadások Óvoda'!L47</f>
        <v>0</v>
      </c>
      <c r="D47" s="125">
        <f>'4.kiadások Óvoda'!M47</f>
        <v>0</v>
      </c>
      <c r="E47" s="125">
        <f>'4.kiadások Óvoda'!N47</f>
        <v>0</v>
      </c>
    </row>
    <row r="48" spans="1:5">
      <c r="A48" s="5" t="s">
        <v>391</v>
      </c>
      <c r="B48" s="30" t="s">
        <v>392</v>
      </c>
      <c r="C48" s="125">
        <f>'4.kiadások Óvoda'!L48</f>
        <v>0</v>
      </c>
      <c r="D48" s="125">
        <f>'4.kiadások Óvoda'!M48</f>
        <v>0</v>
      </c>
      <c r="E48" s="125">
        <f>'4.kiadások Óvoda'!N48</f>
        <v>0</v>
      </c>
    </row>
    <row r="49" spans="1:5">
      <c r="A49" s="7" t="s">
        <v>658</v>
      </c>
      <c r="B49" s="33" t="s">
        <v>393</v>
      </c>
      <c r="C49" s="125">
        <f>'4.kiadások Óvoda'!L49</f>
        <v>1639</v>
      </c>
      <c r="D49" s="125">
        <f>'4.kiadások Óvoda'!M49</f>
        <v>2218</v>
      </c>
      <c r="E49" s="125">
        <f>'4.kiadások Óvoda'!N49</f>
        <v>1081</v>
      </c>
    </row>
    <row r="50" spans="1:5">
      <c r="A50" s="39" t="s">
        <v>659</v>
      </c>
      <c r="B50" s="52" t="s">
        <v>394</v>
      </c>
      <c r="C50" s="125">
        <f>'4.kiadások Óvoda'!L50</f>
        <v>7959</v>
      </c>
      <c r="D50" s="125">
        <f>'4.kiadások Óvoda'!M50</f>
        <v>7236</v>
      </c>
      <c r="E50" s="125">
        <f>'4.kiadások Óvoda'!N50</f>
        <v>6084</v>
      </c>
    </row>
    <row r="51" spans="1:5">
      <c r="A51" s="13" t="s">
        <v>395</v>
      </c>
      <c r="B51" s="30" t="s">
        <v>396</v>
      </c>
      <c r="C51" s="125">
        <f>'4.kiadások Óvoda'!L51</f>
        <v>0</v>
      </c>
      <c r="D51" s="125">
        <f>'4.kiadások Óvoda'!M51</f>
        <v>0</v>
      </c>
      <c r="E51" s="125">
        <f>'4.kiadások Óvoda'!N51</f>
        <v>0</v>
      </c>
    </row>
    <row r="52" spans="1:5">
      <c r="A52" s="13" t="s">
        <v>660</v>
      </c>
      <c r="B52" s="30" t="s">
        <v>397</v>
      </c>
      <c r="C52" s="125">
        <f>'4.kiadások Óvoda'!L52</f>
        <v>0</v>
      </c>
      <c r="D52" s="125">
        <f>'4.kiadások Óvoda'!M52</f>
        <v>0</v>
      </c>
      <c r="E52" s="125">
        <f>'4.kiadások Óvoda'!N52</f>
        <v>0</v>
      </c>
    </row>
    <row r="53" spans="1:5">
      <c r="A53" s="17" t="s">
        <v>1092</v>
      </c>
      <c r="B53" s="30" t="s">
        <v>398</v>
      </c>
      <c r="C53" s="125">
        <f>'4.kiadások Óvoda'!L53</f>
        <v>0</v>
      </c>
      <c r="D53" s="125">
        <f>'4.kiadások Óvoda'!M53</f>
        <v>0</v>
      </c>
      <c r="E53" s="125">
        <f>'4.kiadások Óvoda'!N53</f>
        <v>0</v>
      </c>
    </row>
    <row r="54" spans="1:5">
      <c r="A54" s="17" t="s">
        <v>1093</v>
      </c>
      <c r="B54" s="30" t="s">
        <v>399</v>
      </c>
      <c r="C54" s="125">
        <f>'4.kiadások Óvoda'!L54</f>
        <v>0</v>
      </c>
      <c r="D54" s="125">
        <f>'4.kiadások Óvoda'!M54</f>
        <v>0</v>
      </c>
      <c r="E54" s="125">
        <f>'4.kiadások Óvoda'!N54</f>
        <v>0</v>
      </c>
    </row>
    <row r="55" spans="1:5">
      <c r="A55" s="17" t="s">
        <v>1094</v>
      </c>
      <c r="B55" s="30" t="s">
        <v>400</v>
      </c>
      <c r="C55" s="125">
        <f>'4.kiadások Óvoda'!L55</f>
        <v>0</v>
      </c>
      <c r="D55" s="125">
        <f>'4.kiadások Óvoda'!M55</f>
        <v>0</v>
      </c>
      <c r="E55" s="125">
        <f>'4.kiadások Óvoda'!N55</f>
        <v>0</v>
      </c>
    </row>
    <row r="56" spans="1:5">
      <c r="A56" s="13" t="s">
        <v>1095</v>
      </c>
      <c r="B56" s="30" t="s">
        <v>401</v>
      </c>
      <c r="C56" s="125">
        <f>'4.kiadások Óvoda'!L56</f>
        <v>0</v>
      </c>
      <c r="D56" s="125">
        <f>'4.kiadások Óvoda'!M56</f>
        <v>0</v>
      </c>
      <c r="E56" s="125">
        <f>'4.kiadások Óvoda'!N56</f>
        <v>0</v>
      </c>
    </row>
    <row r="57" spans="1:5">
      <c r="A57" s="13" t="s">
        <v>1096</v>
      </c>
      <c r="B57" s="30" t="s">
        <v>402</v>
      </c>
      <c r="C57" s="125">
        <f>'4.kiadások Óvoda'!L57</f>
        <v>0</v>
      </c>
      <c r="D57" s="125">
        <f>'4.kiadások Óvoda'!M57</f>
        <v>0</v>
      </c>
      <c r="E57" s="125">
        <f>'4.kiadások Óvoda'!N57</f>
        <v>0</v>
      </c>
    </row>
    <row r="58" spans="1:5">
      <c r="A58" s="13" t="s">
        <v>1097</v>
      </c>
      <c r="B58" s="30" t="s">
        <v>403</v>
      </c>
      <c r="C58" s="125">
        <f>'4.kiadások Óvoda'!L58</f>
        <v>0</v>
      </c>
      <c r="D58" s="125">
        <f>'4.kiadások Óvoda'!M58</f>
        <v>0</v>
      </c>
      <c r="E58" s="125">
        <f>'4.kiadások Óvoda'!N58</f>
        <v>0</v>
      </c>
    </row>
    <row r="59" spans="1:5">
      <c r="A59" s="49" t="s">
        <v>689</v>
      </c>
      <c r="B59" s="52" t="s">
        <v>404</v>
      </c>
      <c r="C59" s="125">
        <f>'4.kiadások Óvoda'!L59</f>
        <v>0</v>
      </c>
      <c r="D59" s="125">
        <f>'4.kiadások Óvoda'!M59</f>
        <v>0</v>
      </c>
      <c r="E59" s="125">
        <f>'4.kiadások Óvoda'!N59</f>
        <v>0</v>
      </c>
    </row>
    <row r="60" spans="1:5">
      <c r="A60" s="12" t="s">
        <v>1098</v>
      </c>
      <c r="B60" s="30" t="s">
        <v>405</v>
      </c>
      <c r="C60" s="125">
        <f>'4.kiadások Óvoda'!L60</f>
        <v>0</v>
      </c>
      <c r="D60" s="125">
        <f>'4.kiadások Óvoda'!M60</f>
        <v>0</v>
      </c>
      <c r="E60" s="125">
        <f>'4.kiadások Óvoda'!N60</f>
        <v>0</v>
      </c>
    </row>
    <row r="61" spans="1:5">
      <c r="A61" s="12" t="s">
        <v>406</v>
      </c>
      <c r="B61" s="30" t="s">
        <v>407</v>
      </c>
      <c r="C61" s="125">
        <f>'4.kiadások Óvoda'!L61</f>
        <v>0</v>
      </c>
      <c r="D61" s="125">
        <f>'4.kiadások Óvoda'!M61</f>
        <v>0</v>
      </c>
      <c r="E61" s="125">
        <f>'4.kiadások Óvoda'!N61</f>
        <v>0</v>
      </c>
    </row>
    <row r="62" spans="1:5">
      <c r="A62" s="12" t="s">
        <v>408</v>
      </c>
      <c r="B62" s="30" t="s">
        <v>409</v>
      </c>
      <c r="C62" s="125">
        <f>'4.kiadások Óvoda'!L62</f>
        <v>0</v>
      </c>
      <c r="D62" s="125">
        <f>'4.kiadások Óvoda'!M62</f>
        <v>0</v>
      </c>
      <c r="E62" s="125">
        <f>'4.kiadások Óvoda'!N62</f>
        <v>0</v>
      </c>
    </row>
    <row r="63" spans="1:5">
      <c r="A63" s="12" t="s">
        <v>690</v>
      </c>
      <c r="B63" s="30" t="s">
        <v>410</v>
      </c>
      <c r="C63" s="125">
        <f>'4.kiadások Óvoda'!L63</f>
        <v>0</v>
      </c>
      <c r="D63" s="125">
        <f>'4.kiadások Óvoda'!M63</f>
        <v>0</v>
      </c>
      <c r="E63" s="125">
        <f>'4.kiadások Óvoda'!N63</f>
        <v>0</v>
      </c>
    </row>
    <row r="64" spans="1:5">
      <c r="A64" s="12" t="s">
        <v>1099</v>
      </c>
      <c r="B64" s="30" t="s">
        <v>411</v>
      </c>
      <c r="C64" s="125">
        <f>'4.kiadások Óvoda'!L64</f>
        <v>0</v>
      </c>
      <c r="D64" s="125">
        <f>'4.kiadások Óvoda'!M64</f>
        <v>0</v>
      </c>
      <c r="E64" s="125">
        <f>'4.kiadások Óvoda'!N64</f>
        <v>0</v>
      </c>
    </row>
    <row r="65" spans="1:5">
      <c r="A65" s="12" t="s">
        <v>1067</v>
      </c>
      <c r="B65" s="30" t="s">
        <v>412</v>
      </c>
      <c r="C65" s="125">
        <f>'4.kiadások Óvoda'!L65</f>
        <v>0</v>
      </c>
      <c r="D65" s="125">
        <f>'4.kiadások Óvoda'!M65</f>
        <v>0</v>
      </c>
      <c r="E65" s="125">
        <f>'4.kiadások Óvoda'!N65</f>
        <v>0</v>
      </c>
    </row>
    <row r="66" spans="1:5">
      <c r="A66" s="12" t="s">
        <v>1100</v>
      </c>
      <c r="B66" s="30" t="s">
        <v>413</v>
      </c>
      <c r="C66" s="125">
        <f>'4.kiadások Óvoda'!L66</f>
        <v>0</v>
      </c>
      <c r="D66" s="125">
        <f>'4.kiadások Óvoda'!M66</f>
        <v>0</v>
      </c>
      <c r="E66" s="125">
        <f>'4.kiadások Óvoda'!N66</f>
        <v>0</v>
      </c>
    </row>
    <row r="67" spans="1:5">
      <c r="A67" s="12" t="s">
        <v>0</v>
      </c>
      <c r="B67" s="30" t="s">
        <v>414</v>
      </c>
      <c r="C67" s="125">
        <f>'4.kiadások Óvoda'!L67</f>
        <v>0</v>
      </c>
      <c r="D67" s="125">
        <f>'4.kiadások Óvoda'!M67</f>
        <v>600</v>
      </c>
      <c r="E67" s="125">
        <f>'4.kiadások Óvoda'!N67</f>
        <v>600</v>
      </c>
    </row>
    <row r="68" spans="1:5">
      <c r="A68" s="12" t="s">
        <v>415</v>
      </c>
      <c r="B68" s="30" t="s">
        <v>416</v>
      </c>
      <c r="C68" s="125">
        <f>'4.kiadások Óvoda'!L68</f>
        <v>0</v>
      </c>
      <c r="D68" s="125">
        <f>'4.kiadások Óvoda'!M68</f>
        <v>0</v>
      </c>
      <c r="E68" s="125">
        <f>'4.kiadások Óvoda'!N68</f>
        <v>0</v>
      </c>
    </row>
    <row r="69" spans="1:5">
      <c r="A69" s="20" t="s">
        <v>417</v>
      </c>
      <c r="B69" s="30" t="s">
        <v>418</v>
      </c>
      <c r="C69" s="125">
        <f>'4.kiadások Óvoda'!L69</f>
        <v>0</v>
      </c>
      <c r="D69" s="125">
        <f>'4.kiadások Óvoda'!M69</f>
        <v>0</v>
      </c>
      <c r="E69" s="125">
        <f>'4.kiadások Óvoda'!N69</f>
        <v>0</v>
      </c>
    </row>
    <row r="70" spans="1:5">
      <c r="A70" s="12" t="s">
        <v>1</v>
      </c>
      <c r="B70" s="30" t="s">
        <v>419</v>
      </c>
      <c r="C70" s="125">
        <f>'4.kiadások Óvoda'!L70</f>
        <v>0</v>
      </c>
      <c r="D70" s="125">
        <f>'4.kiadások Óvoda'!M70</f>
        <v>0</v>
      </c>
      <c r="E70" s="125">
        <f>'4.kiadások Óvoda'!N70</f>
        <v>0</v>
      </c>
    </row>
    <row r="71" spans="1:5">
      <c r="A71" s="20" t="s">
        <v>198</v>
      </c>
      <c r="B71" s="30" t="s">
        <v>420</v>
      </c>
      <c r="C71" s="125">
        <f>'4.kiadások Óvoda'!L71</f>
        <v>0</v>
      </c>
      <c r="D71" s="125">
        <f>'4.kiadások Óvoda'!M71</f>
        <v>0</v>
      </c>
      <c r="E71" s="125">
        <f>'4.kiadások Óvoda'!N71</f>
        <v>0</v>
      </c>
    </row>
    <row r="72" spans="1:5">
      <c r="A72" s="20" t="s">
        <v>199</v>
      </c>
      <c r="B72" s="30" t="s">
        <v>420</v>
      </c>
      <c r="C72" s="125">
        <f>'4.kiadások Óvoda'!L72</f>
        <v>0</v>
      </c>
      <c r="D72" s="125">
        <f>'4.kiadások Óvoda'!M72</f>
        <v>0</v>
      </c>
      <c r="E72" s="125">
        <f>'4.kiadások Óvoda'!N72</f>
        <v>0</v>
      </c>
    </row>
    <row r="73" spans="1:5">
      <c r="A73" s="49" t="s">
        <v>1070</v>
      </c>
      <c r="B73" s="52" t="s">
        <v>421</v>
      </c>
      <c r="C73" s="125">
        <f>'4.kiadások Óvoda'!L73</f>
        <v>0</v>
      </c>
      <c r="D73" s="125">
        <f>'4.kiadások Óvoda'!M73</f>
        <v>600</v>
      </c>
      <c r="E73" s="125">
        <f>'4.kiadások Óvoda'!N73</f>
        <v>600</v>
      </c>
    </row>
    <row r="74" spans="1:5" ht="15.6">
      <c r="A74" s="59" t="s">
        <v>131</v>
      </c>
      <c r="B74" s="52"/>
      <c r="C74" s="125">
        <f>'4.kiadások Óvoda'!L74</f>
        <v>62191</v>
      </c>
      <c r="D74" s="125">
        <f>'4.kiadások Óvoda'!M74</f>
        <v>63086</v>
      </c>
      <c r="E74" s="125">
        <f>'4.kiadások Óvoda'!N74</f>
        <v>61201</v>
      </c>
    </row>
    <row r="75" spans="1:5">
      <c r="A75" s="34" t="s">
        <v>422</v>
      </c>
      <c r="B75" s="30" t="s">
        <v>423</v>
      </c>
      <c r="C75" s="125">
        <f>'4.kiadások Óvoda'!L75</f>
        <v>32</v>
      </c>
      <c r="D75" s="125">
        <f>'4.kiadások Óvoda'!M75</f>
        <v>32</v>
      </c>
      <c r="E75" s="125">
        <f>'4.kiadások Óvoda'!N75</f>
        <v>32</v>
      </c>
    </row>
    <row r="76" spans="1:5">
      <c r="A76" s="34" t="s">
        <v>2</v>
      </c>
      <c r="B76" s="30" t="s">
        <v>424</v>
      </c>
      <c r="C76" s="125">
        <f>'4.kiadások Óvoda'!L76</f>
        <v>0</v>
      </c>
      <c r="D76" s="125">
        <f>'4.kiadások Óvoda'!M76</f>
        <v>250</v>
      </c>
      <c r="E76" s="125">
        <f>'4.kiadások Óvoda'!N76</f>
        <v>250</v>
      </c>
    </row>
    <row r="77" spans="1:5">
      <c r="A77" s="34" t="s">
        <v>425</v>
      </c>
      <c r="B77" s="30" t="s">
        <v>426</v>
      </c>
      <c r="C77" s="125">
        <f>'4.kiadások Óvoda'!L77</f>
        <v>0</v>
      </c>
      <c r="D77" s="125">
        <f>'4.kiadások Óvoda'!M77</f>
        <v>0</v>
      </c>
      <c r="E77" s="125">
        <f>'4.kiadások Óvoda'!N77</f>
        <v>0</v>
      </c>
    </row>
    <row r="78" spans="1:5">
      <c r="A78" s="34" t="s">
        <v>427</v>
      </c>
      <c r="B78" s="30" t="s">
        <v>428</v>
      </c>
      <c r="C78" s="125">
        <f>'4.kiadások Óvoda'!L78</f>
        <v>0</v>
      </c>
      <c r="D78" s="125">
        <f>'4.kiadások Óvoda'!M78</f>
        <v>0</v>
      </c>
      <c r="E78" s="125">
        <f>'4.kiadások Óvoda'!N78</f>
        <v>0</v>
      </c>
    </row>
    <row r="79" spans="1:5">
      <c r="A79" s="6" t="s">
        <v>429</v>
      </c>
      <c r="B79" s="30" t="s">
        <v>430</v>
      </c>
      <c r="C79" s="125">
        <f>'4.kiadások Óvoda'!L79</f>
        <v>0</v>
      </c>
      <c r="D79" s="125">
        <f>'4.kiadások Óvoda'!M79</f>
        <v>0</v>
      </c>
      <c r="E79" s="125">
        <f>'4.kiadások Óvoda'!N79</f>
        <v>0</v>
      </c>
    </row>
    <row r="80" spans="1:5">
      <c r="A80" s="6" t="s">
        <v>431</v>
      </c>
      <c r="B80" s="30" t="s">
        <v>432</v>
      </c>
      <c r="C80" s="125">
        <f>'4.kiadások Óvoda'!L80</f>
        <v>0</v>
      </c>
      <c r="D80" s="125">
        <f>'4.kiadások Óvoda'!M80</f>
        <v>0</v>
      </c>
      <c r="E80" s="125">
        <f>'4.kiadások Óvoda'!N80</f>
        <v>0</v>
      </c>
    </row>
    <row r="81" spans="1:5">
      <c r="A81" s="6" t="s">
        <v>433</v>
      </c>
      <c r="B81" s="30" t="s">
        <v>434</v>
      </c>
      <c r="C81" s="125">
        <f>'4.kiadások Óvoda'!L81</f>
        <v>9</v>
      </c>
      <c r="D81" s="125">
        <f>'4.kiadások Óvoda'!M81</f>
        <v>0</v>
      </c>
      <c r="E81" s="125">
        <f>'4.kiadások Óvoda'!N81</f>
        <v>0</v>
      </c>
    </row>
    <row r="82" spans="1:5">
      <c r="A82" s="50" t="s">
        <v>1072</v>
      </c>
      <c r="B82" s="52" t="s">
        <v>435</v>
      </c>
      <c r="C82" s="125">
        <f>'4.kiadások Óvoda'!L82</f>
        <v>41</v>
      </c>
      <c r="D82" s="125">
        <f>'4.kiadások Óvoda'!M82</f>
        <v>282</v>
      </c>
      <c r="E82" s="125">
        <f>'4.kiadások Óvoda'!N82</f>
        <v>282</v>
      </c>
    </row>
    <row r="83" spans="1:5">
      <c r="A83" s="13" t="s">
        <v>436</v>
      </c>
      <c r="B83" s="30" t="s">
        <v>437</v>
      </c>
      <c r="C83" s="125">
        <f>'4.kiadások Óvoda'!L83</f>
        <v>0</v>
      </c>
      <c r="D83" s="125">
        <f>'4.kiadások Óvoda'!M83</f>
        <v>0</v>
      </c>
      <c r="E83" s="125">
        <f>'4.kiadások Óvoda'!N83</f>
        <v>0</v>
      </c>
    </row>
    <row r="84" spans="1:5">
      <c r="A84" s="13" t="s">
        <v>438</v>
      </c>
      <c r="B84" s="30" t="s">
        <v>439</v>
      </c>
      <c r="C84" s="125">
        <f>'4.kiadások Óvoda'!L84</f>
        <v>0</v>
      </c>
      <c r="D84" s="125">
        <f>'4.kiadások Óvoda'!M84</f>
        <v>0</v>
      </c>
      <c r="E84" s="125">
        <f>'4.kiadások Óvoda'!N84</f>
        <v>0</v>
      </c>
    </row>
    <row r="85" spans="1:5">
      <c r="A85" s="13" t="s">
        <v>440</v>
      </c>
      <c r="B85" s="30" t="s">
        <v>441</v>
      </c>
      <c r="C85" s="125">
        <f>'4.kiadások Óvoda'!L85</f>
        <v>0</v>
      </c>
      <c r="D85" s="125">
        <f>'4.kiadások Óvoda'!M85</f>
        <v>0</v>
      </c>
      <c r="E85" s="125">
        <f>'4.kiadások Óvoda'!N85</f>
        <v>0</v>
      </c>
    </row>
    <row r="86" spans="1:5">
      <c r="A86" s="13" t="s">
        <v>442</v>
      </c>
      <c r="B86" s="30" t="s">
        <v>443</v>
      </c>
      <c r="C86" s="125">
        <f>'4.kiadások Óvoda'!L86</f>
        <v>0</v>
      </c>
      <c r="D86" s="125">
        <f>'4.kiadások Óvoda'!M86</f>
        <v>0</v>
      </c>
      <c r="E86" s="125">
        <f>'4.kiadások Óvoda'!N86</f>
        <v>0</v>
      </c>
    </row>
    <row r="87" spans="1:5">
      <c r="A87" s="49" t="s">
        <v>1073</v>
      </c>
      <c r="B87" s="52" t="s">
        <v>444</v>
      </c>
      <c r="C87" s="125">
        <f>'4.kiadások Óvoda'!L87</f>
        <v>0</v>
      </c>
      <c r="D87" s="125">
        <f>'4.kiadások Óvoda'!M87</f>
        <v>0</v>
      </c>
      <c r="E87" s="125">
        <f>'4.kiadások Óvoda'!N87</f>
        <v>0</v>
      </c>
    </row>
    <row r="88" spans="1:5">
      <c r="A88" s="13" t="s">
        <v>445</v>
      </c>
      <c r="B88" s="30" t="s">
        <v>446</v>
      </c>
      <c r="C88" s="125">
        <f>'4.kiadások Óvoda'!L88</f>
        <v>0</v>
      </c>
      <c r="D88" s="125">
        <f>'4.kiadások Óvoda'!M88</f>
        <v>0</v>
      </c>
      <c r="E88" s="125">
        <f>'4.kiadások Óvoda'!N88</f>
        <v>0</v>
      </c>
    </row>
    <row r="89" spans="1:5">
      <c r="A89" s="13" t="s">
        <v>3</v>
      </c>
      <c r="B89" s="30" t="s">
        <v>447</v>
      </c>
      <c r="C89" s="125">
        <f>'4.kiadások Óvoda'!L89</f>
        <v>0</v>
      </c>
      <c r="D89" s="125">
        <f>'4.kiadások Óvoda'!M89</f>
        <v>0</v>
      </c>
      <c r="E89" s="125">
        <f>'4.kiadások Óvoda'!N89</f>
        <v>0</v>
      </c>
    </row>
    <row r="90" spans="1:5">
      <c r="A90" s="13" t="s">
        <v>4</v>
      </c>
      <c r="B90" s="30" t="s">
        <v>448</v>
      </c>
      <c r="C90" s="125">
        <f>'4.kiadások Óvoda'!L90</f>
        <v>0</v>
      </c>
      <c r="D90" s="125">
        <f>'4.kiadások Óvoda'!M90</f>
        <v>0</v>
      </c>
      <c r="E90" s="125">
        <f>'4.kiadások Óvoda'!N90</f>
        <v>0</v>
      </c>
    </row>
    <row r="91" spans="1:5">
      <c r="A91" s="13" t="s">
        <v>5</v>
      </c>
      <c r="B91" s="30" t="s">
        <v>449</v>
      </c>
      <c r="C91" s="125">
        <f>'4.kiadások Óvoda'!L91</f>
        <v>0</v>
      </c>
      <c r="D91" s="125">
        <f>'4.kiadások Óvoda'!M91</f>
        <v>0</v>
      </c>
      <c r="E91" s="125">
        <f>'4.kiadások Óvoda'!N91</f>
        <v>0</v>
      </c>
    </row>
    <row r="92" spans="1:5">
      <c r="A92" s="13" t="s">
        <v>6</v>
      </c>
      <c r="B92" s="30" t="s">
        <v>450</v>
      </c>
      <c r="C92" s="125">
        <f>'4.kiadások Óvoda'!L92</f>
        <v>0</v>
      </c>
      <c r="D92" s="125">
        <f>'4.kiadások Óvoda'!M92</f>
        <v>0</v>
      </c>
      <c r="E92" s="125">
        <f>'4.kiadások Óvoda'!N92</f>
        <v>0</v>
      </c>
    </row>
    <row r="93" spans="1:5">
      <c r="A93" s="13" t="s">
        <v>7</v>
      </c>
      <c r="B93" s="30" t="s">
        <v>451</v>
      </c>
      <c r="C93" s="125">
        <f>'4.kiadások Óvoda'!L93</f>
        <v>0</v>
      </c>
      <c r="D93" s="125">
        <f>'4.kiadások Óvoda'!M93</f>
        <v>0</v>
      </c>
      <c r="E93" s="125">
        <f>'4.kiadások Óvoda'!N93</f>
        <v>0</v>
      </c>
    </row>
    <row r="94" spans="1:5">
      <c r="A94" s="13" t="s">
        <v>452</v>
      </c>
      <c r="B94" s="30" t="s">
        <v>453</v>
      </c>
      <c r="C94" s="125">
        <f>'4.kiadások Óvoda'!L94</f>
        <v>0</v>
      </c>
      <c r="D94" s="125">
        <f>'4.kiadások Óvoda'!M94</f>
        <v>0</v>
      </c>
      <c r="E94" s="125">
        <f>'4.kiadások Óvoda'!N94</f>
        <v>0</v>
      </c>
    </row>
    <row r="95" spans="1:5">
      <c r="A95" s="13" t="s">
        <v>8</v>
      </c>
      <c r="B95" s="30" t="s">
        <v>454</v>
      </c>
      <c r="C95" s="125">
        <f>'4.kiadások Óvoda'!L95</f>
        <v>0</v>
      </c>
      <c r="D95" s="125">
        <f>'4.kiadások Óvoda'!M95</f>
        <v>0</v>
      </c>
      <c r="E95" s="125">
        <f>'4.kiadások Óvoda'!N95</f>
        <v>0</v>
      </c>
    </row>
    <row r="96" spans="1:5">
      <c r="A96" s="49" t="s">
        <v>1074</v>
      </c>
      <c r="B96" s="52" t="s">
        <v>455</v>
      </c>
      <c r="C96" s="125">
        <f>'4.kiadások Óvoda'!L96</f>
        <v>0</v>
      </c>
      <c r="D96" s="125">
        <f>'4.kiadások Óvoda'!M96</f>
        <v>0</v>
      </c>
      <c r="E96" s="125">
        <f>'4.kiadások Óvoda'!N96</f>
        <v>0</v>
      </c>
    </row>
    <row r="97" spans="1:24" ht="15.6">
      <c r="A97" s="59" t="s">
        <v>130</v>
      </c>
      <c r="B97" s="52"/>
      <c r="C97" s="125">
        <f>'4.kiadások Óvoda'!L97</f>
        <v>41</v>
      </c>
      <c r="D97" s="125">
        <f>'4.kiadások Óvoda'!M97</f>
        <v>282</v>
      </c>
      <c r="E97" s="125">
        <f>'4.kiadások Óvoda'!N97</f>
        <v>282</v>
      </c>
    </row>
    <row r="98" spans="1:24" ht="15.6">
      <c r="A98" s="35" t="s">
        <v>16</v>
      </c>
      <c r="B98" s="36" t="s">
        <v>456</v>
      </c>
      <c r="C98" s="125">
        <f>'4.kiadások Óvoda'!L98</f>
        <v>62232</v>
      </c>
      <c r="D98" s="125">
        <f>'4.kiadások Óvoda'!M98</f>
        <v>63368</v>
      </c>
      <c r="E98" s="125">
        <f>'4.kiadások Óvoda'!N98</f>
        <v>61483</v>
      </c>
    </row>
    <row r="99" spans="1:24">
      <c r="A99" s="13" t="s">
        <v>9</v>
      </c>
      <c r="B99" s="5" t="s">
        <v>457</v>
      </c>
      <c r="C99" s="125">
        <f>'4.kiadások Óvoda'!L99</f>
        <v>0</v>
      </c>
      <c r="D99" s="125">
        <f>'4.kiadások Óvoda'!M99</f>
        <v>0</v>
      </c>
      <c r="E99" s="125">
        <f>'4.kiadások Óvoda'!N99</f>
        <v>0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3"/>
      <c r="X99" s="23"/>
    </row>
    <row r="100" spans="1:24">
      <c r="A100" s="13" t="s">
        <v>459</v>
      </c>
      <c r="B100" s="5" t="s">
        <v>460</v>
      </c>
      <c r="C100" s="125">
        <f>'4.kiadások Óvoda'!L100</f>
        <v>0</v>
      </c>
      <c r="D100" s="125">
        <f>'4.kiadások Óvoda'!M100</f>
        <v>0</v>
      </c>
      <c r="E100" s="125">
        <f>'4.kiadások Óvoda'!N100</f>
        <v>0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3"/>
      <c r="X100" s="23"/>
    </row>
    <row r="101" spans="1:24">
      <c r="A101" s="13" t="s">
        <v>10</v>
      </c>
      <c r="B101" s="5" t="s">
        <v>461</v>
      </c>
      <c r="C101" s="125">
        <f>'4.kiadások Óvoda'!L101</f>
        <v>0</v>
      </c>
      <c r="D101" s="125">
        <f>'4.kiadások Óvoda'!M101</f>
        <v>0</v>
      </c>
      <c r="E101" s="125">
        <f>'4.kiadások Óvoda'!N101</f>
        <v>0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3"/>
      <c r="X101" s="23"/>
    </row>
    <row r="102" spans="1:24">
      <c r="A102" s="15" t="s">
        <v>1079</v>
      </c>
      <c r="B102" s="7" t="s">
        <v>462</v>
      </c>
      <c r="C102" s="125">
        <f>'4.kiadások Óvoda'!L102</f>
        <v>0</v>
      </c>
      <c r="D102" s="125">
        <f>'4.kiadások Óvoda'!M102</f>
        <v>0</v>
      </c>
      <c r="E102" s="125">
        <f>'4.kiadások Óvoda'!N102</f>
        <v>0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3"/>
      <c r="X102" s="23"/>
    </row>
    <row r="103" spans="1:24">
      <c r="A103" s="37" t="s">
        <v>11</v>
      </c>
      <c r="B103" s="5" t="s">
        <v>463</v>
      </c>
      <c r="C103" s="125">
        <f>'4.kiadások Óvoda'!L103</f>
        <v>0</v>
      </c>
      <c r="D103" s="125">
        <f>'4.kiadások Óvoda'!M103</f>
        <v>0</v>
      </c>
      <c r="E103" s="125">
        <f>'4.kiadások Óvoda'!N103</f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3"/>
      <c r="X103" s="23"/>
    </row>
    <row r="104" spans="1:24">
      <c r="A104" s="37" t="s">
        <v>1082</v>
      </c>
      <c r="B104" s="5" t="s">
        <v>466</v>
      </c>
      <c r="C104" s="125">
        <f>'4.kiadások Óvoda'!L104</f>
        <v>0</v>
      </c>
      <c r="D104" s="125">
        <f>'4.kiadások Óvoda'!M104</f>
        <v>0</v>
      </c>
      <c r="E104" s="125">
        <f>'4.kiadások Óvoda'!N104</f>
        <v>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3"/>
      <c r="X104" s="23"/>
    </row>
    <row r="105" spans="1:24">
      <c r="A105" s="13" t="s">
        <v>467</v>
      </c>
      <c r="B105" s="5" t="s">
        <v>468</v>
      </c>
      <c r="C105" s="125">
        <f>'4.kiadások Óvoda'!L105</f>
        <v>0</v>
      </c>
      <c r="D105" s="125">
        <f>'4.kiadások Óvoda'!M105</f>
        <v>0</v>
      </c>
      <c r="E105" s="125">
        <f>'4.kiadások Óvoda'!N105</f>
        <v>0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3"/>
      <c r="X105" s="23"/>
    </row>
    <row r="106" spans="1:24">
      <c r="A106" s="13" t="s">
        <v>12</v>
      </c>
      <c r="B106" s="5" t="s">
        <v>469</v>
      </c>
      <c r="C106" s="125">
        <f>'4.kiadások Óvoda'!L106</f>
        <v>0</v>
      </c>
      <c r="D106" s="125">
        <f>'4.kiadások Óvoda'!M106</f>
        <v>0</v>
      </c>
      <c r="E106" s="125">
        <f>'4.kiadások Óvoda'!N106</f>
        <v>0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3"/>
      <c r="X106" s="23"/>
    </row>
    <row r="107" spans="1:24">
      <c r="A107" s="14" t="s">
        <v>1080</v>
      </c>
      <c r="B107" s="7" t="s">
        <v>470</v>
      </c>
      <c r="C107" s="125">
        <f>'4.kiadások Óvoda'!L107</f>
        <v>0</v>
      </c>
      <c r="D107" s="125">
        <f>'4.kiadások Óvoda'!M107</f>
        <v>0</v>
      </c>
      <c r="E107" s="125">
        <f>'4.kiadások Óvoda'!N107</f>
        <v>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3"/>
      <c r="X107" s="23"/>
    </row>
    <row r="108" spans="1:24">
      <c r="A108" s="37" t="s">
        <v>471</v>
      </c>
      <c r="B108" s="5" t="s">
        <v>472</v>
      </c>
      <c r="C108" s="125">
        <f>'4.kiadások Óvoda'!L108</f>
        <v>0</v>
      </c>
      <c r="D108" s="125">
        <f>'4.kiadások Óvoda'!M108</f>
        <v>0</v>
      </c>
      <c r="E108" s="125">
        <f>'4.kiadások Óvoda'!N108</f>
        <v>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3"/>
      <c r="X108" s="23"/>
    </row>
    <row r="109" spans="1:24">
      <c r="A109" s="37" t="s">
        <v>473</v>
      </c>
      <c r="B109" s="5" t="s">
        <v>474</v>
      </c>
      <c r="C109" s="125">
        <f>'4.kiadások Óvoda'!L109</f>
        <v>0</v>
      </c>
      <c r="D109" s="125">
        <f>'4.kiadások Óvoda'!M109</f>
        <v>0</v>
      </c>
      <c r="E109" s="125">
        <f>'4.kiadások Óvoda'!N109</f>
        <v>0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3"/>
      <c r="X109" s="23"/>
    </row>
    <row r="110" spans="1:24">
      <c r="A110" s="14" t="s">
        <v>475</v>
      </c>
      <c r="B110" s="7" t="s">
        <v>476</v>
      </c>
      <c r="C110" s="125">
        <f>'4.kiadások Óvoda'!L110</f>
        <v>0</v>
      </c>
      <c r="D110" s="125">
        <f>'4.kiadások Óvoda'!M110</f>
        <v>0</v>
      </c>
      <c r="E110" s="125">
        <f>'4.kiadások Óvoda'!N110</f>
        <v>0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3"/>
      <c r="X110" s="23"/>
    </row>
    <row r="111" spans="1:24">
      <c r="A111" s="37" t="s">
        <v>477</v>
      </c>
      <c r="B111" s="5" t="s">
        <v>478</v>
      </c>
      <c r="C111" s="125">
        <f>'4.kiadások Óvoda'!L111</f>
        <v>0</v>
      </c>
      <c r="D111" s="125">
        <f>'4.kiadások Óvoda'!M111</f>
        <v>0</v>
      </c>
      <c r="E111" s="125">
        <f>'4.kiadások Óvoda'!N111</f>
        <v>0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3"/>
      <c r="X111" s="23"/>
    </row>
    <row r="112" spans="1:24">
      <c r="A112" s="37" t="s">
        <v>479</v>
      </c>
      <c r="B112" s="5" t="s">
        <v>480</v>
      </c>
      <c r="C112" s="125">
        <f>'4.kiadások Óvoda'!L112</f>
        <v>0</v>
      </c>
      <c r="D112" s="125">
        <f>'4.kiadások Óvoda'!M112</f>
        <v>0</v>
      </c>
      <c r="E112" s="125">
        <f>'4.kiadások Óvoda'!N112</f>
        <v>0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3"/>
      <c r="X112" s="23"/>
    </row>
    <row r="113" spans="1:24">
      <c r="A113" s="37" t="s">
        <v>481</v>
      </c>
      <c r="B113" s="5" t="s">
        <v>482</v>
      </c>
      <c r="C113" s="125">
        <f>'4.kiadások Óvoda'!L113</f>
        <v>0</v>
      </c>
      <c r="D113" s="125">
        <f>'4.kiadások Óvoda'!M113</f>
        <v>0</v>
      </c>
      <c r="E113" s="125">
        <f>'4.kiadások Óvoda'!N113</f>
        <v>0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3"/>
      <c r="X113" s="23"/>
    </row>
    <row r="114" spans="1:24">
      <c r="A114" s="38" t="s">
        <v>1081</v>
      </c>
      <c r="B114" s="39" t="s">
        <v>483</v>
      </c>
      <c r="C114" s="125">
        <f>'4.kiadások Óvoda'!L114</f>
        <v>0</v>
      </c>
      <c r="D114" s="125">
        <f>'4.kiadások Óvoda'!M114</f>
        <v>0</v>
      </c>
      <c r="E114" s="125">
        <f>'4.kiadások Óvoda'!N114</f>
        <v>0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3"/>
      <c r="X114" s="23"/>
    </row>
    <row r="115" spans="1:24">
      <c r="A115" s="37" t="s">
        <v>484</v>
      </c>
      <c r="B115" s="5" t="s">
        <v>485</v>
      </c>
      <c r="C115" s="125">
        <f>'4.kiadások Óvoda'!L115</f>
        <v>0</v>
      </c>
      <c r="D115" s="125">
        <f>'4.kiadások Óvoda'!M115</f>
        <v>0</v>
      </c>
      <c r="E115" s="125">
        <f>'4.kiadások Óvoda'!N115</f>
        <v>0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3"/>
      <c r="X115" s="23"/>
    </row>
    <row r="116" spans="1:24">
      <c r="A116" s="13" t="s">
        <v>486</v>
      </c>
      <c r="B116" s="5" t="s">
        <v>487</v>
      </c>
      <c r="C116" s="125">
        <f>'4.kiadások Óvoda'!L116</f>
        <v>0</v>
      </c>
      <c r="D116" s="125">
        <f>'4.kiadások Óvoda'!M116</f>
        <v>0</v>
      </c>
      <c r="E116" s="125">
        <f>'4.kiadások Óvoda'!N116</f>
        <v>0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3"/>
      <c r="X116" s="23"/>
    </row>
    <row r="117" spans="1:24">
      <c r="A117" s="37" t="s">
        <v>13</v>
      </c>
      <c r="B117" s="5" t="s">
        <v>488</v>
      </c>
      <c r="C117" s="125">
        <f>'4.kiadások Óvoda'!L117</f>
        <v>0</v>
      </c>
      <c r="D117" s="125">
        <f>'4.kiadások Óvoda'!M117</f>
        <v>0</v>
      </c>
      <c r="E117" s="125">
        <f>'4.kiadások Óvoda'!N117</f>
        <v>0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3"/>
      <c r="X117" s="23"/>
    </row>
    <row r="118" spans="1:24">
      <c r="A118" s="37" t="s">
        <v>1083</v>
      </c>
      <c r="B118" s="5" t="s">
        <v>489</v>
      </c>
      <c r="C118" s="125">
        <f>'4.kiadások Óvoda'!L118</f>
        <v>0</v>
      </c>
      <c r="D118" s="125">
        <f>'4.kiadások Óvoda'!M118</f>
        <v>0</v>
      </c>
      <c r="E118" s="125">
        <f>'4.kiadások Óvoda'!N118</f>
        <v>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3"/>
      <c r="X118" s="23"/>
    </row>
    <row r="119" spans="1:24">
      <c r="A119" s="38" t="s">
        <v>1084</v>
      </c>
      <c r="B119" s="39" t="s">
        <v>493</v>
      </c>
      <c r="C119" s="125">
        <f>'4.kiadások Óvoda'!L119</f>
        <v>0</v>
      </c>
      <c r="D119" s="125">
        <f>'4.kiadások Óvoda'!M119</f>
        <v>0</v>
      </c>
      <c r="E119" s="125">
        <f>'4.kiadások Óvoda'!N119</f>
        <v>0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3"/>
      <c r="X119" s="23"/>
    </row>
    <row r="120" spans="1:24">
      <c r="A120" s="13" t="s">
        <v>494</v>
      </c>
      <c r="B120" s="5" t="s">
        <v>495</v>
      </c>
      <c r="C120" s="125">
        <f>'4.kiadások Óvoda'!L120</f>
        <v>0</v>
      </c>
      <c r="D120" s="125">
        <f>'4.kiadások Óvoda'!M120</f>
        <v>0</v>
      </c>
      <c r="E120" s="125">
        <f>'4.kiadások Óvoda'!N120</f>
        <v>0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3"/>
      <c r="X120" s="23"/>
    </row>
    <row r="121" spans="1:24" ht="15.6">
      <c r="A121" s="40" t="s">
        <v>17</v>
      </c>
      <c r="B121" s="41" t="s">
        <v>496</v>
      </c>
      <c r="C121" s="125">
        <f>'4.kiadások Óvoda'!L121</f>
        <v>0</v>
      </c>
      <c r="D121" s="125">
        <f>'4.kiadások Óvoda'!M121</f>
        <v>0</v>
      </c>
      <c r="E121" s="125">
        <f>'4.kiadások Óvoda'!N121</f>
        <v>0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3"/>
      <c r="X121" s="23"/>
    </row>
    <row r="122" spans="1:24" ht="15.6">
      <c r="A122" s="127" t="s">
        <v>54</v>
      </c>
      <c r="B122" s="128"/>
      <c r="C122" s="125">
        <f>'4.kiadások Óvoda'!L122</f>
        <v>62232</v>
      </c>
      <c r="D122" s="125">
        <f>'4.kiadások Óvoda'!M122</f>
        <v>63368</v>
      </c>
      <c r="E122" s="125">
        <f>'4.kiadások Óvoda'!N122</f>
        <v>61483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>
      <c r="B123" s="23"/>
      <c r="C123" s="131"/>
      <c r="D123" s="131"/>
      <c r="E123" s="131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>
      <c r="B124" s="23"/>
      <c r="C124" s="131"/>
      <c r="D124" s="131"/>
      <c r="E124" s="131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>
      <c r="B125" s="23"/>
      <c r="C125" s="131"/>
      <c r="D125" s="131"/>
      <c r="E125" s="131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>
      <c r="B126" s="23"/>
      <c r="C126" s="131"/>
      <c r="D126" s="131"/>
      <c r="E126" s="131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>
      <c r="B127" s="23"/>
      <c r="C127" s="131"/>
      <c r="D127" s="131"/>
      <c r="E127" s="131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>
      <c r="B128" s="23"/>
      <c r="C128" s="131"/>
      <c r="D128" s="131"/>
      <c r="E128" s="131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2:24">
      <c r="B129" s="23"/>
      <c r="C129" s="131"/>
      <c r="D129" s="131"/>
      <c r="E129" s="131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2:24">
      <c r="B130" s="23"/>
      <c r="C130" s="131"/>
      <c r="D130" s="131"/>
      <c r="E130" s="131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2:24">
      <c r="B131" s="23"/>
      <c r="C131" s="131"/>
      <c r="D131" s="131"/>
      <c r="E131" s="131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2:24">
      <c r="B132" s="23"/>
      <c r="C132" s="131"/>
      <c r="D132" s="131"/>
      <c r="E132" s="131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2:24">
      <c r="B133" s="23"/>
      <c r="C133" s="131"/>
      <c r="D133" s="131"/>
      <c r="E133" s="131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2:24">
      <c r="B134" s="23"/>
      <c r="C134" s="131"/>
      <c r="D134" s="131"/>
      <c r="E134" s="131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2:24">
      <c r="B135" s="23"/>
      <c r="C135" s="131"/>
      <c r="D135" s="131"/>
      <c r="E135" s="131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2:24">
      <c r="B136" s="23"/>
      <c r="C136" s="131"/>
      <c r="D136" s="131"/>
      <c r="E136" s="131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2:24">
      <c r="B137" s="23"/>
      <c r="C137" s="131"/>
      <c r="D137" s="131"/>
      <c r="E137" s="131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2:24">
      <c r="B138" s="23"/>
      <c r="C138" s="131"/>
      <c r="D138" s="131"/>
      <c r="E138" s="131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2:24">
      <c r="B139" s="23"/>
      <c r="C139" s="131"/>
      <c r="D139" s="131"/>
      <c r="E139" s="131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2:24">
      <c r="B140" s="23"/>
      <c r="C140" s="131"/>
      <c r="D140" s="131"/>
      <c r="E140" s="131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2:24">
      <c r="B141" s="23"/>
      <c r="C141" s="131"/>
      <c r="D141" s="131"/>
      <c r="E141" s="131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2:24">
      <c r="B142" s="23"/>
      <c r="C142" s="131"/>
      <c r="D142" s="131"/>
      <c r="E142" s="131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2:24">
      <c r="B143" s="23"/>
      <c r="C143" s="131"/>
      <c r="D143" s="131"/>
      <c r="E143" s="131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2:24">
      <c r="B144" s="23"/>
      <c r="C144" s="131"/>
      <c r="D144" s="131"/>
      <c r="E144" s="131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2:24">
      <c r="B145" s="23"/>
      <c r="C145" s="131"/>
      <c r="D145" s="131"/>
      <c r="E145" s="131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2:24">
      <c r="B146" s="23"/>
      <c r="C146" s="131"/>
      <c r="D146" s="131"/>
      <c r="E146" s="131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2:24">
      <c r="B147" s="23"/>
      <c r="C147" s="131"/>
      <c r="D147" s="131"/>
      <c r="E147" s="131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2:24">
      <c r="B148" s="23"/>
      <c r="C148" s="131"/>
      <c r="D148" s="131"/>
      <c r="E148" s="131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2:24">
      <c r="B149" s="23"/>
      <c r="C149" s="131"/>
      <c r="D149" s="131"/>
      <c r="E149" s="131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2:24">
      <c r="B150" s="23"/>
      <c r="C150" s="131"/>
      <c r="D150" s="131"/>
      <c r="E150" s="131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2:24">
      <c r="B151" s="23"/>
      <c r="C151" s="131"/>
      <c r="D151" s="131"/>
      <c r="E151" s="131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2:24">
      <c r="B152" s="23"/>
      <c r="C152" s="131"/>
      <c r="D152" s="131"/>
      <c r="E152" s="131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2:24">
      <c r="B153" s="23"/>
      <c r="C153" s="131"/>
      <c r="D153" s="131"/>
      <c r="E153" s="131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2:24">
      <c r="B154" s="23"/>
      <c r="C154" s="131"/>
      <c r="D154" s="131"/>
      <c r="E154" s="131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2:24">
      <c r="B155" s="23"/>
      <c r="C155" s="131"/>
      <c r="D155" s="131"/>
      <c r="E155" s="131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2:24">
      <c r="B156" s="23"/>
      <c r="C156" s="131"/>
      <c r="D156" s="131"/>
      <c r="E156" s="131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2:24">
      <c r="B157" s="23"/>
      <c r="C157" s="131"/>
      <c r="D157" s="131"/>
      <c r="E157" s="131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2:24">
      <c r="B158" s="23"/>
      <c r="C158" s="131"/>
      <c r="D158" s="131"/>
      <c r="E158" s="131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2:24">
      <c r="B159" s="23"/>
      <c r="C159" s="131"/>
      <c r="D159" s="131"/>
      <c r="E159" s="131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2:24">
      <c r="B160" s="23"/>
      <c r="C160" s="131"/>
      <c r="D160" s="131"/>
      <c r="E160" s="131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2:24">
      <c r="B161" s="23"/>
      <c r="C161" s="131"/>
      <c r="D161" s="131"/>
      <c r="E161" s="131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2:24">
      <c r="B162" s="23"/>
      <c r="C162" s="131"/>
      <c r="D162" s="131"/>
      <c r="E162" s="131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2:24">
      <c r="B163" s="23"/>
      <c r="C163" s="131"/>
      <c r="D163" s="131"/>
      <c r="E163" s="131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2:24">
      <c r="B164" s="23"/>
      <c r="C164" s="131"/>
      <c r="D164" s="131"/>
      <c r="E164" s="131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2:24">
      <c r="B165" s="23"/>
      <c r="C165" s="131"/>
      <c r="D165" s="131"/>
      <c r="E165" s="131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2:24">
      <c r="B166" s="23"/>
      <c r="C166" s="131"/>
      <c r="D166" s="131"/>
      <c r="E166" s="131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2:24">
      <c r="B167" s="23"/>
      <c r="C167" s="131"/>
      <c r="D167" s="131"/>
      <c r="E167" s="131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2:24">
      <c r="B168" s="23"/>
      <c r="C168" s="131"/>
      <c r="D168" s="131"/>
      <c r="E168" s="131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2:24">
      <c r="B169" s="23"/>
      <c r="C169" s="131"/>
      <c r="D169" s="131"/>
      <c r="E169" s="131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2:24">
      <c r="B170" s="23"/>
      <c r="C170" s="131"/>
      <c r="D170" s="131"/>
      <c r="E170" s="131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2:24">
      <c r="B171" s="23"/>
      <c r="C171" s="131"/>
      <c r="D171" s="131"/>
      <c r="E171" s="131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</sheetData>
  <mergeCells count="2">
    <mergeCell ref="A1:C1"/>
    <mergeCell ref="A2:C2"/>
  </mergeCells>
  <phoneticPr fontId="46" type="noConversion"/>
  <pageMargins left="0.70866141732283472" right="0.70866141732283472" top="0.34" bottom="0.31" header="0.17" footer="0.17"/>
  <pageSetup paperSize="9" scale="43" orientation="portrait" horizontalDpi="300" verticalDpi="300" r:id="rId1"/>
  <headerFooter alignWithMargins="0">
    <oddHeader>&amp;R46.sz. melléklet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X171"/>
  <sheetViews>
    <sheetView zoomScale="85" workbookViewId="0">
      <pane xSplit="2" ySplit="5" topLeftCell="C114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4.4"/>
  <cols>
    <col min="1" max="1" width="105.109375" customWidth="1"/>
    <col min="3" max="5" width="15.6640625" style="122" customWidth="1"/>
  </cols>
  <sheetData>
    <row r="1" spans="1:5" ht="20.25" customHeight="1">
      <c r="A1" s="281" t="s">
        <v>1020</v>
      </c>
      <c r="B1" s="282"/>
      <c r="C1" s="283"/>
      <c r="D1" s="195"/>
      <c r="E1" s="195"/>
    </row>
    <row r="2" spans="1:5" ht="19.5" customHeight="1">
      <c r="A2" s="285" t="s">
        <v>102</v>
      </c>
      <c r="B2" s="282"/>
      <c r="C2" s="283"/>
      <c r="D2" s="195"/>
      <c r="E2" s="195"/>
    </row>
    <row r="3" spans="1:5" ht="18">
      <c r="A3" s="121"/>
    </row>
    <row r="4" spans="1:5">
      <c r="A4" s="129" t="s">
        <v>694</v>
      </c>
    </row>
    <row r="5" spans="1:5" ht="40.200000000000003">
      <c r="A5" s="2" t="s">
        <v>319</v>
      </c>
      <c r="B5" s="3" t="s">
        <v>320</v>
      </c>
      <c r="C5" s="124" t="s">
        <v>1029</v>
      </c>
      <c r="D5" s="124" t="s">
        <v>1030</v>
      </c>
      <c r="E5" s="124" t="s">
        <v>1031</v>
      </c>
    </row>
    <row r="6" spans="1:5">
      <c r="A6" s="28" t="s">
        <v>321</v>
      </c>
      <c r="B6" s="29" t="s">
        <v>322</v>
      </c>
      <c r="C6" s="125">
        <f>'5.kiadások PMH'!L6</f>
        <v>23215</v>
      </c>
      <c r="D6" s="125">
        <f>'5.kiadások PMH'!M6</f>
        <v>22722</v>
      </c>
      <c r="E6" s="125">
        <f>'5.kiadások PMH'!N6</f>
        <v>22721</v>
      </c>
    </row>
    <row r="7" spans="1:5">
      <c r="A7" s="28" t="s">
        <v>323</v>
      </c>
      <c r="B7" s="30" t="s">
        <v>324</v>
      </c>
      <c r="C7" s="125">
        <f>'5.kiadások PMH'!L7</f>
        <v>0</v>
      </c>
      <c r="D7" s="125">
        <f>'5.kiadások PMH'!M7</f>
        <v>113</v>
      </c>
      <c r="E7" s="125">
        <f>'5.kiadások PMH'!N7</f>
        <v>112</v>
      </c>
    </row>
    <row r="8" spans="1:5">
      <c r="A8" s="28" t="s">
        <v>325</v>
      </c>
      <c r="B8" s="30" t="s">
        <v>326</v>
      </c>
      <c r="C8" s="125">
        <f>'5.kiadások PMH'!L8</f>
        <v>0</v>
      </c>
      <c r="D8" s="125">
        <f>'5.kiadások PMH'!M8</f>
        <v>325</v>
      </c>
      <c r="E8" s="125">
        <f>'5.kiadások PMH'!N8</f>
        <v>325</v>
      </c>
    </row>
    <row r="9" spans="1:5">
      <c r="A9" s="31" t="s">
        <v>327</v>
      </c>
      <c r="B9" s="30" t="s">
        <v>328</v>
      </c>
      <c r="C9" s="125">
        <f>'5.kiadások PMH'!L9</f>
        <v>847</v>
      </c>
      <c r="D9" s="125">
        <f>'5.kiadások PMH'!M9</f>
        <v>160</v>
      </c>
      <c r="E9" s="125">
        <f>'5.kiadások PMH'!N9</f>
        <v>160</v>
      </c>
    </row>
    <row r="10" spans="1:5">
      <c r="A10" s="31" t="s">
        <v>329</v>
      </c>
      <c r="B10" s="30" t="s">
        <v>330</v>
      </c>
      <c r="C10" s="125">
        <f>'5.kiadások PMH'!L10</f>
        <v>0</v>
      </c>
      <c r="D10" s="125">
        <f>'5.kiadások PMH'!M10</f>
        <v>2</v>
      </c>
      <c r="E10" s="125">
        <f>'5.kiadások PMH'!N10</f>
        <v>2</v>
      </c>
    </row>
    <row r="11" spans="1:5">
      <c r="A11" s="31" t="s">
        <v>331</v>
      </c>
      <c r="B11" s="30" t="s">
        <v>332</v>
      </c>
      <c r="C11" s="125">
        <f>'5.kiadások PMH'!L11</f>
        <v>236</v>
      </c>
      <c r="D11" s="125">
        <f>'5.kiadások PMH'!M11</f>
        <v>345</v>
      </c>
      <c r="E11" s="125">
        <f>'5.kiadások PMH'!N11</f>
        <v>344</v>
      </c>
    </row>
    <row r="12" spans="1:5">
      <c r="A12" s="31" t="s">
        <v>333</v>
      </c>
      <c r="B12" s="30" t="s">
        <v>334</v>
      </c>
      <c r="C12" s="125">
        <f>'5.kiadások PMH'!L12</f>
        <v>1328</v>
      </c>
      <c r="D12" s="125">
        <f>'5.kiadások PMH'!M12</f>
        <v>1223</v>
      </c>
      <c r="E12" s="125">
        <f>'5.kiadások PMH'!N12</f>
        <v>1181</v>
      </c>
    </row>
    <row r="13" spans="1:5">
      <c r="A13" s="31" t="s">
        <v>335</v>
      </c>
      <c r="B13" s="30" t="s">
        <v>336</v>
      </c>
      <c r="C13" s="125">
        <f>'5.kiadások PMH'!L13</f>
        <v>0</v>
      </c>
      <c r="D13" s="125">
        <f>'5.kiadások PMH'!M13</f>
        <v>114</v>
      </c>
      <c r="E13" s="125">
        <f>'5.kiadások PMH'!N13</f>
        <v>114</v>
      </c>
    </row>
    <row r="14" spans="1:5">
      <c r="A14" s="5" t="s">
        <v>337</v>
      </c>
      <c r="B14" s="30" t="s">
        <v>338</v>
      </c>
      <c r="C14" s="125">
        <f>'5.kiadások PMH'!L14</f>
        <v>250</v>
      </c>
      <c r="D14" s="125">
        <f>'5.kiadások PMH'!M14</f>
        <v>117</v>
      </c>
      <c r="E14" s="125">
        <f>'5.kiadások PMH'!N14</f>
        <v>117</v>
      </c>
    </row>
    <row r="15" spans="1:5">
      <c r="A15" s="5" t="s">
        <v>339</v>
      </c>
      <c r="B15" s="30" t="s">
        <v>340</v>
      </c>
      <c r="C15" s="125">
        <f>'5.kiadások PMH'!L15</f>
        <v>108</v>
      </c>
      <c r="D15" s="125">
        <f>'5.kiadások PMH'!M15</f>
        <v>0</v>
      </c>
      <c r="E15" s="125">
        <f>'5.kiadások PMH'!N15</f>
        <v>0</v>
      </c>
    </row>
    <row r="16" spans="1:5">
      <c r="A16" s="5" t="s">
        <v>341</v>
      </c>
      <c r="B16" s="30" t="s">
        <v>342</v>
      </c>
      <c r="C16" s="125">
        <f>'5.kiadások PMH'!L16</f>
        <v>0</v>
      </c>
      <c r="D16" s="125">
        <f>'5.kiadások PMH'!M16</f>
        <v>0</v>
      </c>
      <c r="E16" s="125">
        <f>'5.kiadások PMH'!N16</f>
        <v>0</v>
      </c>
    </row>
    <row r="17" spans="1:5">
      <c r="A17" s="5" t="s">
        <v>343</v>
      </c>
      <c r="B17" s="30" t="s">
        <v>344</v>
      </c>
      <c r="C17" s="125">
        <f>'5.kiadások PMH'!L17</f>
        <v>0</v>
      </c>
      <c r="D17" s="125">
        <f>'5.kiadások PMH'!M17</f>
        <v>0</v>
      </c>
      <c r="E17" s="125">
        <f>'5.kiadások PMH'!N17</f>
        <v>0</v>
      </c>
    </row>
    <row r="18" spans="1:5">
      <c r="A18" s="5" t="s">
        <v>1085</v>
      </c>
      <c r="B18" s="30" t="s">
        <v>345</v>
      </c>
      <c r="C18" s="125">
        <f>'5.kiadások PMH'!L18</f>
        <v>0</v>
      </c>
      <c r="D18" s="125">
        <f>'5.kiadások PMH'!M18</f>
        <v>256</v>
      </c>
      <c r="E18" s="125">
        <f>'5.kiadások PMH'!N18</f>
        <v>256</v>
      </c>
    </row>
    <row r="19" spans="1:5">
      <c r="A19" s="32" t="s">
        <v>618</v>
      </c>
      <c r="B19" s="33" t="s">
        <v>346</v>
      </c>
      <c r="C19" s="125">
        <f>'5.kiadások PMH'!L19</f>
        <v>25984</v>
      </c>
      <c r="D19" s="125">
        <f>'5.kiadások PMH'!M19</f>
        <v>25377</v>
      </c>
      <c r="E19" s="125">
        <f>'5.kiadások PMH'!N19</f>
        <v>25332</v>
      </c>
    </row>
    <row r="20" spans="1:5">
      <c r="A20" s="5" t="s">
        <v>347</v>
      </c>
      <c r="B20" s="30" t="s">
        <v>348</v>
      </c>
      <c r="C20" s="125">
        <f>'5.kiadások PMH'!L20</f>
        <v>0</v>
      </c>
      <c r="D20" s="125">
        <f>'5.kiadások PMH'!M20</f>
        <v>0</v>
      </c>
      <c r="E20" s="125">
        <f>'5.kiadások PMH'!N20</f>
        <v>0</v>
      </c>
    </row>
    <row r="21" spans="1:5">
      <c r="A21" s="5" t="s">
        <v>349</v>
      </c>
      <c r="B21" s="30" t="s">
        <v>350</v>
      </c>
      <c r="C21" s="125">
        <f>'5.kiadások PMH'!L21</f>
        <v>500</v>
      </c>
      <c r="D21" s="125">
        <f>'5.kiadások PMH'!M21</f>
        <v>374</v>
      </c>
      <c r="E21" s="125">
        <f>'5.kiadások PMH'!N21</f>
        <v>374</v>
      </c>
    </row>
    <row r="22" spans="1:5">
      <c r="A22" s="6" t="s">
        <v>351</v>
      </c>
      <c r="B22" s="30" t="s">
        <v>352</v>
      </c>
      <c r="C22" s="125">
        <f>'5.kiadások PMH'!L22</f>
        <v>500</v>
      </c>
      <c r="D22" s="125">
        <f>'5.kiadások PMH'!M22</f>
        <v>630</v>
      </c>
      <c r="E22" s="125">
        <f>'5.kiadások PMH'!N22</f>
        <v>630</v>
      </c>
    </row>
    <row r="23" spans="1:5">
      <c r="A23" s="7" t="s">
        <v>619</v>
      </c>
      <c r="B23" s="33" t="s">
        <v>353</v>
      </c>
      <c r="C23" s="125">
        <f>'5.kiadások PMH'!L23</f>
        <v>1000</v>
      </c>
      <c r="D23" s="125">
        <f>'5.kiadások PMH'!M23</f>
        <v>1004</v>
      </c>
      <c r="E23" s="125">
        <f>'5.kiadások PMH'!N23</f>
        <v>1004</v>
      </c>
    </row>
    <row r="24" spans="1:5">
      <c r="A24" s="51" t="s">
        <v>14</v>
      </c>
      <c r="B24" s="52" t="s">
        <v>354</v>
      </c>
      <c r="C24" s="125">
        <f>'5.kiadások PMH'!L24</f>
        <v>26984</v>
      </c>
      <c r="D24" s="125">
        <f>'5.kiadások PMH'!M24</f>
        <v>26381</v>
      </c>
      <c r="E24" s="125">
        <f>'5.kiadások PMH'!N24</f>
        <v>26336</v>
      </c>
    </row>
    <row r="25" spans="1:5">
      <c r="A25" s="39" t="s">
        <v>1086</v>
      </c>
      <c r="B25" s="52" t="s">
        <v>355</v>
      </c>
      <c r="C25" s="125">
        <f>'5.kiadások PMH'!L25</f>
        <v>7323</v>
      </c>
      <c r="D25" s="125">
        <f>'5.kiadások PMH'!M25</f>
        <v>7023</v>
      </c>
      <c r="E25" s="125">
        <f>'5.kiadások PMH'!N25</f>
        <v>7022</v>
      </c>
    </row>
    <row r="26" spans="1:5">
      <c r="A26" s="5" t="s">
        <v>356</v>
      </c>
      <c r="B26" s="30" t="s">
        <v>357</v>
      </c>
      <c r="C26" s="125">
        <f>'5.kiadások PMH'!L26</f>
        <v>350</v>
      </c>
      <c r="D26" s="125">
        <f>'5.kiadások PMH'!M26</f>
        <v>301</v>
      </c>
      <c r="E26" s="125">
        <f>'5.kiadások PMH'!N26</f>
        <v>301</v>
      </c>
    </row>
    <row r="27" spans="1:5">
      <c r="A27" s="5" t="s">
        <v>358</v>
      </c>
      <c r="B27" s="30" t="s">
        <v>359</v>
      </c>
      <c r="C27" s="125">
        <f>'5.kiadások PMH'!L27</f>
        <v>958</v>
      </c>
      <c r="D27" s="125">
        <f>'5.kiadások PMH'!M27</f>
        <v>613</v>
      </c>
      <c r="E27" s="125">
        <f>'5.kiadások PMH'!N27</f>
        <v>612</v>
      </c>
    </row>
    <row r="28" spans="1:5">
      <c r="A28" s="5" t="s">
        <v>360</v>
      </c>
      <c r="B28" s="30" t="s">
        <v>361</v>
      </c>
      <c r="C28" s="125">
        <f>'5.kiadások PMH'!L28</f>
        <v>0</v>
      </c>
      <c r="D28" s="125">
        <f>'5.kiadások PMH'!M28</f>
        <v>0</v>
      </c>
      <c r="E28" s="125">
        <f>'5.kiadások PMH'!N28</f>
        <v>0</v>
      </c>
    </row>
    <row r="29" spans="1:5">
      <c r="A29" s="7" t="s">
        <v>620</v>
      </c>
      <c r="B29" s="33" t="s">
        <v>362</v>
      </c>
      <c r="C29" s="125">
        <f>'5.kiadások PMH'!L29</f>
        <v>1308</v>
      </c>
      <c r="D29" s="125">
        <f>'5.kiadások PMH'!M29</f>
        <v>914</v>
      </c>
      <c r="E29" s="125">
        <f>'5.kiadások PMH'!N29</f>
        <v>913</v>
      </c>
    </row>
    <row r="30" spans="1:5">
      <c r="A30" s="5" t="s">
        <v>363</v>
      </c>
      <c r="B30" s="30" t="s">
        <v>364</v>
      </c>
      <c r="C30" s="125">
        <f>'5.kiadások PMH'!L30</f>
        <v>0</v>
      </c>
      <c r="D30" s="125">
        <f>'5.kiadások PMH'!M30</f>
        <v>141</v>
      </c>
      <c r="E30" s="125">
        <f>'5.kiadások PMH'!N30</f>
        <v>141</v>
      </c>
    </row>
    <row r="31" spans="1:5">
      <c r="A31" s="5" t="s">
        <v>365</v>
      </c>
      <c r="B31" s="30" t="s">
        <v>366</v>
      </c>
      <c r="C31" s="125">
        <f>'5.kiadások PMH'!L31</f>
        <v>1000</v>
      </c>
      <c r="D31" s="125">
        <f>'5.kiadások PMH'!M31</f>
        <v>730</v>
      </c>
      <c r="E31" s="125">
        <f>'5.kiadások PMH'!N31</f>
        <v>730</v>
      </c>
    </row>
    <row r="32" spans="1:5" ht="15" customHeight="1">
      <c r="A32" s="7" t="s">
        <v>15</v>
      </c>
      <c r="B32" s="33" t="s">
        <v>367</v>
      </c>
      <c r="C32" s="125">
        <f>'5.kiadások PMH'!L32</f>
        <v>1000</v>
      </c>
      <c r="D32" s="125">
        <f>'5.kiadások PMH'!M32</f>
        <v>871</v>
      </c>
      <c r="E32" s="125">
        <f>'5.kiadások PMH'!N32</f>
        <v>871</v>
      </c>
    </row>
    <row r="33" spans="1:5">
      <c r="A33" s="5" t="s">
        <v>368</v>
      </c>
      <c r="B33" s="30" t="s">
        <v>369</v>
      </c>
      <c r="C33" s="125">
        <f>'5.kiadások PMH'!L33</f>
        <v>2400</v>
      </c>
      <c r="D33" s="125">
        <f>'5.kiadások PMH'!M33</f>
        <v>2400</v>
      </c>
      <c r="E33" s="125">
        <f>'5.kiadások PMH'!N33</f>
        <v>1460</v>
      </c>
    </row>
    <row r="34" spans="1:5">
      <c r="A34" s="5" t="s">
        <v>370</v>
      </c>
      <c r="B34" s="30" t="s">
        <v>371</v>
      </c>
      <c r="C34" s="125">
        <f>'5.kiadások PMH'!L34</f>
        <v>0</v>
      </c>
      <c r="D34" s="125">
        <f>'5.kiadások PMH'!M34</f>
        <v>0</v>
      </c>
      <c r="E34" s="125">
        <f>'5.kiadások PMH'!N34</f>
        <v>0</v>
      </c>
    </row>
    <row r="35" spans="1:5">
      <c r="A35" s="5" t="s">
        <v>1087</v>
      </c>
      <c r="B35" s="30" t="s">
        <v>372</v>
      </c>
      <c r="C35" s="125">
        <f>'5.kiadások PMH'!L35</f>
        <v>600</v>
      </c>
      <c r="D35" s="125">
        <f>'5.kiadások PMH'!M35</f>
        <v>665</v>
      </c>
      <c r="E35" s="125">
        <f>'5.kiadások PMH'!N35</f>
        <v>665</v>
      </c>
    </row>
    <row r="36" spans="1:5">
      <c r="A36" s="5" t="s">
        <v>373</v>
      </c>
      <c r="B36" s="30" t="s">
        <v>374</v>
      </c>
      <c r="C36" s="125">
        <f>'5.kiadások PMH'!L36</f>
        <v>1150</v>
      </c>
      <c r="D36" s="125">
        <f>'5.kiadások PMH'!M36</f>
        <v>1150</v>
      </c>
      <c r="E36" s="125">
        <f>'5.kiadások PMH'!N36</f>
        <v>388</v>
      </c>
    </row>
    <row r="37" spans="1:5">
      <c r="A37" s="10" t="s">
        <v>1088</v>
      </c>
      <c r="B37" s="30" t="s">
        <v>375</v>
      </c>
      <c r="C37" s="125">
        <f>'5.kiadások PMH'!L37</f>
        <v>250</v>
      </c>
      <c r="D37" s="125">
        <f>'5.kiadások PMH'!M37</f>
        <v>250</v>
      </c>
      <c r="E37" s="125">
        <f>'5.kiadások PMH'!N37</f>
        <v>112</v>
      </c>
    </row>
    <row r="38" spans="1:5">
      <c r="A38" s="6" t="s">
        <v>376</v>
      </c>
      <c r="B38" s="30" t="s">
        <v>377</v>
      </c>
      <c r="C38" s="125">
        <f>'5.kiadások PMH'!L38</f>
        <v>0</v>
      </c>
      <c r="D38" s="125">
        <f>'5.kiadások PMH'!M38</f>
        <v>0</v>
      </c>
      <c r="E38" s="125">
        <f>'5.kiadások PMH'!N38</f>
        <v>0</v>
      </c>
    </row>
    <row r="39" spans="1:5">
      <c r="A39" s="5" t="s">
        <v>1089</v>
      </c>
      <c r="B39" s="30" t="s">
        <v>378</v>
      </c>
      <c r="C39" s="125">
        <f>'5.kiadások PMH'!L39</f>
        <v>5050</v>
      </c>
      <c r="D39" s="125">
        <f>'5.kiadások PMH'!M39</f>
        <v>6411</v>
      </c>
      <c r="E39" s="125">
        <f>'5.kiadások PMH'!N39</f>
        <v>3755</v>
      </c>
    </row>
    <row r="40" spans="1:5">
      <c r="A40" s="7" t="s">
        <v>621</v>
      </c>
      <c r="B40" s="33" t="s">
        <v>379</v>
      </c>
      <c r="C40" s="125">
        <f>'5.kiadások PMH'!L40</f>
        <v>9450</v>
      </c>
      <c r="D40" s="125">
        <f>'5.kiadások PMH'!M40</f>
        <v>10876</v>
      </c>
      <c r="E40" s="125">
        <f>'5.kiadások PMH'!N40</f>
        <v>6380</v>
      </c>
    </row>
    <row r="41" spans="1:5">
      <c r="A41" s="5" t="s">
        <v>380</v>
      </c>
      <c r="B41" s="30" t="s">
        <v>381</v>
      </c>
      <c r="C41" s="125">
        <f>'5.kiadások PMH'!L41</f>
        <v>700</v>
      </c>
      <c r="D41" s="125">
        <f>'5.kiadások PMH'!M41</f>
        <v>700</v>
      </c>
      <c r="E41" s="125">
        <f>'5.kiadások PMH'!N41</f>
        <v>310</v>
      </c>
    </row>
    <row r="42" spans="1:5">
      <c r="A42" s="5" t="s">
        <v>382</v>
      </c>
      <c r="B42" s="30" t="s">
        <v>383</v>
      </c>
      <c r="C42" s="125">
        <f>'5.kiadások PMH'!L42</f>
        <v>100</v>
      </c>
      <c r="D42" s="125">
        <f>'5.kiadások PMH'!M42</f>
        <v>100</v>
      </c>
      <c r="E42" s="125">
        <f>'5.kiadások PMH'!N42</f>
        <v>60</v>
      </c>
    </row>
    <row r="43" spans="1:5">
      <c r="A43" s="7" t="s">
        <v>657</v>
      </c>
      <c r="B43" s="33" t="s">
        <v>384</v>
      </c>
      <c r="C43" s="125">
        <f>'5.kiadások PMH'!L43</f>
        <v>800</v>
      </c>
      <c r="D43" s="125">
        <f>'5.kiadások PMH'!M43</f>
        <v>800</v>
      </c>
      <c r="E43" s="125">
        <f>'5.kiadások PMH'!N43</f>
        <v>370</v>
      </c>
    </row>
    <row r="44" spans="1:5">
      <c r="A44" s="5" t="s">
        <v>385</v>
      </c>
      <c r="B44" s="30" t="s">
        <v>386</v>
      </c>
      <c r="C44" s="125">
        <f>'5.kiadások PMH'!L44</f>
        <v>3161</v>
      </c>
      <c r="D44" s="125">
        <f>'5.kiadások PMH'!M44</f>
        <v>3161</v>
      </c>
      <c r="E44" s="125">
        <f>'5.kiadások PMH'!N44</f>
        <v>1265</v>
      </c>
    </row>
    <row r="45" spans="1:5">
      <c r="A45" s="5" t="s">
        <v>387</v>
      </c>
      <c r="B45" s="30" t="s">
        <v>388</v>
      </c>
      <c r="C45" s="125">
        <f>'5.kiadások PMH'!L45</f>
        <v>0</v>
      </c>
      <c r="D45" s="125">
        <f>'5.kiadások PMH'!M45</f>
        <v>0</v>
      </c>
      <c r="E45" s="125">
        <f>'5.kiadások PMH'!N45</f>
        <v>0</v>
      </c>
    </row>
    <row r="46" spans="1:5">
      <c r="A46" s="5" t="s">
        <v>1090</v>
      </c>
      <c r="B46" s="30" t="s">
        <v>389</v>
      </c>
      <c r="C46" s="125">
        <f>'5.kiadások PMH'!L46</f>
        <v>50</v>
      </c>
      <c r="D46" s="125">
        <f>'5.kiadások PMH'!M46</f>
        <v>50</v>
      </c>
      <c r="E46" s="125">
        <f>'5.kiadások PMH'!N46</f>
        <v>0</v>
      </c>
    </row>
    <row r="47" spans="1:5">
      <c r="A47" s="5" t="s">
        <v>1091</v>
      </c>
      <c r="B47" s="30" t="s">
        <v>390</v>
      </c>
      <c r="C47" s="125">
        <f>'5.kiadások PMH'!L47</f>
        <v>0</v>
      </c>
      <c r="D47" s="125">
        <f>'5.kiadások PMH'!M47</f>
        <v>0</v>
      </c>
      <c r="E47" s="125">
        <f>'5.kiadások PMH'!N47</f>
        <v>0</v>
      </c>
    </row>
    <row r="48" spans="1:5">
      <c r="A48" s="5" t="s">
        <v>391</v>
      </c>
      <c r="B48" s="30" t="s">
        <v>392</v>
      </c>
      <c r="C48" s="125">
        <f>'5.kiadások PMH'!L48</f>
        <v>20</v>
      </c>
      <c r="D48" s="125">
        <f>'5.kiadások PMH'!M48</f>
        <v>20</v>
      </c>
      <c r="E48" s="125">
        <f>'5.kiadások PMH'!N48</f>
        <v>0</v>
      </c>
    </row>
    <row r="49" spans="1:5">
      <c r="A49" s="7" t="s">
        <v>658</v>
      </c>
      <c r="B49" s="33" t="s">
        <v>393</v>
      </c>
      <c r="C49" s="125">
        <f>'5.kiadások PMH'!L49</f>
        <v>3231</v>
      </c>
      <c r="D49" s="125">
        <f>'5.kiadások PMH'!M49</f>
        <v>3231</v>
      </c>
      <c r="E49" s="125">
        <f>'5.kiadások PMH'!N49</f>
        <v>1265</v>
      </c>
    </row>
    <row r="50" spans="1:5">
      <c r="A50" s="39" t="s">
        <v>659</v>
      </c>
      <c r="B50" s="52" t="s">
        <v>394</v>
      </c>
      <c r="C50" s="125">
        <f>'5.kiadások PMH'!L50</f>
        <v>15789</v>
      </c>
      <c r="D50" s="125">
        <f>'5.kiadások PMH'!M50</f>
        <v>16692</v>
      </c>
      <c r="E50" s="125">
        <f>'5.kiadások PMH'!N50</f>
        <v>9799</v>
      </c>
    </row>
    <row r="51" spans="1:5">
      <c r="A51" s="13" t="s">
        <v>395</v>
      </c>
      <c r="B51" s="30" t="s">
        <v>396</v>
      </c>
      <c r="C51" s="125">
        <f>'5.kiadások PMH'!L51</f>
        <v>0</v>
      </c>
      <c r="D51" s="125">
        <f>'5.kiadások PMH'!M51</f>
        <v>0</v>
      </c>
      <c r="E51" s="125">
        <f>'5.kiadások PMH'!N51</f>
        <v>0</v>
      </c>
    </row>
    <row r="52" spans="1:5">
      <c r="A52" s="13" t="s">
        <v>660</v>
      </c>
      <c r="B52" s="30" t="s">
        <v>397</v>
      </c>
      <c r="C52" s="125">
        <f>'5.kiadások PMH'!L52</f>
        <v>0</v>
      </c>
      <c r="D52" s="125">
        <f>'5.kiadások PMH'!M52</f>
        <v>0</v>
      </c>
      <c r="E52" s="125">
        <f>'5.kiadások PMH'!N52</f>
        <v>0</v>
      </c>
    </row>
    <row r="53" spans="1:5">
      <c r="A53" s="17" t="s">
        <v>1092</v>
      </c>
      <c r="B53" s="30" t="s">
        <v>398</v>
      </c>
      <c r="C53" s="125">
        <f>'5.kiadások PMH'!L53</f>
        <v>0</v>
      </c>
      <c r="D53" s="125">
        <f>'5.kiadások PMH'!M53</f>
        <v>0</v>
      </c>
      <c r="E53" s="125">
        <f>'5.kiadások PMH'!N53</f>
        <v>0</v>
      </c>
    </row>
    <row r="54" spans="1:5">
      <c r="A54" s="17" t="s">
        <v>1093</v>
      </c>
      <c r="B54" s="30" t="s">
        <v>399</v>
      </c>
      <c r="C54" s="125">
        <f>'5.kiadások PMH'!L54</f>
        <v>0</v>
      </c>
      <c r="D54" s="125">
        <f>'5.kiadások PMH'!M54</f>
        <v>0</v>
      </c>
      <c r="E54" s="125">
        <f>'5.kiadások PMH'!N54</f>
        <v>0</v>
      </c>
    </row>
    <row r="55" spans="1:5">
      <c r="A55" s="17" t="s">
        <v>1094</v>
      </c>
      <c r="B55" s="30" t="s">
        <v>400</v>
      </c>
      <c r="C55" s="125">
        <f>'5.kiadások PMH'!L55</f>
        <v>0</v>
      </c>
      <c r="D55" s="125">
        <f>'5.kiadások PMH'!M55</f>
        <v>0</v>
      </c>
      <c r="E55" s="125">
        <f>'5.kiadások PMH'!N55</f>
        <v>0</v>
      </c>
    </row>
    <row r="56" spans="1:5">
      <c r="A56" s="13" t="s">
        <v>1095</v>
      </c>
      <c r="B56" s="30" t="s">
        <v>401</v>
      </c>
      <c r="C56" s="125">
        <f>'5.kiadások PMH'!L56</f>
        <v>0</v>
      </c>
      <c r="D56" s="125">
        <f>'5.kiadások PMH'!M56</f>
        <v>0</v>
      </c>
      <c r="E56" s="125">
        <f>'5.kiadások PMH'!N56</f>
        <v>0</v>
      </c>
    </row>
    <row r="57" spans="1:5">
      <c r="A57" s="13" t="s">
        <v>1096</v>
      </c>
      <c r="B57" s="30" t="s">
        <v>402</v>
      </c>
      <c r="C57" s="125">
        <f>'5.kiadások PMH'!L57</f>
        <v>0</v>
      </c>
      <c r="D57" s="125">
        <f>'5.kiadások PMH'!M57</f>
        <v>0</v>
      </c>
      <c r="E57" s="125">
        <f>'5.kiadások PMH'!N57</f>
        <v>0</v>
      </c>
    </row>
    <row r="58" spans="1:5">
      <c r="A58" s="13" t="s">
        <v>1097</v>
      </c>
      <c r="B58" s="30" t="s">
        <v>403</v>
      </c>
      <c r="C58" s="125">
        <f>'5.kiadások PMH'!L58</f>
        <v>0</v>
      </c>
      <c r="D58" s="125">
        <f>'5.kiadások PMH'!M58</f>
        <v>0</v>
      </c>
      <c r="E58" s="125">
        <f>'5.kiadások PMH'!N58</f>
        <v>0</v>
      </c>
    </row>
    <row r="59" spans="1:5">
      <c r="A59" s="49" t="s">
        <v>689</v>
      </c>
      <c r="B59" s="52" t="s">
        <v>404</v>
      </c>
      <c r="C59" s="125">
        <f>'5.kiadások PMH'!L59</f>
        <v>0</v>
      </c>
      <c r="D59" s="125">
        <f>'5.kiadások PMH'!M59</f>
        <v>0</v>
      </c>
      <c r="E59" s="125">
        <f>'5.kiadások PMH'!N59</f>
        <v>0</v>
      </c>
    </row>
    <row r="60" spans="1:5">
      <c r="A60" s="12" t="s">
        <v>1098</v>
      </c>
      <c r="B60" s="30" t="s">
        <v>405</v>
      </c>
      <c r="C60" s="125">
        <f>'5.kiadások PMH'!L60</f>
        <v>0</v>
      </c>
      <c r="D60" s="125">
        <f>'5.kiadások PMH'!M60</f>
        <v>0</v>
      </c>
      <c r="E60" s="125">
        <f>'5.kiadások PMH'!N60</f>
        <v>0</v>
      </c>
    </row>
    <row r="61" spans="1:5">
      <c r="A61" s="12" t="s">
        <v>406</v>
      </c>
      <c r="B61" s="30" t="s">
        <v>407</v>
      </c>
      <c r="C61" s="125">
        <f>'5.kiadások PMH'!L61</f>
        <v>0</v>
      </c>
      <c r="D61" s="125">
        <f>'5.kiadások PMH'!M61</f>
        <v>0</v>
      </c>
      <c r="E61" s="125">
        <f>'5.kiadások PMH'!N61</f>
        <v>0</v>
      </c>
    </row>
    <row r="62" spans="1:5">
      <c r="A62" s="12" t="s">
        <v>408</v>
      </c>
      <c r="B62" s="30" t="s">
        <v>409</v>
      </c>
      <c r="C62" s="125">
        <f>'5.kiadások PMH'!L62</f>
        <v>0</v>
      </c>
      <c r="D62" s="125">
        <f>'5.kiadások PMH'!M62</f>
        <v>0</v>
      </c>
      <c r="E62" s="125">
        <f>'5.kiadások PMH'!N62</f>
        <v>0</v>
      </c>
    </row>
    <row r="63" spans="1:5">
      <c r="A63" s="12" t="s">
        <v>690</v>
      </c>
      <c r="B63" s="30" t="s">
        <v>410</v>
      </c>
      <c r="C63" s="125">
        <f>'5.kiadások PMH'!L63</f>
        <v>0</v>
      </c>
      <c r="D63" s="125">
        <f>'5.kiadások PMH'!M63</f>
        <v>0</v>
      </c>
      <c r="E63" s="125">
        <f>'5.kiadások PMH'!N63</f>
        <v>0</v>
      </c>
    </row>
    <row r="64" spans="1:5">
      <c r="A64" s="12" t="s">
        <v>1099</v>
      </c>
      <c r="B64" s="30" t="s">
        <v>411</v>
      </c>
      <c r="C64" s="125">
        <f>'5.kiadások PMH'!L64</f>
        <v>0</v>
      </c>
      <c r="D64" s="125">
        <f>'5.kiadások PMH'!M64</f>
        <v>0</v>
      </c>
      <c r="E64" s="125">
        <f>'5.kiadások PMH'!N64</f>
        <v>0</v>
      </c>
    </row>
    <row r="65" spans="1:5">
      <c r="A65" s="12" t="s">
        <v>1067</v>
      </c>
      <c r="B65" s="30" t="s">
        <v>412</v>
      </c>
      <c r="C65" s="125">
        <f>'5.kiadások PMH'!L65</f>
        <v>0</v>
      </c>
      <c r="D65" s="125">
        <f>'5.kiadások PMH'!M65</f>
        <v>0</v>
      </c>
      <c r="E65" s="125">
        <f>'5.kiadások PMH'!N65</f>
        <v>0</v>
      </c>
    </row>
    <row r="66" spans="1:5">
      <c r="A66" s="12" t="s">
        <v>1100</v>
      </c>
      <c r="B66" s="30" t="s">
        <v>413</v>
      </c>
      <c r="C66" s="125">
        <f>'5.kiadások PMH'!L66</f>
        <v>0</v>
      </c>
      <c r="D66" s="125">
        <f>'5.kiadások PMH'!M66</f>
        <v>0</v>
      </c>
      <c r="E66" s="125">
        <f>'5.kiadások PMH'!N66</f>
        <v>0</v>
      </c>
    </row>
    <row r="67" spans="1:5">
      <c r="A67" s="12" t="s">
        <v>0</v>
      </c>
      <c r="B67" s="30" t="s">
        <v>414</v>
      </c>
      <c r="C67" s="125">
        <f>'5.kiadások PMH'!L67</f>
        <v>0</v>
      </c>
      <c r="D67" s="125">
        <f>'5.kiadások PMH'!M67</f>
        <v>0</v>
      </c>
      <c r="E67" s="125">
        <f>'5.kiadások PMH'!N67</f>
        <v>0</v>
      </c>
    </row>
    <row r="68" spans="1:5">
      <c r="A68" s="12" t="s">
        <v>415</v>
      </c>
      <c r="B68" s="30" t="s">
        <v>416</v>
      </c>
      <c r="C68" s="125">
        <f>'5.kiadások PMH'!L68</f>
        <v>0</v>
      </c>
      <c r="D68" s="125">
        <f>'5.kiadások PMH'!M68</f>
        <v>0</v>
      </c>
      <c r="E68" s="125">
        <f>'5.kiadások PMH'!N68</f>
        <v>0</v>
      </c>
    </row>
    <row r="69" spans="1:5">
      <c r="A69" s="20" t="s">
        <v>417</v>
      </c>
      <c r="B69" s="30" t="s">
        <v>418</v>
      </c>
      <c r="C69" s="125">
        <f>'5.kiadások PMH'!L69</f>
        <v>0</v>
      </c>
      <c r="D69" s="125">
        <f>'5.kiadások PMH'!M69</f>
        <v>0</v>
      </c>
      <c r="E69" s="125">
        <f>'5.kiadások PMH'!N69</f>
        <v>0</v>
      </c>
    </row>
    <row r="70" spans="1:5">
      <c r="A70" s="12" t="s">
        <v>1</v>
      </c>
      <c r="B70" s="30" t="s">
        <v>419</v>
      </c>
      <c r="C70" s="125">
        <f>'5.kiadások PMH'!L70</f>
        <v>0</v>
      </c>
      <c r="D70" s="125">
        <f>'5.kiadások PMH'!M70</f>
        <v>0</v>
      </c>
      <c r="E70" s="125">
        <f>'5.kiadások PMH'!N70</f>
        <v>0</v>
      </c>
    </row>
    <row r="71" spans="1:5">
      <c r="A71" s="20" t="s">
        <v>198</v>
      </c>
      <c r="B71" s="30" t="s">
        <v>420</v>
      </c>
      <c r="C71" s="125">
        <f>'5.kiadások PMH'!L71</f>
        <v>135</v>
      </c>
      <c r="D71" s="125">
        <f>'5.kiadások PMH'!M71</f>
        <v>135</v>
      </c>
      <c r="E71" s="125">
        <f>'5.kiadások PMH'!N71</f>
        <v>0</v>
      </c>
    </row>
    <row r="72" spans="1:5">
      <c r="A72" s="20" t="s">
        <v>199</v>
      </c>
      <c r="B72" s="30" t="s">
        <v>420</v>
      </c>
      <c r="C72" s="125">
        <f>'5.kiadások PMH'!L72</f>
        <v>0</v>
      </c>
      <c r="D72" s="125">
        <f>'5.kiadások PMH'!M72</f>
        <v>0</v>
      </c>
      <c r="E72" s="125">
        <f>'5.kiadások PMH'!N72</f>
        <v>0</v>
      </c>
    </row>
    <row r="73" spans="1:5">
      <c r="A73" s="49" t="s">
        <v>1070</v>
      </c>
      <c r="B73" s="52" t="s">
        <v>421</v>
      </c>
      <c r="C73" s="125">
        <f>'5.kiadások PMH'!L73</f>
        <v>135</v>
      </c>
      <c r="D73" s="125">
        <f>'5.kiadások PMH'!M73</f>
        <v>135</v>
      </c>
      <c r="E73" s="125">
        <f>'5.kiadások PMH'!N73</f>
        <v>0</v>
      </c>
    </row>
    <row r="74" spans="1:5" ht="15.6">
      <c r="A74" s="59" t="s">
        <v>131</v>
      </c>
      <c r="B74" s="52"/>
      <c r="C74" s="125">
        <f>'5.kiadások PMH'!L74</f>
        <v>50231</v>
      </c>
      <c r="D74" s="125">
        <f>'5.kiadások PMH'!M74</f>
        <v>50231</v>
      </c>
      <c r="E74" s="125">
        <f>'5.kiadások PMH'!N74</f>
        <v>43157</v>
      </c>
    </row>
    <row r="75" spans="1:5">
      <c r="A75" s="34" t="s">
        <v>422</v>
      </c>
      <c r="B75" s="30" t="s">
        <v>423</v>
      </c>
      <c r="C75" s="125">
        <f>'5.kiadások PMH'!L75</f>
        <v>32</v>
      </c>
      <c r="D75" s="125">
        <f>'5.kiadások PMH'!M75</f>
        <v>32</v>
      </c>
      <c r="E75" s="125">
        <f>'5.kiadások PMH'!N75</f>
        <v>58</v>
      </c>
    </row>
    <row r="76" spans="1:5">
      <c r="A76" s="34" t="s">
        <v>2</v>
      </c>
      <c r="B76" s="30" t="s">
        <v>424</v>
      </c>
      <c r="C76" s="125">
        <f>'5.kiadások PMH'!L76</f>
        <v>0</v>
      </c>
      <c r="D76" s="125">
        <f>'5.kiadások PMH'!M76</f>
        <v>0</v>
      </c>
      <c r="E76" s="125">
        <f>'5.kiadások PMH'!N76</f>
        <v>0</v>
      </c>
    </row>
    <row r="77" spans="1:5">
      <c r="A77" s="34" t="s">
        <v>425</v>
      </c>
      <c r="B77" s="30" t="s">
        <v>426</v>
      </c>
      <c r="C77" s="125">
        <f>'5.kiadások PMH'!L77</f>
        <v>600</v>
      </c>
      <c r="D77" s="125">
        <f>'5.kiadások PMH'!M77</f>
        <v>600</v>
      </c>
      <c r="E77" s="125">
        <f>'5.kiadások PMH'!N77</f>
        <v>247</v>
      </c>
    </row>
    <row r="78" spans="1:5">
      <c r="A78" s="34" t="s">
        <v>427</v>
      </c>
      <c r="B78" s="30" t="s">
        <v>428</v>
      </c>
      <c r="C78" s="125">
        <f>'5.kiadások PMH'!L78</f>
        <v>0</v>
      </c>
      <c r="D78" s="125">
        <f>'5.kiadások PMH'!M78</f>
        <v>0</v>
      </c>
      <c r="E78" s="125">
        <f>'5.kiadások PMH'!N78</f>
        <v>0</v>
      </c>
    </row>
    <row r="79" spans="1:5">
      <c r="A79" s="6" t="s">
        <v>429</v>
      </c>
      <c r="B79" s="30" t="s">
        <v>430</v>
      </c>
      <c r="C79" s="125">
        <f>'5.kiadások PMH'!L79</f>
        <v>0</v>
      </c>
      <c r="D79" s="125">
        <f>'5.kiadások PMH'!M79</f>
        <v>0</v>
      </c>
      <c r="E79" s="125">
        <f>'5.kiadások PMH'!N79</f>
        <v>0</v>
      </c>
    </row>
    <row r="80" spans="1:5">
      <c r="A80" s="6" t="s">
        <v>431</v>
      </c>
      <c r="B80" s="30" t="s">
        <v>432</v>
      </c>
      <c r="C80" s="125">
        <f>'5.kiadások PMH'!L80</f>
        <v>0</v>
      </c>
      <c r="D80" s="125">
        <f>'5.kiadások PMH'!M80</f>
        <v>0</v>
      </c>
      <c r="E80" s="125">
        <f>'5.kiadások PMH'!N80</f>
        <v>0</v>
      </c>
    </row>
    <row r="81" spans="1:5">
      <c r="A81" s="6" t="s">
        <v>433</v>
      </c>
      <c r="B81" s="30" t="s">
        <v>434</v>
      </c>
      <c r="C81" s="125">
        <f>'5.kiadások PMH'!L81</f>
        <v>171</v>
      </c>
      <c r="D81" s="125">
        <f>'5.kiadások PMH'!M81</f>
        <v>171</v>
      </c>
      <c r="E81" s="125">
        <f>'5.kiadások PMH'!N81</f>
        <v>25</v>
      </c>
    </row>
    <row r="82" spans="1:5">
      <c r="A82" s="50" t="s">
        <v>1072</v>
      </c>
      <c r="B82" s="52" t="s">
        <v>435</v>
      </c>
      <c r="C82" s="125">
        <f>'5.kiadások PMH'!L82</f>
        <v>803</v>
      </c>
      <c r="D82" s="125">
        <f>'5.kiadások PMH'!M82</f>
        <v>803</v>
      </c>
      <c r="E82" s="125">
        <f>'5.kiadások PMH'!N82</f>
        <v>330</v>
      </c>
    </row>
    <row r="83" spans="1:5">
      <c r="A83" s="13" t="s">
        <v>436</v>
      </c>
      <c r="B83" s="30" t="s">
        <v>437</v>
      </c>
      <c r="C83" s="125">
        <f>'5.kiadások PMH'!L83</f>
        <v>0</v>
      </c>
      <c r="D83" s="125">
        <f>'5.kiadások PMH'!M83</f>
        <v>0</v>
      </c>
      <c r="E83" s="125">
        <f>'5.kiadások PMH'!N83</f>
        <v>0</v>
      </c>
    </row>
    <row r="84" spans="1:5">
      <c r="A84" s="13" t="s">
        <v>438</v>
      </c>
      <c r="B84" s="30" t="s">
        <v>439</v>
      </c>
      <c r="C84" s="125">
        <f>'5.kiadások PMH'!L84</f>
        <v>0</v>
      </c>
      <c r="D84" s="125">
        <f>'5.kiadások PMH'!M84</f>
        <v>0</v>
      </c>
      <c r="E84" s="125">
        <f>'5.kiadások PMH'!N84</f>
        <v>0</v>
      </c>
    </row>
    <row r="85" spans="1:5">
      <c r="A85" s="13" t="s">
        <v>440</v>
      </c>
      <c r="B85" s="30" t="s">
        <v>441</v>
      </c>
      <c r="C85" s="125">
        <f>'5.kiadások PMH'!L85</f>
        <v>0</v>
      </c>
      <c r="D85" s="125">
        <f>'5.kiadások PMH'!M85</f>
        <v>0</v>
      </c>
      <c r="E85" s="125">
        <f>'5.kiadások PMH'!N85</f>
        <v>0</v>
      </c>
    </row>
    <row r="86" spans="1:5">
      <c r="A86" s="13" t="s">
        <v>442</v>
      </c>
      <c r="B86" s="30" t="s">
        <v>443</v>
      </c>
      <c r="C86" s="125">
        <f>'5.kiadások PMH'!L86</f>
        <v>0</v>
      </c>
      <c r="D86" s="125">
        <f>'5.kiadások PMH'!M86</f>
        <v>0</v>
      </c>
      <c r="E86" s="125">
        <f>'5.kiadások PMH'!N86</f>
        <v>0</v>
      </c>
    </row>
    <row r="87" spans="1:5">
      <c r="A87" s="49" t="s">
        <v>1073</v>
      </c>
      <c r="B87" s="52" t="s">
        <v>444</v>
      </c>
      <c r="C87" s="125">
        <f>'5.kiadások PMH'!L87</f>
        <v>0</v>
      </c>
      <c r="D87" s="125">
        <f>'5.kiadások PMH'!M87</f>
        <v>0</v>
      </c>
      <c r="E87" s="125">
        <f>'5.kiadások PMH'!N87</f>
        <v>0</v>
      </c>
    </row>
    <row r="88" spans="1:5">
      <c r="A88" s="13" t="s">
        <v>445</v>
      </c>
      <c r="B88" s="30" t="s">
        <v>446</v>
      </c>
      <c r="C88" s="125">
        <f>'5.kiadások PMH'!L88</f>
        <v>0</v>
      </c>
      <c r="D88" s="125">
        <f>'5.kiadások PMH'!M88</f>
        <v>0</v>
      </c>
      <c r="E88" s="125">
        <f>'5.kiadások PMH'!N88</f>
        <v>0</v>
      </c>
    </row>
    <row r="89" spans="1:5">
      <c r="A89" s="13" t="s">
        <v>3</v>
      </c>
      <c r="B89" s="30" t="s">
        <v>447</v>
      </c>
      <c r="C89" s="125">
        <f>'5.kiadások PMH'!L89</f>
        <v>0</v>
      </c>
      <c r="D89" s="125">
        <f>'5.kiadások PMH'!M89</f>
        <v>0</v>
      </c>
      <c r="E89" s="125">
        <f>'5.kiadások PMH'!N89</f>
        <v>0</v>
      </c>
    </row>
    <row r="90" spans="1:5">
      <c r="A90" s="13" t="s">
        <v>4</v>
      </c>
      <c r="B90" s="30" t="s">
        <v>448</v>
      </c>
      <c r="C90" s="125">
        <f>'5.kiadások PMH'!L90</f>
        <v>0</v>
      </c>
      <c r="D90" s="125">
        <f>'5.kiadások PMH'!M90</f>
        <v>0</v>
      </c>
      <c r="E90" s="125">
        <f>'5.kiadások PMH'!N90</f>
        <v>0</v>
      </c>
    </row>
    <row r="91" spans="1:5">
      <c r="A91" s="13" t="s">
        <v>5</v>
      </c>
      <c r="B91" s="30" t="s">
        <v>449</v>
      </c>
      <c r="C91" s="125">
        <f>'5.kiadások PMH'!L91</f>
        <v>0</v>
      </c>
      <c r="D91" s="125">
        <f>'5.kiadások PMH'!M91</f>
        <v>0</v>
      </c>
      <c r="E91" s="125">
        <f>'5.kiadások PMH'!N91</f>
        <v>0</v>
      </c>
    </row>
    <row r="92" spans="1:5">
      <c r="A92" s="13" t="s">
        <v>6</v>
      </c>
      <c r="B92" s="30" t="s">
        <v>450</v>
      </c>
      <c r="C92" s="125">
        <f>'5.kiadások PMH'!L92</f>
        <v>0</v>
      </c>
      <c r="D92" s="125">
        <f>'5.kiadások PMH'!M92</f>
        <v>0</v>
      </c>
      <c r="E92" s="125">
        <f>'5.kiadások PMH'!N92</f>
        <v>0</v>
      </c>
    </row>
    <row r="93" spans="1:5">
      <c r="A93" s="13" t="s">
        <v>7</v>
      </c>
      <c r="B93" s="30" t="s">
        <v>451</v>
      </c>
      <c r="C93" s="125">
        <f>'5.kiadások PMH'!L93</f>
        <v>0</v>
      </c>
      <c r="D93" s="125">
        <f>'5.kiadások PMH'!M93</f>
        <v>0</v>
      </c>
      <c r="E93" s="125">
        <f>'5.kiadások PMH'!N93</f>
        <v>0</v>
      </c>
    </row>
    <row r="94" spans="1:5">
      <c r="A94" s="13" t="s">
        <v>452</v>
      </c>
      <c r="B94" s="30" t="s">
        <v>453</v>
      </c>
      <c r="C94" s="125">
        <f>'5.kiadások PMH'!L94</f>
        <v>0</v>
      </c>
      <c r="D94" s="125">
        <f>'5.kiadások PMH'!M94</f>
        <v>0</v>
      </c>
      <c r="E94" s="125">
        <f>'5.kiadások PMH'!N94</f>
        <v>0</v>
      </c>
    </row>
    <row r="95" spans="1:5">
      <c r="A95" s="13" t="s">
        <v>8</v>
      </c>
      <c r="B95" s="30" t="s">
        <v>454</v>
      </c>
      <c r="C95" s="125">
        <f>'5.kiadások PMH'!L95</f>
        <v>0</v>
      </c>
      <c r="D95" s="125">
        <f>'5.kiadások PMH'!M95</f>
        <v>0</v>
      </c>
      <c r="E95" s="125">
        <f>'5.kiadások PMH'!N95</f>
        <v>0</v>
      </c>
    </row>
    <row r="96" spans="1:5">
      <c r="A96" s="49" t="s">
        <v>1074</v>
      </c>
      <c r="B96" s="52" t="s">
        <v>455</v>
      </c>
      <c r="C96" s="125">
        <f>'5.kiadások PMH'!L96</f>
        <v>0</v>
      </c>
      <c r="D96" s="125">
        <f>'5.kiadások PMH'!M96</f>
        <v>0</v>
      </c>
      <c r="E96" s="125">
        <f>'5.kiadások PMH'!N96</f>
        <v>0</v>
      </c>
    </row>
    <row r="97" spans="1:24" ht="15.6">
      <c r="A97" s="59" t="s">
        <v>130</v>
      </c>
      <c r="B97" s="52"/>
      <c r="C97" s="125">
        <f>'5.kiadások PMH'!L97</f>
        <v>803</v>
      </c>
      <c r="D97" s="125">
        <f>'5.kiadások PMH'!M97</f>
        <v>803</v>
      </c>
      <c r="E97" s="125">
        <f>'5.kiadások PMH'!N97</f>
        <v>330</v>
      </c>
    </row>
    <row r="98" spans="1:24" ht="15.6">
      <c r="A98" s="35" t="s">
        <v>16</v>
      </c>
      <c r="B98" s="36" t="s">
        <v>456</v>
      </c>
      <c r="C98" s="125">
        <f>'5.kiadások PMH'!L98</f>
        <v>51034</v>
      </c>
      <c r="D98" s="125">
        <f>'5.kiadások PMH'!M98</f>
        <v>51034</v>
      </c>
      <c r="E98" s="125">
        <f>'5.kiadások PMH'!N98</f>
        <v>43487</v>
      </c>
    </row>
    <row r="99" spans="1:24">
      <c r="A99" s="13" t="s">
        <v>9</v>
      </c>
      <c r="B99" s="5" t="s">
        <v>457</v>
      </c>
      <c r="C99" s="125">
        <f>'5.kiadások PMH'!L99</f>
        <v>0</v>
      </c>
      <c r="D99" s="125">
        <f>'5.kiadások PMH'!M99</f>
        <v>0</v>
      </c>
      <c r="E99" s="125">
        <f>'5.kiadások PMH'!N99</f>
        <v>0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3"/>
      <c r="X99" s="23"/>
    </row>
    <row r="100" spans="1:24">
      <c r="A100" s="13" t="s">
        <v>459</v>
      </c>
      <c r="B100" s="5" t="s">
        <v>460</v>
      </c>
      <c r="C100" s="125">
        <f>'5.kiadások PMH'!L100</f>
        <v>0</v>
      </c>
      <c r="D100" s="125">
        <f>'5.kiadások PMH'!M100</f>
        <v>0</v>
      </c>
      <c r="E100" s="125">
        <f>'5.kiadások PMH'!N100</f>
        <v>0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3"/>
      <c r="X100" s="23"/>
    </row>
    <row r="101" spans="1:24">
      <c r="A101" s="13" t="s">
        <v>10</v>
      </c>
      <c r="B101" s="5" t="s">
        <v>461</v>
      </c>
      <c r="C101" s="125">
        <f>'5.kiadások PMH'!L101</f>
        <v>0</v>
      </c>
      <c r="D101" s="125">
        <f>'5.kiadások PMH'!M101</f>
        <v>0</v>
      </c>
      <c r="E101" s="125">
        <f>'5.kiadások PMH'!N101</f>
        <v>0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3"/>
      <c r="X101" s="23"/>
    </row>
    <row r="102" spans="1:24">
      <c r="A102" s="15" t="s">
        <v>1079</v>
      </c>
      <c r="B102" s="7" t="s">
        <v>462</v>
      </c>
      <c r="C102" s="125">
        <f>'5.kiadások PMH'!L102</f>
        <v>0</v>
      </c>
      <c r="D102" s="125">
        <f>'5.kiadások PMH'!M102</f>
        <v>0</v>
      </c>
      <c r="E102" s="125">
        <f>'5.kiadások PMH'!N102</f>
        <v>0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3"/>
      <c r="X102" s="23"/>
    </row>
    <row r="103" spans="1:24">
      <c r="A103" s="37" t="s">
        <v>11</v>
      </c>
      <c r="B103" s="5" t="s">
        <v>463</v>
      </c>
      <c r="C103" s="125">
        <f>'5.kiadások PMH'!L103</f>
        <v>0</v>
      </c>
      <c r="D103" s="125">
        <f>'5.kiadások PMH'!M103</f>
        <v>0</v>
      </c>
      <c r="E103" s="125">
        <f>'5.kiadások PMH'!N103</f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3"/>
      <c r="X103" s="23"/>
    </row>
    <row r="104" spans="1:24">
      <c r="A104" s="37" t="s">
        <v>1082</v>
      </c>
      <c r="B104" s="5" t="s">
        <v>466</v>
      </c>
      <c r="C104" s="125">
        <f>'5.kiadások PMH'!L104</f>
        <v>0</v>
      </c>
      <c r="D104" s="125">
        <f>'5.kiadások PMH'!M104</f>
        <v>0</v>
      </c>
      <c r="E104" s="125">
        <f>'5.kiadások PMH'!N104</f>
        <v>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3"/>
      <c r="X104" s="23"/>
    </row>
    <row r="105" spans="1:24">
      <c r="A105" s="13" t="s">
        <v>467</v>
      </c>
      <c r="B105" s="5" t="s">
        <v>468</v>
      </c>
      <c r="C105" s="125">
        <f>'5.kiadások PMH'!L105</f>
        <v>0</v>
      </c>
      <c r="D105" s="125">
        <f>'5.kiadások PMH'!M105</f>
        <v>0</v>
      </c>
      <c r="E105" s="125">
        <f>'5.kiadások PMH'!N105</f>
        <v>0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3"/>
      <c r="X105" s="23"/>
    </row>
    <row r="106" spans="1:24">
      <c r="A106" s="13" t="s">
        <v>12</v>
      </c>
      <c r="B106" s="5" t="s">
        <v>469</v>
      </c>
      <c r="C106" s="125">
        <f>'5.kiadások PMH'!L106</f>
        <v>0</v>
      </c>
      <c r="D106" s="125">
        <f>'5.kiadások PMH'!M106</f>
        <v>0</v>
      </c>
      <c r="E106" s="125">
        <f>'5.kiadások PMH'!N106</f>
        <v>0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3"/>
      <c r="X106" s="23"/>
    </row>
    <row r="107" spans="1:24">
      <c r="A107" s="14" t="s">
        <v>1080</v>
      </c>
      <c r="B107" s="7" t="s">
        <v>470</v>
      </c>
      <c r="C107" s="125">
        <f>'5.kiadások PMH'!L107</f>
        <v>0</v>
      </c>
      <c r="D107" s="125">
        <f>'5.kiadások PMH'!M107</f>
        <v>0</v>
      </c>
      <c r="E107" s="125">
        <f>'5.kiadások PMH'!N107</f>
        <v>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3"/>
      <c r="X107" s="23"/>
    </row>
    <row r="108" spans="1:24">
      <c r="A108" s="37" t="s">
        <v>471</v>
      </c>
      <c r="B108" s="5" t="s">
        <v>472</v>
      </c>
      <c r="C108" s="125">
        <f>'5.kiadások PMH'!L108</f>
        <v>0</v>
      </c>
      <c r="D108" s="125">
        <f>'5.kiadások PMH'!M108</f>
        <v>0</v>
      </c>
      <c r="E108" s="125">
        <f>'5.kiadások PMH'!N108</f>
        <v>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3"/>
      <c r="X108" s="23"/>
    </row>
    <row r="109" spans="1:24">
      <c r="A109" s="37" t="s">
        <v>473</v>
      </c>
      <c r="B109" s="5" t="s">
        <v>474</v>
      </c>
      <c r="C109" s="125">
        <f>'5.kiadások PMH'!L109</f>
        <v>0</v>
      </c>
      <c r="D109" s="125">
        <f>'5.kiadások PMH'!M109</f>
        <v>0</v>
      </c>
      <c r="E109" s="125">
        <f>'5.kiadások PMH'!N109</f>
        <v>0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3"/>
      <c r="X109" s="23"/>
    </row>
    <row r="110" spans="1:24">
      <c r="A110" s="14" t="s">
        <v>475</v>
      </c>
      <c r="B110" s="7" t="s">
        <v>476</v>
      </c>
      <c r="C110" s="125">
        <f>'5.kiadások PMH'!L110</f>
        <v>0</v>
      </c>
      <c r="D110" s="125">
        <f>'5.kiadások PMH'!M110</f>
        <v>0</v>
      </c>
      <c r="E110" s="125">
        <f>'5.kiadások PMH'!N110</f>
        <v>0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3"/>
      <c r="X110" s="23"/>
    </row>
    <row r="111" spans="1:24">
      <c r="A111" s="37" t="s">
        <v>477</v>
      </c>
      <c r="B111" s="5" t="s">
        <v>478</v>
      </c>
      <c r="C111" s="125">
        <f>'5.kiadások PMH'!L111</f>
        <v>0</v>
      </c>
      <c r="D111" s="125">
        <f>'5.kiadások PMH'!M111</f>
        <v>0</v>
      </c>
      <c r="E111" s="125">
        <f>'5.kiadások PMH'!N111</f>
        <v>0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3"/>
      <c r="X111" s="23"/>
    </row>
    <row r="112" spans="1:24">
      <c r="A112" s="37" t="s">
        <v>479</v>
      </c>
      <c r="B112" s="5" t="s">
        <v>480</v>
      </c>
      <c r="C112" s="125">
        <f>'5.kiadások PMH'!L112</f>
        <v>0</v>
      </c>
      <c r="D112" s="125">
        <f>'5.kiadások PMH'!M112</f>
        <v>0</v>
      </c>
      <c r="E112" s="125">
        <f>'5.kiadások PMH'!N112</f>
        <v>0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3"/>
      <c r="X112" s="23"/>
    </row>
    <row r="113" spans="1:24">
      <c r="A113" s="37" t="s">
        <v>481</v>
      </c>
      <c r="B113" s="5" t="s">
        <v>482</v>
      </c>
      <c r="C113" s="125">
        <f>'5.kiadások PMH'!L113</f>
        <v>0</v>
      </c>
      <c r="D113" s="125">
        <f>'5.kiadások PMH'!M113</f>
        <v>0</v>
      </c>
      <c r="E113" s="125">
        <f>'5.kiadások PMH'!N113</f>
        <v>0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3"/>
      <c r="X113" s="23"/>
    </row>
    <row r="114" spans="1:24">
      <c r="A114" s="38" t="s">
        <v>1081</v>
      </c>
      <c r="B114" s="39" t="s">
        <v>483</v>
      </c>
      <c r="C114" s="125">
        <f>'5.kiadások PMH'!L114</f>
        <v>0</v>
      </c>
      <c r="D114" s="125">
        <f>'5.kiadások PMH'!M114</f>
        <v>0</v>
      </c>
      <c r="E114" s="125">
        <f>'5.kiadások PMH'!N114</f>
        <v>0</v>
      </c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3"/>
      <c r="X114" s="23"/>
    </row>
    <row r="115" spans="1:24">
      <c r="A115" s="37" t="s">
        <v>484</v>
      </c>
      <c r="B115" s="5" t="s">
        <v>485</v>
      </c>
      <c r="C115" s="125">
        <f>'5.kiadások PMH'!L115</f>
        <v>0</v>
      </c>
      <c r="D115" s="125">
        <f>'5.kiadások PMH'!M115</f>
        <v>0</v>
      </c>
      <c r="E115" s="125">
        <f>'5.kiadások PMH'!N115</f>
        <v>0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3"/>
      <c r="X115" s="23"/>
    </row>
    <row r="116" spans="1:24">
      <c r="A116" s="13" t="s">
        <v>486</v>
      </c>
      <c r="B116" s="5" t="s">
        <v>487</v>
      </c>
      <c r="C116" s="125">
        <f>'5.kiadások PMH'!L116</f>
        <v>0</v>
      </c>
      <c r="D116" s="125">
        <f>'5.kiadások PMH'!M116</f>
        <v>0</v>
      </c>
      <c r="E116" s="125">
        <f>'5.kiadások PMH'!N116</f>
        <v>0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3"/>
      <c r="X116" s="23"/>
    </row>
    <row r="117" spans="1:24">
      <c r="A117" s="37" t="s">
        <v>13</v>
      </c>
      <c r="B117" s="5" t="s">
        <v>488</v>
      </c>
      <c r="C117" s="125">
        <f>'5.kiadások PMH'!L117</f>
        <v>0</v>
      </c>
      <c r="D117" s="125">
        <f>'5.kiadások PMH'!M117</f>
        <v>0</v>
      </c>
      <c r="E117" s="125">
        <f>'5.kiadások PMH'!N117</f>
        <v>0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3"/>
      <c r="X117" s="23"/>
    </row>
    <row r="118" spans="1:24">
      <c r="A118" s="37" t="s">
        <v>1083</v>
      </c>
      <c r="B118" s="5" t="s">
        <v>489</v>
      </c>
      <c r="C118" s="125">
        <f>'5.kiadások PMH'!L118</f>
        <v>0</v>
      </c>
      <c r="D118" s="125">
        <f>'5.kiadások PMH'!M118</f>
        <v>0</v>
      </c>
      <c r="E118" s="125">
        <f>'5.kiadások PMH'!N118</f>
        <v>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3"/>
      <c r="X118" s="23"/>
    </row>
    <row r="119" spans="1:24">
      <c r="A119" s="38" t="s">
        <v>1084</v>
      </c>
      <c r="B119" s="39" t="s">
        <v>493</v>
      </c>
      <c r="C119" s="125">
        <f>'5.kiadások PMH'!L119</f>
        <v>0</v>
      </c>
      <c r="D119" s="125">
        <f>'5.kiadások PMH'!M119</f>
        <v>0</v>
      </c>
      <c r="E119" s="125">
        <f>'5.kiadások PMH'!N119</f>
        <v>0</v>
      </c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3"/>
      <c r="X119" s="23"/>
    </row>
    <row r="120" spans="1:24">
      <c r="A120" s="13" t="s">
        <v>494</v>
      </c>
      <c r="B120" s="5" t="s">
        <v>495</v>
      </c>
      <c r="C120" s="125">
        <f>'5.kiadások PMH'!L120</f>
        <v>0</v>
      </c>
      <c r="D120" s="125">
        <f>'5.kiadások PMH'!M120</f>
        <v>0</v>
      </c>
      <c r="E120" s="125">
        <f>'5.kiadások PMH'!N120</f>
        <v>0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3"/>
      <c r="X120" s="23"/>
    </row>
    <row r="121" spans="1:24" ht="15.6">
      <c r="A121" s="40" t="s">
        <v>17</v>
      </c>
      <c r="B121" s="41" t="s">
        <v>496</v>
      </c>
      <c r="C121" s="125">
        <f>'5.kiadások PMH'!L121</f>
        <v>0</v>
      </c>
      <c r="D121" s="125">
        <f>'5.kiadások PMH'!M121</f>
        <v>0</v>
      </c>
      <c r="E121" s="125">
        <f>'5.kiadások PMH'!N121</f>
        <v>0</v>
      </c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3"/>
      <c r="X121" s="23"/>
    </row>
    <row r="122" spans="1:24" ht="15.6">
      <c r="A122" s="127" t="s">
        <v>54</v>
      </c>
      <c r="B122" s="128"/>
      <c r="C122" s="125">
        <f>'5.kiadások PMH'!L122</f>
        <v>51034</v>
      </c>
      <c r="D122" s="125">
        <f>'5.kiadások PMH'!M122</f>
        <v>51034</v>
      </c>
      <c r="E122" s="125">
        <f>'5.kiadások PMH'!N122</f>
        <v>43487</v>
      </c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>
      <c r="B123" s="23"/>
      <c r="C123" s="131"/>
      <c r="D123" s="131"/>
      <c r="E123" s="131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>
      <c r="B124" s="23"/>
      <c r="C124" s="131"/>
      <c r="D124" s="131"/>
      <c r="E124" s="131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>
      <c r="B125" s="23"/>
      <c r="C125" s="131"/>
      <c r="D125" s="131"/>
      <c r="E125" s="131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>
      <c r="B126" s="23"/>
      <c r="C126" s="131"/>
      <c r="D126" s="131"/>
      <c r="E126" s="131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>
      <c r="B127" s="23"/>
      <c r="C127" s="131"/>
      <c r="D127" s="131"/>
      <c r="E127" s="131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>
      <c r="B128" s="23"/>
      <c r="C128" s="131"/>
      <c r="D128" s="131"/>
      <c r="E128" s="131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2:24">
      <c r="B129" s="23"/>
      <c r="C129" s="131"/>
      <c r="D129" s="131"/>
      <c r="E129" s="131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2:24">
      <c r="B130" s="23"/>
      <c r="C130" s="131"/>
      <c r="D130" s="131"/>
      <c r="E130" s="131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2:24">
      <c r="B131" s="23"/>
      <c r="C131" s="131"/>
      <c r="D131" s="131"/>
      <c r="E131" s="131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2:24">
      <c r="B132" s="23"/>
      <c r="C132" s="131"/>
      <c r="D132" s="131"/>
      <c r="E132" s="131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2:24">
      <c r="B133" s="23"/>
      <c r="C133" s="131"/>
      <c r="D133" s="131"/>
      <c r="E133" s="131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2:24">
      <c r="B134" s="23"/>
      <c r="C134" s="131"/>
      <c r="D134" s="131"/>
      <c r="E134" s="131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2:24">
      <c r="B135" s="23"/>
      <c r="C135" s="131"/>
      <c r="D135" s="131"/>
      <c r="E135" s="131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2:24">
      <c r="B136" s="23"/>
      <c r="C136" s="131"/>
      <c r="D136" s="131"/>
      <c r="E136" s="131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2:24">
      <c r="B137" s="23"/>
      <c r="C137" s="131"/>
      <c r="D137" s="131"/>
      <c r="E137" s="131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2:24">
      <c r="B138" s="23"/>
      <c r="C138" s="131"/>
      <c r="D138" s="131"/>
      <c r="E138" s="131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2:24">
      <c r="B139" s="23"/>
      <c r="C139" s="131"/>
      <c r="D139" s="131"/>
      <c r="E139" s="131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2:24">
      <c r="B140" s="23"/>
      <c r="C140" s="131"/>
      <c r="D140" s="131"/>
      <c r="E140" s="131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2:24">
      <c r="B141" s="23"/>
      <c r="C141" s="131"/>
      <c r="D141" s="131"/>
      <c r="E141" s="131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2:24">
      <c r="B142" s="23"/>
      <c r="C142" s="131"/>
      <c r="D142" s="131"/>
      <c r="E142" s="131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2:24">
      <c r="B143" s="23"/>
      <c r="C143" s="131"/>
      <c r="D143" s="131"/>
      <c r="E143" s="131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2:24">
      <c r="B144" s="23"/>
      <c r="C144" s="131"/>
      <c r="D144" s="131"/>
      <c r="E144" s="131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2:24">
      <c r="B145" s="23"/>
      <c r="C145" s="131"/>
      <c r="D145" s="131"/>
      <c r="E145" s="131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2:24">
      <c r="B146" s="23"/>
      <c r="C146" s="131"/>
      <c r="D146" s="131"/>
      <c r="E146" s="131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2:24">
      <c r="B147" s="23"/>
      <c r="C147" s="131"/>
      <c r="D147" s="131"/>
      <c r="E147" s="131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2:24">
      <c r="B148" s="23"/>
      <c r="C148" s="131"/>
      <c r="D148" s="131"/>
      <c r="E148" s="131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2:24">
      <c r="B149" s="23"/>
      <c r="C149" s="131"/>
      <c r="D149" s="131"/>
      <c r="E149" s="131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2:24">
      <c r="B150" s="23"/>
      <c r="C150" s="131"/>
      <c r="D150" s="131"/>
      <c r="E150" s="131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2:24">
      <c r="B151" s="23"/>
      <c r="C151" s="131"/>
      <c r="D151" s="131"/>
      <c r="E151" s="131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2:24">
      <c r="B152" s="23"/>
      <c r="C152" s="131"/>
      <c r="D152" s="131"/>
      <c r="E152" s="131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2:24">
      <c r="B153" s="23"/>
      <c r="C153" s="131"/>
      <c r="D153" s="131"/>
      <c r="E153" s="131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2:24">
      <c r="B154" s="23"/>
      <c r="C154" s="131"/>
      <c r="D154" s="131"/>
      <c r="E154" s="131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2:24">
      <c r="B155" s="23"/>
      <c r="C155" s="131"/>
      <c r="D155" s="131"/>
      <c r="E155" s="131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2:24">
      <c r="B156" s="23"/>
      <c r="C156" s="131"/>
      <c r="D156" s="131"/>
      <c r="E156" s="131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2:24">
      <c r="B157" s="23"/>
      <c r="C157" s="131"/>
      <c r="D157" s="131"/>
      <c r="E157" s="131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2:24">
      <c r="B158" s="23"/>
      <c r="C158" s="131"/>
      <c r="D158" s="131"/>
      <c r="E158" s="131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2:24">
      <c r="B159" s="23"/>
      <c r="C159" s="131"/>
      <c r="D159" s="131"/>
      <c r="E159" s="131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2:24">
      <c r="B160" s="23"/>
      <c r="C160" s="131"/>
      <c r="D160" s="131"/>
      <c r="E160" s="131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2:24">
      <c r="B161" s="23"/>
      <c r="C161" s="131"/>
      <c r="D161" s="131"/>
      <c r="E161" s="131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2:24">
      <c r="B162" s="23"/>
      <c r="C162" s="131"/>
      <c r="D162" s="131"/>
      <c r="E162" s="131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2:24">
      <c r="B163" s="23"/>
      <c r="C163" s="131"/>
      <c r="D163" s="131"/>
      <c r="E163" s="131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2:24">
      <c r="B164" s="23"/>
      <c r="C164" s="131"/>
      <c r="D164" s="131"/>
      <c r="E164" s="131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2:24">
      <c r="B165" s="23"/>
      <c r="C165" s="131"/>
      <c r="D165" s="131"/>
      <c r="E165" s="131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2:24">
      <c r="B166" s="23"/>
      <c r="C166" s="131"/>
      <c r="D166" s="131"/>
      <c r="E166" s="131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2:24">
      <c r="B167" s="23"/>
      <c r="C167" s="131"/>
      <c r="D167" s="131"/>
      <c r="E167" s="131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2:24">
      <c r="B168" s="23"/>
      <c r="C168" s="131"/>
      <c r="D168" s="131"/>
      <c r="E168" s="131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2:24">
      <c r="B169" s="23"/>
      <c r="C169" s="131"/>
      <c r="D169" s="131"/>
      <c r="E169" s="131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2:24">
      <c r="B170" s="23"/>
      <c r="C170" s="131"/>
      <c r="D170" s="131"/>
      <c r="E170" s="131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2:24">
      <c r="B171" s="23"/>
      <c r="C171" s="131"/>
      <c r="D171" s="131"/>
      <c r="E171" s="131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</sheetData>
  <mergeCells count="2">
    <mergeCell ref="A1:C1"/>
    <mergeCell ref="A2:C2"/>
  </mergeCells>
  <phoneticPr fontId="46" type="noConversion"/>
  <pageMargins left="0.70866141732283472" right="0.70866141732283472" top="0.28000000000000003" bottom="0.26" header="0.17" footer="0.17"/>
  <pageSetup paperSize="9" scale="44" orientation="portrait" horizontalDpi="300" verticalDpi="300" r:id="rId1"/>
  <headerFooter alignWithMargins="0">
    <oddHeader>&amp;R47.sz. melléklet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W171"/>
  <sheetViews>
    <sheetView zoomScale="85" workbookViewId="0">
      <pane xSplit="2" ySplit="5" topLeftCell="D109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4.4"/>
  <cols>
    <col min="1" max="1" width="105.109375" customWidth="1"/>
    <col min="3" max="5" width="15.6640625" style="122" customWidth="1"/>
    <col min="6" max="6" width="14.6640625" customWidth="1"/>
  </cols>
  <sheetData>
    <row r="1" spans="1:6" ht="20.25" customHeight="1">
      <c r="A1" s="194" t="s">
        <v>1020</v>
      </c>
      <c r="B1" s="68"/>
      <c r="C1" s="195"/>
      <c r="D1" s="195"/>
      <c r="E1" s="195"/>
    </row>
    <row r="2" spans="1:6" ht="19.5" customHeight="1">
      <c r="A2" s="196" t="s">
        <v>102</v>
      </c>
      <c r="B2" s="68"/>
      <c r="C2" s="195"/>
      <c r="D2" s="195"/>
      <c r="E2" s="195"/>
    </row>
    <row r="3" spans="1:6" ht="18">
      <c r="A3" s="121"/>
    </row>
    <row r="4" spans="1:6">
      <c r="A4" s="129" t="s">
        <v>211</v>
      </c>
    </row>
    <row r="5" spans="1:6" ht="40.200000000000003">
      <c r="A5" s="2" t="s">
        <v>319</v>
      </c>
      <c r="B5" s="3" t="s">
        <v>320</v>
      </c>
      <c r="C5" s="124" t="s">
        <v>1029</v>
      </c>
      <c r="D5" s="124" t="s">
        <v>1030</v>
      </c>
      <c r="E5" s="124" t="s">
        <v>1031</v>
      </c>
      <c r="F5" s="199" t="s">
        <v>1054</v>
      </c>
    </row>
    <row r="6" spans="1:6">
      <c r="A6" s="28" t="s">
        <v>321</v>
      </c>
      <c r="B6" s="29" t="s">
        <v>322</v>
      </c>
      <c r="C6" s="130">
        <f>'6.kiadások összesen'!L6</f>
        <v>107059</v>
      </c>
      <c r="D6" s="130">
        <f>'6.kiadások összesen'!M6</f>
        <v>117056</v>
      </c>
      <c r="E6" s="130">
        <f>'6.kiadások összesen'!N6</f>
        <v>116325</v>
      </c>
      <c r="F6" s="130">
        <f>'6.kiadások összesen'!O6</f>
        <v>0</v>
      </c>
    </row>
    <row r="7" spans="1:6">
      <c r="A7" s="28" t="s">
        <v>323</v>
      </c>
      <c r="B7" s="30" t="s">
        <v>324</v>
      </c>
      <c r="C7" s="130">
        <f>'6.kiadások összesen'!L7</f>
        <v>0</v>
      </c>
      <c r="D7" s="130">
        <f>'6.kiadások összesen'!M7</f>
        <v>213</v>
      </c>
      <c r="E7" s="130">
        <f>'6.kiadások összesen'!N7</f>
        <v>212</v>
      </c>
      <c r="F7" s="130">
        <f>'6.kiadások összesen'!O7</f>
        <v>0</v>
      </c>
    </row>
    <row r="8" spans="1:6">
      <c r="A8" s="28" t="s">
        <v>325</v>
      </c>
      <c r="B8" s="30" t="s">
        <v>326</v>
      </c>
      <c r="C8" s="130">
        <f>'6.kiadások összesen'!L8</f>
        <v>0</v>
      </c>
      <c r="D8" s="130">
        <f>'6.kiadások összesen'!M8</f>
        <v>670</v>
      </c>
      <c r="E8" s="130">
        <f>'6.kiadások összesen'!N8</f>
        <v>669</v>
      </c>
      <c r="F8" s="130">
        <f>'6.kiadások összesen'!O8</f>
        <v>0</v>
      </c>
    </row>
    <row r="9" spans="1:6">
      <c r="A9" s="31" t="s">
        <v>327</v>
      </c>
      <c r="B9" s="30" t="s">
        <v>328</v>
      </c>
      <c r="C9" s="130">
        <f>'6.kiadások összesen'!L9</f>
        <v>2504</v>
      </c>
      <c r="D9" s="130">
        <f>'6.kiadások összesen'!M9</f>
        <v>1356</v>
      </c>
      <c r="E9" s="130">
        <f>'6.kiadások összesen'!N9</f>
        <v>1355</v>
      </c>
      <c r="F9" s="130">
        <f>'6.kiadások összesen'!O9</f>
        <v>0</v>
      </c>
    </row>
    <row r="10" spans="1:6">
      <c r="A10" s="31" t="s">
        <v>329</v>
      </c>
      <c r="B10" s="30" t="s">
        <v>330</v>
      </c>
      <c r="C10" s="130">
        <f>'6.kiadások összesen'!L10</f>
        <v>1123</v>
      </c>
      <c r="D10" s="130">
        <f>'6.kiadások összesen'!M10</f>
        <v>1295</v>
      </c>
      <c r="E10" s="130">
        <f>'6.kiadások összesen'!N10</f>
        <v>1295</v>
      </c>
      <c r="F10" s="130">
        <f>'6.kiadások összesen'!O10</f>
        <v>0</v>
      </c>
    </row>
    <row r="11" spans="1:6">
      <c r="A11" s="31" t="s">
        <v>331</v>
      </c>
      <c r="B11" s="30" t="s">
        <v>332</v>
      </c>
      <c r="C11" s="130">
        <f>'6.kiadások összesen'!L11</f>
        <v>415</v>
      </c>
      <c r="D11" s="130">
        <f>'6.kiadások összesen'!M11</f>
        <v>2615</v>
      </c>
      <c r="E11" s="130">
        <f>'6.kiadások összesen'!N11</f>
        <v>2614</v>
      </c>
      <c r="F11" s="130">
        <f>'6.kiadások összesen'!O11</f>
        <v>0</v>
      </c>
    </row>
    <row r="12" spans="1:6">
      <c r="A12" s="31" t="s">
        <v>333</v>
      </c>
      <c r="B12" s="30" t="s">
        <v>334</v>
      </c>
      <c r="C12" s="130">
        <f>'6.kiadások összesen'!L12</f>
        <v>9286</v>
      </c>
      <c r="D12" s="130">
        <f>'6.kiadások összesen'!M12</f>
        <v>6033</v>
      </c>
      <c r="E12" s="130">
        <f>'6.kiadások összesen'!N12</f>
        <v>5990</v>
      </c>
      <c r="F12" s="130">
        <f>'6.kiadások összesen'!O12</f>
        <v>0</v>
      </c>
    </row>
    <row r="13" spans="1:6">
      <c r="A13" s="31" t="s">
        <v>335</v>
      </c>
      <c r="B13" s="30" t="s">
        <v>336</v>
      </c>
      <c r="C13" s="130">
        <f>'6.kiadások összesen'!L13</f>
        <v>0</v>
      </c>
      <c r="D13" s="130">
        <f>'6.kiadások összesen'!M13</f>
        <v>114</v>
      </c>
      <c r="E13" s="130">
        <f>'6.kiadások összesen'!N13</f>
        <v>114</v>
      </c>
      <c r="F13" s="130">
        <f>'6.kiadások összesen'!O13</f>
        <v>0</v>
      </c>
    </row>
    <row r="14" spans="1:6">
      <c r="A14" s="5" t="s">
        <v>337</v>
      </c>
      <c r="B14" s="30" t="s">
        <v>338</v>
      </c>
      <c r="C14" s="130">
        <f>'6.kiadások összesen'!L14</f>
        <v>833</v>
      </c>
      <c r="D14" s="130">
        <f>'6.kiadások összesen'!M14</f>
        <v>513</v>
      </c>
      <c r="E14" s="130">
        <f>'6.kiadások összesen'!N14</f>
        <v>513</v>
      </c>
      <c r="F14" s="130">
        <f>'6.kiadások összesen'!O14</f>
        <v>0</v>
      </c>
    </row>
    <row r="15" spans="1:6">
      <c r="A15" s="5" t="s">
        <v>339</v>
      </c>
      <c r="B15" s="30" t="s">
        <v>340</v>
      </c>
      <c r="C15" s="130">
        <f>'6.kiadások összesen'!L15</f>
        <v>940</v>
      </c>
      <c r="D15" s="130">
        <f>'6.kiadások összesen'!M15</f>
        <v>823</v>
      </c>
      <c r="E15" s="130">
        <f>'6.kiadások összesen'!N15</f>
        <v>823</v>
      </c>
      <c r="F15" s="130">
        <f>'6.kiadások összesen'!O15</f>
        <v>0</v>
      </c>
    </row>
    <row r="16" spans="1:6">
      <c r="A16" s="5" t="s">
        <v>341</v>
      </c>
      <c r="B16" s="30" t="s">
        <v>342</v>
      </c>
      <c r="C16" s="130">
        <f>'6.kiadások összesen'!L16</f>
        <v>0</v>
      </c>
      <c r="D16" s="130">
        <f>'6.kiadások összesen'!M16</f>
        <v>63</v>
      </c>
      <c r="E16" s="130">
        <f>'6.kiadások összesen'!N16</f>
        <v>63</v>
      </c>
      <c r="F16" s="130">
        <f>'6.kiadások összesen'!O16</f>
        <v>0</v>
      </c>
    </row>
    <row r="17" spans="1:6">
      <c r="A17" s="5" t="s">
        <v>343</v>
      </c>
      <c r="B17" s="30" t="s">
        <v>344</v>
      </c>
      <c r="C17" s="130">
        <f>'6.kiadások összesen'!L17</f>
        <v>0</v>
      </c>
      <c r="D17" s="130">
        <f>'6.kiadások összesen'!M17</f>
        <v>0</v>
      </c>
      <c r="E17" s="130">
        <f>'6.kiadások összesen'!N17</f>
        <v>0</v>
      </c>
      <c r="F17" s="130">
        <f>'6.kiadások összesen'!O17</f>
        <v>0</v>
      </c>
    </row>
    <row r="18" spans="1:6">
      <c r="A18" s="5" t="s">
        <v>1085</v>
      </c>
      <c r="B18" s="30" t="s">
        <v>345</v>
      </c>
      <c r="C18" s="130">
        <f>'6.kiadások összesen'!L18</f>
        <v>0</v>
      </c>
      <c r="D18" s="130">
        <f>'6.kiadások összesen'!M18</f>
        <v>1774</v>
      </c>
      <c r="E18" s="130">
        <f>'6.kiadások összesen'!N18</f>
        <v>1773</v>
      </c>
      <c r="F18" s="130">
        <f>'6.kiadások összesen'!O18</f>
        <v>0</v>
      </c>
    </row>
    <row r="19" spans="1:6">
      <c r="A19" s="32" t="s">
        <v>618</v>
      </c>
      <c r="B19" s="33" t="s">
        <v>346</v>
      </c>
      <c r="C19" s="130">
        <f>'6.kiadások összesen'!L19</f>
        <v>122160</v>
      </c>
      <c r="D19" s="130">
        <f>'6.kiadások összesen'!M19</f>
        <v>132525</v>
      </c>
      <c r="E19" s="130">
        <f>'6.kiadások összesen'!N19</f>
        <v>131746</v>
      </c>
      <c r="F19" s="130">
        <f>'6.kiadások összesen'!O19</f>
        <v>0</v>
      </c>
    </row>
    <row r="20" spans="1:6">
      <c r="A20" s="5" t="s">
        <v>347</v>
      </c>
      <c r="B20" s="30" t="s">
        <v>348</v>
      </c>
      <c r="C20" s="130">
        <f>'6.kiadások összesen'!L20</f>
        <v>0</v>
      </c>
      <c r="D20" s="130">
        <f>'6.kiadások összesen'!M20</f>
        <v>911</v>
      </c>
      <c r="E20" s="130">
        <f>'6.kiadások összesen'!N20</f>
        <v>911</v>
      </c>
      <c r="F20" s="130">
        <f>'6.kiadások összesen'!O20</f>
        <v>0</v>
      </c>
    </row>
    <row r="21" spans="1:6">
      <c r="A21" s="5" t="s">
        <v>349</v>
      </c>
      <c r="B21" s="30" t="s">
        <v>350</v>
      </c>
      <c r="C21" s="130">
        <f>'6.kiadások összesen'!L21</f>
        <v>2281</v>
      </c>
      <c r="D21" s="130">
        <f>'6.kiadások összesen'!M21</f>
        <v>1770</v>
      </c>
      <c r="E21" s="130">
        <f>'6.kiadások összesen'!N21</f>
        <v>1769</v>
      </c>
      <c r="F21" s="130">
        <f>'6.kiadások összesen'!O21</f>
        <v>0</v>
      </c>
    </row>
    <row r="22" spans="1:6">
      <c r="A22" s="6" t="s">
        <v>351</v>
      </c>
      <c r="B22" s="30" t="s">
        <v>352</v>
      </c>
      <c r="C22" s="130">
        <f>'6.kiadások összesen'!L22</f>
        <v>650</v>
      </c>
      <c r="D22" s="130">
        <f>'6.kiadások összesen'!M22</f>
        <v>1577</v>
      </c>
      <c r="E22" s="130">
        <f>'6.kiadások összesen'!N22</f>
        <v>1576</v>
      </c>
      <c r="F22" s="130">
        <f>'6.kiadások összesen'!O22</f>
        <v>0</v>
      </c>
    </row>
    <row r="23" spans="1:6">
      <c r="A23" s="7" t="s">
        <v>619</v>
      </c>
      <c r="B23" s="33" t="s">
        <v>353</v>
      </c>
      <c r="C23" s="130">
        <f>'6.kiadások összesen'!L23</f>
        <v>2931</v>
      </c>
      <c r="D23" s="130">
        <f>'6.kiadások összesen'!M23</f>
        <v>4258</v>
      </c>
      <c r="E23" s="130">
        <f>'6.kiadások összesen'!N23</f>
        <v>4256</v>
      </c>
      <c r="F23" s="130">
        <f>'6.kiadások összesen'!O23</f>
        <v>0</v>
      </c>
    </row>
    <row r="24" spans="1:6">
      <c r="A24" s="51" t="s">
        <v>14</v>
      </c>
      <c r="B24" s="52" t="s">
        <v>354</v>
      </c>
      <c r="C24" s="130">
        <f>'6.kiadások összesen'!L24</f>
        <v>125091</v>
      </c>
      <c r="D24" s="130">
        <f>'6.kiadások összesen'!M24</f>
        <v>136783</v>
      </c>
      <c r="E24" s="130">
        <f>'6.kiadások összesen'!N24</f>
        <v>136002</v>
      </c>
      <c r="F24" s="130">
        <f>'6.kiadások összesen'!O24</f>
        <v>0</v>
      </c>
    </row>
    <row r="25" spans="1:6">
      <c r="A25" s="39" t="s">
        <v>1086</v>
      </c>
      <c r="B25" s="52" t="s">
        <v>355</v>
      </c>
      <c r="C25" s="130">
        <f>'6.kiadások összesen'!L25</f>
        <v>33001</v>
      </c>
      <c r="D25" s="130">
        <f>'6.kiadások összesen'!M25</f>
        <v>33561</v>
      </c>
      <c r="E25" s="130">
        <f>'6.kiadások összesen'!N25</f>
        <v>33556</v>
      </c>
      <c r="F25" s="130">
        <f>'6.kiadások összesen'!O25</f>
        <v>0</v>
      </c>
    </row>
    <row r="26" spans="1:6">
      <c r="A26" s="5" t="s">
        <v>356</v>
      </c>
      <c r="B26" s="30" t="s">
        <v>357</v>
      </c>
      <c r="C26" s="130">
        <f>'6.kiadások összesen'!L26</f>
        <v>2785</v>
      </c>
      <c r="D26" s="130">
        <f>'6.kiadások összesen'!M26</f>
        <v>2717</v>
      </c>
      <c r="E26" s="130">
        <f>'6.kiadások összesen'!N26</f>
        <v>2716</v>
      </c>
      <c r="F26" s="130">
        <f>'6.kiadások összesen'!O26</f>
        <v>0</v>
      </c>
    </row>
    <row r="27" spans="1:6">
      <c r="A27" s="5" t="s">
        <v>358</v>
      </c>
      <c r="B27" s="30" t="s">
        <v>359</v>
      </c>
      <c r="C27" s="130">
        <f>'6.kiadások összesen'!L27</f>
        <v>35228</v>
      </c>
      <c r="D27" s="130">
        <f>'6.kiadások összesen'!M27</f>
        <v>35385</v>
      </c>
      <c r="E27" s="130">
        <f>'6.kiadások összesen'!N27</f>
        <v>35382</v>
      </c>
      <c r="F27" s="130">
        <f>'6.kiadások összesen'!O27</f>
        <v>0</v>
      </c>
    </row>
    <row r="28" spans="1:6">
      <c r="A28" s="5" t="s">
        <v>360</v>
      </c>
      <c r="B28" s="30" t="s">
        <v>361</v>
      </c>
      <c r="C28" s="130">
        <f>'6.kiadások összesen'!L28</f>
        <v>0</v>
      </c>
      <c r="D28" s="130">
        <f>'6.kiadások összesen'!M28</f>
        <v>0</v>
      </c>
      <c r="E28" s="130">
        <f>'6.kiadások összesen'!N28</f>
        <v>0</v>
      </c>
      <c r="F28" s="130">
        <f>'6.kiadások összesen'!O28</f>
        <v>0</v>
      </c>
    </row>
    <row r="29" spans="1:6">
      <c r="A29" s="7" t="s">
        <v>620</v>
      </c>
      <c r="B29" s="33" t="s">
        <v>362</v>
      </c>
      <c r="C29" s="130">
        <f>'6.kiadások összesen'!L29</f>
        <v>38013</v>
      </c>
      <c r="D29" s="130">
        <f>'6.kiadások összesen'!M29</f>
        <v>38102</v>
      </c>
      <c r="E29" s="130">
        <f>'6.kiadások összesen'!N29</f>
        <v>38098</v>
      </c>
      <c r="F29" s="130">
        <f>'6.kiadások összesen'!O29</f>
        <v>0</v>
      </c>
    </row>
    <row r="30" spans="1:6">
      <c r="A30" s="5" t="s">
        <v>363</v>
      </c>
      <c r="B30" s="30" t="s">
        <v>364</v>
      </c>
      <c r="C30" s="130">
        <f>'6.kiadások összesen'!L30</f>
        <v>1215</v>
      </c>
      <c r="D30" s="130">
        <f>'6.kiadások összesen'!M30</f>
        <v>449</v>
      </c>
      <c r="E30" s="130">
        <f>'6.kiadások összesen'!N30</f>
        <v>447</v>
      </c>
      <c r="F30" s="130">
        <f>'6.kiadások összesen'!O30</f>
        <v>0</v>
      </c>
    </row>
    <row r="31" spans="1:6">
      <c r="A31" s="5" t="s">
        <v>365</v>
      </c>
      <c r="B31" s="30" t="s">
        <v>366</v>
      </c>
      <c r="C31" s="130">
        <f>'6.kiadások összesen'!L31</f>
        <v>2213</v>
      </c>
      <c r="D31" s="130">
        <f>'6.kiadások összesen'!M31</f>
        <v>1976</v>
      </c>
      <c r="E31" s="130">
        <f>'6.kiadások összesen'!N31</f>
        <v>1974</v>
      </c>
      <c r="F31" s="130">
        <f>'6.kiadások összesen'!O31</f>
        <v>0</v>
      </c>
    </row>
    <row r="32" spans="1:6" ht="15" customHeight="1">
      <c r="A32" s="7" t="s">
        <v>15</v>
      </c>
      <c r="B32" s="33" t="s">
        <v>367</v>
      </c>
      <c r="C32" s="130">
        <f>'6.kiadások összesen'!L32</f>
        <v>3428</v>
      </c>
      <c r="D32" s="130">
        <f>'6.kiadások összesen'!M32</f>
        <v>2425</v>
      </c>
      <c r="E32" s="130">
        <f>'6.kiadások összesen'!N32</f>
        <v>2421</v>
      </c>
      <c r="F32" s="130">
        <f>'6.kiadások összesen'!O32</f>
        <v>0</v>
      </c>
    </row>
    <row r="33" spans="1:6">
      <c r="A33" s="5" t="s">
        <v>368</v>
      </c>
      <c r="B33" s="30" t="s">
        <v>369</v>
      </c>
      <c r="C33" s="130">
        <f>'6.kiadások összesen'!L33</f>
        <v>20938</v>
      </c>
      <c r="D33" s="130">
        <f>'6.kiadások összesen'!M33</f>
        <v>16301</v>
      </c>
      <c r="E33" s="130">
        <f>'6.kiadások összesen'!N33</f>
        <v>15360</v>
      </c>
      <c r="F33" s="130">
        <f>'6.kiadások összesen'!O33</f>
        <v>0</v>
      </c>
    </row>
    <row r="34" spans="1:6">
      <c r="A34" s="5" t="s">
        <v>370</v>
      </c>
      <c r="B34" s="30" t="s">
        <v>371</v>
      </c>
      <c r="C34" s="130">
        <f>'6.kiadások összesen'!L34</f>
        <v>0</v>
      </c>
      <c r="D34" s="130">
        <f>'6.kiadások összesen'!M34</f>
        <v>0</v>
      </c>
      <c r="E34" s="130">
        <f>'6.kiadások összesen'!N34</f>
        <v>0</v>
      </c>
      <c r="F34" s="130">
        <f>'6.kiadások összesen'!O34</f>
        <v>0</v>
      </c>
    </row>
    <row r="35" spans="1:6">
      <c r="A35" s="5" t="s">
        <v>1087</v>
      </c>
      <c r="B35" s="30" t="s">
        <v>372</v>
      </c>
      <c r="C35" s="130">
        <f>'6.kiadások összesen'!L35</f>
        <v>720</v>
      </c>
      <c r="D35" s="130">
        <f>'6.kiadások összesen'!M35</f>
        <v>1333</v>
      </c>
      <c r="E35" s="130">
        <f>'6.kiadások összesen'!N35</f>
        <v>1321</v>
      </c>
      <c r="F35" s="130">
        <f>'6.kiadások összesen'!O35</f>
        <v>0</v>
      </c>
    </row>
    <row r="36" spans="1:6">
      <c r="A36" s="5" t="s">
        <v>373</v>
      </c>
      <c r="B36" s="30" t="s">
        <v>374</v>
      </c>
      <c r="C36" s="130">
        <f>'6.kiadások összesen'!L36</f>
        <v>8716</v>
      </c>
      <c r="D36" s="130">
        <f>'6.kiadások összesen'!M36</f>
        <v>7984</v>
      </c>
      <c r="E36" s="130">
        <f>'6.kiadások összesen'!N36</f>
        <v>6967</v>
      </c>
      <c r="F36" s="130">
        <f>'6.kiadások összesen'!O36</f>
        <v>0</v>
      </c>
    </row>
    <row r="37" spans="1:6">
      <c r="A37" s="10" t="s">
        <v>1088</v>
      </c>
      <c r="B37" s="30" t="s">
        <v>375</v>
      </c>
      <c r="C37" s="130">
        <f>'6.kiadások összesen'!L37</f>
        <v>250</v>
      </c>
      <c r="D37" s="130">
        <f>'6.kiadások összesen'!M37</f>
        <v>558</v>
      </c>
      <c r="E37" s="130">
        <f>'6.kiadások összesen'!N37</f>
        <v>419</v>
      </c>
      <c r="F37" s="130">
        <f>'6.kiadások összesen'!O37</f>
        <v>0</v>
      </c>
    </row>
    <row r="38" spans="1:6">
      <c r="A38" s="6" t="s">
        <v>376</v>
      </c>
      <c r="B38" s="30" t="s">
        <v>377</v>
      </c>
      <c r="C38" s="130">
        <f>'6.kiadások összesen'!L38</f>
        <v>0</v>
      </c>
      <c r="D38" s="130">
        <f>'6.kiadások összesen'!M38</f>
        <v>0</v>
      </c>
      <c r="E38" s="130">
        <f>'6.kiadások összesen'!N38</f>
        <v>0</v>
      </c>
      <c r="F38" s="130">
        <f>'6.kiadások összesen'!O38</f>
        <v>0</v>
      </c>
    </row>
    <row r="39" spans="1:6">
      <c r="A39" s="5" t="s">
        <v>1089</v>
      </c>
      <c r="B39" s="30" t="s">
        <v>378</v>
      </c>
      <c r="C39" s="130">
        <f>'6.kiadások összesen'!L39</f>
        <v>38771</v>
      </c>
      <c r="D39" s="130">
        <f>'6.kiadások összesen'!M39</f>
        <v>45644</v>
      </c>
      <c r="E39" s="130">
        <f>'6.kiadások összesen'!N39</f>
        <v>42986</v>
      </c>
      <c r="F39" s="130">
        <f>'6.kiadások összesen'!O39</f>
        <v>0</v>
      </c>
    </row>
    <row r="40" spans="1:6">
      <c r="A40" s="7" t="s">
        <v>621</v>
      </c>
      <c r="B40" s="33" t="s">
        <v>379</v>
      </c>
      <c r="C40" s="130">
        <f>'6.kiadások összesen'!L40</f>
        <v>69395</v>
      </c>
      <c r="D40" s="130">
        <f>'6.kiadások összesen'!M40</f>
        <v>71820</v>
      </c>
      <c r="E40" s="130">
        <f>'6.kiadások összesen'!N40</f>
        <v>67053</v>
      </c>
      <c r="F40" s="130">
        <f>'6.kiadások összesen'!O40</f>
        <v>0</v>
      </c>
    </row>
    <row r="41" spans="1:6">
      <c r="A41" s="5" t="s">
        <v>380</v>
      </c>
      <c r="B41" s="30" t="s">
        <v>381</v>
      </c>
      <c r="C41" s="130">
        <f>'6.kiadások összesen'!L41</f>
        <v>1970</v>
      </c>
      <c r="D41" s="130">
        <f>'6.kiadások összesen'!M41</f>
        <v>1866</v>
      </c>
      <c r="E41" s="130">
        <f>'6.kiadások összesen'!N41</f>
        <v>1476</v>
      </c>
      <c r="F41" s="130">
        <f>'6.kiadások összesen'!O41</f>
        <v>0</v>
      </c>
    </row>
    <row r="42" spans="1:6">
      <c r="A42" s="5" t="s">
        <v>382</v>
      </c>
      <c r="B42" s="30" t="s">
        <v>383</v>
      </c>
      <c r="C42" s="130">
        <f>'6.kiadások összesen'!L42</f>
        <v>100</v>
      </c>
      <c r="D42" s="130">
        <f>'6.kiadások összesen'!M42</f>
        <v>289</v>
      </c>
      <c r="E42" s="130">
        <f>'6.kiadások összesen'!N42</f>
        <v>249</v>
      </c>
      <c r="F42" s="130">
        <f>'6.kiadások összesen'!O42</f>
        <v>0</v>
      </c>
    </row>
    <row r="43" spans="1:6">
      <c r="A43" s="7" t="s">
        <v>657</v>
      </c>
      <c r="B43" s="33" t="s">
        <v>384</v>
      </c>
      <c r="C43" s="130">
        <f>'6.kiadások összesen'!L43</f>
        <v>2070</v>
      </c>
      <c r="D43" s="130">
        <f>'6.kiadások összesen'!M43</f>
        <v>2155</v>
      </c>
      <c r="E43" s="130">
        <f>'6.kiadások összesen'!N43</f>
        <v>1725</v>
      </c>
      <c r="F43" s="130">
        <f>'6.kiadások összesen'!O43</f>
        <v>0</v>
      </c>
    </row>
    <row r="44" spans="1:6">
      <c r="A44" s="5" t="s">
        <v>385</v>
      </c>
      <c r="B44" s="30" t="s">
        <v>386</v>
      </c>
      <c r="C44" s="130">
        <f>'6.kiadások összesen'!L44</f>
        <v>29135</v>
      </c>
      <c r="D44" s="130">
        <f>'6.kiadások összesen'!M44</f>
        <v>28165</v>
      </c>
      <c r="E44" s="130">
        <f>'6.kiadások összesen'!N44</f>
        <v>23452</v>
      </c>
      <c r="F44" s="130">
        <f>'6.kiadások összesen'!O44</f>
        <v>0</v>
      </c>
    </row>
    <row r="45" spans="1:6">
      <c r="A45" s="5" t="s">
        <v>387</v>
      </c>
      <c r="B45" s="30" t="s">
        <v>388</v>
      </c>
      <c r="C45" s="130">
        <f>'6.kiadások összesen'!L45</f>
        <v>0</v>
      </c>
      <c r="D45" s="130">
        <f>'6.kiadások összesen'!M45</f>
        <v>0</v>
      </c>
      <c r="E45" s="130">
        <f>'6.kiadások összesen'!N45</f>
        <v>0</v>
      </c>
      <c r="F45" s="130">
        <f>'6.kiadások összesen'!O45</f>
        <v>0</v>
      </c>
    </row>
    <row r="46" spans="1:6">
      <c r="A46" s="5" t="s">
        <v>1090</v>
      </c>
      <c r="B46" s="30" t="s">
        <v>389</v>
      </c>
      <c r="C46" s="130">
        <f>'6.kiadások összesen'!L46</f>
        <v>85</v>
      </c>
      <c r="D46" s="130">
        <f>'6.kiadások összesen'!M46</f>
        <v>270</v>
      </c>
      <c r="E46" s="130">
        <f>'6.kiadások összesen'!N46</f>
        <v>219</v>
      </c>
      <c r="F46" s="130">
        <f>'6.kiadások összesen'!O46</f>
        <v>0</v>
      </c>
    </row>
    <row r="47" spans="1:6">
      <c r="A47" s="5" t="s">
        <v>1091</v>
      </c>
      <c r="B47" s="30" t="s">
        <v>390</v>
      </c>
      <c r="C47" s="130">
        <f>'6.kiadások összesen'!L47</f>
        <v>0</v>
      </c>
      <c r="D47" s="130">
        <f>'6.kiadások összesen'!M47</f>
        <v>0</v>
      </c>
      <c r="E47" s="130">
        <f>'6.kiadások összesen'!N47</f>
        <v>0</v>
      </c>
      <c r="F47" s="130">
        <f>'6.kiadások összesen'!O47</f>
        <v>0</v>
      </c>
    </row>
    <row r="48" spans="1:6">
      <c r="A48" s="5" t="s">
        <v>391</v>
      </c>
      <c r="B48" s="30" t="s">
        <v>392</v>
      </c>
      <c r="C48" s="130">
        <f>'6.kiadások összesen'!L48</f>
        <v>2050</v>
      </c>
      <c r="D48" s="130">
        <f>'6.kiadások összesen'!M48</f>
        <v>5638</v>
      </c>
      <c r="E48" s="130">
        <f>'6.kiadások összesen'!N48</f>
        <v>5617</v>
      </c>
      <c r="F48" s="130">
        <f>'6.kiadások összesen'!O48</f>
        <v>0</v>
      </c>
    </row>
    <row r="49" spans="1:6">
      <c r="A49" s="7" t="s">
        <v>658</v>
      </c>
      <c r="B49" s="33" t="s">
        <v>393</v>
      </c>
      <c r="C49" s="130">
        <f>'6.kiadások összesen'!L49</f>
        <v>31270</v>
      </c>
      <c r="D49" s="130">
        <f>'6.kiadások összesen'!M49</f>
        <v>34073</v>
      </c>
      <c r="E49" s="130">
        <f>'6.kiadások összesen'!N49</f>
        <v>29288</v>
      </c>
      <c r="F49" s="130">
        <f>'6.kiadások összesen'!O49</f>
        <v>0</v>
      </c>
    </row>
    <row r="50" spans="1:6">
      <c r="A50" s="39" t="s">
        <v>659</v>
      </c>
      <c r="B50" s="52" t="s">
        <v>394</v>
      </c>
      <c r="C50" s="130">
        <f>'6.kiadások összesen'!L50</f>
        <v>144176</v>
      </c>
      <c r="D50" s="130">
        <f>'6.kiadások összesen'!M50</f>
        <v>148575</v>
      </c>
      <c r="E50" s="130">
        <f>'6.kiadások összesen'!N50</f>
        <v>138585</v>
      </c>
      <c r="F50" s="130">
        <f>'6.kiadások összesen'!O50</f>
        <v>0</v>
      </c>
    </row>
    <row r="51" spans="1:6">
      <c r="A51" s="13" t="s">
        <v>395</v>
      </c>
      <c r="B51" s="30" t="s">
        <v>396</v>
      </c>
      <c r="C51" s="130">
        <f>'6.kiadások összesen'!L51</f>
        <v>0</v>
      </c>
      <c r="D51" s="130">
        <f>'6.kiadások összesen'!M51</f>
        <v>0</v>
      </c>
      <c r="E51" s="130">
        <f>'6.kiadások összesen'!N51</f>
        <v>0</v>
      </c>
      <c r="F51" s="130">
        <f>'6.kiadások összesen'!O51</f>
        <v>0</v>
      </c>
    </row>
    <row r="52" spans="1:6">
      <c r="A52" s="13" t="s">
        <v>660</v>
      </c>
      <c r="B52" s="30" t="s">
        <v>397</v>
      </c>
      <c r="C52" s="130">
        <f>'6.kiadások összesen'!L52</f>
        <v>1400</v>
      </c>
      <c r="D52" s="130">
        <f>'6.kiadások összesen'!M52</f>
        <v>17</v>
      </c>
      <c r="E52" s="130">
        <f>'6.kiadások összesen'!N52</f>
        <v>17</v>
      </c>
      <c r="F52" s="130">
        <f>'6.kiadások összesen'!O52</f>
        <v>0</v>
      </c>
    </row>
    <row r="53" spans="1:6">
      <c r="A53" s="17" t="s">
        <v>1092</v>
      </c>
      <c r="B53" s="30" t="s">
        <v>398</v>
      </c>
      <c r="C53" s="130">
        <f>'6.kiadások összesen'!L53</f>
        <v>0</v>
      </c>
      <c r="D53" s="130">
        <f>'6.kiadások összesen'!M53</f>
        <v>0</v>
      </c>
      <c r="E53" s="130">
        <f>'6.kiadások összesen'!N53</f>
        <v>0</v>
      </c>
      <c r="F53" s="130">
        <f>'6.kiadások összesen'!O53</f>
        <v>0</v>
      </c>
    </row>
    <row r="54" spans="1:6">
      <c r="A54" s="17" t="s">
        <v>1093</v>
      </c>
      <c r="B54" s="30" t="s">
        <v>399</v>
      </c>
      <c r="C54" s="130">
        <f>'6.kiadások összesen'!L54</f>
        <v>596</v>
      </c>
      <c r="D54" s="130">
        <f>'6.kiadások összesen'!M54</f>
        <v>0</v>
      </c>
      <c r="E54" s="130">
        <f>'6.kiadások összesen'!N54</f>
        <v>0</v>
      </c>
      <c r="F54" s="130">
        <f>'6.kiadások összesen'!O54</f>
        <v>0</v>
      </c>
    </row>
    <row r="55" spans="1:6">
      <c r="A55" s="17" t="s">
        <v>1094</v>
      </c>
      <c r="B55" s="30" t="s">
        <v>400</v>
      </c>
      <c r="C55" s="130">
        <f>'6.kiadások összesen'!L55</f>
        <v>3900</v>
      </c>
      <c r="D55" s="130">
        <f>'6.kiadások összesen'!M55</f>
        <v>3103</v>
      </c>
      <c r="E55" s="130">
        <f>'6.kiadások összesen'!N55</f>
        <v>3103</v>
      </c>
      <c r="F55" s="130">
        <f>'6.kiadások összesen'!O55</f>
        <v>0</v>
      </c>
    </row>
    <row r="56" spans="1:6">
      <c r="A56" s="13" t="s">
        <v>1095</v>
      </c>
      <c r="B56" s="30" t="s">
        <v>401</v>
      </c>
      <c r="C56" s="130">
        <f>'6.kiadások összesen'!L56</f>
        <v>7150</v>
      </c>
      <c r="D56" s="130">
        <f>'6.kiadások összesen'!M56</f>
        <v>1368</v>
      </c>
      <c r="E56" s="130">
        <f>'6.kiadások összesen'!N56</f>
        <v>1367</v>
      </c>
      <c r="F56" s="130">
        <f>'6.kiadások összesen'!O56</f>
        <v>0</v>
      </c>
    </row>
    <row r="57" spans="1:6">
      <c r="A57" s="13" t="s">
        <v>1096</v>
      </c>
      <c r="B57" s="30" t="s">
        <v>402</v>
      </c>
      <c r="C57" s="130">
        <f>'6.kiadások összesen'!L57</f>
        <v>710</v>
      </c>
      <c r="D57" s="130">
        <f>'6.kiadások összesen'!M57</f>
        <v>695</v>
      </c>
      <c r="E57" s="130">
        <f>'6.kiadások összesen'!N57</f>
        <v>695</v>
      </c>
      <c r="F57" s="130">
        <f>'6.kiadások összesen'!O57</f>
        <v>0</v>
      </c>
    </row>
    <row r="58" spans="1:6">
      <c r="A58" s="13" t="s">
        <v>1097</v>
      </c>
      <c r="B58" s="30" t="s">
        <v>403</v>
      </c>
      <c r="C58" s="130">
        <f>'6.kiadások összesen'!L58</f>
        <v>13650</v>
      </c>
      <c r="D58" s="130">
        <f>'6.kiadások összesen'!M58</f>
        <v>3688</v>
      </c>
      <c r="E58" s="130">
        <f>'6.kiadások összesen'!N58</f>
        <v>3686</v>
      </c>
      <c r="F58" s="130">
        <f>'6.kiadások összesen'!O58</f>
        <v>0</v>
      </c>
    </row>
    <row r="59" spans="1:6">
      <c r="A59" s="49" t="s">
        <v>689</v>
      </c>
      <c r="B59" s="52" t="s">
        <v>404</v>
      </c>
      <c r="C59" s="130">
        <f>'6.kiadások összesen'!L59</f>
        <v>27406</v>
      </c>
      <c r="D59" s="130">
        <f>'6.kiadások összesen'!M59</f>
        <v>8871</v>
      </c>
      <c r="E59" s="130">
        <f>'6.kiadások összesen'!N59</f>
        <v>8868</v>
      </c>
      <c r="F59" s="130">
        <f>'6.kiadások összesen'!O59</f>
        <v>0</v>
      </c>
    </row>
    <row r="60" spans="1:6">
      <c r="A60" s="12" t="s">
        <v>1098</v>
      </c>
      <c r="B60" s="30" t="s">
        <v>405</v>
      </c>
      <c r="C60" s="130">
        <f>'6.kiadások összesen'!L60</f>
        <v>0</v>
      </c>
      <c r="D60" s="130">
        <f>'6.kiadások összesen'!M60</f>
        <v>0</v>
      </c>
      <c r="E60" s="130">
        <f>'6.kiadások összesen'!N60</f>
        <v>0</v>
      </c>
      <c r="F60" s="130">
        <f>'6.kiadások összesen'!O60</f>
        <v>0</v>
      </c>
    </row>
    <row r="61" spans="1:6">
      <c r="A61" s="12" t="s">
        <v>406</v>
      </c>
      <c r="B61" s="30" t="s">
        <v>407</v>
      </c>
      <c r="C61" s="130">
        <f>'6.kiadások összesen'!L61</f>
        <v>0</v>
      </c>
      <c r="D61" s="130">
        <f>'6.kiadások összesen'!M61</f>
        <v>0</v>
      </c>
      <c r="E61" s="130">
        <f>'6.kiadások összesen'!N61</f>
        <v>0</v>
      </c>
      <c r="F61" s="130">
        <f>'6.kiadások összesen'!O61</f>
        <v>0</v>
      </c>
    </row>
    <row r="62" spans="1:6">
      <c r="A62" s="12" t="s">
        <v>408</v>
      </c>
      <c r="B62" s="30" t="s">
        <v>409</v>
      </c>
      <c r="C62" s="130">
        <f>'6.kiadások összesen'!L62</f>
        <v>0</v>
      </c>
      <c r="D62" s="130">
        <f>'6.kiadások összesen'!M62</f>
        <v>0</v>
      </c>
      <c r="E62" s="130">
        <f>'6.kiadások összesen'!N62</f>
        <v>0</v>
      </c>
      <c r="F62" s="130">
        <f>'6.kiadások összesen'!O62</f>
        <v>0</v>
      </c>
    </row>
    <row r="63" spans="1:6">
      <c r="A63" s="12" t="s">
        <v>690</v>
      </c>
      <c r="B63" s="30" t="s">
        <v>410</v>
      </c>
      <c r="C63" s="130">
        <f>'6.kiadások összesen'!L63</f>
        <v>0</v>
      </c>
      <c r="D63" s="130">
        <f>'6.kiadások összesen'!M63</f>
        <v>0</v>
      </c>
      <c r="E63" s="130">
        <f>'6.kiadások összesen'!N63</f>
        <v>0</v>
      </c>
      <c r="F63" s="130">
        <f>'6.kiadások összesen'!O63</f>
        <v>0</v>
      </c>
    </row>
    <row r="64" spans="1:6">
      <c r="A64" s="12" t="s">
        <v>1099</v>
      </c>
      <c r="B64" s="30" t="s">
        <v>411</v>
      </c>
      <c r="C64" s="130">
        <f>'6.kiadások összesen'!L64</f>
        <v>0</v>
      </c>
      <c r="D64" s="130">
        <f>'6.kiadások összesen'!M64</f>
        <v>1990</v>
      </c>
      <c r="E64" s="130">
        <f>'6.kiadások összesen'!N64</f>
        <v>1990</v>
      </c>
      <c r="F64" s="130">
        <f>'6.kiadások összesen'!O64</f>
        <v>0</v>
      </c>
    </row>
    <row r="65" spans="1:6">
      <c r="A65" s="12" t="s">
        <v>1067</v>
      </c>
      <c r="B65" s="30" t="s">
        <v>412</v>
      </c>
      <c r="C65" s="130">
        <f>'6.kiadások összesen'!L65</f>
        <v>5490</v>
      </c>
      <c r="D65" s="130">
        <f>'6.kiadások összesen'!M65</f>
        <v>3186</v>
      </c>
      <c r="E65" s="130">
        <f>'6.kiadások összesen'!N65</f>
        <v>3186</v>
      </c>
      <c r="F65" s="130">
        <f>'6.kiadások összesen'!O65</f>
        <v>0</v>
      </c>
    </row>
    <row r="66" spans="1:6">
      <c r="A66" s="12" t="s">
        <v>1100</v>
      </c>
      <c r="B66" s="30" t="s">
        <v>413</v>
      </c>
      <c r="C66" s="130">
        <f>'6.kiadások összesen'!L66</f>
        <v>0</v>
      </c>
      <c r="D66" s="130">
        <f>'6.kiadások összesen'!M66</f>
        <v>0</v>
      </c>
      <c r="E66" s="130">
        <f>'6.kiadások összesen'!N66</f>
        <v>0</v>
      </c>
      <c r="F66" s="130">
        <f>'6.kiadások összesen'!O66</f>
        <v>0</v>
      </c>
    </row>
    <row r="67" spans="1:6">
      <c r="A67" s="12" t="s">
        <v>0</v>
      </c>
      <c r="B67" s="30" t="s">
        <v>414</v>
      </c>
      <c r="C67" s="130">
        <f>'6.kiadások összesen'!L67</f>
        <v>3100</v>
      </c>
      <c r="D67" s="130">
        <f>'6.kiadások összesen'!M67</f>
        <v>690</v>
      </c>
      <c r="E67" s="130">
        <f>'6.kiadások összesen'!N67</f>
        <v>690</v>
      </c>
      <c r="F67" s="130">
        <f>'6.kiadások összesen'!O67</f>
        <v>0</v>
      </c>
    </row>
    <row r="68" spans="1:6">
      <c r="A68" s="12" t="s">
        <v>415</v>
      </c>
      <c r="B68" s="30" t="s">
        <v>416</v>
      </c>
      <c r="C68" s="130">
        <f>'6.kiadások összesen'!L68</f>
        <v>0</v>
      </c>
      <c r="D68" s="130">
        <f>'6.kiadások összesen'!M68</f>
        <v>0</v>
      </c>
      <c r="E68" s="130">
        <f>'6.kiadások összesen'!N68</f>
        <v>0</v>
      </c>
      <c r="F68" s="130">
        <f>'6.kiadások összesen'!O68</f>
        <v>0</v>
      </c>
    </row>
    <row r="69" spans="1:6">
      <c r="A69" s="20" t="s">
        <v>417</v>
      </c>
      <c r="B69" s="30" t="s">
        <v>418</v>
      </c>
      <c r="C69" s="130">
        <f>'6.kiadások összesen'!L69</f>
        <v>0</v>
      </c>
      <c r="D69" s="130">
        <f>'6.kiadások összesen'!M69</f>
        <v>0</v>
      </c>
      <c r="E69" s="130">
        <f>'6.kiadások összesen'!N69</f>
        <v>0</v>
      </c>
      <c r="F69" s="130">
        <f>'6.kiadások összesen'!O69</f>
        <v>0</v>
      </c>
    </row>
    <row r="70" spans="1:6">
      <c r="A70" s="12" t="s">
        <v>1</v>
      </c>
      <c r="B70" s="30" t="s">
        <v>419</v>
      </c>
      <c r="C70" s="130">
        <f>'6.kiadások összesen'!L70</f>
        <v>7845</v>
      </c>
      <c r="D70" s="130">
        <f>'6.kiadások összesen'!M70</f>
        <v>14408</v>
      </c>
      <c r="E70" s="130">
        <f>'6.kiadások összesen'!N70</f>
        <v>14407</v>
      </c>
      <c r="F70" s="130">
        <f>'6.kiadások összesen'!O70</f>
        <v>0</v>
      </c>
    </row>
    <row r="71" spans="1:6">
      <c r="A71" s="20" t="s">
        <v>198</v>
      </c>
      <c r="B71" s="30" t="s">
        <v>420</v>
      </c>
      <c r="C71" s="130">
        <f>'6.kiadások összesen'!L71</f>
        <v>50244</v>
      </c>
      <c r="D71" s="130">
        <f>'6.kiadások összesen'!M71</f>
        <v>58804</v>
      </c>
      <c r="E71" s="130">
        <f>'6.kiadások összesen'!N71</f>
        <v>0</v>
      </c>
      <c r="F71" s="130">
        <f>'6.kiadások összesen'!O71</f>
        <v>0</v>
      </c>
    </row>
    <row r="72" spans="1:6">
      <c r="A72" s="20" t="s">
        <v>199</v>
      </c>
      <c r="B72" s="30" t="s">
        <v>420</v>
      </c>
      <c r="C72" s="130">
        <f>'6.kiadások összesen'!L72</f>
        <v>0</v>
      </c>
      <c r="D72" s="130">
        <f>'6.kiadások összesen'!M72</f>
        <v>0</v>
      </c>
      <c r="E72" s="130">
        <f>'6.kiadások összesen'!N72</f>
        <v>0</v>
      </c>
      <c r="F72" s="130">
        <f>'6.kiadások összesen'!O72</f>
        <v>0</v>
      </c>
    </row>
    <row r="73" spans="1:6">
      <c r="A73" s="49" t="s">
        <v>1070</v>
      </c>
      <c r="B73" s="52" t="s">
        <v>421</v>
      </c>
      <c r="C73" s="130">
        <f>'6.kiadások összesen'!L73</f>
        <v>66679</v>
      </c>
      <c r="D73" s="130">
        <f>'6.kiadások összesen'!M73</f>
        <v>79078</v>
      </c>
      <c r="E73" s="130">
        <f>'6.kiadások összesen'!N73</f>
        <v>20273</v>
      </c>
      <c r="F73" s="130">
        <f>'6.kiadások összesen'!O73</f>
        <v>0</v>
      </c>
    </row>
    <row r="74" spans="1:6" ht="15.6">
      <c r="A74" s="59" t="s">
        <v>131</v>
      </c>
      <c r="B74" s="52"/>
      <c r="C74" s="130">
        <f>'6.kiadások összesen'!L74</f>
        <v>396353</v>
      </c>
      <c r="D74" s="130">
        <f>'6.kiadások összesen'!M74</f>
        <v>406868</v>
      </c>
      <c r="E74" s="130">
        <f>'6.kiadások összesen'!N74</f>
        <v>337284</v>
      </c>
      <c r="F74" s="130">
        <f>'6.kiadások összesen'!O74</f>
        <v>0</v>
      </c>
    </row>
    <row r="75" spans="1:6">
      <c r="A75" s="34" t="s">
        <v>422</v>
      </c>
      <c r="B75" s="30" t="s">
        <v>423</v>
      </c>
      <c r="C75" s="130">
        <f>'6.kiadások összesen'!L75</f>
        <v>397</v>
      </c>
      <c r="D75" s="130">
        <f>'6.kiadások összesen'!M75</f>
        <v>128</v>
      </c>
      <c r="E75" s="130">
        <f>'6.kiadások összesen'!N75</f>
        <v>154</v>
      </c>
      <c r="F75" s="130">
        <f>'6.kiadások összesen'!O75</f>
        <v>0</v>
      </c>
    </row>
    <row r="76" spans="1:6">
      <c r="A76" s="34" t="s">
        <v>2</v>
      </c>
      <c r="B76" s="30" t="s">
        <v>424</v>
      </c>
      <c r="C76" s="130">
        <f>'6.kiadások összesen'!L76</f>
        <v>456351</v>
      </c>
      <c r="D76" s="130">
        <f>'6.kiadások összesen'!M76</f>
        <v>456601</v>
      </c>
      <c r="E76" s="130">
        <f>'6.kiadások összesen'!N76</f>
        <v>69706</v>
      </c>
      <c r="F76" s="130">
        <f>'6.kiadások összesen'!O76</f>
        <v>0</v>
      </c>
    </row>
    <row r="77" spans="1:6">
      <c r="A77" s="34" t="s">
        <v>425</v>
      </c>
      <c r="B77" s="30" t="s">
        <v>426</v>
      </c>
      <c r="C77" s="130">
        <f>'6.kiadások összesen'!L77</f>
        <v>600</v>
      </c>
      <c r="D77" s="130">
        <f>'6.kiadások összesen'!M77</f>
        <v>1386</v>
      </c>
      <c r="E77" s="130">
        <f>'6.kiadások összesen'!N77</f>
        <v>1033</v>
      </c>
      <c r="F77" s="130">
        <f>'6.kiadások összesen'!O77</f>
        <v>0</v>
      </c>
    </row>
    <row r="78" spans="1:6">
      <c r="A78" s="34" t="s">
        <v>427</v>
      </c>
      <c r="B78" s="30" t="s">
        <v>428</v>
      </c>
      <c r="C78" s="130">
        <f>'6.kiadások összesen'!L78</f>
        <v>4119</v>
      </c>
      <c r="D78" s="130">
        <f>'6.kiadások összesen'!M78</f>
        <v>5205</v>
      </c>
      <c r="E78" s="130">
        <f>'6.kiadások összesen'!N78</f>
        <v>5203</v>
      </c>
      <c r="F78" s="130">
        <f>'6.kiadások összesen'!O78</f>
        <v>0</v>
      </c>
    </row>
    <row r="79" spans="1:6">
      <c r="A79" s="6" t="s">
        <v>429</v>
      </c>
      <c r="B79" s="30" t="s">
        <v>430</v>
      </c>
      <c r="C79" s="130">
        <f>'6.kiadások összesen'!L79</f>
        <v>0</v>
      </c>
      <c r="D79" s="130">
        <f>'6.kiadások összesen'!M79</f>
        <v>0</v>
      </c>
      <c r="E79" s="130">
        <f>'6.kiadások összesen'!N79</f>
        <v>0</v>
      </c>
      <c r="F79" s="130">
        <f>'6.kiadások összesen'!O79</f>
        <v>0</v>
      </c>
    </row>
    <row r="80" spans="1:6">
      <c r="A80" s="6" t="s">
        <v>431</v>
      </c>
      <c r="B80" s="30" t="s">
        <v>432</v>
      </c>
      <c r="C80" s="130">
        <f>'6.kiadások összesen'!L80</f>
        <v>0</v>
      </c>
      <c r="D80" s="130">
        <f>'6.kiadások összesen'!M80</f>
        <v>0</v>
      </c>
      <c r="E80" s="130">
        <f>'6.kiadások összesen'!N80</f>
        <v>0</v>
      </c>
      <c r="F80" s="130">
        <f>'6.kiadások összesen'!O80</f>
        <v>0</v>
      </c>
    </row>
    <row r="81" spans="1:6">
      <c r="A81" s="6" t="s">
        <v>433</v>
      </c>
      <c r="B81" s="30" t="s">
        <v>434</v>
      </c>
      <c r="C81" s="130">
        <f>'6.kiadások összesen'!L81</f>
        <v>1384</v>
      </c>
      <c r="D81" s="130">
        <f>'6.kiadások összesen'!M81</f>
        <v>5139</v>
      </c>
      <c r="E81" s="130">
        <f>'6.kiadások összesen'!N81</f>
        <v>4967</v>
      </c>
      <c r="F81" s="130">
        <f>'6.kiadások összesen'!O81</f>
        <v>0</v>
      </c>
    </row>
    <row r="82" spans="1:6">
      <c r="A82" s="50" t="s">
        <v>1072</v>
      </c>
      <c r="B82" s="52" t="s">
        <v>435</v>
      </c>
      <c r="C82" s="130">
        <f>'6.kiadások összesen'!L82</f>
        <v>462851</v>
      </c>
      <c r="D82" s="130">
        <f>'6.kiadások összesen'!M82</f>
        <v>468459</v>
      </c>
      <c r="E82" s="130">
        <f>'6.kiadások összesen'!N82</f>
        <v>81063</v>
      </c>
      <c r="F82" s="130">
        <f>'6.kiadások összesen'!O82</f>
        <v>0</v>
      </c>
    </row>
    <row r="83" spans="1:6">
      <c r="A83" s="13" t="s">
        <v>436</v>
      </c>
      <c r="B83" s="30" t="s">
        <v>437</v>
      </c>
      <c r="C83" s="130">
        <f>'6.kiadások összesen'!L83</f>
        <v>43084</v>
      </c>
      <c r="D83" s="130">
        <f>'6.kiadások összesen'!M83</f>
        <v>43084</v>
      </c>
      <c r="E83" s="130">
        <f>'6.kiadások összesen'!N83</f>
        <v>138</v>
      </c>
      <c r="F83" s="130">
        <f>'6.kiadások összesen'!O83</f>
        <v>0</v>
      </c>
    </row>
    <row r="84" spans="1:6">
      <c r="A84" s="13" t="s">
        <v>438</v>
      </c>
      <c r="B84" s="30" t="s">
        <v>439</v>
      </c>
      <c r="C84" s="130">
        <f>'6.kiadások összesen'!L84</f>
        <v>0</v>
      </c>
      <c r="D84" s="130">
        <f>'6.kiadások összesen'!M84</f>
        <v>0</v>
      </c>
      <c r="E84" s="130">
        <f>'6.kiadások összesen'!N84</f>
        <v>0</v>
      </c>
      <c r="F84" s="130">
        <f>'6.kiadások összesen'!O84</f>
        <v>0</v>
      </c>
    </row>
    <row r="85" spans="1:6">
      <c r="A85" s="13" t="s">
        <v>440</v>
      </c>
      <c r="B85" s="30" t="s">
        <v>441</v>
      </c>
      <c r="C85" s="130">
        <f>'6.kiadások összesen'!L85</f>
        <v>1000</v>
      </c>
      <c r="D85" s="130">
        <f>'6.kiadások összesen'!M85</f>
        <v>1000</v>
      </c>
      <c r="E85" s="130">
        <f>'6.kiadások összesen'!N85</f>
        <v>0</v>
      </c>
      <c r="F85" s="130">
        <f>'6.kiadások összesen'!O85</f>
        <v>0</v>
      </c>
    </row>
    <row r="86" spans="1:6">
      <c r="A86" s="13" t="s">
        <v>442</v>
      </c>
      <c r="B86" s="30" t="s">
        <v>443</v>
      </c>
      <c r="C86" s="130">
        <f>'6.kiadások összesen'!L86</f>
        <v>2039</v>
      </c>
      <c r="D86" s="130">
        <f>'6.kiadások összesen'!M86</f>
        <v>2039</v>
      </c>
      <c r="E86" s="130">
        <f>'6.kiadások összesen'!N86</f>
        <v>0</v>
      </c>
      <c r="F86" s="130">
        <f>'6.kiadások összesen'!O86</f>
        <v>0</v>
      </c>
    </row>
    <row r="87" spans="1:6">
      <c r="A87" s="49" t="s">
        <v>1073</v>
      </c>
      <c r="B87" s="52" t="s">
        <v>444</v>
      </c>
      <c r="C87" s="130">
        <f>'6.kiadások összesen'!L87</f>
        <v>46123</v>
      </c>
      <c r="D87" s="130">
        <f>'6.kiadások összesen'!M87</f>
        <v>46123</v>
      </c>
      <c r="E87" s="130">
        <f>'6.kiadások összesen'!N87</f>
        <v>138</v>
      </c>
      <c r="F87" s="130">
        <f>'6.kiadások összesen'!O87</f>
        <v>0</v>
      </c>
    </row>
    <row r="88" spans="1:6">
      <c r="A88" s="13" t="s">
        <v>445</v>
      </c>
      <c r="B88" s="30" t="s">
        <v>446</v>
      </c>
      <c r="C88" s="130">
        <f>'6.kiadások összesen'!L88</f>
        <v>0</v>
      </c>
      <c r="D88" s="130">
        <f>'6.kiadások összesen'!M88</f>
        <v>0</v>
      </c>
      <c r="E88" s="130">
        <f>'6.kiadások összesen'!N88</f>
        <v>0</v>
      </c>
      <c r="F88" s="130">
        <f>'6.kiadások összesen'!O88</f>
        <v>0</v>
      </c>
    </row>
    <row r="89" spans="1:6">
      <c r="A89" s="13" t="s">
        <v>3</v>
      </c>
      <c r="B89" s="30" t="s">
        <v>447</v>
      </c>
      <c r="C89" s="130">
        <f>'6.kiadások összesen'!L89</f>
        <v>0</v>
      </c>
      <c r="D89" s="130">
        <f>'6.kiadások összesen'!M89</f>
        <v>0</v>
      </c>
      <c r="E89" s="130">
        <f>'6.kiadások összesen'!N89</f>
        <v>0</v>
      </c>
      <c r="F89" s="130">
        <f>'6.kiadások összesen'!O89</f>
        <v>0</v>
      </c>
    </row>
    <row r="90" spans="1:6">
      <c r="A90" s="13" t="s">
        <v>4</v>
      </c>
      <c r="B90" s="30" t="s">
        <v>448</v>
      </c>
      <c r="C90" s="130">
        <f>'6.kiadások összesen'!L90</f>
        <v>0</v>
      </c>
      <c r="D90" s="130">
        <f>'6.kiadások összesen'!M90</f>
        <v>0</v>
      </c>
      <c r="E90" s="130">
        <f>'6.kiadások összesen'!N90</f>
        <v>0</v>
      </c>
      <c r="F90" s="130">
        <f>'6.kiadások összesen'!O90</f>
        <v>0</v>
      </c>
    </row>
    <row r="91" spans="1:6">
      <c r="A91" s="13" t="s">
        <v>5</v>
      </c>
      <c r="B91" s="30" t="s">
        <v>449</v>
      </c>
      <c r="C91" s="130">
        <f>'6.kiadások összesen'!L91</f>
        <v>0</v>
      </c>
      <c r="D91" s="130">
        <f>'6.kiadások összesen'!M91</f>
        <v>0</v>
      </c>
      <c r="E91" s="130">
        <f>'6.kiadások összesen'!N91</f>
        <v>0</v>
      </c>
      <c r="F91" s="130">
        <f>'6.kiadások összesen'!O91</f>
        <v>0</v>
      </c>
    </row>
    <row r="92" spans="1:6">
      <c r="A92" s="13" t="s">
        <v>6</v>
      </c>
      <c r="B92" s="30" t="s">
        <v>450</v>
      </c>
      <c r="C92" s="130">
        <f>'6.kiadások összesen'!L92</f>
        <v>0</v>
      </c>
      <c r="D92" s="130">
        <f>'6.kiadások összesen'!M92</f>
        <v>0</v>
      </c>
      <c r="E92" s="130">
        <f>'6.kiadások összesen'!N92</f>
        <v>0</v>
      </c>
      <c r="F92" s="130">
        <f>'6.kiadások összesen'!O92</f>
        <v>0</v>
      </c>
    </row>
    <row r="93" spans="1:6">
      <c r="A93" s="13" t="s">
        <v>7</v>
      </c>
      <c r="B93" s="30" t="s">
        <v>451</v>
      </c>
      <c r="C93" s="130">
        <f>'6.kiadások összesen'!L93</f>
        <v>0</v>
      </c>
      <c r="D93" s="130">
        <f>'6.kiadások összesen'!M93</f>
        <v>0</v>
      </c>
      <c r="E93" s="130">
        <f>'6.kiadások összesen'!N93</f>
        <v>0</v>
      </c>
      <c r="F93" s="130">
        <f>'6.kiadások összesen'!O93</f>
        <v>0</v>
      </c>
    </row>
    <row r="94" spans="1:6">
      <c r="A94" s="13" t="s">
        <v>452</v>
      </c>
      <c r="B94" s="30" t="s">
        <v>453</v>
      </c>
      <c r="C94" s="130">
        <f>'6.kiadások összesen'!L94</f>
        <v>0</v>
      </c>
      <c r="D94" s="130">
        <f>'6.kiadások összesen'!M94</f>
        <v>0</v>
      </c>
      <c r="E94" s="130">
        <f>'6.kiadások összesen'!N94</f>
        <v>0</v>
      </c>
      <c r="F94" s="130">
        <f>'6.kiadások összesen'!O94</f>
        <v>0</v>
      </c>
    </row>
    <row r="95" spans="1:6">
      <c r="A95" s="13" t="s">
        <v>8</v>
      </c>
      <c r="B95" s="30" t="s">
        <v>454</v>
      </c>
      <c r="C95" s="130">
        <f>'6.kiadások összesen'!L95</f>
        <v>0</v>
      </c>
      <c r="D95" s="130">
        <f>'6.kiadások összesen'!M95</f>
        <v>835</v>
      </c>
      <c r="E95" s="130">
        <f>'6.kiadások összesen'!N95</f>
        <v>835</v>
      </c>
      <c r="F95" s="130">
        <f>'6.kiadások összesen'!O95</f>
        <v>0</v>
      </c>
    </row>
    <row r="96" spans="1:6">
      <c r="A96" s="49" t="s">
        <v>1074</v>
      </c>
      <c r="B96" s="52" t="s">
        <v>455</v>
      </c>
      <c r="C96" s="130">
        <f>'6.kiadások összesen'!L96</f>
        <v>0</v>
      </c>
      <c r="D96" s="130">
        <f>'6.kiadások összesen'!M96</f>
        <v>835</v>
      </c>
      <c r="E96" s="130">
        <f>'6.kiadások összesen'!N96</f>
        <v>835</v>
      </c>
      <c r="F96" s="130">
        <f>'6.kiadások összesen'!O96</f>
        <v>0</v>
      </c>
    </row>
    <row r="97" spans="1:23" ht="15.6">
      <c r="A97" s="59" t="s">
        <v>130</v>
      </c>
      <c r="B97" s="52"/>
      <c r="C97" s="130">
        <f>'6.kiadások összesen'!L97</f>
        <v>508974</v>
      </c>
      <c r="D97" s="130">
        <f>'6.kiadások összesen'!M97</f>
        <v>515417</v>
      </c>
      <c r="E97" s="130">
        <f>'6.kiadások összesen'!N97</f>
        <v>82036</v>
      </c>
      <c r="F97" s="130">
        <f>'6.kiadások összesen'!O97</f>
        <v>0</v>
      </c>
    </row>
    <row r="98" spans="1:23" ht="15.6">
      <c r="A98" s="35" t="s">
        <v>16</v>
      </c>
      <c r="B98" s="36" t="s">
        <v>456</v>
      </c>
      <c r="C98" s="130">
        <f>'6.kiadások összesen'!L98</f>
        <v>905327</v>
      </c>
      <c r="D98" s="130">
        <f>'6.kiadások összesen'!M98</f>
        <v>922285</v>
      </c>
      <c r="E98" s="130">
        <f>'6.kiadások összesen'!N98</f>
        <v>419320</v>
      </c>
      <c r="F98" s="130">
        <f>'6.kiadások összesen'!O98</f>
        <v>0</v>
      </c>
    </row>
    <row r="99" spans="1:23">
      <c r="A99" s="13" t="s">
        <v>9</v>
      </c>
      <c r="B99" s="5" t="s">
        <v>457</v>
      </c>
      <c r="C99" s="130">
        <f>'6.kiadások összesen'!L99</f>
        <v>0</v>
      </c>
      <c r="D99" s="130">
        <f>'6.kiadások összesen'!M99</f>
        <v>0</v>
      </c>
      <c r="E99" s="130">
        <f>'6.kiadások összesen'!N99</f>
        <v>0</v>
      </c>
      <c r="F99" s="130">
        <f>'6.kiadások összesen'!O99</f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3"/>
      <c r="W99" s="23"/>
    </row>
    <row r="100" spans="1:23">
      <c r="A100" s="13" t="s">
        <v>459</v>
      </c>
      <c r="B100" s="5" t="s">
        <v>460</v>
      </c>
      <c r="C100" s="130">
        <f>'6.kiadások összesen'!L100</f>
        <v>0</v>
      </c>
      <c r="D100" s="130">
        <f>'6.kiadások összesen'!M100</f>
        <v>0</v>
      </c>
      <c r="E100" s="130">
        <f>'6.kiadások összesen'!N100</f>
        <v>0</v>
      </c>
      <c r="F100" s="130">
        <f>'6.kiadások összesen'!O100</f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3"/>
      <c r="W100" s="23"/>
    </row>
    <row r="101" spans="1:23">
      <c r="A101" s="13" t="s">
        <v>10</v>
      </c>
      <c r="B101" s="5" t="s">
        <v>461</v>
      </c>
      <c r="C101" s="130">
        <f>'6.kiadások összesen'!L101</f>
        <v>0</v>
      </c>
      <c r="D101" s="130">
        <f>'6.kiadások összesen'!M101</f>
        <v>0</v>
      </c>
      <c r="E101" s="130">
        <f>'6.kiadások összesen'!N101</f>
        <v>0</v>
      </c>
      <c r="F101" s="130">
        <f>'6.kiadások összesen'!O101</f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3"/>
      <c r="W101" s="23"/>
    </row>
    <row r="102" spans="1:23">
      <c r="A102" s="15" t="s">
        <v>1079</v>
      </c>
      <c r="B102" s="7" t="s">
        <v>462</v>
      </c>
      <c r="C102" s="130">
        <f>'6.kiadások összesen'!L102</f>
        <v>0</v>
      </c>
      <c r="D102" s="130">
        <f>'6.kiadások összesen'!M102</f>
        <v>0</v>
      </c>
      <c r="E102" s="130">
        <f>'6.kiadások összesen'!N102</f>
        <v>0</v>
      </c>
      <c r="F102" s="130">
        <f>'6.kiadások összesen'!O102</f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3"/>
      <c r="W102" s="23"/>
    </row>
    <row r="103" spans="1:23">
      <c r="A103" s="37" t="s">
        <v>11</v>
      </c>
      <c r="B103" s="5" t="s">
        <v>463</v>
      </c>
      <c r="C103" s="130">
        <f>'6.kiadások összesen'!L103</f>
        <v>0</v>
      </c>
      <c r="D103" s="130">
        <f>'6.kiadások összesen'!M103</f>
        <v>0</v>
      </c>
      <c r="E103" s="130">
        <f>'6.kiadások összesen'!N103</f>
        <v>0</v>
      </c>
      <c r="F103" s="130">
        <f>'6.kiadások összesen'!O103</f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3"/>
      <c r="W103" s="23"/>
    </row>
    <row r="104" spans="1:23">
      <c r="A104" s="37" t="s">
        <v>1082</v>
      </c>
      <c r="B104" s="5" t="s">
        <v>466</v>
      </c>
      <c r="C104" s="130">
        <f>'6.kiadások összesen'!L104</f>
        <v>0</v>
      </c>
      <c r="D104" s="130">
        <f>'6.kiadások összesen'!M104</f>
        <v>0</v>
      </c>
      <c r="E104" s="130">
        <f>'6.kiadások összesen'!N104</f>
        <v>0</v>
      </c>
      <c r="F104" s="130">
        <f>'6.kiadások összesen'!O104</f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3"/>
      <c r="W104" s="23"/>
    </row>
    <row r="105" spans="1:23">
      <c r="A105" s="13" t="s">
        <v>467</v>
      </c>
      <c r="B105" s="5" t="s">
        <v>468</v>
      </c>
      <c r="C105" s="130">
        <f>'6.kiadások összesen'!L105</f>
        <v>0</v>
      </c>
      <c r="D105" s="130">
        <f>'6.kiadások összesen'!M105</f>
        <v>0</v>
      </c>
      <c r="E105" s="130">
        <f>'6.kiadások összesen'!N105</f>
        <v>0</v>
      </c>
      <c r="F105" s="130">
        <f>'6.kiadások összesen'!O105</f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3"/>
      <c r="W105" s="23"/>
    </row>
    <row r="106" spans="1:23">
      <c r="A106" s="13" t="s">
        <v>12</v>
      </c>
      <c r="B106" s="5" t="s">
        <v>469</v>
      </c>
      <c r="C106" s="130">
        <f>'6.kiadások összesen'!L106</f>
        <v>0</v>
      </c>
      <c r="D106" s="130">
        <f>'6.kiadások összesen'!M106</f>
        <v>0</v>
      </c>
      <c r="E106" s="130">
        <f>'6.kiadások összesen'!N106</f>
        <v>0</v>
      </c>
      <c r="F106" s="130">
        <f>'6.kiadások összesen'!O106</f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3"/>
      <c r="W106" s="23"/>
    </row>
    <row r="107" spans="1:23">
      <c r="A107" s="14" t="s">
        <v>1080</v>
      </c>
      <c r="B107" s="7" t="s">
        <v>470</v>
      </c>
      <c r="C107" s="130">
        <f>'6.kiadások összesen'!L107</f>
        <v>0</v>
      </c>
      <c r="D107" s="130">
        <f>'6.kiadások összesen'!M107</f>
        <v>0</v>
      </c>
      <c r="E107" s="130">
        <f>'6.kiadások összesen'!N107</f>
        <v>0</v>
      </c>
      <c r="F107" s="130">
        <f>'6.kiadások összesen'!O107</f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3"/>
      <c r="W107" s="23"/>
    </row>
    <row r="108" spans="1:23">
      <c r="A108" s="37" t="s">
        <v>471</v>
      </c>
      <c r="B108" s="5" t="s">
        <v>472</v>
      </c>
      <c r="C108" s="130">
        <f>'6.kiadások összesen'!L108</f>
        <v>0</v>
      </c>
      <c r="D108" s="130">
        <f>'6.kiadások összesen'!M108</f>
        <v>0</v>
      </c>
      <c r="E108" s="130">
        <f>'6.kiadások összesen'!N108</f>
        <v>0</v>
      </c>
      <c r="F108" s="130">
        <f>'6.kiadások összesen'!O108</f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3"/>
      <c r="W108" s="23"/>
    </row>
    <row r="109" spans="1:23">
      <c r="A109" s="37" t="s">
        <v>473</v>
      </c>
      <c r="B109" s="5" t="s">
        <v>474</v>
      </c>
      <c r="C109" s="130">
        <f>'6.kiadások összesen'!L109</f>
        <v>0</v>
      </c>
      <c r="D109" s="130">
        <f>'6.kiadások összesen'!M109</f>
        <v>0</v>
      </c>
      <c r="E109" s="130">
        <f>'6.kiadások összesen'!N109</f>
        <v>0</v>
      </c>
      <c r="F109" s="130">
        <f>'6.kiadások összesen'!O109</f>
        <v>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3"/>
      <c r="W109" s="23"/>
    </row>
    <row r="110" spans="1:23">
      <c r="A110" s="14" t="s">
        <v>475</v>
      </c>
      <c r="B110" s="7" t="s">
        <v>476</v>
      </c>
      <c r="C110" s="130">
        <f>'6.kiadások összesen'!L110</f>
        <v>144334</v>
      </c>
      <c r="D110" s="130">
        <f>'6.kiadások összesen'!M110</f>
        <v>145470</v>
      </c>
      <c r="E110" s="130">
        <f>'6.kiadások összesen'!N110</f>
        <v>145470</v>
      </c>
      <c r="F110" s="130">
        <f>'6.kiadások összesen'!O110</f>
        <v>145470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3"/>
      <c r="W110" s="23"/>
    </row>
    <row r="111" spans="1:23">
      <c r="A111" s="37" t="s">
        <v>477</v>
      </c>
      <c r="B111" s="5" t="s">
        <v>478</v>
      </c>
      <c r="C111" s="130">
        <f>'6.kiadások összesen'!L111</f>
        <v>0</v>
      </c>
      <c r="D111" s="130">
        <f>'6.kiadások összesen'!M111</f>
        <v>0</v>
      </c>
      <c r="E111" s="130">
        <f>'6.kiadások összesen'!N111</f>
        <v>0</v>
      </c>
      <c r="F111" s="130">
        <f>'6.kiadások összesen'!O111</f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3"/>
      <c r="W111" s="23"/>
    </row>
    <row r="112" spans="1:23">
      <c r="A112" s="37" t="s">
        <v>479</v>
      </c>
      <c r="B112" s="5" t="s">
        <v>480</v>
      </c>
      <c r="C112" s="130">
        <f>'6.kiadások összesen'!L112</f>
        <v>0</v>
      </c>
      <c r="D112" s="130">
        <f>'6.kiadások összesen'!M112</f>
        <v>0</v>
      </c>
      <c r="E112" s="130">
        <f>'6.kiadások összesen'!N112</f>
        <v>0</v>
      </c>
      <c r="F112" s="130">
        <f>'6.kiadások összesen'!O112</f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3"/>
      <c r="W112" s="23"/>
    </row>
    <row r="113" spans="1:23">
      <c r="A113" s="37" t="s">
        <v>481</v>
      </c>
      <c r="B113" s="5" t="s">
        <v>482</v>
      </c>
      <c r="C113" s="130">
        <f>'6.kiadások összesen'!L113</f>
        <v>0</v>
      </c>
      <c r="D113" s="130">
        <f>'6.kiadások összesen'!M113</f>
        <v>0</v>
      </c>
      <c r="E113" s="130">
        <f>'6.kiadások összesen'!N113</f>
        <v>0</v>
      </c>
      <c r="F113" s="130">
        <f>'6.kiadások összesen'!O113</f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3"/>
      <c r="W113" s="23"/>
    </row>
    <row r="114" spans="1:23">
      <c r="A114" s="38" t="s">
        <v>1081</v>
      </c>
      <c r="B114" s="39" t="s">
        <v>483</v>
      </c>
      <c r="C114" s="130">
        <f>'6.kiadások összesen'!L114</f>
        <v>144334</v>
      </c>
      <c r="D114" s="130">
        <f>'6.kiadások összesen'!M114</f>
        <v>145470</v>
      </c>
      <c r="E114" s="130">
        <f>'6.kiadások összesen'!N114</f>
        <v>145470</v>
      </c>
      <c r="F114" s="130">
        <f>'6.kiadások összesen'!O114</f>
        <v>145470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3"/>
      <c r="W114" s="23"/>
    </row>
    <row r="115" spans="1:23">
      <c r="A115" s="37" t="s">
        <v>484</v>
      </c>
      <c r="B115" s="5" t="s">
        <v>485</v>
      </c>
      <c r="C115" s="130">
        <f>'6.kiadások összesen'!L115</f>
        <v>0</v>
      </c>
      <c r="D115" s="130">
        <f>'6.kiadások összesen'!M115</f>
        <v>0</v>
      </c>
      <c r="E115" s="130">
        <f>'6.kiadások összesen'!N115</f>
        <v>0</v>
      </c>
      <c r="F115" s="130">
        <f>'6.kiadások összesen'!O115</f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3"/>
      <c r="W115" s="23"/>
    </row>
    <row r="116" spans="1:23">
      <c r="A116" s="13" t="s">
        <v>486</v>
      </c>
      <c r="B116" s="5" t="s">
        <v>487</v>
      </c>
      <c r="C116" s="130">
        <f>'6.kiadások összesen'!L116</f>
        <v>0</v>
      </c>
      <c r="D116" s="130">
        <f>'6.kiadások összesen'!M116</f>
        <v>0</v>
      </c>
      <c r="E116" s="130">
        <f>'6.kiadások összesen'!N116</f>
        <v>0</v>
      </c>
      <c r="F116" s="130">
        <f>'6.kiadások összesen'!O116</f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3"/>
      <c r="W116" s="23"/>
    </row>
    <row r="117" spans="1:23">
      <c r="A117" s="37" t="s">
        <v>13</v>
      </c>
      <c r="B117" s="5" t="s">
        <v>488</v>
      </c>
      <c r="C117" s="130">
        <f>'6.kiadások összesen'!L117</f>
        <v>0</v>
      </c>
      <c r="D117" s="130">
        <f>'6.kiadások összesen'!M117</f>
        <v>0</v>
      </c>
      <c r="E117" s="130">
        <f>'6.kiadások összesen'!N117</f>
        <v>0</v>
      </c>
      <c r="F117" s="130">
        <f>'6.kiadások összesen'!O117</f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3"/>
      <c r="W117" s="23"/>
    </row>
    <row r="118" spans="1:23">
      <c r="A118" s="37" t="s">
        <v>1083</v>
      </c>
      <c r="B118" s="5" t="s">
        <v>489</v>
      </c>
      <c r="C118" s="130">
        <f>'6.kiadások összesen'!L118</f>
        <v>0</v>
      </c>
      <c r="D118" s="130">
        <f>'6.kiadások összesen'!M118</f>
        <v>0</v>
      </c>
      <c r="E118" s="130">
        <f>'6.kiadások összesen'!N118</f>
        <v>0</v>
      </c>
      <c r="F118" s="130">
        <f>'6.kiadások összesen'!O118</f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3"/>
      <c r="W118" s="23"/>
    </row>
    <row r="119" spans="1:23">
      <c r="A119" s="38" t="s">
        <v>1084</v>
      </c>
      <c r="B119" s="39" t="s">
        <v>493</v>
      </c>
      <c r="C119" s="130">
        <f>'6.kiadások összesen'!L119</f>
        <v>0</v>
      </c>
      <c r="D119" s="130">
        <f>'6.kiadások összesen'!M119</f>
        <v>0</v>
      </c>
      <c r="E119" s="130">
        <f>'6.kiadások összesen'!N119</f>
        <v>0</v>
      </c>
      <c r="F119" s="130">
        <f>'6.kiadások összesen'!O119</f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3"/>
      <c r="W119" s="23"/>
    </row>
    <row r="120" spans="1:23">
      <c r="A120" s="13" t="s">
        <v>494</v>
      </c>
      <c r="B120" s="5" t="s">
        <v>495</v>
      </c>
      <c r="C120" s="130">
        <f>'6.kiadások összesen'!L120</f>
        <v>0</v>
      </c>
      <c r="D120" s="130">
        <f>'6.kiadások összesen'!M120</f>
        <v>0</v>
      </c>
      <c r="E120" s="130">
        <f>'6.kiadások összesen'!N120</f>
        <v>0</v>
      </c>
      <c r="F120" s="130">
        <f>'6.kiadások összesen'!O120</f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3"/>
      <c r="W120" s="23"/>
    </row>
    <row r="121" spans="1:23" ht="15.6">
      <c r="A121" s="40" t="s">
        <v>17</v>
      </c>
      <c r="B121" s="41" t="s">
        <v>496</v>
      </c>
      <c r="C121" s="130">
        <f>'6.kiadások összesen'!L121</f>
        <v>144334</v>
      </c>
      <c r="D121" s="130">
        <f>'6.kiadások összesen'!M121</f>
        <v>145470</v>
      </c>
      <c r="E121" s="130">
        <f>'6.kiadások összesen'!N121</f>
        <v>145470</v>
      </c>
      <c r="F121" s="130">
        <f>'6.kiadások összesen'!O121</f>
        <v>145470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3"/>
      <c r="W121" s="23"/>
    </row>
    <row r="122" spans="1:23" ht="15.6">
      <c r="A122" s="127" t="s">
        <v>54</v>
      </c>
      <c r="B122" s="128"/>
      <c r="C122" s="130">
        <f>'6.kiadások összesen'!L122</f>
        <v>1049661</v>
      </c>
      <c r="D122" s="130">
        <f>'6.kiadások összesen'!M122</f>
        <v>1067755</v>
      </c>
      <c r="E122" s="130">
        <f>'6.kiadások összesen'!N122</f>
        <v>564790</v>
      </c>
      <c r="F122" s="130">
        <f>'6.kiadások összesen'!O122</f>
        <v>0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</row>
    <row r="123" spans="1:23">
      <c r="B123" s="23"/>
      <c r="C123" s="131"/>
      <c r="D123" s="131"/>
      <c r="E123" s="131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</row>
    <row r="124" spans="1:23">
      <c r="B124" s="23"/>
      <c r="C124" s="131"/>
      <c r="D124" s="131"/>
      <c r="E124" s="131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</row>
    <row r="125" spans="1:23">
      <c r="B125" s="23"/>
      <c r="C125" s="131"/>
      <c r="D125" s="131"/>
      <c r="E125" s="131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</row>
    <row r="126" spans="1:23">
      <c r="B126" s="23"/>
      <c r="C126" s="131"/>
      <c r="D126" s="131"/>
      <c r="E126" s="131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</row>
    <row r="127" spans="1:23">
      <c r="B127" s="23"/>
      <c r="C127" s="131"/>
      <c r="D127" s="131"/>
      <c r="E127" s="131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</row>
    <row r="128" spans="1:23">
      <c r="B128" s="23"/>
      <c r="C128" s="131"/>
      <c r="D128" s="131"/>
      <c r="E128" s="131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</row>
    <row r="129" spans="2:23">
      <c r="B129" s="23"/>
      <c r="C129" s="131"/>
      <c r="D129" s="131"/>
      <c r="E129" s="131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</row>
    <row r="130" spans="2:23">
      <c r="B130" s="23"/>
      <c r="C130" s="131"/>
      <c r="D130" s="131"/>
      <c r="E130" s="131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</row>
    <row r="131" spans="2:23">
      <c r="B131" s="23"/>
      <c r="C131" s="131"/>
      <c r="D131" s="131"/>
      <c r="E131" s="131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</row>
    <row r="132" spans="2:23">
      <c r="B132" s="23"/>
      <c r="C132" s="131"/>
      <c r="D132" s="131"/>
      <c r="E132" s="131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</row>
    <row r="133" spans="2:23">
      <c r="B133" s="23"/>
      <c r="C133" s="131"/>
      <c r="D133" s="131"/>
      <c r="E133" s="131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</row>
    <row r="134" spans="2:23">
      <c r="B134" s="23"/>
      <c r="C134" s="131"/>
      <c r="D134" s="131"/>
      <c r="E134" s="131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</row>
    <row r="135" spans="2:23">
      <c r="B135" s="23"/>
      <c r="C135" s="131"/>
      <c r="D135" s="131"/>
      <c r="E135" s="131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</row>
    <row r="136" spans="2:23">
      <c r="B136" s="23"/>
      <c r="C136" s="131"/>
      <c r="D136" s="131"/>
      <c r="E136" s="131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</row>
    <row r="137" spans="2:23">
      <c r="B137" s="23"/>
      <c r="C137" s="131"/>
      <c r="D137" s="131"/>
      <c r="E137" s="131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</row>
    <row r="138" spans="2:23">
      <c r="B138" s="23"/>
      <c r="C138" s="131"/>
      <c r="D138" s="131"/>
      <c r="E138" s="131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</row>
    <row r="139" spans="2:23">
      <c r="B139" s="23"/>
      <c r="C139" s="131"/>
      <c r="D139" s="131"/>
      <c r="E139" s="131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</row>
    <row r="140" spans="2:23">
      <c r="B140" s="23"/>
      <c r="C140" s="131"/>
      <c r="D140" s="131"/>
      <c r="E140" s="131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</row>
    <row r="141" spans="2:23">
      <c r="B141" s="23"/>
      <c r="C141" s="131"/>
      <c r="D141" s="131"/>
      <c r="E141" s="131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</row>
    <row r="142" spans="2:23">
      <c r="B142" s="23"/>
      <c r="C142" s="131"/>
      <c r="D142" s="131"/>
      <c r="E142" s="131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</row>
    <row r="143" spans="2:23">
      <c r="B143" s="23"/>
      <c r="C143" s="131"/>
      <c r="D143" s="131"/>
      <c r="E143" s="131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</row>
    <row r="144" spans="2:23">
      <c r="B144" s="23"/>
      <c r="C144" s="131"/>
      <c r="D144" s="131"/>
      <c r="E144" s="131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</row>
    <row r="145" spans="2:23">
      <c r="B145" s="23"/>
      <c r="C145" s="131"/>
      <c r="D145" s="131"/>
      <c r="E145" s="131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</row>
    <row r="146" spans="2:23">
      <c r="B146" s="23"/>
      <c r="C146" s="131"/>
      <c r="D146" s="131"/>
      <c r="E146" s="131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</row>
    <row r="147" spans="2:23">
      <c r="B147" s="23"/>
      <c r="C147" s="131"/>
      <c r="D147" s="131"/>
      <c r="E147" s="131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</row>
    <row r="148" spans="2:23">
      <c r="B148" s="23"/>
      <c r="C148" s="131"/>
      <c r="D148" s="131"/>
      <c r="E148" s="131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</row>
    <row r="149" spans="2:23">
      <c r="B149" s="23"/>
      <c r="C149" s="131"/>
      <c r="D149" s="131"/>
      <c r="E149" s="131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</row>
    <row r="150" spans="2:23">
      <c r="B150" s="23"/>
      <c r="C150" s="131"/>
      <c r="D150" s="131"/>
      <c r="E150" s="131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</row>
    <row r="151" spans="2:23">
      <c r="B151" s="23"/>
      <c r="C151" s="131"/>
      <c r="D151" s="131"/>
      <c r="E151" s="131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</row>
    <row r="152" spans="2:23">
      <c r="B152" s="23"/>
      <c r="C152" s="131"/>
      <c r="D152" s="131"/>
      <c r="E152" s="131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</row>
    <row r="153" spans="2:23">
      <c r="B153" s="23"/>
      <c r="C153" s="131"/>
      <c r="D153" s="131"/>
      <c r="E153" s="131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</row>
    <row r="154" spans="2:23">
      <c r="B154" s="23"/>
      <c r="C154" s="131"/>
      <c r="D154" s="131"/>
      <c r="E154" s="131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</row>
    <row r="155" spans="2:23">
      <c r="B155" s="23"/>
      <c r="C155" s="131"/>
      <c r="D155" s="131"/>
      <c r="E155" s="131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</row>
    <row r="156" spans="2:23">
      <c r="B156" s="23"/>
      <c r="C156" s="131"/>
      <c r="D156" s="131"/>
      <c r="E156" s="131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</row>
    <row r="157" spans="2:23">
      <c r="B157" s="23"/>
      <c r="C157" s="131"/>
      <c r="D157" s="131"/>
      <c r="E157" s="131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</row>
    <row r="158" spans="2:23">
      <c r="B158" s="23"/>
      <c r="C158" s="131"/>
      <c r="D158" s="131"/>
      <c r="E158" s="131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</row>
    <row r="159" spans="2:23">
      <c r="B159" s="23"/>
      <c r="C159" s="131"/>
      <c r="D159" s="131"/>
      <c r="E159" s="131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</row>
    <row r="160" spans="2:23">
      <c r="B160" s="23"/>
      <c r="C160" s="131"/>
      <c r="D160" s="131"/>
      <c r="E160" s="131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</row>
    <row r="161" spans="2:23">
      <c r="B161" s="23"/>
      <c r="C161" s="131"/>
      <c r="D161" s="131"/>
      <c r="E161" s="131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</row>
    <row r="162" spans="2:23">
      <c r="B162" s="23"/>
      <c r="C162" s="131"/>
      <c r="D162" s="131"/>
      <c r="E162" s="131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</row>
    <row r="163" spans="2:23">
      <c r="B163" s="23"/>
      <c r="C163" s="131"/>
      <c r="D163" s="131"/>
      <c r="E163" s="131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</row>
    <row r="164" spans="2:23">
      <c r="B164" s="23"/>
      <c r="C164" s="131"/>
      <c r="D164" s="131"/>
      <c r="E164" s="131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</row>
    <row r="165" spans="2:23">
      <c r="B165" s="23"/>
      <c r="C165" s="131"/>
      <c r="D165" s="131"/>
      <c r="E165" s="131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</row>
    <row r="166" spans="2:23">
      <c r="B166" s="23"/>
      <c r="C166" s="131"/>
      <c r="D166" s="131"/>
      <c r="E166" s="131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</row>
    <row r="167" spans="2:23">
      <c r="B167" s="23"/>
      <c r="C167" s="131"/>
      <c r="D167" s="131"/>
      <c r="E167" s="131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</row>
    <row r="168" spans="2:23">
      <c r="B168" s="23"/>
      <c r="C168" s="131"/>
      <c r="D168" s="131"/>
      <c r="E168" s="131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</row>
    <row r="169" spans="2:23">
      <c r="B169" s="23"/>
      <c r="C169" s="131"/>
      <c r="D169" s="131"/>
      <c r="E169" s="131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</row>
    <row r="170" spans="2:23">
      <c r="B170" s="23"/>
      <c r="C170" s="131"/>
      <c r="D170" s="131"/>
      <c r="E170" s="131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</row>
    <row r="171" spans="2:23">
      <c r="B171" s="23"/>
      <c r="C171" s="131"/>
      <c r="D171" s="131"/>
      <c r="E171" s="131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</row>
  </sheetData>
  <phoneticPr fontId="46" type="noConversion"/>
  <pageMargins left="0.21" right="0.23" top="0.28000000000000003" bottom="0.28000000000000003" header="0.17" footer="0.17"/>
  <pageSetup paperSize="9" scale="44" orientation="portrait" horizontalDpi="300" verticalDpi="300" r:id="rId1"/>
  <headerFooter alignWithMargins="0">
    <oddHeader>&amp;R&amp;"Calibri,Félkövér"&amp;16 48.sz.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AG171"/>
  <sheetViews>
    <sheetView zoomScale="70" workbookViewId="0">
      <pane xSplit="2" ySplit="5" topLeftCell="E108" activePane="bottomRight" state="frozen"/>
      <selection activeCell="F122" sqref="F122:K122"/>
      <selection pane="topRight" activeCell="F122" sqref="F122:K122"/>
      <selection pane="bottomLeft" activeCell="F122" sqref="F122:K122"/>
      <selection pane="bottomRight" activeCell="E122" sqref="E122"/>
    </sheetView>
  </sheetViews>
  <sheetFormatPr defaultRowHeight="14.4"/>
  <cols>
    <col min="1" max="1" width="105.109375" customWidth="1"/>
    <col min="3" max="5" width="17.109375" style="122" customWidth="1"/>
    <col min="6" max="8" width="20.109375" style="122" customWidth="1"/>
    <col min="9" max="11" width="18.88671875" style="122" customWidth="1"/>
    <col min="12" max="14" width="15.6640625" style="122" customWidth="1"/>
  </cols>
  <sheetData>
    <row r="1" spans="1:14" ht="20.25" customHeight="1">
      <c r="A1" s="281" t="s">
        <v>1020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3"/>
      <c r="M1" s="195"/>
      <c r="N1" s="195"/>
    </row>
    <row r="2" spans="1:14" ht="19.5" customHeight="1">
      <c r="A2" s="285" t="s">
        <v>102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  <c r="M2" s="195"/>
      <c r="N2" s="195"/>
    </row>
    <row r="3" spans="1:14" ht="18">
      <c r="A3" s="121"/>
    </row>
    <row r="4" spans="1:14">
      <c r="A4" s="129" t="s">
        <v>693</v>
      </c>
    </row>
    <row r="5" spans="1:14" ht="66.599999999999994">
      <c r="A5" s="2" t="s">
        <v>319</v>
      </c>
      <c r="B5" s="3" t="s">
        <v>320</v>
      </c>
      <c r="C5" s="123" t="s">
        <v>1022</v>
      </c>
      <c r="D5" s="123" t="s">
        <v>1021</v>
      </c>
      <c r="E5" s="123" t="s">
        <v>1032</v>
      </c>
      <c r="F5" s="123" t="s">
        <v>1023</v>
      </c>
      <c r="G5" s="123" t="s">
        <v>1024</v>
      </c>
      <c r="H5" s="123" t="s">
        <v>1025</v>
      </c>
      <c r="I5" s="123" t="s">
        <v>1026</v>
      </c>
      <c r="J5" s="123" t="s">
        <v>1027</v>
      </c>
      <c r="K5" s="123" t="s">
        <v>1028</v>
      </c>
      <c r="L5" s="124" t="s">
        <v>1029</v>
      </c>
      <c r="M5" s="124" t="s">
        <v>1030</v>
      </c>
      <c r="N5" s="124" t="s">
        <v>1031</v>
      </c>
    </row>
    <row r="6" spans="1:14">
      <c r="A6" s="28" t="s">
        <v>321</v>
      </c>
      <c r="B6" s="29" t="s">
        <v>322</v>
      </c>
      <c r="C6" s="130">
        <f>31650+5386</f>
        <v>37036</v>
      </c>
      <c r="D6" s="130">
        <v>36903</v>
      </c>
      <c r="E6" s="130">
        <v>36175</v>
      </c>
      <c r="F6" s="130">
        <v>0</v>
      </c>
      <c r="G6" s="130"/>
      <c r="H6" s="130"/>
      <c r="I6" s="130"/>
      <c r="J6" s="130"/>
      <c r="K6" s="130"/>
      <c r="L6" s="125">
        <f>I6+F6+C6</f>
        <v>37036</v>
      </c>
      <c r="M6" s="125">
        <f>J6+G6+D6</f>
        <v>36903</v>
      </c>
      <c r="N6" s="125">
        <f>K6+H6+E6</f>
        <v>36175</v>
      </c>
    </row>
    <row r="7" spans="1:14">
      <c r="A7" s="28" t="s">
        <v>323</v>
      </c>
      <c r="B7" s="30" t="s">
        <v>324</v>
      </c>
      <c r="C7" s="130"/>
      <c r="D7" s="130">
        <v>100</v>
      </c>
      <c r="E7" s="130">
        <v>100</v>
      </c>
      <c r="F7" s="130"/>
      <c r="G7" s="130"/>
      <c r="H7" s="130"/>
      <c r="I7" s="130"/>
      <c r="J7" s="130"/>
      <c r="K7" s="130"/>
      <c r="L7" s="125">
        <f t="shared" ref="L7:L18" si="0">I7+F7+C7</f>
        <v>0</v>
      </c>
      <c r="M7" s="125">
        <f t="shared" ref="M7:M70" si="1">J7+G7+D7</f>
        <v>100</v>
      </c>
      <c r="N7" s="125">
        <f t="shared" ref="N7:N70" si="2">K7+H7+E7</f>
        <v>100</v>
      </c>
    </row>
    <row r="8" spans="1:14">
      <c r="A8" s="28" t="s">
        <v>325</v>
      </c>
      <c r="B8" s="30" t="s">
        <v>326</v>
      </c>
      <c r="C8" s="130"/>
      <c r="D8" s="130">
        <v>119</v>
      </c>
      <c r="E8" s="130">
        <v>118</v>
      </c>
      <c r="F8" s="130"/>
      <c r="G8" s="130"/>
      <c r="H8" s="130"/>
      <c r="I8" s="130"/>
      <c r="J8" s="130"/>
      <c r="K8" s="130"/>
      <c r="L8" s="125">
        <f t="shared" si="0"/>
        <v>0</v>
      </c>
      <c r="M8" s="125">
        <f t="shared" si="1"/>
        <v>119</v>
      </c>
      <c r="N8" s="125">
        <f t="shared" si="2"/>
        <v>118</v>
      </c>
    </row>
    <row r="9" spans="1:14">
      <c r="A9" s="31" t="s">
        <v>327</v>
      </c>
      <c r="B9" s="30" t="s">
        <v>328</v>
      </c>
      <c r="C9" s="130">
        <v>445</v>
      </c>
      <c r="D9" s="130">
        <v>906</v>
      </c>
      <c r="E9" s="130">
        <v>905</v>
      </c>
      <c r="F9" s="130"/>
      <c r="G9" s="130"/>
      <c r="H9" s="130"/>
      <c r="I9" s="130"/>
      <c r="J9" s="130"/>
      <c r="K9" s="130"/>
      <c r="L9" s="125">
        <f t="shared" si="0"/>
        <v>445</v>
      </c>
      <c r="M9" s="125">
        <f t="shared" si="1"/>
        <v>906</v>
      </c>
      <c r="N9" s="125">
        <f t="shared" si="2"/>
        <v>905</v>
      </c>
    </row>
    <row r="10" spans="1:14">
      <c r="A10" s="31" t="s">
        <v>329</v>
      </c>
      <c r="B10" s="30" t="s">
        <v>330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25">
        <f t="shared" si="0"/>
        <v>0</v>
      </c>
      <c r="M10" s="125">
        <f t="shared" si="1"/>
        <v>0</v>
      </c>
      <c r="N10" s="125">
        <f t="shared" si="2"/>
        <v>0</v>
      </c>
    </row>
    <row r="11" spans="1:14">
      <c r="A11" s="31" t="s">
        <v>331</v>
      </c>
      <c r="B11" s="30" t="s">
        <v>332</v>
      </c>
      <c r="C11" s="130">
        <v>105</v>
      </c>
      <c r="D11" s="130">
        <v>1983</v>
      </c>
      <c r="E11" s="130">
        <v>1983</v>
      </c>
      <c r="F11" s="130"/>
      <c r="G11" s="130"/>
      <c r="H11" s="130"/>
      <c r="I11" s="130"/>
      <c r="J11" s="130"/>
      <c r="K11" s="130"/>
      <c r="L11" s="125">
        <f t="shared" si="0"/>
        <v>105</v>
      </c>
      <c r="M11" s="125">
        <f t="shared" si="1"/>
        <v>1983</v>
      </c>
      <c r="N11" s="125">
        <f t="shared" si="2"/>
        <v>1983</v>
      </c>
    </row>
    <row r="12" spans="1:14">
      <c r="A12" s="31" t="s">
        <v>333</v>
      </c>
      <c r="B12" s="30" t="s">
        <v>334</v>
      </c>
      <c r="C12" s="130">
        <v>5000</v>
      </c>
      <c r="D12" s="130">
        <v>1701</v>
      </c>
      <c r="E12" s="130">
        <v>1700</v>
      </c>
      <c r="F12" s="130"/>
      <c r="G12" s="130"/>
      <c r="H12" s="130"/>
      <c r="I12" s="130"/>
      <c r="J12" s="130"/>
      <c r="K12" s="130"/>
      <c r="L12" s="125">
        <f t="shared" si="0"/>
        <v>5000</v>
      </c>
      <c r="M12" s="125">
        <f t="shared" si="1"/>
        <v>1701</v>
      </c>
      <c r="N12" s="125">
        <f t="shared" si="2"/>
        <v>1700</v>
      </c>
    </row>
    <row r="13" spans="1:14">
      <c r="A13" s="31" t="s">
        <v>335</v>
      </c>
      <c r="B13" s="30" t="s">
        <v>336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25">
        <f t="shared" si="0"/>
        <v>0</v>
      </c>
      <c r="M13" s="125">
        <f t="shared" si="1"/>
        <v>0</v>
      </c>
      <c r="N13" s="125">
        <f t="shared" si="2"/>
        <v>0</v>
      </c>
    </row>
    <row r="14" spans="1:14">
      <c r="A14" s="5" t="s">
        <v>337</v>
      </c>
      <c r="B14" s="30" t="s">
        <v>338</v>
      </c>
      <c r="C14" s="130">
        <v>165</v>
      </c>
      <c r="D14" s="130">
        <v>194</v>
      </c>
      <c r="E14" s="130">
        <v>194</v>
      </c>
      <c r="F14" s="130"/>
      <c r="G14" s="130"/>
      <c r="H14" s="130"/>
      <c r="I14" s="130"/>
      <c r="J14" s="130"/>
      <c r="K14" s="130"/>
      <c r="L14" s="125">
        <f t="shared" si="0"/>
        <v>165</v>
      </c>
      <c r="M14" s="125">
        <f t="shared" si="1"/>
        <v>194</v>
      </c>
      <c r="N14" s="125">
        <f t="shared" si="2"/>
        <v>194</v>
      </c>
    </row>
    <row r="15" spans="1:14">
      <c r="A15" s="5" t="s">
        <v>339</v>
      </c>
      <c r="B15" s="30" t="s">
        <v>340</v>
      </c>
      <c r="C15" s="130"/>
      <c r="D15" s="130">
        <v>496</v>
      </c>
      <c r="E15" s="130">
        <v>496</v>
      </c>
      <c r="F15" s="130"/>
      <c r="G15" s="130"/>
      <c r="H15" s="130"/>
      <c r="I15" s="130"/>
      <c r="J15" s="130"/>
      <c r="K15" s="130"/>
      <c r="L15" s="125">
        <f t="shared" si="0"/>
        <v>0</v>
      </c>
      <c r="M15" s="125">
        <f t="shared" si="1"/>
        <v>496</v>
      </c>
      <c r="N15" s="125">
        <f t="shared" si="2"/>
        <v>496</v>
      </c>
    </row>
    <row r="16" spans="1:14">
      <c r="A16" s="5" t="s">
        <v>341</v>
      </c>
      <c r="B16" s="30" t="s">
        <v>342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25">
        <f t="shared" si="0"/>
        <v>0</v>
      </c>
      <c r="M16" s="125">
        <f t="shared" si="1"/>
        <v>0</v>
      </c>
      <c r="N16" s="125">
        <f t="shared" si="2"/>
        <v>0</v>
      </c>
    </row>
    <row r="17" spans="1:14">
      <c r="A17" s="5" t="s">
        <v>343</v>
      </c>
      <c r="B17" s="30" t="s">
        <v>344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25">
        <f t="shared" si="0"/>
        <v>0</v>
      </c>
      <c r="M17" s="125">
        <f t="shared" si="1"/>
        <v>0</v>
      </c>
      <c r="N17" s="125">
        <f t="shared" si="2"/>
        <v>0</v>
      </c>
    </row>
    <row r="18" spans="1:14">
      <c r="A18" s="5" t="s">
        <v>1085</v>
      </c>
      <c r="B18" s="30" t="s">
        <v>345</v>
      </c>
      <c r="C18" s="130"/>
      <c r="D18" s="130">
        <v>570</v>
      </c>
      <c r="E18" s="130">
        <v>569</v>
      </c>
      <c r="F18" s="130"/>
      <c r="G18" s="130"/>
      <c r="H18" s="130"/>
      <c r="I18" s="130"/>
      <c r="J18" s="130"/>
      <c r="K18" s="130"/>
      <c r="L18" s="125">
        <f t="shared" si="0"/>
        <v>0</v>
      </c>
      <c r="M18" s="125">
        <f t="shared" si="1"/>
        <v>570</v>
      </c>
      <c r="N18" s="125">
        <f t="shared" si="2"/>
        <v>569</v>
      </c>
    </row>
    <row r="19" spans="1:14">
      <c r="A19" s="32" t="s">
        <v>618</v>
      </c>
      <c r="B19" s="33" t="s">
        <v>346</v>
      </c>
      <c r="C19" s="130">
        <f>SUM(C6:C18)</f>
        <v>42751</v>
      </c>
      <c r="D19" s="130">
        <f t="shared" ref="D19:K19" si="3">SUM(D6:D18)</f>
        <v>42972</v>
      </c>
      <c r="E19" s="130">
        <f t="shared" si="3"/>
        <v>42240</v>
      </c>
      <c r="F19" s="130">
        <f t="shared" si="3"/>
        <v>0</v>
      </c>
      <c r="G19" s="130">
        <f t="shared" si="3"/>
        <v>0</v>
      </c>
      <c r="H19" s="130">
        <f t="shared" si="3"/>
        <v>0</v>
      </c>
      <c r="I19" s="130">
        <f t="shared" si="3"/>
        <v>0</v>
      </c>
      <c r="J19" s="130">
        <f t="shared" si="3"/>
        <v>0</v>
      </c>
      <c r="K19" s="130">
        <f t="shared" si="3"/>
        <v>0</v>
      </c>
      <c r="L19" s="125">
        <f>SUM(L6:L18)</f>
        <v>42751</v>
      </c>
      <c r="M19" s="125">
        <f t="shared" si="1"/>
        <v>42972</v>
      </c>
      <c r="N19" s="125">
        <f t="shared" si="2"/>
        <v>42240</v>
      </c>
    </row>
    <row r="20" spans="1:14">
      <c r="A20" s="5" t="s">
        <v>347</v>
      </c>
      <c r="B20" s="30" t="s">
        <v>348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25">
        <f>I20+F20+C20</f>
        <v>0</v>
      </c>
      <c r="M20" s="125">
        <f t="shared" si="1"/>
        <v>0</v>
      </c>
      <c r="N20" s="125">
        <f t="shared" si="2"/>
        <v>0</v>
      </c>
    </row>
    <row r="21" spans="1:14">
      <c r="A21" s="5" t="s">
        <v>349</v>
      </c>
      <c r="B21" s="30" t="s">
        <v>350</v>
      </c>
      <c r="C21" s="130">
        <v>600</v>
      </c>
      <c r="D21" s="130">
        <v>645</v>
      </c>
      <c r="E21" s="130">
        <v>645</v>
      </c>
      <c r="F21" s="130"/>
      <c r="G21" s="130"/>
      <c r="H21" s="130"/>
      <c r="I21" s="130"/>
      <c r="J21" s="130"/>
      <c r="K21" s="130"/>
      <c r="L21" s="125">
        <f>I21+F21+C21</f>
        <v>600</v>
      </c>
      <c r="M21" s="125">
        <f t="shared" si="1"/>
        <v>645</v>
      </c>
      <c r="N21" s="125">
        <f t="shared" si="2"/>
        <v>645</v>
      </c>
    </row>
    <row r="22" spans="1:14">
      <c r="A22" s="6" t="s">
        <v>351</v>
      </c>
      <c r="B22" s="30" t="s">
        <v>352</v>
      </c>
      <c r="C22" s="130"/>
      <c r="D22" s="130">
        <v>6</v>
      </c>
      <c r="E22" s="130">
        <v>6</v>
      </c>
      <c r="F22" s="130"/>
      <c r="G22" s="130"/>
      <c r="H22" s="130"/>
      <c r="I22" s="130"/>
      <c r="J22" s="130"/>
      <c r="K22" s="130"/>
      <c r="L22" s="125">
        <f>I22+F22+C22</f>
        <v>0</v>
      </c>
      <c r="M22" s="125">
        <f t="shared" si="1"/>
        <v>6</v>
      </c>
      <c r="N22" s="125">
        <f t="shared" si="2"/>
        <v>6</v>
      </c>
    </row>
    <row r="23" spans="1:14">
      <c r="A23" s="7" t="s">
        <v>619</v>
      </c>
      <c r="B23" s="33" t="s">
        <v>353</v>
      </c>
      <c r="C23" s="130">
        <f>SUM(C20:C22)</f>
        <v>600</v>
      </c>
      <c r="D23" s="130">
        <f t="shared" ref="D23:K23" si="4">SUM(D20:D22)</f>
        <v>651</v>
      </c>
      <c r="E23" s="130">
        <f t="shared" si="4"/>
        <v>651</v>
      </c>
      <c r="F23" s="130">
        <f t="shared" si="4"/>
        <v>0</v>
      </c>
      <c r="G23" s="130">
        <f t="shared" si="4"/>
        <v>0</v>
      </c>
      <c r="H23" s="130">
        <f t="shared" si="4"/>
        <v>0</v>
      </c>
      <c r="I23" s="130">
        <f t="shared" si="4"/>
        <v>0</v>
      </c>
      <c r="J23" s="130">
        <f t="shared" si="4"/>
        <v>0</v>
      </c>
      <c r="K23" s="130">
        <f t="shared" si="4"/>
        <v>0</v>
      </c>
      <c r="L23" s="125">
        <f>SUM(L20:L22)</f>
        <v>600</v>
      </c>
      <c r="M23" s="125">
        <f t="shared" si="1"/>
        <v>651</v>
      </c>
      <c r="N23" s="125">
        <f t="shared" si="2"/>
        <v>651</v>
      </c>
    </row>
    <row r="24" spans="1:14">
      <c r="A24" s="51" t="s">
        <v>14</v>
      </c>
      <c r="B24" s="52" t="s">
        <v>354</v>
      </c>
      <c r="C24" s="130">
        <f>C23+C19</f>
        <v>43351</v>
      </c>
      <c r="D24" s="130">
        <f t="shared" ref="D24:K24" si="5">D23+D19</f>
        <v>43623</v>
      </c>
      <c r="E24" s="130">
        <f t="shared" si="5"/>
        <v>42891</v>
      </c>
      <c r="F24" s="130">
        <f t="shared" si="5"/>
        <v>0</v>
      </c>
      <c r="G24" s="130">
        <f t="shared" si="5"/>
        <v>0</v>
      </c>
      <c r="H24" s="130">
        <f t="shared" si="5"/>
        <v>0</v>
      </c>
      <c r="I24" s="130">
        <f t="shared" si="5"/>
        <v>0</v>
      </c>
      <c r="J24" s="130">
        <f t="shared" si="5"/>
        <v>0</v>
      </c>
      <c r="K24" s="130">
        <f t="shared" si="5"/>
        <v>0</v>
      </c>
      <c r="L24" s="125">
        <f>L23+L19</f>
        <v>43351</v>
      </c>
      <c r="M24" s="125">
        <f t="shared" si="1"/>
        <v>43623</v>
      </c>
      <c r="N24" s="125">
        <f t="shared" si="2"/>
        <v>42891</v>
      </c>
    </row>
    <row r="25" spans="1:14">
      <c r="A25" s="39" t="s">
        <v>1086</v>
      </c>
      <c r="B25" s="52" t="s">
        <v>355</v>
      </c>
      <c r="C25" s="130">
        <f>9427+1454</f>
        <v>10881</v>
      </c>
      <c r="D25" s="130">
        <f>10800+378+17+432</f>
        <v>11627</v>
      </c>
      <c r="E25" s="130">
        <v>11626</v>
      </c>
      <c r="F25" s="130"/>
      <c r="G25" s="130"/>
      <c r="H25" s="130"/>
      <c r="I25" s="130"/>
      <c r="J25" s="130"/>
      <c r="K25" s="130"/>
      <c r="L25" s="125">
        <f>I25+F25+C25</f>
        <v>10881</v>
      </c>
      <c r="M25" s="125">
        <f t="shared" si="1"/>
        <v>11627</v>
      </c>
      <c r="N25" s="125">
        <f t="shared" si="2"/>
        <v>11626</v>
      </c>
    </row>
    <row r="26" spans="1:14">
      <c r="A26" s="5" t="s">
        <v>356</v>
      </c>
      <c r="B26" s="30" t="s">
        <v>357</v>
      </c>
      <c r="C26" s="130">
        <v>855</v>
      </c>
      <c r="D26" s="130">
        <v>702</v>
      </c>
      <c r="E26" s="130">
        <v>702</v>
      </c>
      <c r="F26" s="130"/>
      <c r="G26" s="130"/>
      <c r="H26" s="130"/>
      <c r="I26" s="130"/>
      <c r="J26" s="130"/>
      <c r="K26" s="130"/>
      <c r="L26" s="125">
        <f>I26+F26+C26</f>
        <v>855</v>
      </c>
      <c r="M26" s="125">
        <f t="shared" si="1"/>
        <v>702</v>
      </c>
      <c r="N26" s="125">
        <f t="shared" si="2"/>
        <v>702</v>
      </c>
    </row>
    <row r="27" spans="1:14">
      <c r="A27" s="5" t="s">
        <v>358</v>
      </c>
      <c r="B27" s="30" t="s">
        <v>359</v>
      </c>
      <c r="C27" s="130">
        <v>1815</v>
      </c>
      <c r="D27" s="130">
        <v>1749</v>
      </c>
      <c r="E27" s="130">
        <v>1748</v>
      </c>
      <c r="F27" s="130"/>
      <c r="G27" s="130"/>
      <c r="H27" s="130"/>
      <c r="I27" s="130"/>
      <c r="J27" s="130"/>
      <c r="K27" s="130"/>
      <c r="L27" s="125">
        <f>I27+F27+C27</f>
        <v>1815</v>
      </c>
      <c r="M27" s="125">
        <f t="shared" si="1"/>
        <v>1749</v>
      </c>
      <c r="N27" s="125">
        <f t="shared" si="2"/>
        <v>1748</v>
      </c>
    </row>
    <row r="28" spans="1:14">
      <c r="A28" s="5" t="s">
        <v>360</v>
      </c>
      <c r="B28" s="30" t="s">
        <v>361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25">
        <f>I28+F28+C28</f>
        <v>0</v>
      </c>
      <c r="M28" s="125">
        <f t="shared" si="1"/>
        <v>0</v>
      </c>
      <c r="N28" s="125">
        <f t="shared" si="2"/>
        <v>0</v>
      </c>
    </row>
    <row r="29" spans="1:14">
      <c r="A29" s="7" t="s">
        <v>620</v>
      </c>
      <c r="B29" s="33" t="s">
        <v>362</v>
      </c>
      <c r="C29" s="130">
        <f>SUM(C26:C28)</f>
        <v>2670</v>
      </c>
      <c r="D29" s="130">
        <f t="shared" ref="D29:K29" si="6">SUM(D26:D28)</f>
        <v>2451</v>
      </c>
      <c r="E29" s="130">
        <f t="shared" si="6"/>
        <v>2450</v>
      </c>
      <c r="F29" s="130">
        <f t="shared" si="6"/>
        <v>0</v>
      </c>
      <c r="G29" s="130">
        <f t="shared" si="6"/>
        <v>0</v>
      </c>
      <c r="H29" s="130">
        <f t="shared" si="6"/>
        <v>0</v>
      </c>
      <c r="I29" s="130">
        <f t="shared" si="6"/>
        <v>0</v>
      </c>
      <c r="J29" s="130">
        <f t="shared" si="6"/>
        <v>0</v>
      </c>
      <c r="K29" s="130">
        <f t="shared" si="6"/>
        <v>0</v>
      </c>
      <c r="L29" s="125">
        <f>SUM(L26:L28)</f>
        <v>2670</v>
      </c>
      <c r="M29" s="125">
        <f t="shared" si="1"/>
        <v>2451</v>
      </c>
      <c r="N29" s="125">
        <f t="shared" si="2"/>
        <v>2450</v>
      </c>
    </row>
    <row r="30" spans="1:14">
      <c r="A30" s="5" t="s">
        <v>363</v>
      </c>
      <c r="B30" s="30" t="s">
        <v>364</v>
      </c>
      <c r="C30" s="130">
        <v>50</v>
      </c>
      <c r="D30" s="130">
        <v>67</v>
      </c>
      <c r="E30" s="130">
        <v>66</v>
      </c>
      <c r="F30" s="130"/>
      <c r="G30" s="130"/>
      <c r="H30" s="130"/>
      <c r="I30" s="130"/>
      <c r="J30" s="130"/>
      <c r="K30" s="130"/>
      <c r="L30" s="125">
        <f>I30+F30+C30</f>
        <v>50</v>
      </c>
      <c r="M30" s="125">
        <f t="shared" si="1"/>
        <v>67</v>
      </c>
      <c r="N30" s="125">
        <f t="shared" si="2"/>
        <v>66</v>
      </c>
    </row>
    <row r="31" spans="1:14">
      <c r="A31" s="5" t="s">
        <v>365</v>
      </c>
      <c r="B31" s="30" t="s">
        <v>366</v>
      </c>
      <c r="C31" s="130">
        <v>220</v>
      </c>
      <c r="D31" s="130">
        <v>179</v>
      </c>
      <c r="E31" s="130">
        <v>179</v>
      </c>
      <c r="F31" s="130"/>
      <c r="G31" s="130"/>
      <c r="H31" s="130"/>
      <c r="I31" s="130"/>
      <c r="J31" s="130"/>
      <c r="K31" s="130"/>
      <c r="L31" s="125">
        <f>I31+F31+C31</f>
        <v>220</v>
      </c>
      <c r="M31" s="125">
        <f t="shared" si="1"/>
        <v>179</v>
      </c>
      <c r="N31" s="125">
        <f t="shared" si="2"/>
        <v>179</v>
      </c>
    </row>
    <row r="32" spans="1:14" ht="15" customHeight="1">
      <c r="A32" s="7" t="s">
        <v>15</v>
      </c>
      <c r="B32" s="33" t="s">
        <v>367</v>
      </c>
      <c r="C32" s="130">
        <f>SUM(C30:C31)</f>
        <v>270</v>
      </c>
      <c r="D32" s="130">
        <f t="shared" ref="D32:K32" si="7">SUM(D30:D31)</f>
        <v>246</v>
      </c>
      <c r="E32" s="130">
        <v>245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30">
        <f t="shared" si="7"/>
        <v>0</v>
      </c>
      <c r="J32" s="130">
        <f t="shared" si="7"/>
        <v>0</v>
      </c>
      <c r="K32" s="130">
        <f t="shared" si="7"/>
        <v>0</v>
      </c>
      <c r="L32" s="125">
        <f>SUM(L30:L31)</f>
        <v>270</v>
      </c>
      <c r="M32" s="125">
        <f t="shared" si="1"/>
        <v>246</v>
      </c>
      <c r="N32" s="125">
        <f t="shared" si="2"/>
        <v>245</v>
      </c>
    </row>
    <row r="33" spans="1:14">
      <c r="A33" s="5" t="s">
        <v>368</v>
      </c>
      <c r="B33" s="30" t="s">
        <v>369</v>
      </c>
      <c r="C33" s="130"/>
      <c r="D33" s="130">
        <v>9</v>
      </c>
      <c r="E33" s="130">
        <v>8</v>
      </c>
      <c r="F33" s="130"/>
      <c r="G33" s="130"/>
      <c r="H33" s="130"/>
      <c r="I33" s="130"/>
      <c r="J33" s="130"/>
      <c r="K33" s="130"/>
      <c r="L33" s="125">
        <f t="shared" ref="L33:L39" si="8">I33+F33+C33</f>
        <v>0</v>
      </c>
      <c r="M33" s="125">
        <f t="shared" si="1"/>
        <v>9</v>
      </c>
      <c r="N33" s="125">
        <f t="shared" si="2"/>
        <v>8</v>
      </c>
    </row>
    <row r="34" spans="1:14">
      <c r="A34" s="5" t="s">
        <v>370</v>
      </c>
      <c r="B34" s="30" t="s">
        <v>371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25">
        <f t="shared" si="8"/>
        <v>0</v>
      </c>
      <c r="M34" s="125">
        <f t="shared" si="1"/>
        <v>0</v>
      </c>
      <c r="N34" s="125">
        <f t="shared" si="2"/>
        <v>0</v>
      </c>
    </row>
    <row r="35" spans="1:14">
      <c r="A35" s="5" t="s">
        <v>1087</v>
      </c>
      <c r="B35" s="30" t="s">
        <v>372</v>
      </c>
      <c r="C35" s="130">
        <v>120</v>
      </c>
      <c r="D35" s="130">
        <v>126</v>
      </c>
      <c r="E35" s="130">
        <v>114</v>
      </c>
      <c r="F35" s="130"/>
      <c r="G35" s="130"/>
      <c r="H35" s="130"/>
      <c r="I35" s="130"/>
      <c r="J35" s="130"/>
      <c r="K35" s="130"/>
      <c r="L35" s="125">
        <f t="shared" si="8"/>
        <v>120</v>
      </c>
      <c r="M35" s="125">
        <f t="shared" si="1"/>
        <v>126</v>
      </c>
      <c r="N35" s="125">
        <f t="shared" si="2"/>
        <v>114</v>
      </c>
    </row>
    <row r="36" spans="1:14">
      <c r="A36" s="5" t="s">
        <v>373</v>
      </c>
      <c r="B36" s="30" t="s">
        <v>374</v>
      </c>
      <c r="C36" s="130">
        <v>700</v>
      </c>
      <c r="D36" s="130">
        <v>303</v>
      </c>
      <c r="E36" s="130">
        <v>303</v>
      </c>
      <c r="F36" s="130"/>
      <c r="G36" s="130"/>
      <c r="H36" s="130"/>
      <c r="I36" s="130"/>
      <c r="J36" s="130"/>
      <c r="K36" s="130"/>
      <c r="L36" s="125">
        <f t="shared" si="8"/>
        <v>700</v>
      </c>
      <c r="M36" s="125">
        <f t="shared" si="1"/>
        <v>303</v>
      </c>
      <c r="N36" s="125">
        <f t="shared" si="2"/>
        <v>303</v>
      </c>
    </row>
    <row r="37" spans="1:14">
      <c r="A37" s="10" t="s">
        <v>1088</v>
      </c>
      <c r="B37" s="30" t="s">
        <v>375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25">
        <f t="shared" si="8"/>
        <v>0</v>
      </c>
      <c r="M37" s="125">
        <f t="shared" si="1"/>
        <v>0</v>
      </c>
      <c r="N37" s="125">
        <f t="shared" si="2"/>
        <v>0</v>
      </c>
    </row>
    <row r="38" spans="1:14">
      <c r="A38" s="6" t="s">
        <v>376</v>
      </c>
      <c r="B38" s="30" t="s">
        <v>377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25">
        <f t="shared" si="8"/>
        <v>0</v>
      </c>
      <c r="M38" s="125">
        <f t="shared" si="1"/>
        <v>0</v>
      </c>
      <c r="N38" s="125">
        <f t="shared" si="2"/>
        <v>0</v>
      </c>
    </row>
    <row r="39" spans="1:14">
      <c r="A39" s="5" t="s">
        <v>1089</v>
      </c>
      <c r="B39" s="30" t="s">
        <v>378</v>
      </c>
      <c r="C39" s="130">
        <v>2410</v>
      </c>
      <c r="D39" s="130">
        <f>676+1070</f>
        <v>1746</v>
      </c>
      <c r="E39" s="130">
        <f>676+1070</f>
        <v>1746</v>
      </c>
      <c r="F39" s="130"/>
      <c r="G39" s="130"/>
      <c r="H39" s="130"/>
      <c r="I39" s="130"/>
      <c r="J39" s="130"/>
      <c r="K39" s="130"/>
      <c r="L39" s="125">
        <f t="shared" si="8"/>
        <v>2410</v>
      </c>
      <c r="M39" s="125">
        <f t="shared" si="1"/>
        <v>1746</v>
      </c>
      <c r="N39" s="125">
        <f t="shared" si="2"/>
        <v>1746</v>
      </c>
    </row>
    <row r="40" spans="1:14">
      <c r="A40" s="7" t="s">
        <v>621</v>
      </c>
      <c r="B40" s="33" t="s">
        <v>379</v>
      </c>
      <c r="C40" s="130">
        <f>SUM(C33:C39)</f>
        <v>3230</v>
      </c>
      <c r="D40" s="130">
        <f t="shared" ref="D40:K40" si="9">SUM(D33:D39)</f>
        <v>2184</v>
      </c>
      <c r="E40" s="130">
        <f t="shared" si="9"/>
        <v>2171</v>
      </c>
      <c r="F40" s="130">
        <f t="shared" si="9"/>
        <v>0</v>
      </c>
      <c r="G40" s="130">
        <f t="shared" si="9"/>
        <v>0</v>
      </c>
      <c r="H40" s="130">
        <f t="shared" si="9"/>
        <v>0</v>
      </c>
      <c r="I40" s="130">
        <f t="shared" si="9"/>
        <v>0</v>
      </c>
      <c r="J40" s="130">
        <f t="shared" si="9"/>
        <v>0</v>
      </c>
      <c r="K40" s="130">
        <f t="shared" si="9"/>
        <v>0</v>
      </c>
      <c r="L40" s="125">
        <f>SUM(L33:L39)</f>
        <v>3230</v>
      </c>
      <c r="M40" s="125">
        <f t="shared" si="1"/>
        <v>2184</v>
      </c>
      <c r="N40" s="125">
        <f t="shared" si="2"/>
        <v>2171</v>
      </c>
    </row>
    <row r="41" spans="1:14">
      <c r="A41" s="5" t="s">
        <v>380</v>
      </c>
      <c r="B41" s="30" t="s">
        <v>381</v>
      </c>
      <c r="C41" s="130">
        <v>150</v>
      </c>
      <c r="D41" s="130">
        <v>137</v>
      </c>
      <c r="E41" s="130">
        <v>137</v>
      </c>
      <c r="F41" s="130"/>
      <c r="G41" s="130"/>
      <c r="H41" s="130"/>
      <c r="I41" s="130"/>
      <c r="J41" s="130"/>
      <c r="K41" s="130"/>
      <c r="L41" s="125">
        <f>I41+F41+C41</f>
        <v>150</v>
      </c>
      <c r="M41" s="125">
        <f t="shared" si="1"/>
        <v>137</v>
      </c>
      <c r="N41" s="125">
        <f t="shared" si="2"/>
        <v>137</v>
      </c>
    </row>
    <row r="42" spans="1:14">
      <c r="A42" s="5" t="s">
        <v>382</v>
      </c>
      <c r="B42" s="30" t="s">
        <v>383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25">
        <f>I42+F42+C42</f>
        <v>0</v>
      </c>
      <c r="M42" s="125">
        <f t="shared" si="1"/>
        <v>0</v>
      </c>
      <c r="N42" s="125">
        <f t="shared" si="2"/>
        <v>0</v>
      </c>
    </row>
    <row r="43" spans="1:14">
      <c r="A43" s="7" t="s">
        <v>657</v>
      </c>
      <c r="B43" s="33" t="s">
        <v>384</v>
      </c>
      <c r="C43" s="130">
        <f>SUM(C41:C42)</f>
        <v>150</v>
      </c>
      <c r="D43" s="130">
        <f t="shared" ref="D43:K43" si="10">SUM(D41:D42)</f>
        <v>137</v>
      </c>
      <c r="E43" s="130">
        <f t="shared" si="10"/>
        <v>137</v>
      </c>
      <c r="F43" s="130">
        <f t="shared" si="10"/>
        <v>0</v>
      </c>
      <c r="G43" s="130">
        <f t="shared" si="10"/>
        <v>0</v>
      </c>
      <c r="H43" s="130">
        <f t="shared" si="10"/>
        <v>0</v>
      </c>
      <c r="I43" s="130">
        <f t="shared" si="10"/>
        <v>0</v>
      </c>
      <c r="J43" s="130">
        <f t="shared" si="10"/>
        <v>0</v>
      </c>
      <c r="K43" s="130">
        <f t="shared" si="10"/>
        <v>0</v>
      </c>
      <c r="L43" s="125">
        <f>SUM(L41:L42)</f>
        <v>150</v>
      </c>
      <c r="M43" s="125">
        <f t="shared" si="1"/>
        <v>137</v>
      </c>
      <c r="N43" s="125">
        <f t="shared" si="2"/>
        <v>137</v>
      </c>
    </row>
    <row r="44" spans="1:14">
      <c r="A44" s="5" t="s">
        <v>385</v>
      </c>
      <c r="B44" s="30" t="s">
        <v>386</v>
      </c>
      <c r="C44" s="130">
        <v>1639</v>
      </c>
      <c r="D44" s="130">
        <v>2218</v>
      </c>
      <c r="E44" s="130">
        <v>1081</v>
      </c>
      <c r="F44" s="130"/>
      <c r="G44" s="130"/>
      <c r="H44" s="130"/>
      <c r="I44" s="130"/>
      <c r="J44" s="130"/>
      <c r="K44" s="130"/>
      <c r="L44" s="125">
        <f>I44+F44+C44</f>
        <v>1639</v>
      </c>
      <c r="M44" s="125">
        <f t="shared" si="1"/>
        <v>2218</v>
      </c>
      <c r="N44" s="125">
        <f t="shared" si="2"/>
        <v>1081</v>
      </c>
    </row>
    <row r="45" spans="1:14">
      <c r="A45" s="5" t="s">
        <v>387</v>
      </c>
      <c r="B45" s="30" t="s">
        <v>388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25">
        <f>I45+F45+C45</f>
        <v>0</v>
      </c>
      <c r="M45" s="125">
        <f t="shared" si="1"/>
        <v>0</v>
      </c>
      <c r="N45" s="125">
        <f t="shared" si="2"/>
        <v>0</v>
      </c>
    </row>
    <row r="46" spans="1:14">
      <c r="A46" s="5" t="s">
        <v>1090</v>
      </c>
      <c r="B46" s="30" t="s">
        <v>389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25">
        <f>I46+F46+C46</f>
        <v>0</v>
      </c>
      <c r="M46" s="125">
        <f t="shared" si="1"/>
        <v>0</v>
      </c>
      <c r="N46" s="125">
        <f t="shared" si="2"/>
        <v>0</v>
      </c>
    </row>
    <row r="47" spans="1:14">
      <c r="A47" s="5" t="s">
        <v>1091</v>
      </c>
      <c r="B47" s="30" t="s">
        <v>390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25">
        <f>I47+F47+C47</f>
        <v>0</v>
      </c>
      <c r="M47" s="125">
        <f t="shared" si="1"/>
        <v>0</v>
      </c>
      <c r="N47" s="125">
        <f t="shared" si="2"/>
        <v>0</v>
      </c>
    </row>
    <row r="48" spans="1:14">
      <c r="A48" s="5" t="s">
        <v>391</v>
      </c>
      <c r="B48" s="30" t="s">
        <v>392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25">
        <f>I48+F48+C48</f>
        <v>0</v>
      </c>
      <c r="M48" s="125">
        <f t="shared" si="1"/>
        <v>0</v>
      </c>
      <c r="N48" s="125">
        <f t="shared" si="2"/>
        <v>0</v>
      </c>
    </row>
    <row r="49" spans="1:14">
      <c r="A49" s="7" t="s">
        <v>658</v>
      </c>
      <c r="B49" s="33" t="s">
        <v>393</v>
      </c>
      <c r="C49" s="130">
        <f>SUM(C44:C48)</f>
        <v>1639</v>
      </c>
      <c r="D49" s="130">
        <f t="shared" ref="D49:K49" si="11">SUM(D44:D48)</f>
        <v>2218</v>
      </c>
      <c r="E49" s="130">
        <f t="shared" si="11"/>
        <v>1081</v>
      </c>
      <c r="F49" s="130">
        <f t="shared" si="11"/>
        <v>0</v>
      </c>
      <c r="G49" s="130">
        <f t="shared" si="11"/>
        <v>0</v>
      </c>
      <c r="H49" s="130">
        <f t="shared" si="11"/>
        <v>0</v>
      </c>
      <c r="I49" s="130">
        <f t="shared" si="11"/>
        <v>0</v>
      </c>
      <c r="J49" s="130">
        <f t="shared" si="11"/>
        <v>0</v>
      </c>
      <c r="K49" s="130">
        <f t="shared" si="11"/>
        <v>0</v>
      </c>
      <c r="L49" s="125">
        <f>SUM(L44:L48)</f>
        <v>1639</v>
      </c>
      <c r="M49" s="125">
        <f t="shared" si="1"/>
        <v>2218</v>
      </c>
      <c r="N49" s="125">
        <f t="shared" si="2"/>
        <v>1081</v>
      </c>
    </row>
    <row r="50" spans="1:14">
      <c r="A50" s="39" t="s">
        <v>659</v>
      </c>
      <c r="B50" s="52" t="s">
        <v>394</v>
      </c>
      <c r="C50" s="130">
        <f t="shared" ref="C50:L50" si="12">C49+C43+C40+C32+C29</f>
        <v>7959</v>
      </c>
      <c r="D50" s="130">
        <f t="shared" si="12"/>
        <v>7236</v>
      </c>
      <c r="E50" s="130">
        <f t="shared" si="12"/>
        <v>6084</v>
      </c>
      <c r="F50" s="130">
        <f t="shared" si="12"/>
        <v>0</v>
      </c>
      <c r="G50" s="130">
        <f t="shared" si="12"/>
        <v>0</v>
      </c>
      <c r="H50" s="130">
        <f t="shared" si="12"/>
        <v>0</v>
      </c>
      <c r="I50" s="130">
        <f t="shared" si="12"/>
        <v>0</v>
      </c>
      <c r="J50" s="130">
        <f t="shared" si="12"/>
        <v>0</v>
      </c>
      <c r="K50" s="130">
        <f t="shared" si="12"/>
        <v>0</v>
      </c>
      <c r="L50" s="125">
        <f t="shared" si="12"/>
        <v>7959</v>
      </c>
      <c r="M50" s="125">
        <f t="shared" si="1"/>
        <v>7236</v>
      </c>
      <c r="N50" s="125">
        <f t="shared" si="2"/>
        <v>6084</v>
      </c>
    </row>
    <row r="51" spans="1:14">
      <c r="A51" s="13" t="s">
        <v>395</v>
      </c>
      <c r="B51" s="30" t="s">
        <v>396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25">
        <f t="shared" ref="L51:L58" si="13">I51+F51+C51</f>
        <v>0</v>
      </c>
      <c r="M51" s="125">
        <f t="shared" si="1"/>
        <v>0</v>
      </c>
      <c r="N51" s="125">
        <f t="shared" si="2"/>
        <v>0</v>
      </c>
    </row>
    <row r="52" spans="1:14">
      <c r="A52" s="13" t="s">
        <v>660</v>
      </c>
      <c r="B52" s="30" t="s">
        <v>397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25">
        <f t="shared" si="13"/>
        <v>0</v>
      </c>
      <c r="M52" s="125">
        <f t="shared" si="1"/>
        <v>0</v>
      </c>
      <c r="N52" s="125">
        <f t="shared" si="2"/>
        <v>0</v>
      </c>
    </row>
    <row r="53" spans="1:14">
      <c r="A53" s="17" t="s">
        <v>1092</v>
      </c>
      <c r="B53" s="30" t="s">
        <v>398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25">
        <f t="shared" si="13"/>
        <v>0</v>
      </c>
      <c r="M53" s="125">
        <f t="shared" si="1"/>
        <v>0</v>
      </c>
      <c r="N53" s="125">
        <f t="shared" si="2"/>
        <v>0</v>
      </c>
    </row>
    <row r="54" spans="1:14">
      <c r="A54" s="17" t="s">
        <v>1093</v>
      </c>
      <c r="B54" s="30" t="s">
        <v>399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25">
        <f t="shared" si="13"/>
        <v>0</v>
      </c>
      <c r="M54" s="125">
        <f t="shared" si="1"/>
        <v>0</v>
      </c>
      <c r="N54" s="125">
        <f t="shared" si="2"/>
        <v>0</v>
      </c>
    </row>
    <row r="55" spans="1:14">
      <c r="A55" s="17" t="s">
        <v>1094</v>
      </c>
      <c r="B55" s="30" t="s">
        <v>400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25">
        <f t="shared" si="13"/>
        <v>0</v>
      </c>
      <c r="M55" s="125">
        <f t="shared" si="1"/>
        <v>0</v>
      </c>
      <c r="N55" s="125">
        <f t="shared" si="2"/>
        <v>0</v>
      </c>
    </row>
    <row r="56" spans="1:14">
      <c r="A56" s="13" t="s">
        <v>1095</v>
      </c>
      <c r="B56" s="30" t="s">
        <v>401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25">
        <f t="shared" si="13"/>
        <v>0</v>
      </c>
      <c r="M56" s="125">
        <f t="shared" si="1"/>
        <v>0</v>
      </c>
      <c r="N56" s="125">
        <f t="shared" si="2"/>
        <v>0</v>
      </c>
    </row>
    <row r="57" spans="1:14">
      <c r="A57" s="13" t="s">
        <v>1096</v>
      </c>
      <c r="B57" s="30" t="s">
        <v>402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25">
        <f t="shared" si="13"/>
        <v>0</v>
      </c>
      <c r="M57" s="125">
        <f t="shared" si="1"/>
        <v>0</v>
      </c>
      <c r="N57" s="125">
        <f t="shared" si="2"/>
        <v>0</v>
      </c>
    </row>
    <row r="58" spans="1:14">
      <c r="A58" s="13" t="s">
        <v>1097</v>
      </c>
      <c r="B58" s="30" t="s">
        <v>403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25">
        <f t="shared" si="13"/>
        <v>0</v>
      </c>
      <c r="M58" s="125">
        <f t="shared" si="1"/>
        <v>0</v>
      </c>
      <c r="N58" s="125">
        <f t="shared" si="2"/>
        <v>0</v>
      </c>
    </row>
    <row r="59" spans="1:14">
      <c r="A59" s="49" t="s">
        <v>689</v>
      </c>
      <c r="B59" s="52" t="s">
        <v>404</v>
      </c>
      <c r="C59" s="130">
        <f>SUM(C51:C58)</f>
        <v>0</v>
      </c>
      <c r="D59" s="130">
        <f t="shared" ref="D59:K59" si="14">SUM(D51:D58)</f>
        <v>0</v>
      </c>
      <c r="E59" s="130">
        <f t="shared" si="14"/>
        <v>0</v>
      </c>
      <c r="F59" s="130">
        <f t="shared" si="14"/>
        <v>0</v>
      </c>
      <c r="G59" s="130">
        <f t="shared" si="14"/>
        <v>0</v>
      </c>
      <c r="H59" s="130">
        <f t="shared" si="14"/>
        <v>0</v>
      </c>
      <c r="I59" s="130">
        <f t="shared" si="14"/>
        <v>0</v>
      </c>
      <c r="J59" s="130">
        <f t="shared" si="14"/>
        <v>0</v>
      </c>
      <c r="K59" s="130">
        <f t="shared" si="14"/>
        <v>0</v>
      </c>
      <c r="L59" s="125">
        <f>SUM(L51:L58)</f>
        <v>0</v>
      </c>
      <c r="M59" s="125">
        <f t="shared" si="1"/>
        <v>0</v>
      </c>
      <c r="N59" s="125">
        <f t="shared" si="2"/>
        <v>0</v>
      </c>
    </row>
    <row r="60" spans="1:14">
      <c r="A60" s="12" t="s">
        <v>1098</v>
      </c>
      <c r="B60" s="30" t="s">
        <v>405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25">
        <f t="shared" ref="L60:L72" si="15">I60+F60+C60</f>
        <v>0</v>
      </c>
      <c r="M60" s="125">
        <f t="shared" si="1"/>
        <v>0</v>
      </c>
      <c r="N60" s="125">
        <f t="shared" si="2"/>
        <v>0</v>
      </c>
    </row>
    <row r="61" spans="1:14">
      <c r="A61" s="12" t="s">
        <v>406</v>
      </c>
      <c r="B61" s="30" t="s">
        <v>407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25">
        <f t="shared" si="15"/>
        <v>0</v>
      </c>
      <c r="M61" s="125">
        <f t="shared" si="1"/>
        <v>0</v>
      </c>
      <c r="N61" s="125">
        <f t="shared" si="2"/>
        <v>0</v>
      </c>
    </row>
    <row r="62" spans="1:14">
      <c r="A62" s="12" t="s">
        <v>408</v>
      </c>
      <c r="B62" s="30" t="s">
        <v>409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25">
        <f t="shared" si="15"/>
        <v>0</v>
      </c>
      <c r="M62" s="125">
        <f t="shared" si="1"/>
        <v>0</v>
      </c>
      <c r="N62" s="125">
        <f t="shared" si="2"/>
        <v>0</v>
      </c>
    </row>
    <row r="63" spans="1:14">
      <c r="A63" s="12" t="s">
        <v>690</v>
      </c>
      <c r="B63" s="30" t="s">
        <v>410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25">
        <f t="shared" si="15"/>
        <v>0</v>
      </c>
      <c r="M63" s="125">
        <f t="shared" si="1"/>
        <v>0</v>
      </c>
      <c r="N63" s="125">
        <f t="shared" si="2"/>
        <v>0</v>
      </c>
    </row>
    <row r="64" spans="1:14">
      <c r="A64" s="12" t="s">
        <v>1099</v>
      </c>
      <c r="B64" s="30" t="s">
        <v>411</v>
      </c>
      <c r="C64" s="130"/>
      <c r="D64" s="130"/>
      <c r="E64" s="130"/>
      <c r="F64" s="130"/>
      <c r="G64" s="130"/>
      <c r="H64" s="130"/>
      <c r="I64" s="130"/>
      <c r="J64" s="130"/>
      <c r="K64" s="130"/>
      <c r="L64" s="125">
        <f t="shared" si="15"/>
        <v>0</v>
      </c>
      <c r="M64" s="125">
        <f t="shared" si="1"/>
        <v>0</v>
      </c>
      <c r="N64" s="125">
        <f t="shared" si="2"/>
        <v>0</v>
      </c>
    </row>
    <row r="65" spans="1:14">
      <c r="A65" s="12" t="s">
        <v>1067</v>
      </c>
      <c r="B65" s="30" t="s">
        <v>412</v>
      </c>
      <c r="C65" s="130"/>
      <c r="D65" s="130"/>
      <c r="E65" s="130"/>
      <c r="F65" s="130"/>
      <c r="G65" s="130"/>
      <c r="H65" s="130"/>
      <c r="I65" s="130"/>
      <c r="J65" s="130"/>
      <c r="K65" s="130"/>
      <c r="L65" s="125">
        <f t="shared" si="15"/>
        <v>0</v>
      </c>
      <c r="M65" s="125">
        <f t="shared" si="1"/>
        <v>0</v>
      </c>
      <c r="N65" s="125">
        <f t="shared" si="2"/>
        <v>0</v>
      </c>
    </row>
    <row r="66" spans="1:14">
      <c r="A66" s="12" t="s">
        <v>1100</v>
      </c>
      <c r="B66" s="30" t="s">
        <v>413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25">
        <f t="shared" si="15"/>
        <v>0</v>
      </c>
      <c r="M66" s="125">
        <f t="shared" si="1"/>
        <v>0</v>
      </c>
      <c r="N66" s="125">
        <f t="shared" si="2"/>
        <v>0</v>
      </c>
    </row>
    <row r="67" spans="1:14">
      <c r="A67" s="12" t="s">
        <v>0</v>
      </c>
      <c r="B67" s="30" t="s">
        <v>414</v>
      </c>
      <c r="C67" s="130"/>
      <c r="D67" s="130">
        <v>600</v>
      </c>
      <c r="E67" s="130">
        <v>600</v>
      </c>
      <c r="F67" s="130"/>
      <c r="G67" s="130"/>
      <c r="H67" s="130"/>
      <c r="I67" s="130"/>
      <c r="J67" s="130"/>
      <c r="K67" s="130"/>
      <c r="L67" s="125">
        <f t="shared" si="15"/>
        <v>0</v>
      </c>
      <c r="M67" s="125">
        <f t="shared" si="1"/>
        <v>600</v>
      </c>
      <c r="N67" s="125">
        <f t="shared" si="2"/>
        <v>600</v>
      </c>
    </row>
    <row r="68" spans="1:14">
      <c r="A68" s="12" t="s">
        <v>415</v>
      </c>
      <c r="B68" s="30" t="s">
        <v>416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25">
        <f t="shared" si="15"/>
        <v>0</v>
      </c>
      <c r="M68" s="125">
        <f t="shared" si="1"/>
        <v>0</v>
      </c>
      <c r="N68" s="125">
        <f t="shared" si="2"/>
        <v>0</v>
      </c>
    </row>
    <row r="69" spans="1:14">
      <c r="A69" s="20" t="s">
        <v>417</v>
      </c>
      <c r="B69" s="30" t="s">
        <v>418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25">
        <f t="shared" si="15"/>
        <v>0</v>
      </c>
      <c r="M69" s="125">
        <f t="shared" si="1"/>
        <v>0</v>
      </c>
      <c r="N69" s="125">
        <f t="shared" si="2"/>
        <v>0</v>
      </c>
    </row>
    <row r="70" spans="1:14">
      <c r="A70" s="12" t="s">
        <v>1</v>
      </c>
      <c r="B70" s="30" t="s">
        <v>419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25">
        <f t="shared" si="15"/>
        <v>0</v>
      </c>
      <c r="M70" s="125">
        <f t="shared" si="1"/>
        <v>0</v>
      </c>
      <c r="N70" s="125">
        <f t="shared" si="2"/>
        <v>0</v>
      </c>
    </row>
    <row r="71" spans="1:14">
      <c r="A71" s="20" t="s">
        <v>198</v>
      </c>
      <c r="B71" s="30" t="s">
        <v>420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25">
        <f t="shared" si="15"/>
        <v>0</v>
      </c>
      <c r="M71" s="125">
        <f t="shared" ref="M71:M122" si="16">J71+G71+D71</f>
        <v>0</v>
      </c>
      <c r="N71" s="125">
        <f t="shared" ref="N71:N122" si="17">K71+H71+E71</f>
        <v>0</v>
      </c>
    </row>
    <row r="72" spans="1:14">
      <c r="A72" s="20" t="s">
        <v>199</v>
      </c>
      <c r="B72" s="30" t="s">
        <v>420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25">
        <f t="shared" si="15"/>
        <v>0</v>
      </c>
      <c r="M72" s="125">
        <f t="shared" si="16"/>
        <v>0</v>
      </c>
      <c r="N72" s="125">
        <f t="shared" si="17"/>
        <v>0</v>
      </c>
    </row>
    <row r="73" spans="1:14">
      <c r="A73" s="49" t="s">
        <v>1070</v>
      </c>
      <c r="B73" s="52" t="s">
        <v>421</v>
      </c>
      <c r="C73" s="130">
        <f>SUM(C60:C72)</f>
        <v>0</v>
      </c>
      <c r="D73" s="130">
        <f t="shared" ref="D73:K73" si="18">SUM(D60:D72)</f>
        <v>600</v>
      </c>
      <c r="E73" s="130">
        <f t="shared" si="18"/>
        <v>600</v>
      </c>
      <c r="F73" s="130">
        <f t="shared" si="18"/>
        <v>0</v>
      </c>
      <c r="G73" s="130">
        <f t="shared" si="18"/>
        <v>0</v>
      </c>
      <c r="H73" s="130">
        <f t="shared" si="18"/>
        <v>0</v>
      </c>
      <c r="I73" s="130">
        <f t="shared" si="18"/>
        <v>0</v>
      </c>
      <c r="J73" s="130">
        <f t="shared" si="18"/>
        <v>0</v>
      </c>
      <c r="K73" s="130">
        <f t="shared" si="18"/>
        <v>0</v>
      </c>
      <c r="L73" s="125">
        <f>SUM(L60:L72)</f>
        <v>0</v>
      </c>
      <c r="M73" s="125">
        <f t="shared" si="16"/>
        <v>600</v>
      </c>
      <c r="N73" s="125">
        <f t="shared" si="17"/>
        <v>600</v>
      </c>
    </row>
    <row r="74" spans="1:14" ht="15.6">
      <c r="A74" s="59" t="s">
        <v>131</v>
      </c>
      <c r="B74" s="52"/>
      <c r="C74" s="130">
        <f t="shared" ref="C74:L74" si="19">C73+C59++C50+C25+C24</f>
        <v>62191</v>
      </c>
      <c r="D74" s="130">
        <f t="shared" si="19"/>
        <v>63086</v>
      </c>
      <c r="E74" s="130">
        <f t="shared" si="19"/>
        <v>61201</v>
      </c>
      <c r="F74" s="130">
        <f t="shared" si="19"/>
        <v>0</v>
      </c>
      <c r="G74" s="130">
        <f t="shared" si="19"/>
        <v>0</v>
      </c>
      <c r="H74" s="130">
        <f t="shared" si="19"/>
        <v>0</v>
      </c>
      <c r="I74" s="130">
        <f t="shared" si="19"/>
        <v>0</v>
      </c>
      <c r="J74" s="130">
        <f t="shared" si="19"/>
        <v>0</v>
      </c>
      <c r="K74" s="130">
        <f t="shared" si="19"/>
        <v>0</v>
      </c>
      <c r="L74" s="125">
        <f t="shared" si="19"/>
        <v>62191</v>
      </c>
      <c r="M74" s="125">
        <f t="shared" si="16"/>
        <v>63086</v>
      </c>
      <c r="N74" s="125">
        <f t="shared" si="17"/>
        <v>61201</v>
      </c>
    </row>
    <row r="75" spans="1:14">
      <c r="A75" s="34" t="s">
        <v>422</v>
      </c>
      <c r="B75" s="30" t="s">
        <v>423</v>
      </c>
      <c r="C75" s="130">
        <v>32</v>
      </c>
      <c r="D75" s="130">
        <v>32</v>
      </c>
      <c r="E75" s="130">
        <v>32</v>
      </c>
      <c r="F75" s="130"/>
      <c r="G75" s="130"/>
      <c r="H75" s="130"/>
      <c r="I75" s="130"/>
      <c r="J75" s="130"/>
      <c r="K75" s="130"/>
      <c r="L75" s="125">
        <f t="shared" ref="L75:L81" si="20">I75+F75+C75</f>
        <v>32</v>
      </c>
      <c r="M75" s="125">
        <f t="shared" si="16"/>
        <v>32</v>
      </c>
      <c r="N75" s="125">
        <f t="shared" si="17"/>
        <v>32</v>
      </c>
    </row>
    <row r="76" spans="1:14">
      <c r="A76" s="34" t="s">
        <v>2</v>
      </c>
      <c r="B76" s="30" t="s">
        <v>424</v>
      </c>
      <c r="C76" s="130"/>
      <c r="D76" s="130">
        <v>250</v>
      </c>
      <c r="E76" s="130">
        <v>250</v>
      </c>
      <c r="F76" s="130"/>
      <c r="G76" s="130"/>
      <c r="H76" s="130"/>
      <c r="I76" s="130"/>
      <c r="J76" s="130"/>
      <c r="K76" s="130"/>
      <c r="L76" s="125">
        <f t="shared" si="20"/>
        <v>0</v>
      </c>
      <c r="M76" s="125">
        <f t="shared" si="16"/>
        <v>250</v>
      </c>
      <c r="N76" s="125">
        <f t="shared" si="17"/>
        <v>250</v>
      </c>
    </row>
    <row r="77" spans="1:14">
      <c r="A77" s="34" t="s">
        <v>425</v>
      </c>
      <c r="B77" s="30" t="s">
        <v>426</v>
      </c>
      <c r="C77" s="130"/>
      <c r="D77" s="130"/>
      <c r="E77" s="130"/>
      <c r="F77" s="130"/>
      <c r="G77" s="130"/>
      <c r="H77" s="130"/>
      <c r="I77" s="130"/>
      <c r="J77" s="130"/>
      <c r="K77" s="130"/>
      <c r="L77" s="125">
        <f t="shared" si="20"/>
        <v>0</v>
      </c>
      <c r="M77" s="125">
        <f t="shared" si="16"/>
        <v>0</v>
      </c>
      <c r="N77" s="125">
        <f t="shared" si="17"/>
        <v>0</v>
      </c>
    </row>
    <row r="78" spans="1:14">
      <c r="A78" s="34" t="s">
        <v>427</v>
      </c>
      <c r="B78" s="30" t="s">
        <v>428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25">
        <f t="shared" si="20"/>
        <v>0</v>
      </c>
      <c r="M78" s="125">
        <f t="shared" si="16"/>
        <v>0</v>
      </c>
      <c r="N78" s="125">
        <f t="shared" si="17"/>
        <v>0</v>
      </c>
    </row>
    <row r="79" spans="1:14">
      <c r="A79" s="6" t="s">
        <v>429</v>
      </c>
      <c r="B79" s="30" t="s">
        <v>430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25">
        <f t="shared" si="20"/>
        <v>0</v>
      </c>
      <c r="M79" s="125">
        <f t="shared" si="16"/>
        <v>0</v>
      </c>
      <c r="N79" s="125">
        <f t="shared" si="17"/>
        <v>0</v>
      </c>
    </row>
    <row r="80" spans="1:14">
      <c r="A80" s="6" t="s">
        <v>431</v>
      </c>
      <c r="B80" s="30" t="s">
        <v>432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25">
        <f t="shared" si="20"/>
        <v>0</v>
      </c>
      <c r="M80" s="125">
        <f t="shared" si="16"/>
        <v>0</v>
      </c>
      <c r="N80" s="125">
        <f t="shared" si="17"/>
        <v>0</v>
      </c>
    </row>
    <row r="81" spans="1:14">
      <c r="A81" s="6" t="s">
        <v>433</v>
      </c>
      <c r="B81" s="30" t="s">
        <v>434</v>
      </c>
      <c r="C81" s="130">
        <v>9</v>
      </c>
      <c r="D81" s="130"/>
      <c r="E81" s="130"/>
      <c r="F81" s="130"/>
      <c r="G81" s="130"/>
      <c r="H81" s="130"/>
      <c r="I81" s="130"/>
      <c r="J81" s="130"/>
      <c r="K81" s="130"/>
      <c r="L81" s="125">
        <f t="shared" si="20"/>
        <v>9</v>
      </c>
      <c r="M81" s="125">
        <f t="shared" si="16"/>
        <v>0</v>
      </c>
      <c r="N81" s="125">
        <f t="shared" si="17"/>
        <v>0</v>
      </c>
    </row>
    <row r="82" spans="1:14">
      <c r="A82" s="50" t="s">
        <v>1072</v>
      </c>
      <c r="B82" s="52" t="s">
        <v>435</v>
      </c>
      <c r="C82" s="130">
        <f t="shared" ref="C82:L82" si="21">SUM(C75:C81)</f>
        <v>41</v>
      </c>
      <c r="D82" s="130">
        <f t="shared" si="21"/>
        <v>282</v>
      </c>
      <c r="E82" s="130">
        <f t="shared" si="21"/>
        <v>282</v>
      </c>
      <c r="F82" s="130">
        <f t="shared" si="21"/>
        <v>0</v>
      </c>
      <c r="G82" s="130">
        <f t="shared" si="21"/>
        <v>0</v>
      </c>
      <c r="H82" s="130">
        <f t="shared" si="21"/>
        <v>0</v>
      </c>
      <c r="I82" s="130">
        <f t="shared" si="21"/>
        <v>0</v>
      </c>
      <c r="J82" s="130">
        <f t="shared" si="21"/>
        <v>0</v>
      </c>
      <c r="K82" s="130">
        <f t="shared" si="21"/>
        <v>0</v>
      </c>
      <c r="L82" s="125">
        <f t="shared" si="21"/>
        <v>41</v>
      </c>
      <c r="M82" s="125">
        <f t="shared" si="16"/>
        <v>282</v>
      </c>
      <c r="N82" s="125">
        <f t="shared" si="17"/>
        <v>282</v>
      </c>
    </row>
    <row r="83" spans="1:14">
      <c r="A83" s="13" t="s">
        <v>436</v>
      </c>
      <c r="B83" s="30" t="s">
        <v>437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25">
        <f>I83+F83+C83</f>
        <v>0</v>
      </c>
      <c r="M83" s="125">
        <f t="shared" si="16"/>
        <v>0</v>
      </c>
      <c r="N83" s="125">
        <f t="shared" si="17"/>
        <v>0</v>
      </c>
    </row>
    <row r="84" spans="1:14">
      <c r="A84" s="13" t="s">
        <v>438</v>
      </c>
      <c r="B84" s="30" t="s">
        <v>439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25">
        <f>I84+F84+C84</f>
        <v>0</v>
      </c>
      <c r="M84" s="125">
        <f t="shared" si="16"/>
        <v>0</v>
      </c>
      <c r="N84" s="125">
        <f t="shared" si="17"/>
        <v>0</v>
      </c>
    </row>
    <row r="85" spans="1:14">
      <c r="A85" s="13" t="s">
        <v>440</v>
      </c>
      <c r="B85" s="30" t="s">
        <v>441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25">
        <f>I85+F85+C85</f>
        <v>0</v>
      </c>
      <c r="M85" s="125">
        <f t="shared" si="16"/>
        <v>0</v>
      </c>
      <c r="N85" s="125">
        <f t="shared" si="17"/>
        <v>0</v>
      </c>
    </row>
    <row r="86" spans="1:14">
      <c r="A86" s="13" t="s">
        <v>442</v>
      </c>
      <c r="B86" s="30" t="s">
        <v>443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25">
        <f>I86+F86+C86</f>
        <v>0</v>
      </c>
      <c r="M86" s="125">
        <f t="shared" si="16"/>
        <v>0</v>
      </c>
      <c r="N86" s="125">
        <f t="shared" si="17"/>
        <v>0</v>
      </c>
    </row>
    <row r="87" spans="1:14">
      <c r="A87" s="49" t="s">
        <v>1073</v>
      </c>
      <c r="B87" s="52" t="s">
        <v>444</v>
      </c>
      <c r="C87" s="130">
        <f>SUM(C83:C86)</f>
        <v>0</v>
      </c>
      <c r="D87" s="130">
        <f t="shared" ref="D87:K87" si="22">SUM(D83:D86)</f>
        <v>0</v>
      </c>
      <c r="E87" s="130">
        <f t="shared" si="22"/>
        <v>0</v>
      </c>
      <c r="F87" s="130">
        <f t="shared" si="22"/>
        <v>0</v>
      </c>
      <c r="G87" s="130">
        <f t="shared" si="22"/>
        <v>0</v>
      </c>
      <c r="H87" s="130">
        <f t="shared" si="22"/>
        <v>0</v>
      </c>
      <c r="I87" s="130">
        <f t="shared" si="22"/>
        <v>0</v>
      </c>
      <c r="J87" s="130">
        <f t="shared" si="22"/>
        <v>0</v>
      </c>
      <c r="K87" s="130">
        <f t="shared" si="22"/>
        <v>0</v>
      </c>
      <c r="L87" s="125">
        <f>SUM(L83:L86)</f>
        <v>0</v>
      </c>
      <c r="M87" s="125">
        <f t="shared" si="16"/>
        <v>0</v>
      </c>
      <c r="N87" s="125">
        <f t="shared" si="17"/>
        <v>0</v>
      </c>
    </row>
    <row r="88" spans="1:14">
      <c r="A88" s="13" t="s">
        <v>445</v>
      </c>
      <c r="B88" s="30" t="s">
        <v>446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25">
        <f t="shared" ref="L88:L95" si="23">I88+F88+C88</f>
        <v>0</v>
      </c>
      <c r="M88" s="125">
        <f t="shared" si="16"/>
        <v>0</v>
      </c>
      <c r="N88" s="125">
        <f t="shared" si="17"/>
        <v>0</v>
      </c>
    </row>
    <row r="89" spans="1:14">
      <c r="A89" s="13" t="s">
        <v>3</v>
      </c>
      <c r="B89" s="30" t="s">
        <v>447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25">
        <f t="shared" si="23"/>
        <v>0</v>
      </c>
      <c r="M89" s="125">
        <f t="shared" si="16"/>
        <v>0</v>
      </c>
      <c r="N89" s="125">
        <f t="shared" si="17"/>
        <v>0</v>
      </c>
    </row>
    <row r="90" spans="1:14">
      <c r="A90" s="13" t="s">
        <v>4</v>
      </c>
      <c r="B90" s="30" t="s">
        <v>448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25">
        <f t="shared" si="23"/>
        <v>0</v>
      </c>
      <c r="M90" s="125">
        <f t="shared" si="16"/>
        <v>0</v>
      </c>
      <c r="N90" s="125">
        <f t="shared" si="17"/>
        <v>0</v>
      </c>
    </row>
    <row r="91" spans="1:14">
      <c r="A91" s="13" t="s">
        <v>5</v>
      </c>
      <c r="B91" s="30" t="s">
        <v>449</v>
      </c>
      <c r="C91" s="130"/>
      <c r="D91" s="130"/>
      <c r="E91" s="130"/>
      <c r="F91" s="130"/>
      <c r="G91" s="130"/>
      <c r="H91" s="130"/>
      <c r="I91" s="130"/>
      <c r="J91" s="130"/>
      <c r="K91" s="130"/>
      <c r="L91" s="125">
        <f t="shared" si="23"/>
        <v>0</v>
      </c>
      <c r="M91" s="125">
        <f t="shared" si="16"/>
        <v>0</v>
      </c>
      <c r="N91" s="125">
        <f t="shared" si="17"/>
        <v>0</v>
      </c>
    </row>
    <row r="92" spans="1:14">
      <c r="A92" s="13" t="s">
        <v>6</v>
      </c>
      <c r="B92" s="30" t="s">
        <v>450</v>
      </c>
      <c r="C92" s="130"/>
      <c r="D92" s="130"/>
      <c r="E92" s="130"/>
      <c r="F92" s="130"/>
      <c r="G92" s="130"/>
      <c r="H92" s="130"/>
      <c r="I92" s="130"/>
      <c r="J92" s="130"/>
      <c r="K92" s="130"/>
      <c r="L92" s="125">
        <f t="shared" si="23"/>
        <v>0</v>
      </c>
      <c r="M92" s="125">
        <f t="shared" si="16"/>
        <v>0</v>
      </c>
      <c r="N92" s="125">
        <f t="shared" si="17"/>
        <v>0</v>
      </c>
    </row>
    <row r="93" spans="1:14">
      <c r="A93" s="13" t="s">
        <v>7</v>
      </c>
      <c r="B93" s="30" t="s">
        <v>451</v>
      </c>
      <c r="C93" s="130"/>
      <c r="D93" s="130"/>
      <c r="E93" s="130"/>
      <c r="F93" s="130"/>
      <c r="G93" s="130"/>
      <c r="H93" s="130"/>
      <c r="I93" s="130"/>
      <c r="J93" s="130"/>
      <c r="K93" s="130"/>
      <c r="L93" s="125">
        <f t="shared" si="23"/>
        <v>0</v>
      </c>
      <c r="M93" s="125">
        <f t="shared" si="16"/>
        <v>0</v>
      </c>
      <c r="N93" s="125">
        <f t="shared" si="17"/>
        <v>0</v>
      </c>
    </row>
    <row r="94" spans="1:14">
      <c r="A94" s="13" t="s">
        <v>452</v>
      </c>
      <c r="B94" s="30" t="s">
        <v>453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25">
        <f t="shared" si="23"/>
        <v>0</v>
      </c>
      <c r="M94" s="125">
        <f t="shared" si="16"/>
        <v>0</v>
      </c>
      <c r="N94" s="125">
        <f t="shared" si="17"/>
        <v>0</v>
      </c>
    </row>
    <row r="95" spans="1:14">
      <c r="A95" s="13" t="s">
        <v>8</v>
      </c>
      <c r="B95" s="30" t="s">
        <v>454</v>
      </c>
      <c r="C95" s="130"/>
      <c r="D95" s="130"/>
      <c r="E95" s="130"/>
      <c r="F95" s="130"/>
      <c r="G95" s="130"/>
      <c r="H95" s="130"/>
      <c r="I95" s="130"/>
      <c r="J95" s="130"/>
      <c r="K95" s="130"/>
      <c r="L95" s="125">
        <f t="shared" si="23"/>
        <v>0</v>
      </c>
      <c r="M95" s="125">
        <f t="shared" si="16"/>
        <v>0</v>
      </c>
      <c r="N95" s="125">
        <f t="shared" si="17"/>
        <v>0</v>
      </c>
    </row>
    <row r="96" spans="1:14">
      <c r="A96" s="49" t="s">
        <v>1074</v>
      </c>
      <c r="B96" s="52" t="s">
        <v>455</v>
      </c>
      <c r="C96" s="119">
        <f>SUM(C88:C95)</f>
        <v>0</v>
      </c>
      <c r="D96" s="119"/>
      <c r="E96" s="119"/>
      <c r="F96" s="119">
        <f>SUM(F88:F95)</f>
        <v>0</v>
      </c>
      <c r="G96" s="119"/>
      <c r="H96" s="119"/>
      <c r="I96" s="119">
        <f>SUM(I88:I95)</f>
        <v>0</v>
      </c>
      <c r="J96" s="119"/>
      <c r="K96" s="119"/>
      <c r="L96" s="119">
        <f>SUM(L88:L95)</f>
        <v>0</v>
      </c>
      <c r="M96" s="125">
        <f t="shared" si="16"/>
        <v>0</v>
      </c>
      <c r="N96" s="125">
        <f t="shared" si="17"/>
        <v>0</v>
      </c>
    </row>
    <row r="97" spans="1:33" ht="15.6">
      <c r="A97" s="59" t="s">
        <v>130</v>
      </c>
      <c r="B97" s="52"/>
      <c r="C97" s="130">
        <f t="shared" ref="C97:L97" si="24">C96+C87+C82</f>
        <v>41</v>
      </c>
      <c r="D97" s="130">
        <f t="shared" si="24"/>
        <v>282</v>
      </c>
      <c r="E97" s="130">
        <f t="shared" si="24"/>
        <v>282</v>
      </c>
      <c r="F97" s="130">
        <f t="shared" si="24"/>
        <v>0</v>
      </c>
      <c r="G97" s="130">
        <f t="shared" si="24"/>
        <v>0</v>
      </c>
      <c r="H97" s="130">
        <f t="shared" si="24"/>
        <v>0</v>
      </c>
      <c r="I97" s="130">
        <f t="shared" si="24"/>
        <v>0</v>
      </c>
      <c r="J97" s="130">
        <f t="shared" si="24"/>
        <v>0</v>
      </c>
      <c r="K97" s="130">
        <f t="shared" si="24"/>
        <v>0</v>
      </c>
      <c r="L97" s="125">
        <f t="shared" si="24"/>
        <v>41</v>
      </c>
      <c r="M97" s="125">
        <f t="shared" si="16"/>
        <v>282</v>
      </c>
      <c r="N97" s="125">
        <f t="shared" si="17"/>
        <v>282</v>
      </c>
    </row>
    <row r="98" spans="1:33" ht="15.6">
      <c r="A98" s="35" t="s">
        <v>16</v>
      </c>
      <c r="B98" s="36" t="s">
        <v>456</v>
      </c>
      <c r="C98" s="130">
        <f t="shared" ref="C98:L98" si="25">C97+C74</f>
        <v>62232</v>
      </c>
      <c r="D98" s="130">
        <f t="shared" si="25"/>
        <v>63368</v>
      </c>
      <c r="E98" s="130">
        <f t="shared" si="25"/>
        <v>61483</v>
      </c>
      <c r="F98" s="130">
        <f t="shared" si="25"/>
        <v>0</v>
      </c>
      <c r="G98" s="130">
        <f t="shared" si="25"/>
        <v>0</v>
      </c>
      <c r="H98" s="130">
        <f t="shared" si="25"/>
        <v>0</v>
      </c>
      <c r="I98" s="130">
        <f t="shared" si="25"/>
        <v>0</v>
      </c>
      <c r="J98" s="130">
        <f t="shared" si="25"/>
        <v>0</v>
      </c>
      <c r="K98" s="130">
        <f t="shared" si="25"/>
        <v>0</v>
      </c>
      <c r="L98" s="125">
        <f t="shared" si="25"/>
        <v>62232</v>
      </c>
      <c r="M98" s="125">
        <f t="shared" si="16"/>
        <v>63368</v>
      </c>
      <c r="N98" s="125">
        <f t="shared" si="17"/>
        <v>61483</v>
      </c>
    </row>
    <row r="99" spans="1:33">
      <c r="A99" s="13" t="s">
        <v>9</v>
      </c>
      <c r="B99" s="5" t="s">
        <v>457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1">
        <f t="shared" ref="L99:L113" si="26">I99+F99+C99</f>
        <v>0</v>
      </c>
      <c r="M99" s="125">
        <f t="shared" si="16"/>
        <v>0</v>
      </c>
      <c r="N99" s="125">
        <f t="shared" si="17"/>
        <v>0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3"/>
      <c r="AG99" s="23"/>
    </row>
    <row r="100" spans="1:33">
      <c r="A100" s="13" t="s">
        <v>459</v>
      </c>
      <c r="B100" s="5" t="s">
        <v>460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1">
        <f t="shared" si="26"/>
        <v>0</v>
      </c>
      <c r="M100" s="125">
        <f t="shared" si="16"/>
        <v>0</v>
      </c>
      <c r="N100" s="125">
        <f t="shared" si="17"/>
        <v>0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3"/>
      <c r="AG100" s="23"/>
    </row>
    <row r="101" spans="1:33">
      <c r="A101" s="13" t="s">
        <v>10</v>
      </c>
      <c r="B101" s="5" t="s">
        <v>461</v>
      </c>
      <c r="C101" s="110"/>
      <c r="D101" s="110"/>
      <c r="E101" s="110"/>
      <c r="F101" s="110"/>
      <c r="G101" s="110"/>
      <c r="H101" s="110"/>
      <c r="I101" s="110"/>
      <c r="J101" s="110"/>
      <c r="K101" s="110"/>
      <c r="L101" s="111">
        <f t="shared" si="26"/>
        <v>0</v>
      </c>
      <c r="M101" s="125">
        <f t="shared" si="16"/>
        <v>0</v>
      </c>
      <c r="N101" s="125">
        <f t="shared" si="17"/>
        <v>0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3"/>
      <c r="AG101" s="23"/>
    </row>
    <row r="102" spans="1:33">
      <c r="A102" s="15" t="s">
        <v>1079</v>
      </c>
      <c r="B102" s="7" t="s">
        <v>462</v>
      </c>
      <c r="C102" s="112"/>
      <c r="D102" s="112"/>
      <c r="E102" s="112"/>
      <c r="F102" s="112"/>
      <c r="G102" s="112"/>
      <c r="H102" s="112"/>
      <c r="I102" s="112"/>
      <c r="J102" s="112"/>
      <c r="K102" s="112"/>
      <c r="L102" s="113">
        <f t="shared" si="26"/>
        <v>0</v>
      </c>
      <c r="M102" s="125">
        <f t="shared" si="16"/>
        <v>0</v>
      </c>
      <c r="N102" s="125">
        <f t="shared" si="17"/>
        <v>0</v>
      </c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3"/>
      <c r="AG102" s="23"/>
    </row>
    <row r="103" spans="1:33">
      <c r="A103" s="37" t="s">
        <v>11</v>
      </c>
      <c r="B103" s="5" t="s">
        <v>463</v>
      </c>
      <c r="C103" s="114"/>
      <c r="D103" s="114"/>
      <c r="E103" s="114"/>
      <c r="F103" s="114"/>
      <c r="G103" s="114"/>
      <c r="H103" s="114"/>
      <c r="I103" s="114"/>
      <c r="J103" s="114"/>
      <c r="K103" s="114"/>
      <c r="L103" s="115">
        <f t="shared" si="26"/>
        <v>0</v>
      </c>
      <c r="M103" s="125">
        <f t="shared" si="16"/>
        <v>0</v>
      </c>
      <c r="N103" s="125">
        <f t="shared" si="17"/>
        <v>0</v>
      </c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3"/>
      <c r="AG103" s="23"/>
    </row>
    <row r="104" spans="1:33">
      <c r="A104" s="37" t="s">
        <v>1082</v>
      </c>
      <c r="B104" s="5" t="s">
        <v>466</v>
      </c>
      <c r="C104" s="114"/>
      <c r="D104" s="114"/>
      <c r="E104" s="114"/>
      <c r="F104" s="114"/>
      <c r="G104" s="114"/>
      <c r="H104" s="114"/>
      <c r="I104" s="114"/>
      <c r="J104" s="114"/>
      <c r="K104" s="114"/>
      <c r="L104" s="115">
        <f t="shared" si="26"/>
        <v>0</v>
      </c>
      <c r="M104" s="125">
        <f t="shared" si="16"/>
        <v>0</v>
      </c>
      <c r="N104" s="125">
        <f t="shared" si="17"/>
        <v>0</v>
      </c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3"/>
      <c r="AG104" s="23"/>
    </row>
    <row r="105" spans="1:33">
      <c r="A105" s="13" t="s">
        <v>467</v>
      </c>
      <c r="B105" s="5" t="s">
        <v>468</v>
      </c>
      <c r="C105" s="110"/>
      <c r="D105" s="110"/>
      <c r="E105" s="110"/>
      <c r="F105" s="110"/>
      <c r="G105" s="110"/>
      <c r="H105" s="110"/>
      <c r="I105" s="110"/>
      <c r="J105" s="110"/>
      <c r="K105" s="110"/>
      <c r="L105" s="111">
        <f t="shared" si="26"/>
        <v>0</v>
      </c>
      <c r="M105" s="125">
        <f t="shared" si="16"/>
        <v>0</v>
      </c>
      <c r="N105" s="125">
        <f t="shared" si="17"/>
        <v>0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3"/>
      <c r="AG105" s="23"/>
    </row>
    <row r="106" spans="1:33">
      <c r="A106" s="13" t="s">
        <v>12</v>
      </c>
      <c r="B106" s="5" t="s">
        <v>469</v>
      </c>
      <c r="C106" s="110"/>
      <c r="D106" s="110"/>
      <c r="E106" s="110"/>
      <c r="F106" s="110"/>
      <c r="G106" s="110"/>
      <c r="H106" s="110"/>
      <c r="I106" s="110"/>
      <c r="J106" s="110"/>
      <c r="K106" s="110"/>
      <c r="L106" s="111">
        <f t="shared" si="26"/>
        <v>0</v>
      </c>
      <c r="M106" s="125">
        <f t="shared" si="16"/>
        <v>0</v>
      </c>
      <c r="N106" s="125">
        <f t="shared" si="17"/>
        <v>0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3"/>
      <c r="AG106" s="23"/>
    </row>
    <row r="107" spans="1:33">
      <c r="A107" s="14" t="s">
        <v>1080</v>
      </c>
      <c r="B107" s="7" t="s">
        <v>470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7">
        <f t="shared" si="26"/>
        <v>0</v>
      </c>
      <c r="M107" s="125">
        <f t="shared" si="16"/>
        <v>0</v>
      </c>
      <c r="N107" s="125">
        <f t="shared" si="17"/>
        <v>0</v>
      </c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3"/>
      <c r="AG107" s="23"/>
    </row>
    <row r="108" spans="1:33">
      <c r="A108" s="37" t="s">
        <v>471</v>
      </c>
      <c r="B108" s="5" t="s">
        <v>472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5">
        <f t="shared" si="26"/>
        <v>0</v>
      </c>
      <c r="M108" s="125">
        <f t="shared" si="16"/>
        <v>0</v>
      </c>
      <c r="N108" s="125">
        <f t="shared" si="17"/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3"/>
      <c r="AG108" s="23"/>
    </row>
    <row r="109" spans="1:33">
      <c r="A109" s="37" t="s">
        <v>473</v>
      </c>
      <c r="B109" s="5" t="s">
        <v>474</v>
      </c>
      <c r="C109" s="114"/>
      <c r="D109" s="114"/>
      <c r="E109" s="114"/>
      <c r="F109" s="114"/>
      <c r="G109" s="114"/>
      <c r="H109" s="114"/>
      <c r="I109" s="114"/>
      <c r="J109" s="114"/>
      <c r="K109" s="114"/>
      <c r="L109" s="115">
        <f t="shared" si="26"/>
        <v>0</v>
      </c>
      <c r="M109" s="125">
        <f t="shared" si="16"/>
        <v>0</v>
      </c>
      <c r="N109" s="125">
        <f t="shared" si="17"/>
        <v>0</v>
      </c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3"/>
      <c r="AG109" s="23"/>
    </row>
    <row r="110" spans="1:33">
      <c r="A110" s="14" t="s">
        <v>475</v>
      </c>
      <c r="B110" s="7" t="s">
        <v>476</v>
      </c>
      <c r="C110" s="114"/>
      <c r="D110" s="114"/>
      <c r="E110" s="114"/>
      <c r="F110" s="114"/>
      <c r="G110" s="114"/>
      <c r="H110" s="114"/>
      <c r="I110" s="114"/>
      <c r="J110" s="114"/>
      <c r="K110" s="114"/>
      <c r="L110" s="115">
        <f t="shared" si="26"/>
        <v>0</v>
      </c>
      <c r="M110" s="125">
        <f t="shared" si="16"/>
        <v>0</v>
      </c>
      <c r="N110" s="125">
        <f t="shared" si="17"/>
        <v>0</v>
      </c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3"/>
      <c r="AG110" s="23"/>
    </row>
    <row r="111" spans="1:33">
      <c r="A111" s="37" t="s">
        <v>477</v>
      </c>
      <c r="B111" s="5" t="s">
        <v>478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115">
        <f t="shared" si="26"/>
        <v>0</v>
      </c>
      <c r="M111" s="125">
        <f t="shared" si="16"/>
        <v>0</v>
      </c>
      <c r="N111" s="125">
        <f t="shared" si="17"/>
        <v>0</v>
      </c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3"/>
      <c r="AG111" s="23"/>
    </row>
    <row r="112" spans="1:33">
      <c r="A112" s="37" t="s">
        <v>479</v>
      </c>
      <c r="B112" s="5" t="s">
        <v>480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5">
        <f t="shared" si="26"/>
        <v>0</v>
      </c>
      <c r="M112" s="125">
        <f t="shared" si="16"/>
        <v>0</v>
      </c>
      <c r="N112" s="125">
        <f t="shared" si="17"/>
        <v>0</v>
      </c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3"/>
      <c r="AG112" s="23"/>
    </row>
    <row r="113" spans="1:33">
      <c r="A113" s="37" t="s">
        <v>481</v>
      </c>
      <c r="B113" s="5" t="s">
        <v>482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5">
        <f t="shared" si="26"/>
        <v>0</v>
      </c>
      <c r="M113" s="125">
        <f t="shared" si="16"/>
        <v>0</v>
      </c>
      <c r="N113" s="125">
        <f t="shared" si="17"/>
        <v>0</v>
      </c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3"/>
      <c r="AG113" s="23"/>
    </row>
    <row r="114" spans="1:33">
      <c r="A114" s="38" t="s">
        <v>1081</v>
      </c>
      <c r="B114" s="39" t="s">
        <v>483</v>
      </c>
      <c r="C114" s="116">
        <f t="shared" ref="C114:L114" si="27">SUM(C99:C113)</f>
        <v>0</v>
      </c>
      <c r="D114" s="116">
        <f t="shared" si="27"/>
        <v>0</v>
      </c>
      <c r="E114" s="116">
        <f t="shared" si="27"/>
        <v>0</v>
      </c>
      <c r="F114" s="116">
        <f t="shared" si="27"/>
        <v>0</v>
      </c>
      <c r="G114" s="116">
        <f t="shared" si="27"/>
        <v>0</v>
      </c>
      <c r="H114" s="116">
        <f t="shared" si="27"/>
        <v>0</v>
      </c>
      <c r="I114" s="116">
        <f t="shared" si="27"/>
        <v>0</v>
      </c>
      <c r="J114" s="116">
        <f t="shared" si="27"/>
        <v>0</v>
      </c>
      <c r="K114" s="116">
        <f t="shared" si="27"/>
        <v>0</v>
      </c>
      <c r="L114" s="117">
        <f t="shared" si="27"/>
        <v>0</v>
      </c>
      <c r="M114" s="125">
        <f t="shared" si="16"/>
        <v>0</v>
      </c>
      <c r="N114" s="125">
        <f t="shared" si="17"/>
        <v>0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3"/>
      <c r="AG114" s="23"/>
    </row>
    <row r="115" spans="1:33">
      <c r="A115" s="37" t="s">
        <v>484</v>
      </c>
      <c r="B115" s="5" t="s">
        <v>485</v>
      </c>
      <c r="C115" s="114"/>
      <c r="D115" s="114"/>
      <c r="E115" s="114"/>
      <c r="F115" s="114"/>
      <c r="G115" s="114"/>
      <c r="H115" s="114"/>
      <c r="I115" s="114"/>
      <c r="J115" s="114"/>
      <c r="K115" s="114"/>
      <c r="L115" s="115">
        <f>I115+F115+C115</f>
        <v>0</v>
      </c>
      <c r="M115" s="125">
        <f t="shared" si="16"/>
        <v>0</v>
      </c>
      <c r="N115" s="125">
        <f t="shared" si="17"/>
        <v>0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3"/>
      <c r="AG115" s="23"/>
    </row>
    <row r="116" spans="1:33">
      <c r="A116" s="13" t="s">
        <v>486</v>
      </c>
      <c r="B116" s="5" t="s">
        <v>487</v>
      </c>
      <c r="C116" s="110"/>
      <c r="D116" s="110"/>
      <c r="E116" s="110"/>
      <c r="F116" s="110"/>
      <c r="G116" s="110"/>
      <c r="H116" s="110"/>
      <c r="I116" s="110"/>
      <c r="J116" s="110"/>
      <c r="K116" s="110"/>
      <c r="L116" s="111">
        <f>I116+F116+C116</f>
        <v>0</v>
      </c>
      <c r="M116" s="125">
        <f t="shared" si="16"/>
        <v>0</v>
      </c>
      <c r="N116" s="125">
        <f t="shared" si="17"/>
        <v>0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3"/>
      <c r="AG116" s="23"/>
    </row>
    <row r="117" spans="1:33">
      <c r="A117" s="37" t="s">
        <v>13</v>
      </c>
      <c r="B117" s="5" t="s">
        <v>488</v>
      </c>
      <c r="C117" s="114"/>
      <c r="D117" s="114"/>
      <c r="E117" s="114"/>
      <c r="F117" s="114"/>
      <c r="G117" s="114"/>
      <c r="H117" s="114"/>
      <c r="I117" s="114"/>
      <c r="J117" s="114"/>
      <c r="K117" s="114"/>
      <c r="L117" s="115">
        <f>I117+F117+C117</f>
        <v>0</v>
      </c>
      <c r="M117" s="125">
        <f t="shared" si="16"/>
        <v>0</v>
      </c>
      <c r="N117" s="125">
        <f t="shared" si="17"/>
        <v>0</v>
      </c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3"/>
      <c r="AG117" s="23"/>
    </row>
    <row r="118" spans="1:33">
      <c r="A118" s="37" t="s">
        <v>1083</v>
      </c>
      <c r="B118" s="5" t="s">
        <v>489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5">
        <f>I118+F118+C118</f>
        <v>0</v>
      </c>
      <c r="M118" s="125">
        <f t="shared" si="16"/>
        <v>0</v>
      </c>
      <c r="N118" s="125">
        <f t="shared" si="17"/>
        <v>0</v>
      </c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3"/>
      <c r="AG118" s="23"/>
    </row>
    <row r="119" spans="1:33">
      <c r="A119" s="38" t="s">
        <v>1084</v>
      </c>
      <c r="B119" s="39" t="s">
        <v>493</v>
      </c>
      <c r="C119" s="116">
        <f>SUM(C115:C118)</f>
        <v>0</v>
      </c>
      <c r="D119" s="116"/>
      <c r="E119" s="116"/>
      <c r="F119" s="116">
        <f>SUM(F115:F118)</f>
        <v>0</v>
      </c>
      <c r="G119" s="116"/>
      <c r="H119" s="116"/>
      <c r="I119" s="116">
        <f>SUM(I115:I118)</f>
        <v>0</v>
      </c>
      <c r="J119" s="116"/>
      <c r="K119" s="116"/>
      <c r="L119" s="117">
        <f>SUM(L115:L118)</f>
        <v>0</v>
      </c>
      <c r="M119" s="125">
        <f t="shared" si="16"/>
        <v>0</v>
      </c>
      <c r="N119" s="125">
        <f t="shared" si="17"/>
        <v>0</v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3"/>
      <c r="AG119" s="23"/>
    </row>
    <row r="120" spans="1:33">
      <c r="A120" s="13" t="s">
        <v>494</v>
      </c>
      <c r="B120" s="5" t="s">
        <v>495</v>
      </c>
      <c r="C120" s="110"/>
      <c r="D120" s="110"/>
      <c r="E120" s="110"/>
      <c r="F120" s="110"/>
      <c r="G120" s="110"/>
      <c r="H120" s="110"/>
      <c r="I120" s="110"/>
      <c r="J120" s="110"/>
      <c r="K120" s="110"/>
      <c r="L120" s="111">
        <f>I120+F120+C120</f>
        <v>0</v>
      </c>
      <c r="M120" s="125">
        <f t="shared" si="16"/>
        <v>0</v>
      </c>
      <c r="N120" s="125">
        <f t="shared" si="17"/>
        <v>0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3"/>
      <c r="AG120" s="23"/>
    </row>
    <row r="121" spans="1:33" ht="15.6">
      <c r="A121" s="40" t="s">
        <v>17</v>
      </c>
      <c r="B121" s="41" t="s">
        <v>496</v>
      </c>
      <c r="C121" s="116">
        <f t="shared" ref="C121:L121" si="28">C119+C114+C120</f>
        <v>0</v>
      </c>
      <c r="D121" s="116">
        <f t="shared" si="28"/>
        <v>0</v>
      </c>
      <c r="E121" s="116">
        <f t="shared" si="28"/>
        <v>0</v>
      </c>
      <c r="F121" s="116">
        <f t="shared" si="28"/>
        <v>0</v>
      </c>
      <c r="G121" s="116">
        <f t="shared" si="28"/>
        <v>0</v>
      </c>
      <c r="H121" s="116">
        <f t="shared" si="28"/>
        <v>0</v>
      </c>
      <c r="I121" s="116">
        <f t="shared" si="28"/>
        <v>0</v>
      </c>
      <c r="J121" s="116">
        <f t="shared" si="28"/>
        <v>0</v>
      </c>
      <c r="K121" s="116">
        <f t="shared" si="28"/>
        <v>0</v>
      </c>
      <c r="L121" s="117">
        <f t="shared" si="28"/>
        <v>0</v>
      </c>
      <c r="M121" s="125">
        <f t="shared" si="16"/>
        <v>0</v>
      </c>
      <c r="N121" s="125">
        <f t="shared" si="17"/>
        <v>0</v>
      </c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3"/>
      <c r="AG121" s="23"/>
    </row>
    <row r="122" spans="1:33" ht="15.6">
      <c r="A122" s="127" t="s">
        <v>54</v>
      </c>
      <c r="B122" s="128"/>
      <c r="C122" s="130">
        <f t="shared" ref="C122:L122" si="29">C121+C98</f>
        <v>62232</v>
      </c>
      <c r="D122" s="130">
        <f t="shared" si="29"/>
        <v>63368</v>
      </c>
      <c r="E122" s="130">
        <f t="shared" si="29"/>
        <v>61483</v>
      </c>
      <c r="F122" s="130">
        <f t="shared" si="29"/>
        <v>0</v>
      </c>
      <c r="G122" s="130">
        <f t="shared" si="29"/>
        <v>0</v>
      </c>
      <c r="H122" s="130">
        <f t="shared" si="29"/>
        <v>0</v>
      </c>
      <c r="I122" s="130">
        <f t="shared" si="29"/>
        <v>0</v>
      </c>
      <c r="J122" s="130">
        <f t="shared" si="29"/>
        <v>0</v>
      </c>
      <c r="K122" s="130">
        <f t="shared" si="29"/>
        <v>0</v>
      </c>
      <c r="L122" s="125">
        <f t="shared" si="29"/>
        <v>62232</v>
      </c>
      <c r="M122" s="125">
        <f t="shared" si="16"/>
        <v>63368</v>
      </c>
      <c r="N122" s="125">
        <f t="shared" si="17"/>
        <v>61483</v>
      </c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>
      <c r="B123" s="23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>
      <c r="B124" s="23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>
      <c r="B125" s="23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>
      <c r="B126" s="23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>
      <c r="B127" s="23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>
      <c r="B128" s="23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2:33">
      <c r="B129" s="23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2:33">
      <c r="B130" s="23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2:33">
      <c r="B131" s="23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2:33">
      <c r="B132" s="23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2:33">
      <c r="B133" s="23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2:33">
      <c r="B134" s="23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2:33">
      <c r="B135" s="23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2:33">
      <c r="B136" s="23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2:33">
      <c r="B137" s="23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2:33">
      <c r="B138" s="23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2:33">
      <c r="B139" s="23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2:33">
      <c r="B140" s="23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2:33">
      <c r="B141" s="23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2:33">
      <c r="B142" s="23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2:33">
      <c r="B143" s="23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2:33">
      <c r="B144" s="23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2:33">
      <c r="B145" s="23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2:33">
      <c r="B146" s="23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2:33">
      <c r="B147" s="23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2:33">
      <c r="B148" s="23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2:33">
      <c r="B149" s="23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2:33">
      <c r="B150" s="23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2:33">
      <c r="B151" s="23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2:33">
      <c r="B152" s="23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2:33">
      <c r="B153" s="23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2:33">
      <c r="B154" s="23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2:33">
      <c r="B155" s="23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2:33">
      <c r="B156" s="23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2:33">
      <c r="B157" s="23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2:33">
      <c r="B158" s="23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</row>
    <row r="159" spans="2:33">
      <c r="B159" s="23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2:33">
      <c r="B160" s="23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2:33">
      <c r="B161" s="23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2:33">
      <c r="B162" s="23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2:33">
      <c r="B163" s="23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2:33">
      <c r="B164" s="23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2:33">
      <c r="B165" s="23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2:33">
      <c r="B166" s="23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2:33">
      <c r="B167" s="23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2:33">
      <c r="B168" s="23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2:33">
      <c r="B169" s="23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2:33">
      <c r="B170" s="23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2:33">
      <c r="B171" s="23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</sheetData>
  <mergeCells count="2">
    <mergeCell ref="A1:L1"/>
    <mergeCell ref="A2:L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29" orientation="portrait" horizontalDpi="300" verticalDpi="300" r:id="rId1"/>
  <headerFooter alignWithMargins="0">
    <oddHeader>&amp;R4.sz. melléklet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94"/>
  <sheetViews>
    <sheetView zoomScale="70" workbookViewId="0">
      <pane xSplit="2" ySplit="5" topLeftCell="C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4.4"/>
  <cols>
    <col min="1" max="1" width="92.5546875" customWidth="1"/>
    <col min="3" max="3" width="14.6640625" style="122" customWidth="1"/>
    <col min="4" max="4" width="16.33203125" customWidth="1"/>
    <col min="5" max="5" width="14.33203125" customWidth="1"/>
  </cols>
  <sheetData>
    <row r="1" spans="1:5" ht="27" customHeight="1">
      <c r="A1" s="89" t="s">
        <v>1020</v>
      </c>
      <c r="B1" s="204"/>
      <c r="C1" s="1"/>
    </row>
    <row r="2" spans="1:5" ht="23.25" customHeight="1">
      <c r="A2" s="200" t="s">
        <v>101</v>
      </c>
      <c r="B2" s="134"/>
      <c r="C2" s="1"/>
    </row>
    <row r="3" spans="1:5" ht="18">
      <c r="A3" s="121"/>
    </row>
    <row r="4" spans="1:5">
      <c r="A4" t="s">
        <v>691</v>
      </c>
    </row>
    <row r="5" spans="1:5" ht="40.200000000000003">
      <c r="A5" s="2" t="s">
        <v>319</v>
      </c>
      <c r="B5" s="3" t="s">
        <v>267</v>
      </c>
      <c r="C5" s="124" t="s">
        <v>1029</v>
      </c>
      <c r="D5" s="124" t="s">
        <v>1030</v>
      </c>
      <c r="E5" s="124" t="s">
        <v>1031</v>
      </c>
    </row>
    <row r="6" spans="1:5" ht="15" customHeight="1">
      <c r="A6" s="31" t="s">
        <v>497</v>
      </c>
      <c r="B6" s="6" t="s">
        <v>498</v>
      </c>
      <c r="C6" s="125">
        <f>'7.bevételek ÖK'!L6</f>
        <v>61614</v>
      </c>
      <c r="D6" s="125">
        <f>'7.bevételek ÖK'!M6</f>
        <v>63260</v>
      </c>
      <c r="E6" s="125">
        <f>'7.bevételek ÖK'!N6</f>
        <v>63260</v>
      </c>
    </row>
    <row r="7" spans="1:5" ht="15" customHeight="1">
      <c r="A7" s="5" t="s">
        <v>499</v>
      </c>
      <c r="B7" s="6" t="s">
        <v>500</v>
      </c>
      <c r="C7" s="125">
        <f>'7.bevételek ÖK'!L7</f>
        <v>47961</v>
      </c>
      <c r="D7" s="125">
        <f>'7.bevételek ÖK'!M7</f>
        <v>46559</v>
      </c>
      <c r="E7" s="125">
        <f>'7.bevételek ÖK'!N7</f>
        <v>46559</v>
      </c>
    </row>
    <row r="8" spans="1:5" ht="15" customHeight="1">
      <c r="A8" s="5" t="s">
        <v>501</v>
      </c>
      <c r="B8" s="6" t="s">
        <v>502</v>
      </c>
      <c r="C8" s="125">
        <f>'7.bevételek ÖK'!L8</f>
        <v>14826</v>
      </c>
      <c r="D8" s="125">
        <f>'7.bevételek ÖK'!M8</f>
        <v>26975</v>
      </c>
      <c r="E8" s="125">
        <f>'7.bevételek ÖK'!N8</f>
        <v>26975</v>
      </c>
    </row>
    <row r="9" spans="1:5" ht="15" customHeight="1">
      <c r="A9" s="5" t="s">
        <v>503</v>
      </c>
      <c r="B9" s="6" t="s">
        <v>504</v>
      </c>
      <c r="C9" s="125">
        <f>'7.bevételek ÖK'!L9</f>
        <v>2840</v>
      </c>
      <c r="D9" s="125">
        <f>'7.bevételek ÖK'!M9</f>
        <v>2840</v>
      </c>
      <c r="E9" s="125">
        <f>'7.bevételek ÖK'!N9</f>
        <v>2840</v>
      </c>
    </row>
    <row r="10" spans="1:5" ht="15" customHeight="1">
      <c r="A10" s="5" t="s">
        <v>505</v>
      </c>
      <c r="B10" s="6" t="s">
        <v>506</v>
      </c>
      <c r="C10" s="125">
        <f>'7.bevételek ÖK'!L10</f>
        <v>168</v>
      </c>
      <c r="D10" s="125">
        <f>'7.bevételek ÖK'!M10</f>
        <v>431</v>
      </c>
      <c r="E10" s="125">
        <f>'7.bevételek ÖK'!N10</f>
        <v>431</v>
      </c>
    </row>
    <row r="11" spans="1:5" ht="15" customHeight="1">
      <c r="A11" s="5" t="s">
        <v>507</v>
      </c>
      <c r="B11" s="6" t="s">
        <v>508</v>
      </c>
      <c r="C11" s="125">
        <f>'7.bevételek ÖK'!L11</f>
        <v>0</v>
      </c>
      <c r="D11" s="125">
        <f>'7.bevételek ÖK'!M11</f>
        <v>2847</v>
      </c>
      <c r="E11" s="125">
        <f>'7.bevételek ÖK'!N11</f>
        <v>2847</v>
      </c>
    </row>
    <row r="12" spans="1:5" ht="15" customHeight="1">
      <c r="A12" s="7" t="s">
        <v>57</v>
      </c>
      <c r="B12" s="8" t="s">
        <v>509</v>
      </c>
      <c r="C12" s="125">
        <f>'7.bevételek ÖK'!L12</f>
        <v>127409</v>
      </c>
      <c r="D12" s="125">
        <f>'7.bevételek ÖK'!M12</f>
        <v>142912</v>
      </c>
      <c r="E12" s="125">
        <f>'7.bevételek ÖK'!N12</f>
        <v>142912</v>
      </c>
    </row>
    <row r="13" spans="1:5" ht="15" customHeight="1">
      <c r="A13" s="5" t="s">
        <v>510</v>
      </c>
      <c r="B13" s="6" t="s">
        <v>511</v>
      </c>
      <c r="C13" s="125">
        <f>'7.bevételek ÖK'!L13</f>
        <v>0</v>
      </c>
      <c r="D13" s="125">
        <f>'7.bevételek ÖK'!M13</f>
        <v>0</v>
      </c>
      <c r="E13" s="125">
        <f>'7.bevételek ÖK'!N13</f>
        <v>0</v>
      </c>
    </row>
    <row r="14" spans="1:5" ht="15" customHeight="1">
      <c r="A14" s="5" t="s">
        <v>512</v>
      </c>
      <c r="B14" s="6" t="s">
        <v>513</v>
      </c>
      <c r="C14" s="125">
        <f>'7.bevételek ÖK'!L14</f>
        <v>0</v>
      </c>
      <c r="D14" s="125">
        <f>'7.bevételek ÖK'!M14</f>
        <v>0</v>
      </c>
      <c r="E14" s="125">
        <f>'7.bevételek ÖK'!N14</f>
        <v>0</v>
      </c>
    </row>
    <row r="15" spans="1:5" ht="15" customHeight="1">
      <c r="A15" s="5" t="s">
        <v>18</v>
      </c>
      <c r="B15" s="6" t="s">
        <v>514</v>
      </c>
      <c r="C15" s="125">
        <f>'7.bevételek ÖK'!L15</f>
        <v>0</v>
      </c>
      <c r="D15" s="125">
        <f>'7.bevételek ÖK'!M15</f>
        <v>0</v>
      </c>
      <c r="E15" s="125">
        <f>'7.bevételek ÖK'!N15</f>
        <v>0</v>
      </c>
    </row>
    <row r="16" spans="1:5" ht="15" customHeight="1">
      <c r="A16" s="5" t="s">
        <v>19</v>
      </c>
      <c r="B16" s="6" t="s">
        <v>515</v>
      </c>
      <c r="C16" s="125">
        <f>'7.bevételek ÖK'!L16</f>
        <v>0</v>
      </c>
      <c r="D16" s="125">
        <f>'7.bevételek ÖK'!M16</f>
        <v>0</v>
      </c>
      <c r="E16" s="125">
        <f>'7.bevételek ÖK'!N16</f>
        <v>0</v>
      </c>
    </row>
    <row r="17" spans="1:5" ht="15" customHeight="1">
      <c r="A17" s="5" t="s">
        <v>20</v>
      </c>
      <c r="B17" s="6" t="s">
        <v>516</v>
      </c>
      <c r="C17" s="125">
        <f>'7.bevételek ÖK'!L17</f>
        <v>49529</v>
      </c>
      <c r="D17" s="125">
        <f>'7.bevételek ÖK'!M17</f>
        <v>49529</v>
      </c>
      <c r="E17" s="125">
        <f>'7.bevételek ÖK'!N17</f>
        <v>7737</v>
      </c>
    </row>
    <row r="18" spans="1:5" ht="15" customHeight="1">
      <c r="A18" s="39" t="s">
        <v>58</v>
      </c>
      <c r="B18" s="50" t="s">
        <v>517</v>
      </c>
      <c r="C18" s="125">
        <f>'7.bevételek ÖK'!L18</f>
        <v>176938</v>
      </c>
      <c r="D18" s="125">
        <f>'7.bevételek ÖK'!M18</f>
        <v>192441</v>
      </c>
      <c r="E18" s="125">
        <f>'7.bevételek ÖK'!N18</f>
        <v>150649</v>
      </c>
    </row>
    <row r="19" spans="1:5" ht="15" customHeight="1">
      <c r="A19" s="5" t="s">
        <v>518</v>
      </c>
      <c r="B19" s="6" t="s">
        <v>519</v>
      </c>
      <c r="C19" s="125">
        <f>'7.bevételek ÖK'!L19</f>
        <v>0</v>
      </c>
      <c r="D19" s="125">
        <f>'7.bevételek ÖK'!M19</f>
        <v>12798</v>
      </c>
      <c r="E19" s="125">
        <f>'7.bevételek ÖK'!N19</f>
        <v>12798</v>
      </c>
    </row>
    <row r="20" spans="1:5" ht="15" customHeight="1">
      <c r="A20" s="5" t="s">
        <v>520</v>
      </c>
      <c r="B20" s="6" t="s">
        <v>521</v>
      </c>
      <c r="C20" s="125">
        <f>'7.bevételek ÖK'!L20</f>
        <v>0</v>
      </c>
      <c r="D20" s="125">
        <f>'7.bevételek ÖK'!M20</f>
        <v>0</v>
      </c>
      <c r="E20" s="125">
        <f>'7.bevételek ÖK'!N20</f>
        <v>0</v>
      </c>
    </row>
    <row r="21" spans="1:5" ht="15" customHeight="1">
      <c r="A21" s="5" t="s">
        <v>21</v>
      </c>
      <c r="B21" s="6" t="s">
        <v>522</v>
      </c>
      <c r="C21" s="125">
        <f>'7.bevételek ÖK'!L21</f>
        <v>0</v>
      </c>
      <c r="D21" s="125">
        <f>'7.bevételek ÖK'!M21</f>
        <v>0</v>
      </c>
      <c r="E21" s="125">
        <f>'7.bevételek ÖK'!N21</f>
        <v>0</v>
      </c>
    </row>
    <row r="22" spans="1:5" ht="15" customHeight="1">
      <c r="A22" s="5" t="s">
        <v>22</v>
      </c>
      <c r="B22" s="6" t="s">
        <v>523</v>
      </c>
      <c r="C22" s="125">
        <f>'7.bevételek ÖK'!L22</f>
        <v>0</v>
      </c>
      <c r="D22" s="125">
        <f>'7.bevételek ÖK'!M22</f>
        <v>0</v>
      </c>
      <c r="E22" s="125">
        <f>'7.bevételek ÖK'!N22</f>
        <v>0</v>
      </c>
    </row>
    <row r="23" spans="1:5" ht="15" customHeight="1">
      <c r="A23" s="5" t="s">
        <v>23</v>
      </c>
      <c r="B23" s="6" t="s">
        <v>524</v>
      </c>
      <c r="C23" s="125">
        <f>'7.bevételek ÖK'!L23</f>
        <v>0</v>
      </c>
      <c r="D23" s="125">
        <f>'7.bevételek ÖK'!M23</f>
        <v>0</v>
      </c>
      <c r="E23" s="125">
        <f>'7.bevételek ÖK'!N23</f>
        <v>0</v>
      </c>
    </row>
    <row r="24" spans="1:5" ht="15" customHeight="1">
      <c r="A24" s="39" t="s">
        <v>59</v>
      </c>
      <c r="B24" s="50" t="s">
        <v>525</v>
      </c>
      <c r="C24" s="125">
        <f>'7.bevételek ÖK'!L24</f>
        <v>0</v>
      </c>
      <c r="D24" s="125">
        <f>'7.bevételek ÖK'!M24</f>
        <v>12798</v>
      </c>
      <c r="E24" s="125">
        <f>'7.bevételek ÖK'!N24</f>
        <v>12798</v>
      </c>
    </row>
    <row r="25" spans="1:5" ht="15" customHeight="1">
      <c r="A25" s="5" t="s">
        <v>24</v>
      </c>
      <c r="B25" s="6" t="s">
        <v>526</v>
      </c>
      <c r="C25" s="125">
        <f>'7.bevételek ÖK'!L25</f>
        <v>50</v>
      </c>
      <c r="D25" s="125">
        <f>'7.bevételek ÖK'!M25</f>
        <v>50</v>
      </c>
      <c r="E25" s="125">
        <f>'7.bevételek ÖK'!N25</f>
        <v>0</v>
      </c>
    </row>
    <row r="26" spans="1:5" ht="15" customHeight="1">
      <c r="A26" s="5" t="s">
        <v>25</v>
      </c>
      <c r="B26" s="6" t="s">
        <v>527</v>
      </c>
      <c r="C26" s="125">
        <f>'7.bevételek ÖK'!L26</f>
        <v>0</v>
      </c>
      <c r="D26" s="125">
        <f>'7.bevételek ÖK'!M26</f>
        <v>0</v>
      </c>
      <c r="E26" s="125">
        <f>'7.bevételek ÖK'!N26</f>
        <v>0</v>
      </c>
    </row>
    <row r="27" spans="1:5" ht="15" customHeight="1">
      <c r="A27" s="7" t="s">
        <v>60</v>
      </c>
      <c r="B27" s="8" t="s">
        <v>528</v>
      </c>
      <c r="C27" s="125">
        <f>'7.bevételek ÖK'!L27</f>
        <v>50</v>
      </c>
      <c r="D27" s="125">
        <f>'7.bevételek ÖK'!M27</f>
        <v>50</v>
      </c>
      <c r="E27" s="125">
        <f>'7.bevételek ÖK'!N27</f>
        <v>0</v>
      </c>
    </row>
    <row r="28" spans="1:5" ht="15" customHeight="1">
      <c r="A28" s="5" t="s">
        <v>26</v>
      </c>
      <c r="B28" s="6" t="s">
        <v>529</v>
      </c>
      <c r="C28" s="125">
        <f>'7.bevételek ÖK'!L28</f>
        <v>0</v>
      </c>
      <c r="D28" s="125">
        <f>'7.bevételek ÖK'!M28</f>
        <v>0</v>
      </c>
      <c r="E28" s="125">
        <f>'7.bevételek ÖK'!N28</f>
        <v>0</v>
      </c>
    </row>
    <row r="29" spans="1:5" ht="15" customHeight="1">
      <c r="A29" s="5" t="s">
        <v>27</v>
      </c>
      <c r="B29" s="6" t="s">
        <v>530</v>
      </c>
      <c r="C29" s="125">
        <f>'7.bevételek ÖK'!L29</f>
        <v>0</v>
      </c>
      <c r="D29" s="125">
        <f>'7.bevételek ÖK'!M29</f>
        <v>0</v>
      </c>
      <c r="E29" s="125">
        <f>'7.bevételek ÖK'!N29</f>
        <v>0</v>
      </c>
    </row>
    <row r="30" spans="1:5" ht="15" customHeight="1">
      <c r="A30" s="5" t="s">
        <v>28</v>
      </c>
      <c r="B30" s="6" t="s">
        <v>531</v>
      </c>
      <c r="C30" s="125">
        <f>'7.bevételek ÖK'!L30</f>
        <v>96308</v>
      </c>
      <c r="D30" s="125">
        <f>'7.bevételek ÖK'!M30</f>
        <v>96308</v>
      </c>
      <c r="E30" s="125">
        <f>'7.bevételek ÖK'!N30</f>
        <v>96239</v>
      </c>
    </row>
    <row r="31" spans="1:5" ht="15" customHeight="1">
      <c r="A31" s="5" t="s">
        <v>29</v>
      </c>
      <c r="B31" s="6" t="s">
        <v>532</v>
      </c>
      <c r="C31" s="125">
        <f>'7.bevételek ÖK'!L31</f>
        <v>35221</v>
      </c>
      <c r="D31" s="125">
        <f>'7.bevételek ÖK'!M31</f>
        <v>35221</v>
      </c>
      <c r="E31" s="125">
        <f>'7.bevételek ÖK'!N31</f>
        <v>38113</v>
      </c>
    </row>
    <row r="32" spans="1:5" ht="15" customHeight="1">
      <c r="A32" s="5" t="s">
        <v>30</v>
      </c>
      <c r="B32" s="6" t="s">
        <v>535</v>
      </c>
      <c r="C32" s="125">
        <f>'7.bevételek ÖK'!L32</f>
        <v>0</v>
      </c>
      <c r="D32" s="125">
        <f>'7.bevételek ÖK'!M32</f>
        <v>0</v>
      </c>
      <c r="E32" s="125">
        <f>'7.bevételek ÖK'!N32</f>
        <v>0</v>
      </c>
    </row>
    <row r="33" spans="1:5" ht="15" customHeight="1">
      <c r="A33" s="5" t="s">
        <v>536</v>
      </c>
      <c r="B33" s="6" t="s">
        <v>537</v>
      </c>
      <c r="C33" s="125">
        <f>'7.bevételek ÖK'!L33</f>
        <v>0</v>
      </c>
      <c r="D33" s="125">
        <f>'7.bevételek ÖK'!M33</f>
        <v>0</v>
      </c>
      <c r="E33" s="125">
        <f>'7.bevételek ÖK'!N33</f>
        <v>0</v>
      </c>
    </row>
    <row r="34" spans="1:5" ht="15" customHeight="1">
      <c r="A34" s="5" t="s">
        <v>31</v>
      </c>
      <c r="B34" s="6" t="s">
        <v>538</v>
      </c>
      <c r="C34" s="125">
        <f>'7.bevételek ÖK'!L34</f>
        <v>7286</v>
      </c>
      <c r="D34" s="125">
        <f>'7.bevételek ÖK'!M34</f>
        <v>7286</v>
      </c>
      <c r="E34" s="125">
        <f>'7.bevételek ÖK'!N34</f>
        <v>10532</v>
      </c>
    </row>
    <row r="35" spans="1:5" ht="15" customHeight="1">
      <c r="A35" s="5" t="s">
        <v>32</v>
      </c>
      <c r="B35" s="6" t="s">
        <v>542</v>
      </c>
      <c r="C35" s="125">
        <f>'7.bevételek ÖK'!L35</f>
        <v>4117</v>
      </c>
      <c r="D35" s="125">
        <f>'7.bevételek ÖK'!M35</f>
        <v>4117</v>
      </c>
      <c r="E35" s="125">
        <f>'7.bevételek ÖK'!N35</f>
        <v>1092</v>
      </c>
    </row>
    <row r="36" spans="1:5" ht="15" customHeight="1">
      <c r="A36" s="7" t="s">
        <v>61</v>
      </c>
      <c r="B36" s="8" t="s">
        <v>545</v>
      </c>
      <c r="C36" s="125">
        <f>'7.bevételek ÖK'!L36</f>
        <v>46624</v>
      </c>
      <c r="D36" s="125">
        <f>'7.bevételek ÖK'!M36</f>
        <v>46624</v>
      </c>
      <c r="E36" s="125">
        <f>'7.bevételek ÖK'!N36</f>
        <v>49737</v>
      </c>
    </row>
    <row r="37" spans="1:5" ht="15" customHeight="1">
      <c r="A37" s="5" t="s">
        <v>33</v>
      </c>
      <c r="B37" s="6" t="s">
        <v>546</v>
      </c>
      <c r="C37" s="125">
        <f>'7.bevételek ÖK'!L37</f>
        <v>3800</v>
      </c>
      <c r="D37" s="125">
        <f>'7.bevételek ÖK'!M37</f>
        <v>3800</v>
      </c>
      <c r="E37" s="125">
        <f>'7.bevételek ÖK'!N37</f>
        <v>6931</v>
      </c>
    </row>
    <row r="38" spans="1:5" ht="15" customHeight="1">
      <c r="A38" s="39" t="s">
        <v>62</v>
      </c>
      <c r="B38" s="50" t="s">
        <v>547</v>
      </c>
      <c r="C38" s="125">
        <f>'7.bevételek ÖK'!L38</f>
        <v>146782</v>
      </c>
      <c r="D38" s="125">
        <f>'7.bevételek ÖK'!M38</f>
        <v>146782</v>
      </c>
      <c r="E38" s="125">
        <f>'7.bevételek ÖK'!N38</f>
        <v>152907</v>
      </c>
    </row>
    <row r="39" spans="1:5" ht="15" customHeight="1">
      <c r="A39" s="13" t="s">
        <v>548</v>
      </c>
      <c r="B39" s="6" t="s">
        <v>549</v>
      </c>
      <c r="C39" s="125">
        <f>'7.bevételek ÖK'!L39</f>
        <v>100</v>
      </c>
      <c r="D39" s="125">
        <f>'7.bevételek ÖK'!M39</f>
        <v>100</v>
      </c>
      <c r="E39" s="125">
        <f>'7.bevételek ÖK'!N39</f>
        <v>10</v>
      </c>
    </row>
    <row r="40" spans="1:5" ht="15" customHeight="1">
      <c r="A40" s="13" t="s">
        <v>34</v>
      </c>
      <c r="B40" s="6" t="s">
        <v>550</v>
      </c>
      <c r="C40" s="125">
        <f>'7.bevételek ÖK'!L40</f>
        <v>34720</v>
      </c>
      <c r="D40" s="125">
        <f>'7.bevételek ÖK'!M40</f>
        <v>23377</v>
      </c>
      <c r="E40" s="125">
        <f>'7.bevételek ÖK'!N40</f>
        <v>23476</v>
      </c>
    </row>
    <row r="41" spans="1:5" ht="15" customHeight="1">
      <c r="A41" s="13" t="s">
        <v>35</v>
      </c>
      <c r="B41" s="6" t="s">
        <v>551</v>
      </c>
      <c r="C41" s="125">
        <f>'7.bevételek ÖK'!L41</f>
        <v>600</v>
      </c>
      <c r="D41" s="125">
        <f>'7.bevételek ÖK'!M41</f>
        <v>600</v>
      </c>
      <c r="E41" s="125">
        <f>'7.bevételek ÖK'!N41</f>
        <v>775</v>
      </c>
    </row>
    <row r="42" spans="1:5" ht="15" customHeight="1">
      <c r="A42" s="13" t="s">
        <v>36</v>
      </c>
      <c r="B42" s="6" t="s">
        <v>552</v>
      </c>
      <c r="C42" s="125">
        <f>'7.bevételek ÖK'!L42</f>
        <v>1000</v>
      </c>
      <c r="D42" s="125">
        <f>'7.bevételek ÖK'!M42</f>
        <v>1000</v>
      </c>
      <c r="E42" s="125">
        <f>'7.bevételek ÖK'!N42</f>
        <v>0</v>
      </c>
    </row>
    <row r="43" spans="1:5" ht="15" customHeight="1">
      <c r="A43" s="13" t="s">
        <v>553</v>
      </c>
      <c r="B43" s="6" t="s">
        <v>554</v>
      </c>
      <c r="C43" s="125">
        <f>'7.bevételek ÖK'!L43</f>
        <v>0</v>
      </c>
      <c r="D43" s="125">
        <f>'7.bevételek ÖK'!M43</f>
        <v>0</v>
      </c>
      <c r="E43" s="125">
        <f>'7.bevételek ÖK'!N43</f>
        <v>0</v>
      </c>
    </row>
    <row r="44" spans="1:5" ht="15" customHeight="1">
      <c r="A44" s="13" t="s">
        <v>555</v>
      </c>
      <c r="B44" s="6" t="s">
        <v>556</v>
      </c>
      <c r="C44" s="125">
        <f>'7.bevételek ÖK'!L44</f>
        <v>8647</v>
      </c>
      <c r="D44" s="125">
        <f>'7.bevételek ÖK'!M44</f>
        <v>8647</v>
      </c>
      <c r="E44" s="125">
        <f>'7.bevételek ÖK'!N44</f>
        <v>7139</v>
      </c>
    </row>
    <row r="45" spans="1:5" ht="15" customHeight="1">
      <c r="A45" s="13" t="s">
        <v>557</v>
      </c>
      <c r="B45" s="6" t="s">
        <v>558</v>
      </c>
      <c r="C45" s="125">
        <f>'7.bevételek ÖK'!L45</f>
        <v>0</v>
      </c>
      <c r="D45" s="125">
        <f>'7.bevételek ÖK'!M45</f>
        <v>0</v>
      </c>
      <c r="E45" s="125">
        <f>'7.bevételek ÖK'!N45</f>
        <v>0</v>
      </c>
    </row>
    <row r="46" spans="1:5" ht="15" customHeight="1">
      <c r="A46" s="13" t="s">
        <v>37</v>
      </c>
      <c r="B46" s="6" t="s">
        <v>559</v>
      </c>
      <c r="C46" s="125">
        <f>'7.bevételek ÖK'!L46</f>
        <v>7680</v>
      </c>
      <c r="D46" s="125">
        <f>'7.bevételek ÖK'!M46</f>
        <v>7680</v>
      </c>
      <c r="E46" s="125">
        <f>'7.bevételek ÖK'!N46</f>
        <v>0</v>
      </c>
    </row>
    <row r="47" spans="1:5" ht="15" customHeight="1">
      <c r="A47" s="13" t="s">
        <v>38</v>
      </c>
      <c r="B47" s="6" t="s">
        <v>560</v>
      </c>
      <c r="C47" s="125">
        <f>'7.bevételek ÖK'!L47</f>
        <v>0</v>
      </c>
      <c r="D47" s="125">
        <f>'7.bevételek ÖK'!M47</f>
        <v>0</v>
      </c>
      <c r="E47" s="125">
        <f>'7.bevételek ÖK'!N47</f>
        <v>10</v>
      </c>
    </row>
    <row r="48" spans="1:5" ht="15" customHeight="1">
      <c r="A48" s="13" t="s">
        <v>39</v>
      </c>
      <c r="B48" s="6" t="s">
        <v>561</v>
      </c>
      <c r="C48" s="125">
        <f>'7.bevételek ÖK'!L48</f>
        <v>600</v>
      </c>
      <c r="D48" s="125">
        <f>'7.bevételek ÖK'!M48</f>
        <v>600</v>
      </c>
      <c r="E48" s="125">
        <f>'7.bevételek ÖK'!N48</f>
        <v>15</v>
      </c>
    </row>
    <row r="49" spans="1:5" ht="15" customHeight="1">
      <c r="A49" s="49" t="s">
        <v>63</v>
      </c>
      <c r="B49" s="50" t="s">
        <v>562</v>
      </c>
      <c r="C49" s="125">
        <f>'7.bevételek ÖK'!L49</f>
        <v>53347</v>
      </c>
      <c r="D49" s="125">
        <f>'7.bevételek ÖK'!M49</f>
        <v>42004</v>
      </c>
      <c r="E49" s="125">
        <f>'7.bevételek ÖK'!N49</f>
        <v>31425</v>
      </c>
    </row>
    <row r="50" spans="1:5" ht="15" customHeight="1">
      <c r="A50" s="13" t="s">
        <v>40</v>
      </c>
      <c r="B50" s="6" t="s">
        <v>563</v>
      </c>
      <c r="C50" s="125">
        <f>'7.bevételek ÖK'!L50</f>
        <v>0</v>
      </c>
      <c r="D50" s="125">
        <f>'7.bevételek ÖK'!M50</f>
        <v>0</v>
      </c>
      <c r="E50" s="125">
        <f>'7.bevételek ÖK'!N50</f>
        <v>0</v>
      </c>
    </row>
    <row r="51" spans="1:5" ht="15" customHeight="1">
      <c r="A51" s="13" t="s">
        <v>41</v>
      </c>
      <c r="B51" s="6" t="s">
        <v>564</v>
      </c>
      <c r="C51" s="125">
        <f>'7.bevételek ÖK'!L51</f>
        <v>0</v>
      </c>
      <c r="D51" s="125">
        <f>'7.bevételek ÖK'!M51</f>
        <v>0</v>
      </c>
      <c r="E51" s="125">
        <f>'7.bevételek ÖK'!N51</f>
        <v>0</v>
      </c>
    </row>
    <row r="52" spans="1:5" ht="15" customHeight="1">
      <c r="A52" s="13" t="s">
        <v>565</v>
      </c>
      <c r="B52" s="6" t="s">
        <v>566</v>
      </c>
      <c r="C52" s="125">
        <f>'7.bevételek ÖK'!L52</f>
        <v>0</v>
      </c>
      <c r="D52" s="125">
        <f>'7.bevételek ÖK'!M52</f>
        <v>0</v>
      </c>
      <c r="E52" s="125">
        <f>'7.bevételek ÖK'!N52</f>
        <v>0</v>
      </c>
    </row>
    <row r="53" spans="1:5" ht="15" customHeight="1">
      <c r="A53" s="13" t="s">
        <v>42</v>
      </c>
      <c r="B53" s="6" t="s">
        <v>567</v>
      </c>
      <c r="C53" s="125">
        <f>'7.bevételek ÖK'!L53</f>
        <v>0</v>
      </c>
      <c r="D53" s="125">
        <f>'7.bevételek ÖK'!M53</f>
        <v>0</v>
      </c>
      <c r="E53" s="125">
        <f>'7.bevételek ÖK'!N53</f>
        <v>0</v>
      </c>
    </row>
    <row r="54" spans="1:5" ht="15" customHeight="1">
      <c r="A54" s="13" t="s">
        <v>568</v>
      </c>
      <c r="B54" s="6" t="s">
        <v>569</v>
      </c>
      <c r="C54" s="125">
        <f>'7.bevételek ÖK'!L54</f>
        <v>0</v>
      </c>
      <c r="D54" s="125">
        <f>'7.bevételek ÖK'!M54</f>
        <v>0</v>
      </c>
      <c r="E54" s="125">
        <f>'7.bevételek ÖK'!N54</f>
        <v>0</v>
      </c>
    </row>
    <row r="55" spans="1:5" ht="15" customHeight="1">
      <c r="A55" s="39" t="s">
        <v>64</v>
      </c>
      <c r="B55" s="50" t="s">
        <v>570</v>
      </c>
      <c r="C55" s="125">
        <f>'7.bevételek ÖK'!L55</f>
        <v>0</v>
      </c>
      <c r="D55" s="125">
        <f>'7.bevételek ÖK'!M55</f>
        <v>0</v>
      </c>
      <c r="E55" s="125">
        <f>'7.bevételek ÖK'!N55</f>
        <v>0</v>
      </c>
    </row>
    <row r="56" spans="1:5" ht="15" customHeight="1">
      <c r="A56" s="13" t="s">
        <v>571</v>
      </c>
      <c r="B56" s="6" t="s">
        <v>572</v>
      </c>
      <c r="C56" s="125">
        <f>'7.bevételek ÖK'!L56</f>
        <v>0</v>
      </c>
      <c r="D56" s="125">
        <f>'7.bevételek ÖK'!M56</f>
        <v>0</v>
      </c>
      <c r="E56" s="125">
        <f>'7.bevételek ÖK'!N56</f>
        <v>0</v>
      </c>
    </row>
    <row r="57" spans="1:5" ht="15" customHeight="1">
      <c r="A57" s="5" t="s">
        <v>43</v>
      </c>
      <c r="B57" s="6" t="s">
        <v>573</v>
      </c>
      <c r="C57" s="125">
        <f>'7.bevételek ÖK'!L57</f>
        <v>0</v>
      </c>
      <c r="D57" s="125">
        <f>'7.bevételek ÖK'!M57</f>
        <v>0</v>
      </c>
      <c r="E57" s="125">
        <f>'7.bevételek ÖK'!N57</f>
        <v>10</v>
      </c>
    </row>
    <row r="58" spans="1:5" ht="15" customHeight="1">
      <c r="A58" s="13" t="s">
        <v>44</v>
      </c>
      <c r="B58" s="6" t="s">
        <v>574</v>
      </c>
      <c r="C58" s="125">
        <f>'7.bevételek ÖK'!L58</f>
        <v>0</v>
      </c>
      <c r="D58" s="125">
        <f>'7.bevételek ÖK'!M58</f>
        <v>0</v>
      </c>
      <c r="E58" s="125">
        <f>'7.bevételek ÖK'!N58</f>
        <v>144</v>
      </c>
    </row>
    <row r="59" spans="1:5" ht="15" customHeight="1">
      <c r="A59" s="39" t="s">
        <v>65</v>
      </c>
      <c r="B59" s="50" t="s">
        <v>575</v>
      </c>
      <c r="C59" s="125">
        <f>'7.bevételek ÖK'!L59</f>
        <v>0</v>
      </c>
      <c r="D59" s="125">
        <f>'7.bevételek ÖK'!M59</f>
        <v>0</v>
      </c>
      <c r="E59" s="125">
        <f>'7.bevételek ÖK'!N59</f>
        <v>154</v>
      </c>
    </row>
    <row r="60" spans="1:5" ht="15" customHeight="1">
      <c r="A60" s="13" t="s">
        <v>576</v>
      </c>
      <c r="B60" s="6" t="s">
        <v>577</v>
      </c>
      <c r="C60" s="125">
        <f>'7.bevételek ÖK'!L60</f>
        <v>0</v>
      </c>
      <c r="D60" s="125">
        <f>'7.bevételek ÖK'!M60</f>
        <v>0</v>
      </c>
      <c r="E60" s="125">
        <f>'7.bevételek ÖK'!N60</f>
        <v>0</v>
      </c>
    </row>
    <row r="61" spans="1:5" ht="15" customHeight="1">
      <c r="A61" s="5" t="s">
        <v>45</v>
      </c>
      <c r="B61" s="6" t="s">
        <v>578</v>
      </c>
      <c r="C61" s="125">
        <f>'7.bevételek ÖK'!L61</f>
        <v>0</v>
      </c>
      <c r="D61" s="125">
        <f>'7.bevételek ÖK'!M61</f>
        <v>0</v>
      </c>
      <c r="E61" s="125">
        <f>'7.bevételek ÖK'!N61</f>
        <v>208</v>
      </c>
    </row>
    <row r="62" spans="1:5" ht="15" customHeight="1">
      <c r="A62" s="13" t="s">
        <v>46</v>
      </c>
      <c r="B62" s="6" t="s">
        <v>579</v>
      </c>
      <c r="C62" s="125">
        <f>'7.bevételek ÖK'!L62</f>
        <v>424803</v>
      </c>
      <c r="D62" s="125">
        <f>'7.bevételek ÖK'!M62</f>
        <v>424803</v>
      </c>
      <c r="E62" s="125">
        <f>'7.bevételek ÖK'!N62</f>
        <v>124432</v>
      </c>
    </row>
    <row r="63" spans="1:5" ht="15" customHeight="1">
      <c r="A63" s="39" t="s">
        <v>67</v>
      </c>
      <c r="B63" s="50" t="s">
        <v>580</v>
      </c>
      <c r="C63" s="125">
        <f>'7.bevételek ÖK'!L63</f>
        <v>424803</v>
      </c>
      <c r="D63" s="125">
        <f>'7.bevételek ÖK'!M63</f>
        <v>424803</v>
      </c>
      <c r="E63" s="125">
        <f>'7.bevételek ÖK'!N63</f>
        <v>124640</v>
      </c>
    </row>
    <row r="64" spans="1:5" ht="15.6">
      <c r="A64" s="47" t="s">
        <v>66</v>
      </c>
      <c r="B64" s="35" t="s">
        <v>581</v>
      </c>
      <c r="C64" s="125">
        <f>'7.bevételek ÖK'!L64</f>
        <v>801870</v>
      </c>
      <c r="D64" s="125">
        <f>'7.bevételek ÖK'!M64</f>
        <v>818828</v>
      </c>
      <c r="E64" s="125">
        <f>'7.bevételek ÖK'!N64</f>
        <v>472573</v>
      </c>
    </row>
    <row r="65" spans="1:5" ht="15.6">
      <c r="A65" s="126" t="s">
        <v>196</v>
      </c>
      <c r="B65" s="61"/>
      <c r="C65" s="125">
        <f>'7.bevételek ÖK'!L65</f>
        <v>119548</v>
      </c>
      <c r="D65" s="125">
        <v>113178</v>
      </c>
      <c r="E65" s="125">
        <v>125770</v>
      </c>
    </row>
    <row r="66" spans="1:5" ht="15.6">
      <c r="A66" s="126" t="s">
        <v>197</v>
      </c>
      <c r="B66" s="61"/>
      <c r="C66" s="125">
        <f>'7.bevételek ÖK'!L66</f>
        <v>-77214</v>
      </c>
      <c r="D66" s="125">
        <v>-69708</v>
      </c>
      <c r="E66" s="125">
        <v>58069</v>
      </c>
    </row>
    <row r="67" spans="1:5">
      <c r="A67" s="37" t="s">
        <v>48</v>
      </c>
      <c r="B67" s="5" t="s">
        <v>582</v>
      </c>
      <c r="C67" s="125">
        <f>'7.bevételek ÖK'!L67</f>
        <v>0</v>
      </c>
      <c r="D67" s="125">
        <f>'7.bevételek ÖK'!M67</f>
        <v>0</v>
      </c>
      <c r="E67" s="125">
        <f>'7.bevételek ÖK'!N67</f>
        <v>0</v>
      </c>
    </row>
    <row r="68" spans="1:5">
      <c r="A68" s="13" t="s">
        <v>583</v>
      </c>
      <c r="B68" s="5" t="s">
        <v>584</v>
      </c>
      <c r="C68" s="125">
        <f>'7.bevételek ÖK'!L68</f>
        <v>0</v>
      </c>
      <c r="D68" s="125">
        <f>'7.bevételek ÖK'!M68</f>
        <v>0</v>
      </c>
      <c r="E68" s="125">
        <f>'7.bevételek ÖK'!N68</f>
        <v>0</v>
      </c>
    </row>
    <row r="69" spans="1:5">
      <c r="A69" s="37" t="s">
        <v>49</v>
      </c>
      <c r="B69" s="5" t="s">
        <v>585</v>
      </c>
      <c r="C69" s="125">
        <f>'7.bevételek ÖK'!L69</f>
        <v>0</v>
      </c>
      <c r="D69" s="125">
        <f>'7.bevételek ÖK'!M69</f>
        <v>0</v>
      </c>
      <c r="E69" s="125">
        <f>'7.bevételek ÖK'!N69</f>
        <v>0</v>
      </c>
    </row>
    <row r="70" spans="1:5">
      <c r="A70" s="15" t="s">
        <v>68</v>
      </c>
      <c r="B70" s="7" t="s">
        <v>586</v>
      </c>
      <c r="C70" s="125">
        <f>'7.bevételek ÖK'!L70</f>
        <v>0</v>
      </c>
      <c r="D70" s="125">
        <f>'7.bevételek ÖK'!M70</f>
        <v>0</v>
      </c>
      <c r="E70" s="125">
        <f>'7.bevételek ÖK'!N70</f>
        <v>0</v>
      </c>
    </row>
    <row r="71" spans="1:5">
      <c r="A71" s="13" t="s">
        <v>50</v>
      </c>
      <c r="B71" s="5" t="s">
        <v>587</v>
      </c>
      <c r="C71" s="125">
        <f>'7.bevételek ÖK'!L71</f>
        <v>0</v>
      </c>
      <c r="D71" s="125">
        <f>'7.bevételek ÖK'!M71</f>
        <v>0</v>
      </c>
      <c r="E71" s="125">
        <f>'7.bevételek ÖK'!N71</f>
        <v>0</v>
      </c>
    </row>
    <row r="72" spans="1:5">
      <c r="A72" s="37" t="s">
        <v>588</v>
      </c>
      <c r="B72" s="5" t="s">
        <v>589</v>
      </c>
      <c r="C72" s="125">
        <f>'7.bevételek ÖK'!L72</f>
        <v>0</v>
      </c>
      <c r="D72" s="125">
        <f>'7.bevételek ÖK'!M72</f>
        <v>0</v>
      </c>
      <c r="E72" s="125">
        <f>'7.bevételek ÖK'!N72</f>
        <v>0</v>
      </c>
    </row>
    <row r="73" spans="1:5">
      <c r="A73" s="13" t="s">
        <v>51</v>
      </c>
      <c r="B73" s="5" t="s">
        <v>590</v>
      </c>
      <c r="C73" s="125">
        <f>'7.bevételek ÖK'!L73</f>
        <v>0</v>
      </c>
      <c r="D73" s="125">
        <f>'7.bevételek ÖK'!M73</f>
        <v>0</v>
      </c>
      <c r="E73" s="125">
        <f>'7.bevételek ÖK'!N73</f>
        <v>0</v>
      </c>
    </row>
    <row r="74" spans="1:5">
      <c r="A74" s="37" t="s">
        <v>591</v>
      </c>
      <c r="B74" s="5" t="s">
        <v>592</v>
      </c>
      <c r="C74" s="125">
        <f>'7.bevételek ÖK'!L74</f>
        <v>0</v>
      </c>
      <c r="D74" s="125">
        <f>'7.bevételek ÖK'!M74</f>
        <v>0</v>
      </c>
      <c r="E74" s="125">
        <f>'7.bevételek ÖK'!N74</f>
        <v>0</v>
      </c>
    </row>
    <row r="75" spans="1:5">
      <c r="A75" s="14" t="s">
        <v>69</v>
      </c>
      <c r="B75" s="7" t="s">
        <v>593</v>
      </c>
      <c r="C75" s="125">
        <f>'7.bevételek ÖK'!L75</f>
        <v>0</v>
      </c>
      <c r="D75" s="125">
        <f>'7.bevételek ÖK'!M75</f>
        <v>0</v>
      </c>
      <c r="E75" s="125">
        <f>'7.bevételek ÖK'!N75</f>
        <v>0</v>
      </c>
    </row>
    <row r="76" spans="1:5">
      <c r="A76" s="5" t="s">
        <v>177</v>
      </c>
      <c r="B76" s="5" t="s">
        <v>594</v>
      </c>
      <c r="C76" s="125">
        <f>'7.bevételek ÖK'!L76</f>
        <v>24786</v>
      </c>
      <c r="D76" s="125">
        <f>'7.bevételek ÖK'!M76</f>
        <v>24786</v>
      </c>
      <c r="E76" s="125">
        <f>'7.bevételek ÖK'!N76</f>
        <v>0</v>
      </c>
    </row>
    <row r="77" spans="1:5">
      <c r="A77" s="5" t="s">
        <v>195</v>
      </c>
      <c r="B77" s="5" t="s">
        <v>594</v>
      </c>
      <c r="C77" s="125">
        <f>'7.bevételek ÖK'!L77</f>
        <v>77214</v>
      </c>
      <c r="D77" s="125">
        <f>'7.bevételek ÖK'!M77</f>
        <v>77214</v>
      </c>
      <c r="E77" s="125">
        <f>'7.bevételek ÖK'!N77</f>
        <v>0</v>
      </c>
    </row>
    <row r="78" spans="1:5">
      <c r="A78" s="5" t="s">
        <v>175</v>
      </c>
      <c r="B78" s="5" t="s">
        <v>595</v>
      </c>
      <c r="C78" s="125">
        <f>'7.bevételek ÖK'!L78</f>
        <v>0</v>
      </c>
      <c r="D78" s="125">
        <f>'7.bevételek ÖK'!M78</f>
        <v>0</v>
      </c>
      <c r="E78" s="125">
        <f>'7.bevételek ÖK'!N78</f>
        <v>0</v>
      </c>
    </row>
    <row r="79" spans="1:5">
      <c r="A79" s="5" t="s">
        <v>176</v>
      </c>
      <c r="B79" s="5" t="s">
        <v>595</v>
      </c>
      <c r="C79" s="125">
        <f>'7.bevételek ÖK'!L79</f>
        <v>0</v>
      </c>
      <c r="D79" s="125">
        <f>'7.bevételek ÖK'!M79</f>
        <v>0</v>
      </c>
      <c r="E79" s="125">
        <f>'7.bevételek ÖK'!N79</f>
        <v>0</v>
      </c>
    </row>
    <row r="80" spans="1:5">
      <c r="A80" s="7" t="s">
        <v>70</v>
      </c>
      <c r="B80" s="7" t="s">
        <v>596</v>
      </c>
      <c r="C80" s="125">
        <f>'7.bevételek ÖK'!L80</f>
        <v>102000</v>
      </c>
      <c r="D80" s="125">
        <f>'7.bevételek ÖK'!M80</f>
        <v>102000</v>
      </c>
      <c r="E80" s="125">
        <f>'7.bevételek ÖK'!N80</f>
        <v>0</v>
      </c>
    </row>
    <row r="81" spans="1:5">
      <c r="A81" s="37" t="s">
        <v>597</v>
      </c>
      <c r="B81" s="5" t="s">
        <v>598</v>
      </c>
      <c r="C81" s="125">
        <f>'7.bevételek ÖK'!L81</f>
        <v>0</v>
      </c>
      <c r="D81" s="125">
        <f>'7.bevételek ÖK'!M81</f>
        <v>0</v>
      </c>
      <c r="E81" s="125">
        <f>'7.bevételek ÖK'!N81</f>
        <v>4877</v>
      </c>
    </row>
    <row r="82" spans="1:5">
      <c r="A82" s="37" t="s">
        <v>599</v>
      </c>
      <c r="B82" s="5" t="s">
        <v>600</v>
      </c>
      <c r="C82" s="125">
        <f>'7.bevételek ÖK'!L82</f>
        <v>0</v>
      </c>
      <c r="D82" s="125">
        <f>'7.bevételek ÖK'!M82</f>
        <v>0</v>
      </c>
      <c r="E82" s="125">
        <f>'7.bevételek ÖK'!N82</f>
        <v>0</v>
      </c>
    </row>
    <row r="83" spans="1:5">
      <c r="A83" s="37" t="s">
        <v>601</v>
      </c>
      <c r="B83" s="5" t="s">
        <v>602</v>
      </c>
      <c r="C83" s="125">
        <f>'7.bevételek ÖK'!L83</f>
        <v>0</v>
      </c>
      <c r="D83" s="125">
        <f>'7.bevételek ÖK'!M83</f>
        <v>0</v>
      </c>
      <c r="E83" s="125">
        <f>'7.bevételek ÖK'!N83</f>
        <v>0</v>
      </c>
    </row>
    <row r="84" spans="1:5">
      <c r="A84" s="37" t="s">
        <v>603</v>
      </c>
      <c r="B84" s="5" t="s">
        <v>604</v>
      </c>
      <c r="C84" s="125">
        <f>'7.bevételek ÖK'!L84</f>
        <v>0</v>
      </c>
      <c r="D84" s="125">
        <f>'7.bevételek ÖK'!M84</f>
        <v>0</v>
      </c>
      <c r="E84" s="125">
        <f>'7.bevételek ÖK'!N84</f>
        <v>0</v>
      </c>
    </row>
    <row r="85" spans="1:5">
      <c r="A85" s="13" t="s">
        <v>52</v>
      </c>
      <c r="B85" s="5" t="s">
        <v>605</v>
      </c>
      <c r="C85" s="125">
        <f>'7.bevételek ÖK'!L85</f>
        <v>0</v>
      </c>
      <c r="D85" s="125">
        <f>'7.bevételek ÖK'!M85</f>
        <v>0</v>
      </c>
      <c r="E85" s="125">
        <f>'7.bevételek ÖK'!N85</f>
        <v>0</v>
      </c>
    </row>
    <row r="86" spans="1:5">
      <c r="A86" s="15" t="s">
        <v>71</v>
      </c>
      <c r="B86" s="7" t="s">
        <v>606</v>
      </c>
      <c r="C86" s="125">
        <f>'7.bevételek ÖK'!L86</f>
        <v>0</v>
      </c>
      <c r="D86" s="125">
        <f>'7.bevételek ÖK'!M86</f>
        <v>0</v>
      </c>
      <c r="E86" s="125">
        <f>'7.bevételek ÖK'!N86</f>
        <v>4877</v>
      </c>
    </row>
    <row r="87" spans="1:5">
      <c r="A87" s="13" t="s">
        <v>607</v>
      </c>
      <c r="B87" s="5" t="s">
        <v>608</v>
      </c>
      <c r="C87" s="125">
        <f>'7.bevételek ÖK'!L87</f>
        <v>0</v>
      </c>
      <c r="D87" s="125">
        <f>'7.bevételek ÖK'!M87</f>
        <v>0</v>
      </c>
      <c r="E87" s="125">
        <f>'7.bevételek ÖK'!N87</f>
        <v>0</v>
      </c>
    </row>
    <row r="88" spans="1:5">
      <c r="A88" s="13" t="s">
        <v>609</v>
      </c>
      <c r="B88" s="5" t="s">
        <v>610</v>
      </c>
      <c r="C88" s="125">
        <f>'7.bevételek ÖK'!L88</f>
        <v>0</v>
      </c>
      <c r="D88" s="125">
        <f>'7.bevételek ÖK'!M88</f>
        <v>0</v>
      </c>
      <c r="E88" s="125">
        <f>'7.bevételek ÖK'!N88</f>
        <v>0</v>
      </c>
    </row>
    <row r="89" spans="1:5">
      <c r="A89" s="37" t="s">
        <v>611</v>
      </c>
      <c r="B89" s="5" t="s">
        <v>612</v>
      </c>
      <c r="C89" s="125">
        <f>'7.bevételek ÖK'!L89</f>
        <v>0</v>
      </c>
      <c r="D89" s="125">
        <f>'7.bevételek ÖK'!M89</f>
        <v>0</v>
      </c>
      <c r="E89" s="125">
        <f>'7.bevételek ÖK'!N89</f>
        <v>0</v>
      </c>
    </row>
    <row r="90" spans="1:5">
      <c r="A90" s="37" t="s">
        <v>53</v>
      </c>
      <c r="B90" s="5" t="s">
        <v>613</v>
      </c>
      <c r="C90" s="125">
        <f>'7.bevételek ÖK'!L90</f>
        <v>0</v>
      </c>
      <c r="D90" s="125">
        <f>'7.bevételek ÖK'!M90</f>
        <v>0</v>
      </c>
      <c r="E90" s="125">
        <f>'7.bevételek ÖK'!N90</f>
        <v>0</v>
      </c>
    </row>
    <row r="91" spans="1:5">
      <c r="A91" s="14" t="s">
        <v>72</v>
      </c>
      <c r="B91" s="7" t="s">
        <v>614</v>
      </c>
      <c r="C91" s="125">
        <f>'7.bevételek ÖK'!L91</f>
        <v>0</v>
      </c>
      <c r="D91" s="125">
        <f>'7.bevételek ÖK'!M91</f>
        <v>0</v>
      </c>
      <c r="E91" s="125">
        <f>'7.bevételek ÖK'!N91</f>
        <v>0</v>
      </c>
    </row>
    <row r="92" spans="1:5">
      <c r="A92" s="15" t="s">
        <v>615</v>
      </c>
      <c r="B92" s="7" t="s">
        <v>616</v>
      </c>
      <c r="C92" s="125">
        <f>'7.bevételek ÖK'!L92</f>
        <v>0</v>
      </c>
      <c r="D92" s="125">
        <f>'7.bevételek ÖK'!M92</f>
        <v>0</v>
      </c>
      <c r="E92" s="125">
        <f>'7.bevételek ÖK'!N92</f>
        <v>0</v>
      </c>
    </row>
    <row r="93" spans="1:5" ht="15.6">
      <c r="A93" s="40" t="s">
        <v>73</v>
      </c>
      <c r="B93" s="41" t="s">
        <v>617</v>
      </c>
      <c r="C93" s="125">
        <f>'7.bevételek ÖK'!L93</f>
        <v>102000</v>
      </c>
      <c r="D93" s="125">
        <f>'7.bevételek ÖK'!M93</f>
        <v>102000</v>
      </c>
      <c r="E93" s="125">
        <f>'7.bevételek ÖK'!N93</f>
        <v>4877</v>
      </c>
    </row>
    <row r="94" spans="1:5" ht="15.6">
      <c r="A94" s="127" t="s">
        <v>55</v>
      </c>
      <c r="B94" s="128"/>
      <c r="C94" s="125">
        <f>'7.bevételek ÖK'!L94</f>
        <v>903870</v>
      </c>
      <c r="D94" s="125">
        <f>'7.bevételek ÖK'!M94</f>
        <v>920828</v>
      </c>
      <c r="E94" s="125">
        <f>'7.bevételek ÖK'!N94</f>
        <v>477450</v>
      </c>
    </row>
  </sheetData>
  <phoneticPr fontId="46" type="noConversion"/>
  <pageMargins left="0.25" right="0.21" top="0.35" bottom="0.31" header="0.17" footer="0.17"/>
  <pageSetup paperSize="9" scale="55" orientation="portrait" horizontalDpi="300" verticalDpi="300" r:id="rId1"/>
  <headerFooter alignWithMargins="0">
    <oddHeader xml:space="preserve">&amp;R49.sz. melléklet 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94"/>
  <sheetViews>
    <sheetView zoomScale="70" workbookViewId="0">
      <pane xSplit="2" ySplit="5" topLeftCell="C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4.4"/>
  <cols>
    <col min="1" max="1" width="92.5546875" customWidth="1"/>
    <col min="3" max="3" width="14.6640625" style="122" customWidth="1"/>
    <col min="4" max="4" width="16.33203125" customWidth="1"/>
    <col min="5" max="5" width="14.33203125" customWidth="1"/>
  </cols>
  <sheetData>
    <row r="1" spans="1:5" ht="27" customHeight="1">
      <c r="A1" s="89" t="s">
        <v>1020</v>
      </c>
      <c r="B1" s="204"/>
      <c r="C1" s="1"/>
    </row>
    <row r="2" spans="1:5" ht="23.25" customHeight="1">
      <c r="A2" s="200" t="s">
        <v>101</v>
      </c>
      <c r="B2" s="134"/>
      <c r="C2" s="1"/>
    </row>
    <row r="3" spans="1:5" ht="18">
      <c r="A3" s="121"/>
    </row>
    <row r="4" spans="1:5">
      <c r="A4" t="s">
        <v>692</v>
      </c>
    </row>
    <row r="5" spans="1:5" ht="40.200000000000003">
      <c r="A5" s="2" t="s">
        <v>319</v>
      </c>
      <c r="B5" s="3" t="s">
        <v>267</v>
      </c>
      <c r="C5" s="124" t="s">
        <v>1029</v>
      </c>
      <c r="D5" s="124" t="s">
        <v>1030</v>
      </c>
      <c r="E5" s="124" t="s">
        <v>1031</v>
      </c>
    </row>
    <row r="6" spans="1:5" ht="15" customHeight="1">
      <c r="A6" s="31" t="s">
        <v>497</v>
      </c>
      <c r="B6" s="6" t="s">
        <v>498</v>
      </c>
      <c r="C6" s="125">
        <f>'8.bevételek Faluház'!L6</f>
        <v>0</v>
      </c>
      <c r="D6" s="125">
        <f>'8.bevételek Faluház'!M6</f>
        <v>0</v>
      </c>
      <c r="E6" s="125">
        <f>'8.bevételek Faluház'!N6</f>
        <v>0</v>
      </c>
    </row>
    <row r="7" spans="1:5" ht="15" customHeight="1">
      <c r="A7" s="5" t="s">
        <v>499</v>
      </c>
      <c r="B7" s="6" t="s">
        <v>500</v>
      </c>
      <c r="C7" s="125">
        <f>'8.bevételek Faluház'!L7</f>
        <v>0</v>
      </c>
      <c r="D7" s="125">
        <f>'8.bevételek Faluház'!M7</f>
        <v>0</v>
      </c>
      <c r="E7" s="125">
        <f>'8.bevételek Faluház'!N7</f>
        <v>0</v>
      </c>
    </row>
    <row r="8" spans="1:5" ht="15" customHeight="1">
      <c r="A8" s="5" t="s">
        <v>501</v>
      </c>
      <c r="B8" s="6" t="s">
        <v>502</v>
      </c>
      <c r="C8" s="125">
        <f>'8.bevételek Faluház'!L8</f>
        <v>0</v>
      </c>
      <c r="D8" s="125">
        <f>'8.bevételek Faluház'!M8</f>
        <v>0</v>
      </c>
      <c r="E8" s="125">
        <f>'8.bevételek Faluház'!N8</f>
        <v>0</v>
      </c>
    </row>
    <row r="9" spans="1:5" ht="15" customHeight="1">
      <c r="A9" s="5" t="s">
        <v>503</v>
      </c>
      <c r="B9" s="6" t="s">
        <v>504</v>
      </c>
      <c r="C9" s="125">
        <f>'8.bevételek Faluház'!L9</f>
        <v>0</v>
      </c>
      <c r="D9" s="125">
        <f>'8.bevételek Faluház'!M9</f>
        <v>0</v>
      </c>
      <c r="E9" s="125">
        <f>'8.bevételek Faluház'!N9</f>
        <v>0</v>
      </c>
    </row>
    <row r="10" spans="1:5" ht="15" customHeight="1">
      <c r="A10" s="5" t="s">
        <v>505</v>
      </c>
      <c r="B10" s="6" t="s">
        <v>506</v>
      </c>
      <c r="C10" s="125">
        <f>'8.bevételek Faluház'!L10</f>
        <v>0</v>
      </c>
      <c r="D10" s="125">
        <f>'8.bevételek Faluház'!M10</f>
        <v>0</v>
      </c>
      <c r="E10" s="125">
        <f>'8.bevételek Faluház'!N10</f>
        <v>0</v>
      </c>
    </row>
    <row r="11" spans="1:5" ht="15" customHeight="1">
      <c r="A11" s="5" t="s">
        <v>507</v>
      </c>
      <c r="B11" s="6" t="s">
        <v>508</v>
      </c>
      <c r="C11" s="125">
        <f>'8.bevételek Faluház'!L11</f>
        <v>0</v>
      </c>
      <c r="D11" s="125">
        <f>'8.bevételek Faluház'!M11</f>
        <v>0</v>
      </c>
      <c r="E11" s="125">
        <f>'8.bevételek Faluház'!N11</f>
        <v>0</v>
      </c>
    </row>
    <row r="12" spans="1:5" ht="15" customHeight="1">
      <c r="A12" s="7" t="s">
        <v>57</v>
      </c>
      <c r="B12" s="8" t="s">
        <v>509</v>
      </c>
      <c r="C12" s="125">
        <f>'8.bevételek Faluház'!L12</f>
        <v>0</v>
      </c>
      <c r="D12" s="125">
        <f>'8.bevételek Faluház'!M12</f>
        <v>0</v>
      </c>
      <c r="E12" s="125">
        <f>'8.bevételek Faluház'!N12</f>
        <v>0</v>
      </c>
    </row>
    <row r="13" spans="1:5" ht="15" customHeight="1">
      <c r="A13" s="5" t="s">
        <v>510</v>
      </c>
      <c r="B13" s="6" t="s">
        <v>511</v>
      </c>
      <c r="C13" s="125">
        <f>'8.bevételek Faluház'!L13</f>
        <v>0</v>
      </c>
      <c r="D13" s="125">
        <f>'8.bevételek Faluház'!M13</f>
        <v>0</v>
      </c>
      <c r="E13" s="125">
        <f>'8.bevételek Faluház'!N13</f>
        <v>0</v>
      </c>
    </row>
    <row r="14" spans="1:5" ht="15" customHeight="1">
      <c r="A14" s="5" t="s">
        <v>512</v>
      </c>
      <c r="B14" s="6" t="s">
        <v>513</v>
      </c>
      <c r="C14" s="125">
        <f>'8.bevételek Faluház'!L14</f>
        <v>0</v>
      </c>
      <c r="D14" s="125">
        <f>'8.bevételek Faluház'!M14</f>
        <v>0</v>
      </c>
      <c r="E14" s="125">
        <f>'8.bevételek Faluház'!N14</f>
        <v>0</v>
      </c>
    </row>
    <row r="15" spans="1:5" ht="15" customHeight="1">
      <c r="A15" s="5" t="s">
        <v>18</v>
      </c>
      <c r="B15" s="6" t="s">
        <v>514</v>
      </c>
      <c r="C15" s="125">
        <f>'8.bevételek Faluház'!L15</f>
        <v>0</v>
      </c>
      <c r="D15" s="125">
        <f>'8.bevételek Faluház'!M15</f>
        <v>0</v>
      </c>
      <c r="E15" s="125">
        <f>'8.bevételek Faluház'!N15</f>
        <v>0</v>
      </c>
    </row>
    <row r="16" spans="1:5" ht="15" customHeight="1">
      <c r="A16" s="5" t="s">
        <v>19</v>
      </c>
      <c r="B16" s="6" t="s">
        <v>515</v>
      </c>
      <c r="C16" s="125">
        <f>'8.bevételek Faluház'!L16</f>
        <v>0</v>
      </c>
      <c r="D16" s="125">
        <f>'8.bevételek Faluház'!M16</f>
        <v>0</v>
      </c>
      <c r="E16" s="125">
        <f>'8.bevételek Faluház'!N16</f>
        <v>0</v>
      </c>
    </row>
    <row r="17" spans="1:5" ht="15" customHeight="1">
      <c r="A17" s="5" t="s">
        <v>20</v>
      </c>
      <c r="B17" s="6" t="s">
        <v>516</v>
      </c>
      <c r="C17" s="125">
        <f>'8.bevételek Faluház'!L17</f>
        <v>0</v>
      </c>
      <c r="D17" s="125">
        <f>'8.bevételek Faluház'!M17</f>
        <v>0</v>
      </c>
      <c r="E17" s="125">
        <f>'8.bevételek Faluház'!N17</f>
        <v>0</v>
      </c>
    </row>
    <row r="18" spans="1:5" ht="15" customHeight="1">
      <c r="A18" s="39" t="s">
        <v>58</v>
      </c>
      <c r="B18" s="50" t="s">
        <v>517</v>
      </c>
      <c r="C18" s="125">
        <f>'8.bevételek Faluház'!L18</f>
        <v>0</v>
      </c>
      <c r="D18" s="125">
        <f>'8.bevételek Faluház'!M18</f>
        <v>0</v>
      </c>
      <c r="E18" s="125">
        <f>'8.bevételek Faluház'!N18</f>
        <v>0</v>
      </c>
    </row>
    <row r="19" spans="1:5" ht="15" customHeight="1">
      <c r="A19" s="5" t="s">
        <v>518</v>
      </c>
      <c r="B19" s="6" t="s">
        <v>519</v>
      </c>
      <c r="C19" s="125">
        <f>'8.bevételek Faluház'!L19</f>
        <v>0</v>
      </c>
      <c r="D19" s="125">
        <f>'8.bevételek Faluház'!M19</f>
        <v>0</v>
      </c>
      <c r="E19" s="125">
        <f>'8.bevételek Faluház'!N19</f>
        <v>0</v>
      </c>
    </row>
    <row r="20" spans="1:5" ht="15" customHeight="1">
      <c r="A20" s="5" t="s">
        <v>520</v>
      </c>
      <c r="B20" s="6" t="s">
        <v>521</v>
      </c>
      <c r="C20" s="125">
        <f>'8.bevételek Faluház'!L20</f>
        <v>0</v>
      </c>
      <c r="D20" s="125">
        <f>'8.bevételek Faluház'!M20</f>
        <v>0</v>
      </c>
      <c r="E20" s="125">
        <f>'8.bevételek Faluház'!N20</f>
        <v>0</v>
      </c>
    </row>
    <row r="21" spans="1:5" ht="15" customHeight="1">
      <c r="A21" s="5" t="s">
        <v>21</v>
      </c>
      <c r="B21" s="6" t="s">
        <v>522</v>
      </c>
      <c r="C21" s="125">
        <f>'8.bevételek Faluház'!L21</f>
        <v>0</v>
      </c>
      <c r="D21" s="125">
        <f>'8.bevételek Faluház'!M21</f>
        <v>0</v>
      </c>
      <c r="E21" s="125">
        <f>'8.bevételek Faluház'!N21</f>
        <v>0</v>
      </c>
    </row>
    <row r="22" spans="1:5" ht="15" customHeight="1">
      <c r="A22" s="5" t="s">
        <v>22</v>
      </c>
      <c r="B22" s="6" t="s">
        <v>523</v>
      </c>
      <c r="C22" s="125">
        <f>'8.bevételek Faluház'!L22</f>
        <v>0</v>
      </c>
      <c r="D22" s="125">
        <f>'8.bevételek Faluház'!M22</f>
        <v>0</v>
      </c>
      <c r="E22" s="125">
        <f>'8.bevételek Faluház'!N22</f>
        <v>0</v>
      </c>
    </row>
    <row r="23" spans="1:5" ht="15" customHeight="1">
      <c r="A23" s="5" t="s">
        <v>23</v>
      </c>
      <c r="B23" s="6" t="s">
        <v>524</v>
      </c>
      <c r="C23" s="125">
        <f>'8.bevételek Faluház'!L23</f>
        <v>0</v>
      </c>
      <c r="D23" s="125">
        <f>'8.bevételek Faluház'!M23</f>
        <v>0</v>
      </c>
      <c r="E23" s="125">
        <f>'8.bevételek Faluház'!N23</f>
        <v>0</v>
      </c>
    </row>
    <row r="24" spans="1:5" ht="15" customHeight="1">
      <c r="A24" s="39" t="s">
        <v>59</v>
      </c>
      <c r="B24" s="50" t="s">
        <v>525</v>
      </c>
      <c r="C24" s="125">
        <f>'8.bevételek Faluház'!L24</f>
        <v>0</v>
      </c>
      <c r="D24" s="125">
        <f>'8.bevételek Faluház'!M24</f>
        <v>0</v>
      </c>
      <c r="E24" s="125">
        <f>'8.bevételek Faluház'!N24</f>
        <v>0</v>
      </c>
    </row>
    <row r="25" spans="1:5" ht="15" customHeight="1">
      <c r="A25" s="5" t="s">
        <v>24</v>
      </c>
      <c r="B25" s="6" t="s">
        <v>526</v>
      </c>
      <c r="C25" s="125">
        <f>'8.bevételek Faluház'!L25</f>
        <v>0</v>
      </c>
      <c r="D25" s="125">
        <f>'8.bevételek Faluház'!M25</f>
        <v>0</v>
      </c>
      <c r="E25" s="125">
        <f>'8.bevételek Faluház'!N25</f>
        <v>0</v>
      </c>
    </row>
    <row r="26" spans="1:5" ht="15" customHeight="1">
      <c r="A26" s="5" t="s">
        <v>25</v>
      </c>
      <c r="B26" s="6" t="s">
        <v>527</v>
      </c>
      <c r="C26" s="125">
        <f>'8.bevételek Faluház'!L26</f>
        <v>0</v>
      </c>
      <c r="D26" s="125">
        <f>'8.bevételek Faluház'!M26</f>
        <v>0</v>
      </c>
      <c r="E26" s="125">
        <f>'8.bevételek Faluház'!N26</f>
        <v>0</v>
      </c>
    </row>
    <row r="27" spans="1:5" ht="15" customHeight="1">
      <c r="A27" s="7" t="s">
        <v>60</v>
      </c>
      <c r="B27" s="8" t="s">
        <v>528</v>
      </c>
      <c r="C27" s="125">
        <f>'8.bevételek Faluház'!L27</f>
        <v>0</v>
      </c>
      <c r="D27" s="125">
        <f>'8.bevételek Faluház'!M27</f>
        <v>0</v>
      </c>
      <c r="E27" s="125">
        <f>'8.bevételek Faluház'!N27</f>
        <v>0</v>
      </c>
    </row>
    <row r="28" spans="1:5" ht="15" customHeight="1">
      <c r="A28" s="5" t="s">
        <v>26</v>
      </c>
      <c r="B28" s="6" t="s">
        <v>529</v>
      </c>
      <c r="C28" s="125">
        <f>'8.bevételek Faluház'!L28</f>
        <v>0</v>
      </c>
      <c r="D28" s="125">
        <f>'8.bevételek Faluház'!M28</f>
        <v>0</v>
      </c>
      <c r="E28" s="125">
        <f>'8.bevételek Faluház'!N28</f>
        <v>0</v>
      </c>
    </row>
    <row r="29" spans="1:5" ht="15" customHeight="1">
      <c r="A29" s="5" t="s">
        <v>27</v>
      </c>
      <c r="B29" s="6" t="s">
        <v>530</v>
      </c>
      <c r="C29" s="125">
        <f>'8.bevételek Faluház'!L29</f>
        <v>0</v>
      </c>
      <c r="D29" s="125">
        <f>'8.bevételek Faluház'!M29</f>
        <v>0</v>
      </c>
      <c r="E29" s="125">
        <f>'8.bevételek Faluház'!N29</f>
        <v>0</v>
      </c>
    </row>
    <row r="30" spans="1:5" ht="15" customHeight="1">
      <c r="A30" s="5" t="s">
        <v>28</v>
      </c>
      <c r="B30" s="6" t="s">
        <v>531</v>
      </c>
      <c r="C30" s="125">
        <f>'8.bevételek Faluház'!L30</f>
        <v>0</v>
      </c>
      <c r="D30" s="125">
        <f>'8.bevételek Faluház'!M30</f>
        <v>0</v>
      </c>
      <c r="E30" s="125">
        <f>'8.bevételek Faluház'!N30</f>
        <v>0</v>
      </c>
    </row>
    <row r="31" spans="1:5" ht="15" customHeight="1">
      <c r="A31" s="5" t="s">
        <v>29</v>
      </c>
      <c r="B31" s="6" t="s">
        <v>532</v>
      </c>
      <c r="C31" s="125">
        <f>'8.bevételek Faluház'!L31</f>
        <v>0</v>
      </c>
      <c r="D31" s="125">
        <f>'8.bevételek Faluház'!M31</f>
        <v>0</v>
      </c>
      <c r="E31" s="125">
        <f>'8.bevételek Faluház'!N31</f>
        <v>0</v>
      </c>
    </row>
    <row r="32" spans="1:5" ht="15" customHeight="1">
      <c r="A32" s="5" t="s">
        <v>30</v>
      </c>
      <c r="B32" s="6" t="s">
        <v>535</v>
      </c>
      <c r="C32" s="125">
        <f>'8.bevételek Faluház'!L32</f>
        <v>0</v>
      </c>
      <c r="D32" s="125">
        <f>'8.bevételek Faluház'!M32</f>
        <v>0</v>
      </c>
      <c r="E32" s="125">
        <f>'8.bevételek Faluház'!N32</f>
        <v>0</v>
      </c>
    </row>
    <row r="33" spans="1:5" ht="15" customHeight="1">
      <c r="A33" s="5" t="s">
        <v>536</v>
      </c>
      <c r="B33" s="6" t="s">
        <v>537</v>
      </c>
      <c r="C33" s="125">
        <f>'8.bevételek Faluház'!L33</f>
        <v>0</v>
      </c>
      <c r="D33" s="125">
        <f>'8.bevételek Faluház'!M33</f>
        <v>0</v>
      </c>
      <c r="E33" s="125">
        <f>'8.bevételek Faluház'!N33</f>
        <v>0</v>
      </c>
    </row>
    <row r="34" spans="1:5" ht="15" customHeight="1">
      <c r="A34" s="5" t="s">
        <v>31</v>
      </c>
      <c r="B34" s="6" t="s">
        <v>538</v>
      </c>
      <c r="C34" s="125">
        <f>'8.bevételek Faluház'!L34</f>
        <v>0</v>
      </c>
      <c r="D34" s="125">
        <f>'8.bevételek Faluház'!M34</f>
        <v>0</v>
      </c>
      <c r="E34" s="125">
        <f>'8.bevételek Faluház'!N34</f>
        <v>0</v>
      </c>
    </row>
    <row r="35" spans="1:5" ht="15" customHeight="1">
      <c r="A35" s="5" t="s">
        <v>32</v>
      </c>
      <c r="B35" s="6" t="s">
        <v>542</v>
      </c>
      <c r="C35" s="125">
        <f>'8.bevételek Faluház'!L35</f>
        <v>0</v>
      </c>
      <c r="D35" s="125">
        <f>'8.bevételek Faluház'!M35</f>
        <v>0</v>
      </c>
      <c r="E35" s="125">
        <f>'8.bevételek Faluház'!N35</f>
        <v>0</v>
      </c>
    </row>
    <row r="36" spans="1:5" ht="15" customHeight="1">
      <c r="A36" s="7" t="s">
        <v>61</v>
      </c>
      <c r="B36" s="8" t="s">
        <v>545</v>
      </c>
      <c r="C36" s="125">
        <f>'8.bevételek Faluház'!L36</f>
        <v>0</v>
      </c>
      <c r="D36" s="125">
        <f>'8.bevételek Faluház'!M36</f>
        <v>0</v>
      </c>
      <c r="E36" s="125">
        <f>'8.bevételek Faluház'!N36</f>
        <v>0</v>
      </c>
    </row>
    <row r="37" spans="1:5" ht="15" customHeight="1">
      <c r="A37" s="5" t="s">
        <v>33</v>
      </c>
      <c r="B37" s="6" t="s">
        <v>546</v>
      </c>
      <c r="C37" s="125">
        <f>'8.bevételek Faluház'!L37</f>
        <v>0</v>
      </c>
      <c r="D37" s="125">
        <f>'8.bevételek Faluház'!M37</f>
        <v>0</v>
      </c>
      <c r="E37" s="125">
        <f>'8.bevételek Faluház'!N37</f>
        <v>0</v>
      </c>
    </row>
    <row r="38" spans="1:5" ht="15" customHeight="1">
      <c r="A38" s="39" t="s">
        <v>62</v>
      </c>
      <c r="B38" s="50" t="s">
        <v>547</v>
      </c>
      <c r="C38" s="125">
        <f>'8.bevételek Faluház'!L38</f>
        <v>0</v>
      </c>
      <c r="D38" s="125">
        <f>'8.bevételek Faluház'!M38</f>
        <v>0</v>
      </c>
      <c r="E38" s="125">
        <f>'8.bevételek Faluház'!N38</f>
        <v>0</v>
      </c>
    </row>
    <row r="39" spans="1:5" ht="15" customHeight="1">
      <c r="A39" s="13" t="s">
        <v>548</v>
      </c>
      <c r="B39" s="6" t="s">
        <v>549</v>
      </c>
      <c r="C39" s="125">
        <f>'8.bevételek Faluház'!L39</f>
        <v>0</v>
      </c>
      <c r="D39" s="125">
        <f>'8.bevételek Faluház'!M39</f>
        <v>0</v>
      </c>
      <c r="E39" s="125">
        <f>'8.bevételek Faluház'!N39</f>
        <v>0</v>
      </c>
    </row>
    <row r="40" spans="1:5" ht="15" customHeight="1">
      <c r="A40" s="13" t="s">
        <v>34</v>
      </c>
      <c r="B40" s="6" t="s">
        <v>550</v>
      </c>
      <c r="C40" s="125">
        <f>'8.bevételek Faluház'!L40</f>
        <v>1223</v>
      </c>
      <c r="D40" s="125">
        <f>'8.bevételek Faluház'!M40</f>
        <v>1223</v>
      </c>
      <c r="E40" s="125">
        <f>'8.bevételek Faluház'!N40</f>
        <v>1152</v>
      </c>
    </row>
    <row r="41" spans="1:5" ht="15" customHeight="1">
      <c r="A41" s="13" t="s">
        <v>35</v>
      </c>
      <c r="B41" s="6" t="s">
        <v>551</v>
      </c>
      <c r="C41" s="125">
        <f>'8.bevételek Faluház'!L41</f>
        <v>120</v>
      </c>
      <c r="D41" s="125">
        <f>'8.bevételek Faluház'!M41</f>
        <v>120</v>
      </c>
      <c r="E41" s="125">
        <f>'8.bevételek Faluház'!N41</f>
        <v>0</v>
      </c>
    </row>
    <row r="42" spans="1:5" ht="15" customHeight="1">
      <c r="A42" s="13" t="s">
        <v>36</v>
      </c>
      <c r="B42" s="6" t="s">
        <v>552</v>
      </c>
      <c r="C42" s="125">
        <f>'8.bevételek Faluház'!L42</f>
        <v>0</v>
      </c>
      <c r="D42" s="125">
        <f>'8.bevételek Faluház'!M42</f>
        <v>0</v>
      </c>
      <c r="E42" s="125">
        <f>'8.bevételek Faluház'!N42</f>
        <v>0</v>
      </c>
    </row>
    <row r="43" spans="1:5" ht="15" customHeight="1">
      <c r="A43" s="13" t="s">
        <v>553</v>
      </c>
      <c r="B43" s="6" t="s">
        <v>554</v>
      </c>
      <c r="C43" s="125">
        <f>'8.bevételek Faluház'!L43</f>
        <v>0</v>
      </c>
      <c r="D43" s="125">
        <f>'8.bevételek Faluház'!M43</f>
        <v>0</v>
      </c>
      <c r="E43" s="125">
        <f>'8.bevételek Faluház'!N43</f>
        <v>27</v>
      </c>
    </row>
    <row r="44" spans="1:5" ht="15" customHeight="1">
      <c r="A44" s="13" t="s">
        <v>555</v>
      </c>
      <c r="B44" s="6" t="s">
        <v>556</v>
      </c>
      <c r="C44" s="125">
        <f>'8.bevételek Faluház'!L44</f>
        <v>0</v>
      </c>
      <c r="D44" s="125">
        <f>'8.bevételek Faluház'!M44</f>
        <v>0</v>
      </c>
      <c r="E44" s="125">
        <f>'8.bevételek Faluház'!N44</f>
        <v>0</v>
      </c>
    </row>
    <row r="45" spans="1:5" ht="15" customHeight="1">
      <c r="A45" s="13" t="s">
        <v>557</v>
      </c>
      <c r="B45" s="6" t="s">
        <v>558</v>
      </c>
      <c r="C45" s="125">
        <f>'8.bevételek Faluház'!L45</f>
        <v>0</v>
      </c>
      <c r="D45" s="125">
        <f>'8.bevételek Faluház'!M45</f>
        <v>0</v>
      </c>
      <c r="E45" s="125">
        <f>'8.bevételek Faluház'!N45</f>
        <v>0</v>
      </c>
    </row>
    <row r="46" spans="1:5" ht="15" customHeight="1">
      <c r="A46" s="13" t="s">
        <v>37</v>
      </c>
      <c r="B46" s="6" t="s">
        <v>559</v>
      </c>
      <c r="C46" s="125">
        <f>'8.bevételek Faluház'!L46</f>
        <v>0</v>
      </c>
      <c r="D46" s="125">
        <f>'8.bevételek Faluház'!M46</f>
        <v>0</v>
      </c>
      <c r="E46" s="125">
        <f>'8.bevételek Faluház'!N46</f>
        <v>0</v>
      </c>
    </row>
    <row r="47" spans="1:5" ht="15" customHeight="1">
      <c r="A47" s="13" t="s">
        <v>38</v>
      </c>
      <c r="B47" s="6" t="s">
        <v>560</v>
      </c>
      <c r="C47" s="125">
        <f>'8.bevételek Faluház'!L47</f>
        <v>0</v>
      </c>
      <c r="D47" s="125">
        <f>'8.bevételek Faluház'!M47</f>
        <v>0</v>
      </c>
      <c r="E47" s="125">
        <f>'8.bevételek Faluház'!N47</f>
        <v>0</v>
      </c>
    </row>
    <row r="48" spans="1:5" ht="15" customHeight="1">
      <c r="A48" s="13" t="s">
        <v>39</v>
      </c>
      <c r="B48" s="6" t="s">
        <v>561</v>
      </c>
      <c r="C48" s="125">
        <f>'8.bevételek Faluház'!L48</f>
        <v>0</v>
      </c>
      <c r="D48" s="125">
        <f>'8.bevételek Faluház'!M48</f>
        <v>0</v>
      </c>
      <c r="E48" s="125">
        <f>'8.bevételek Faluház'!N48</f>
        <v>0</v>
      </c>
    </row>
    <row r="49" spans="1:5" ht="15" customHeight="1">
      <c r="A49" s="49" t="s">
        <v>63</v>
      </c>
      <c r="B49" s="50" t="s">
        <v>562</v>
      </c>
      <c r="C49" s="125">
        <f>'8.bevételek Faluház'!L49</f>
        <v>1343</v>
      </c>
      <c r="D49" s="125">
        <f>'8.bevételek Faluház'!M49</f>
        <v>1343</v>
      </c>
      <c r="E49" s="125">
        <f>'8.bevételek Faluház'!N49</f>
        <v>1179</v>
      </c>
    </row>
    <row r="50" spans="1:5" ht="15" customHeight="1">
      <c r="A50" s="13" t="s">
        <v>40</v>
      </c>
      <c r="B50" s="6" t="s">
        <v>563</v>
      </c>
      <c r="C50" s="125">
        <f>'8.bevételek Faluház'!L50</f>
        <v>0</v>
      </c>
      <c r="D50" s="125">
        <f>'8.bevételek Faluház'!M50</f>
        <v>0</v>
      </c>
      <c r="E50" s="125">
        <f>'8.bevételek Faluház'!N50</f>
        <v>0</v>
      </c>
    </row>
    <row r="51" spans="1:5" ht="15" customHeight="1">
      <c r="A51" s="13" t="s">
        <v>41</v>
      </c>
      <c r="B51" s="6" t="s">
        <v>564</v>
      </c>
      <c r="C51" s="125">
        <f>'8.bevételek Faluház'!L51</f>
        <v>0</v>
      </c>
      <c r="D51" s="125">
        <f>'8.bevételek Faluház'!M51</f>
        <v>0</v>
      </c>
      <c r="E51" s="125">
        <f>'8.bevételek Faluház'!N51</f>
        <v>0</v>
      </c>
    </row>
    <row r="52" spans="1:5" ht="15" customHeight="1">
      <c r="A52" s="13" t="s">
        <v>565</v>
      </c>
      <c r="B52" s="6" t="s">
        <v>566</v>
      </c>
      <c r="C52" s="125">
        <f>'8.bevételek Faluház'!L52</f>
        <v>0</v>
      </c>
      <c r="D52" s="125">
        <f>'8.bevételek Faluház'!M52</f>
        <v>0</v>
      </c>
      <c r="E52" s="125">
        <f>'8.bevételek Faluház'!N52</f>
        <v>0</v>
      </c>
    </row>
    <row r="53" spans="1:5" ht="15" customHeight="1">
      <c r="A53" s="13" t="s">
        <v>42</v>
      </c>
      <c r="B53" s="6" t="s">
        <v>567</v>
      </c>
      <c r="C53" s="125">
        <f>'8.bevételek Faluház'!L53</f>
        <v>0</v>
      </c>
      <c r="D53" s="125">
        <f>'8.bevételek Faluház'!M53</f>
        <v>0</v>
      </c>
      <c r="E53" s="125">
        <f>'8.bevételek Faluház'!N53</f>
        <v>0</v>
      </c>
    </row>
    <row r="54" spans="1:5" ht="15" customHeight="1">
      <c r="A54" s="13" t="s">
        <v>568</v>
      </c>
      <c r="B54" s="6" t="s">
        <v>569</v>
      </c>
      <c r="C54" s="125">
        <f>'8.bevételek Faluház'!L54</f>
        <v>0</v>
      </c>
      <c r="D54" s="125">
        <f>'8.bevételek Faluház'!M54</f>
        <v>0</v>
      </c>
      <c r="E54" s="125">
        <f>'8.bevételek Faluház'!N54</f>
        <v>0</v>
      </c>
    </row>
    <row r="55" spans="1:5" ht="15" customHeight="1">
      <c r="A55" s="39" t="s">
        <v>64</v>
      </c>
      <c r="B55" s="50" t="s">
        <v>570</v>
      </c>
      <c r="C55" s="125">
        <f>'8.bevételek Faluház'!L55</f>
        <v>0</v>
      </c>
      <c r="D55" s="125">
        <f>'8.bevételek Faluház'!M55</f>
        <v>0</v>
      </c>
      <c r="E55" s="125">
        <f>'8.bevételek Faluház'!N55</f>
        <v>0</v>
      </c>
    </row>
    <row r="56" spans="1:5" ht="15" customHeight="1">
      <c r="A56" s="13" t="s">
        <v>571</v>
      </c>
      <c r="B56" s="6" t="s">
        <v>572</v>
      </c>
      <c r="C56" s="125">
        <f>'8.bevételek Faluház'!L56</f>
        <v>0</v>
      </c>
      <c r="D56" s="125">
        <f>'8.bevételek Faluház'!M56</f>
        <v>0</v>
      </c>
      <c r="E56" s="125">
        <f>'8.bevételek Faluház'!N56</f>
        <v>0</v>
      </c>
    </row>
    <row r="57" spans="1:5" ht="15" customHeight="1">
      <c r="A57" s="5" t="s">
        <v>43</v>
      </c>
      <c r="B57" s="6" t="s">
        <v>573</v>
      </c>
      <c r="C57" s="125">
        <f>'8.bevételek Faluház'!L57</f>
        <v>0</v>
      </c>
      <c r="D57" s="125">
        <f>'8.bevételek Faluház'!M57</f>
        <v>0</v>
      </c>
      <c r="E57" s="125">
        <f>'8.bevételek Faluház'!N57</f>
        <v>0</v>
      </c>
    </row>
    <row r="58" spans="1:5" ht="15" customHeight="1">
      <c r="A58" s="13" t="s">
        <v>44</v>
      </c>
      <c r="B58" s="6" t="s">
        <v>574</v>
      </c>
      <c r="C58" s="125">
        <f>'8.bevételek Faluház'!L58</f>
        <v>0</v>
      </c>
      <c r="D58" s="125">
        <f>'8.bevételek Faluház'!M58</f>
        <v>0</v>
      </c>
      <c r="E58" s="125">
        <f>'8.bevételek Faluház'!N58</f>
        <v>0</v>
      </c>
    </row>
    <row r="59" spans="1:5" ht="15" customHeight="1">
      <c r="A59" s="39" t="s">
        <v>65</v>
      </c>
      <c r="B59" s="50" t="s">
        <v>575</v>
      </c>
      <c r="C59" s="125">
        <f>'8.bevételek Faluház'!L59</f>
        <v>0</v>
      </c>
      <c r="D59" s="125">
        <f>'8.bevételek Faluház'!M59</f>
        <v>0</v>
      </c>
      <c r="E59" s="125">
        <f>'8.bevételek Faluház'!N59</f>
        <v>0</v>
      </c>
    </row>
    <row r="60" spans="1:5" ht="15" customHeight="1">
      <c r="A60" s="13" t="s">
        <v>576</v>
      </c>
      <c r="B60" s="6" t="s">
        <v>577</v>
      </c>
      <c r="C60" s="125">
        <f>'8.bevételek Faluház'!L60</f>
        <v>0</v>
      </c>
      <c r="D60" s="125">
        <f>'8.bevételek Faluház'!M60</f>
        <v>0</v>
      </c>
      <c r="E60" s="125">
        <f>'8.bevételek Faluház'!N60</f>
        <v>0</v>
      </c>
    </row>
    <row r="61" spans="1:5" ht="15" customHeight="1">
      <c r="A61" s="5" t="s">
        <v>45</v>
      </c>
      <c r="B61" s="6" t="s">
        <v>578</v>
      </c>
      <c r="C61" s="125">
        <f>'8.bevételek Faluház'!L61</f>
        <v>0</v>
      </c>
      <c r="D61" s="125">
        <f>'8.bevételek Faluház'!M61</f>
        <v>0</v>
      </c>
      <c r="E61" s="125">
        <f>'8.bevételek Faluház'!N61</f>
        <v>0</v>
      </c>
    </row>
    <row r="62" spans="1:5" ht="15" customHeight="1">
      <c r="A62" s="13" t="s">
        <v>46</v>
      </c>
      <c r="B62" s="6" t="s">
        <v>579</v>
      </c>
      <c r="C62" s="125">
        <f>'8.bevételek Faluház'!L62</f>
        <v>0</v>
      </c>
      <c r="D62" s="125">
        <f>'8.bevételek Faluház'!M62</f>
        <v>0</v>
      </c>
      <c r="E62" s="125">
        <f>'8.bevételek Faluház'!N62</f>
        <v>0</v>
      </c>
    </row>
    <row r="63" spans="1:5" ht="15" customHeight="1">
      <c r="A63" s="39" t="s">
        <v>67</v>
      </c>
      <c r="B63" s="50" t="s">
        <v>580</v>
      </c>
      <c r="C63" s="125">
        <f>'8.bevételek Faluház'!L63</f>
        <v>0</v>
      </c>
      <c r="D63" s="125">
        <f>'8.bevételek Faluház'!M63</f>
        <v>0</v>
      </c>
      <c r="E63" s="125">
        <f>'8.bevételek Faluház'!N63</f>
        <v>0</v>
      </c>
    </row>
    <row r="64" spans="1:5" ht="15.6">
      <c r="A64" s="47" t="s">
        <v>66</v>
      </c>
      <c r="B64" s="35" t="s">
        <v>581</v>
      </c>
      <c r="C64" s="125">
        <f>'8.bevételek Faluház'!L64</f>
        <v>1343</v>
      </c>
      <c r="D64" s="125">
        <f>'8.bevételek Faluház'!M64</f>
        <v>1343</v>
      </c>
      <c r="E64" s="125">
        <f>'8.bevételek Faluház'!N64</f>
        <v>1179</v>
      </c>
    </row>
    <row r="65" spans="1:5" ht="15.6">
      <c r="A65" s="126" t="s">
        <v>196</v>
      </c>
      <c r="B65" s="61"/>
      <c r="C65" s="125">
        <f>'8.bevételek Faluház'!L65</f>
        <v>-25069</v>
      </c>
      <c r="D65" s="125">
        <f>'8.bevételek Faluház'!M65</f>
        <v>0</v>
      </c>
      <c r="E65" s="125">
        <f>'8.bevételek Faluház'!N65</f>
        <v>0</v>
      </c>
    </row>
    <row r="66" spans="1:5" ht="15.6">
      <c r="A66" s="126" t="s">
        <v>197</v>
      </c>
      <c r="B66" s="61"/>
      <c r="C66" s="125">
        <f>'8.bevételek Faluház'!L66</f>
        <v>-6113</v>
      </c>
      <c r="D66" s="125">
        <f>'8.bevételek Faluház'!M66</f>
        <v>0</v>
      </c>
      <c r="E66" s="125">
        <f>'8.bevételek Faluház'!N66</f>
        <v>0</v>
      </c>
    </row>
    <row r="67" spans="1:5">
      <c r="A67" s="37" t="s">
        <v>48</v>
      </c>
      <c r="B67" s="5" t="s">
        <v>582</v>
      </c>
      <c r="C67" s="125">
        <f>'8.bevételek Faluház'!L67</f>
        <v>0</v>
      </c>
      <c r="D67" s="125">
        <f>'8.bevételek Faluház'!M67</f>
        <v>0</v>
      </c>
      <c r="E67" s="125">
        <f>'8.bevételek Faluház'!N67</f>
        <v>0</v>
      </c>
    </row>
    <row r="68" spans="1:5">
      <c r="A68" s="13" t="s">
        <v>583</v>
      </c>
      <c r="B68" s="5" t="s">
        <v>584</v>
      </c>
      <c r="C68" s="125">
        <f>'8.bevételek Faluház'!L68</f>
        <v>0</v>
      </c>
      <c r="D68" s="125">
        <f>'8.bevételek Faluház'!M68</f>
        <v>0</v>
      </c>
      <c r="E68" s="125">
        <f>'8.bevételek Faluház'!N68</f>
        <v>0</v>
      </c>
    </row>
    <row r="69" spans="1:5">
      <c r="A69" s="37" t="s">
        <v>49</v>
      </c>
      <c r="B69" s="5" t="s">
        <v>585</v>
      </c>
      <c r="C69" s="125">
        <f>'8.bevételek Faluház'!L69</f>
        <v>0</v>
      </c>
      <c r="D69" s="125">
        <f>'8.bevételek Faluház'!M69</f>
        <v>0</v>
      </c>
      <c r="E69" s="125">
        <f>'8.bevételek Faluház'!N69</f>
        <v>0</v>
      </c>
    </row>
    <row r="70" spans="1:5">
      <c r="A70" s="15" t="s">
        <v>68</v>
      </c>
      <c r="B70" s="7" t="s">
        <v>586</v>
      </c>
      <c r="C70" s="125">
        <f>'8.bevételek Faluház'!L70</f>
        <v>0</v>
      </c>
      <c r="D70" s="125">
        <f>'8.bevételek Faluház'!M70</f>
        <v>0</v>
      </c>
      <c r="E70" s="125">
        <f>'8.bevételek Faluház'!N70</f>
        <v>0</v>
      </c>
    </row>
    <row r="71" spans="1:5">
      <c r="A71" s="13" t="s">
        <v>50</v>
      </c>
      <c r="B71" s="5" t="s">
        <v>587</v>
      </c>
      <c r="C71" s="125">
        <f>'8.bevételek Faluház'!L71</f>
        <v>0</v>
      </c>
      <c r="D71" s="125">
        <f>'8.bevételek Faluház'!M71</f>
        <v>0</v>
      </c>
      <c r="E71" s="125">
        <f>'8.bevételek Faluház'!N71</f>
        <v>0</v>
      </c>
    </row>
    <row r="72" spans="1:5">
      <c r="A72" s="37" t="s">
        <v>588</v>
      </c>
      <c r="B72" s="5" t="s">
        <v>589</v>
      </c>
      <c r="C72" s="125">
        <f>'8.bevételek Faluház'!L72</f>
        <v>0</v>
      </c>
      <c r="D72" s="125">
        <f>'8.bevételek Faluház'!M72</f>
        <v>0</v>
      </c>
      <c r="E72" s="125">
        <f>'8.bevételek Faluház'!N72</f>
        <v>0</v>
      </c>
    </row>
    <row r="73" spans="1:5">
      <c r="A73" s="13" t="s">
        <v>51</v>
      </c>
      <c r="B73" s="5" t="s">
        <v>590</v>
      </c>
      <c r="C73" s="125">
        <f>'8.bevételek Faluház'!L73</f>
        <v>0</v>
      </c>
      <c r="D73" s="125">
        <f>'8.bevételek Faluház'!M73</f>
        <v>0</v>
      </c>
      <c r="E73" s="125">
        <f>'8.bevételek Faluház'!N73</f>
        <v>0</v>
      </c>
    </row>
    <row r="74" spans="1:5">
      <c r="A74" s="37" t="s">
        <v>591</v>
      </c>
      <c r="B74" s="5" t="s">
        <v>592</v>
      </c>
      <c r="C74" s="125">
        <f>'8.bevételek Faluház'!L74</f>
        <v>0</v>
      </c>
      <c r="D74" s="125">
        <f>'8.bevételek Faluház'!M74</f>
        <v>0</v>
      </c>
      <c r="E74" s="125">
        <f>'8.bevételek Faluház'!N74</f>
        <v>0</v>
      </c>
    </row>
    <row r="75" spans="1:5">
      <c r="A75" s="14" t="s">
        <v>69</v>
      </c>
      <c r="B75" s="7" t="s">
        <v>593</v>
      </c>
      <c r="C75" s="125">
        <f>'8.bevételek Faluház'!L75</f>
        <v>0</v>
      </c>
      <c r="D75" s="125">
        <f>'8.bevételek Faluház'!M75</f>
        <v>0</v>
      </c>
      <c r="E75" s="125">
        <f>'8.bevételek Faluház'!N75</f>
        <v>0</v>
      </c>
    </row>
    <row r="76" spans="1:5">
      <c r="A76" s="5" t="s">
        <v>177</v>
      </c>
      <c r="B76" s="5" t="s">
        <v>594</v>
      </c>
      <c r="C76" s="125">
        <f>'8.bevételek Faluház'!L76</f>
        <v>0</v>
      </c>
      <c r="D76" s="125">
        <f>'8.bevételek Faluház'!M76</f>
        <v>0</v>
      </c>
      <c r="E76" s="125">
        <f>'8.bevételek Faluház'!N76</f>
        <v>0</v>
      </c>
    </row>
    <row r="77" spans="1:5">
      <c r="A77" s="5" t="s">
        <v>195</v>
      </c>
      <c r="B77" s="5" t="s">
        <v>594</v>
      </c>
      <c r="C77" s="125">
        <f>'8.bevételek Faluház'!L77</f>
        <v>0</v>
      </c>
      <c r="D77" s="125">
        <f>'8.bevételek Faluház'!M77</f>
        <v>0</v>
      </c>
      <c r="E77" s="125">
        <f>'8.bevételek Faluház'!N77</f>
        <v>0</v>
      </c>
    </row>
    <row r="78" spans="1:5">
      <c r="A78" s="5" t="s">
        <v>175</v>
      </c>
      <c r="B78" s="5" t="s">
        <v>595</v>
      </c>
      <c r="C78" s="125">
        <f>'8.bevételek Faluház'!L78</f>
        <v>0</v>
      </c>
      <c r="D78" s="125">
        <f>'8.bevételek Faluház'!M78</f>
        <v>0</v>
      </c>
      <c r="E78" s="125">
        <f>'8.bevételek Faluház'!N78</f>
        <v>0</v>
      </c>
    </row>
    <row r="79" spans="1:5">
      <c r="A79" s="5" t="s">
        <v>176</v>
      </c>
      <c r="B79" s="5" t="s">
        <v>595</v>
      </c>
      <c r="C79" s="125">
        <f>'8.bevételek Faluház'!L79</f>
        <v>0</v>
      </c>
      <c r="D79" s="125">
        <f>'8.bevételek Faluház'!M79</f>
        <v>0</v>
      </c>
      <c r="E79" s="125">
        <f>'8.bevételek Faluház'!N79</f>
        <v>0</v>
      </c>
    </row>
    <row r="80" spans="1:5">
      <c r="A80" s="7" t="s">
        <v>70</v>
      </c>
      <c r="B80" s="7" t="s">
        <v>596</v>
      </c>
      <c r="C80" s="125">
        <f>'8.bevételek Faluház'!L80</f>
        <v>0</v>
      </c>
      <c r="D80" s="125">
        <f>'8.bevételek Faluház'!M80</f>
        <v>0</v>
      </c>
      <c r="E80" s="125">
        <f>'8.bevételek Faluház'!N80</f>
        <v>0</v>
      </c>
    </row>
    <row r="81" spans="1:5">
      <c r="A81" s="37" t="s">
        <v>597</v>
      </c>
      <c r="B81" s="5" t="s">
        <v>598</v>
      </c>
      <c r="C81" s="125">
        <f>'8.bevételek Faluház'!L81</f>
        <v>0</v>
      </c>
      <c r="D81" s="125">
        <f>'8.bevételek Faluház'!M81</f>
        <v>0</v>
      </c>
      <c r="E81" s="125">
        <f>'8.bevételek Faluház'!N81</f>
        <v>0</v>
      </c>
    </row>
    <row r="82" spans="1:5">
      <c r="A82" s="37" t="s">
        <v>599</v>
      </c>
      <c r="B82" s="5" t="s">
        <v>600</v>
      </c>
      <c r="C82" s="125">
        <f>'8.bevételek Faluház'!L82</f>
        <v>0</v>
      </c>
      <c r="D82" s="125">
        <f>'8.bevételek Faluház'!M82</f>
        <v>0</v>
      </c>
      <c r="E82" s="125">
        <f>'8.bevételek Faluház'!N82</f>
        <v>0</v>
      </c>
    </row>
    <row r="83" spans="1:5">
      <c r="A83" s="37" t="s">
        <v>601</v>
      </c>
      <c r="B83" s="5" t="s">
        <v>602</v>
      </c>
      <c r="C83" s="125">
        <f>'8.bevételek Faluház'!L83</f>
        <v>31182</v>
      </c>
      <c r="D83" s="125">
        <f>'8.bevételek Faluház'!M83</f>
        <v>31182</v>
      </c>
      <c r="E83" s="125">
        <f>'8.bevételek Faluház'!N83</f>
        <v>25502</v>
      </c>
    </row>
    <row r="84" spans="1:5">
      <c r="A84" s="37" t="s">
        <v>603</v>
      </c>
      <c r="B84" s="5" t="s">
        <v>604</v>
      </c>
      <c r="C84" s="125">
        <f>'8.bevételek Faluház'!L84</f>
        <v>0</v>
      </c>
      <c r="D84" s="125">
        <f>'8.bevételek Faluház'!M84</f>
        <v>0</v>
      </c>
      <c r="E84" s="125">
        <f>'8.bevételek Faluház'!N84</f>
        <v>0</v>
      </c>
    </row>
    <row r="85" spans="1:5">
      <c r="A85" s="13" t="s">
        <v>52</v>
      </c>
      <c r="B85" s="5" t="s">
        <v>605</v>
      </c>
      <c r="C85" s="125">
        <f>'8.bevételek Faluház'!L85</f>
        <v>0</v>
      </c>
      <c r="D85" s="125">
        <f>'8.bevételek Faluház'!M85</f>
        <v>0</v>
      </c>
      <c r="E85" s="125">
        <f>'8.bevételek Faluház'!N85</f>
        <v>0</v>
      </c>
    </row>
    <row r="86" spans="1:5">
      <c r="A86" s="15" t="s">
        <v>71</v>
      </c>
      <c r="B86" s="7" t="s">
        <v>606</v>
      </c>
      <c r="C86" s="125">
        <f>'8.bevételek Faluház'!L86</f>
        <v>31182</v>
      </c>
      <c r="D86" s="125">
        <f>'8.bevételek Faluház'!M86</f>
        <v>31182</v>
      </c>
      <c r="E86" s="125">
        <f>'8.bevételek Faluház'!N86</f>
        <v>25502</v>
      </c>
    </row>
    <row r="87" spans="1:5">
      <c r="A87" s="13" t="s">
        <v>607</v>
      </c>
      <c r="B87" s="5" t="s">
        <v>608</v>
      </c>
      <c r="C87" s="125">
        <f>'8.bevételek Faluház'!L87</f>
        <v>0</v>
      </c>
      <c r="D87" s="125">
        <f>'8.bevételek Faluház'!M87</f>
        <v>0</v>
      </c>
      <c r="E87" s="125">
        <f>'8.bevételek Faluház'!N87</f>
        <v>0</v>
      </c>
    </row>
    <row r="88" spans="1:5">
      <c r="A88" s="13" t="s">
        <v>609</v>
      </c>
      <c r="B88" s="5" t="s">
        <v>610</v>
      </c>
      <c r="C88" s="125">
        <f>'8.bevételek Faluház'!L88</f>
        <v>0</v>
      </c>
      <c r="D88" s="125">
        <f>'8.bevételek Faluház'!M88</f>
        <v>0</v>
      </c>
      <c r="E88" s="125">
        <f>'8.bevételek Faluház'!N88</f>
        <v>0</v>
      </c>
    </row>
    <row r="89" spans="1:5">
      <c r="A89" s="37" t="s">
        <v>611</v>
      </c>
      <c r="B89" s="5" t="s">
        <v>612</v>
      </c>
      <c r="C89" s="125">
        <f>'8.bevételek Faluház'!L89</f>
        <v>0</v>
      </c>
      <c r="D89" s="125">
        <f>'8.bevételek Faluház'!M89</f>
        <v>0</v>
      </c>
      <c r="E89" s="125">
        <f>'8.bevételek Faluház'!N89</f>
        <v>0</v>
      </c>
    </row>
    <row r="90" spans="1:5">
      <c r="A90" s="37" t="s">
        <v>53</v>
      </c>
      <c r="B90" s="5" t="s">
        <v>613</v>
      </c>
      <c r="C90" s="125">
        <f>'8.bevételek Faluház'!L90</f>
        <v>0</v>
      </c>
      <c r="D90" s="125">
        <f>'8.bevételek Faluház'!M90</f>
        <v>0</v>
      </c>
      <c r="E90" s="125">
        <f>'8.bevételek Faluház'!N90</f>
        <v>0</v>
      </c>
    </row>
    <row r="91" spans="1:5">
      <c r="A91" s="14" t="s">
        <v>72</v>
      </c>
      <c r="B91" s="7" t="s">
        <v>614</v>
      </c>
      <c r="C91" s="125">
        <f>'8.bevételek Faluház'!L91</f>
        <v>0</v>
      </c>
      <c r="D91" s="125">
        <f>'8.bevételek Faluház'!M91</f>
        <v>0</v>
      </c>
      <c r="E91" s="125">
        <f>'8.bevételek Faluház'!N91</f>
        <v>0</v>
      </c>
    </row>
    <row r="92" spans="1:5">
      <c r="A92" s="15" t="s">
        <v>615</v>
      </c>
      <c r="B92" s="7" t="s">
        <v>616</v>
      </c>
      <c r="C92" s="125">
        <f>'8.bevételek Faluház'!L92</f>
        <v>0</v>
      </c>
      <c r="D92" s="125">
        <f>'8.bevételek Faluház'!M92</f>
        <v>0</v>
      </c>
      <c r="E92" s="125">
        <f>'8.bevételek Faluház'!N92</f>
        <v>0</v>
      </c>
    </row>
    <row r="93" spans="1:5" ht="15.6">
      <c r="A93" s="40" t="s">
        <v>73</v>
      </c>
      <c r="B93" s="41" t="s">
        <v>617</v>
      </c>
      <c r="C93" s="125">
        <f>'8.bevételek Faluház'!L93</f>
        <v>31182</v>
      </c>
      <c r="D93" s="125">
        <f>'8.bevételek Faluház'!M93</f>
        <v>31182</v>
      </c>
      <c r="E93" s="125">
        <f>'8.bevételek Faluház'!N93</f>
        <v>25502</v>
      </c>
    </row>
    <row r="94" spans="1:5" ht="15.6">
      <c r="A94" s="127" t="s">
        <v>55</v>
      </c>
      <c r="B94" s="128"/>
      <c r="C94" s="125">
        <f>'8.bevételek Faluház'!L94</f>
        <v>32525</v>
      </c>
      <c r="D94" s="125">
        <f>'8.bevételek Faluház'!M94</f>
        <v>32525</v>
      </c>
      <c r="E94" s="125">
        <f>'8.bevételek Faluház'!N94</f>
        <v>26681</v>
      </c>
    </row>
  </sheetData>
  <phoneticPr fontId="46" type="noConversion"/>
  <printOptions horizontalCentered="1"/>
  <pageMargins left="0.23622047244094491" right="0.19685039370078741" top="0.31496062992125984" bottom="0.31496062992125984" header="0.15748031496062992" footer="0.15748031496062992"/>
  <pageSetup paperSize="9" scale="55" orientation="portrait" horizontalDpi="300" verticalDpi="300" r:id="rId1"/>
  <headerFooter alignWithMargins="0">
    <oddHeader>&amp;R50.sz. melléklet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94"/>
  <sheetViews>
    <sheetView zoomScale="70" workbookViewId="0">
      <pane xSplit="2" ySplit="5" topLeftCell="C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4.4"/>
  <cols>
    <col min="1" max="1" width="92.5546875" customWidth="1"/>
    <col min="3" max="3" width="14.6640625" style="122" customWidth="1"/>
    <col min="4" max="4" width="16.33203125" customWidth="1"/>
    <col min="5" max="5" width="14.33203125" customWidth="1"/>
  </cols>
  <sheetData>
    <row r="1" spans="1:5" ht="27" customHeight="1">
      <c r="A1" s="194" t="s">
        <v>1020</v>
      </c>
      <c r="B1" s="197"/>
      <c r="C1" s="195"/>
    </row>
    <row r="2" spans="1:5" ht="23.25" customHeight="1">
      <c r="A2" s="196" t="s">
        <v>101</v>
      </c>
      <c r="B2" s="68"/>
      <c r="C2" s="195"/>
    </row>
    <row r="3" spans="1:5" ht="18">
      <c r="A3" s="121"/>
    </row>
    <row r="4" spans="1:5">
      <c r="A4" t="s">
        <v>693</v>
      </c>
    </row>
    <row r="5" spans="1:5" ht="40.200000000000003">
      <c r="A5" s="2" t="s">
        <v>319</v>
      </c>
      <c r="B5" s="3" t="s">
        <v>267</v>
      </c>
      <c r="C5" s="124" t="s">
        <v>1029</v>
      </c>
      <c r="D5" s="124" t="s">
        <v>1030</v>
      </c>
      <c r="E5" s="124" t="s">
        <v>1031</v>
      </c>
    </row>
    <row r="6" spans="1:5" ht="15" customHeight="1">
      <c r="A6" s="31" t="s">
        <v>497</v>
      </c>
      <c r="B6" s="6" t="s">
        <v>498</v>
      </c>
      <c r="C6" s="125">
        <f>'9.bevételek Óvoda'!L6</f>
        <v>0</v>
      </c>
      <c r="D6" s="125">
        <f>'9.bevételek Óvoda'!M6</f>
        <v>0</v>
      </c>
      <c r="E6" s="125">
        <f>'9.bevételek Óvoda'!N6</f>
        <v>0</v>
      </c>
    </row>
    <row r="7" spans="1:5" ht="15" customHeight="1">
      <c r="A7" s="5" t="s">
        <v>499</v>
      </c>
      <c r="B7" s="6" t="s">
        <v>500</v>
      </c>
      <c r="C7" s="125">
        <f>'9.bevételek Óvoda'!L7</f>
        <v>0</v>
      </c>
      <c r="D7" s="125">
        <f>'9.bevételek Óvoda'!M7</f>
        <v>0</v>
      </c>
      <c r="E7" s="125">
        <f>'9.bevételek Óvoda'!N7</f>
        <v>0</v>
      </c>
    </row>
    <row r="8" spans="1:5" ht="15" customHeight="1">
      <c r="A8" s="5" t="s">
        <v>501</v>
      </c>
      <c r="B8" s="6" t="s">
        <v>502</v>
      </c>
      <c r="C8" s="125">
        <f>'9.bevételek Óvoda'!L8</f>
        <v>0</v>
      </c>
      <c r="D8" s="125">
        <f>'9.bevételek Óvoda'!M8</f>
        <v>0</v>
      </c>
      <c r="E8" s="125">
        <f>'9.bevételek Óvoda'!N8</f>
        <v>0</v>
      </c>
    </row>
    <row r="9" spans="1:5" ht="15" customHeight="1">
      <c r="A9" s="5" t="s">
        <v>503</v>
      </c>
      <c r="B9" s="6" t="s">
        <v>504</v>
      </c>
      <c r="C9" s="125">
        <f>'9.bevételek Óvoda'!L9</f>
        <v>0</v>
      </c>
      <c r="D9" s="125">
        <f>'9.bevételek Óvoda'!M9</f>
        <v>0</v>
      </c>
      <c r="E9" s="125">
        <f>'9.bevételek Óvoda'!N9</f>
        <v>0</v>
      </c>
    </row>
    <row r="10" spans="1:5" ht="15" customHeight="1">
      <c r="A10" s="5" t="s">
        <v>505</v>
      </c>
      <c r="B10" s="6" t="s">
        <v>506</v>
      </c>
      <c r="C10" s="125">
        <f>'9.bevételek Óvoda'!L10</f>
        <v>0</v>
      </c>
      <c r="D10" s="125">
        <f>'9.bevételek Óvoda'!M10</f>
        <v>0</v>
      </c>
      <c r="E10" s="125">
        <f>'9.bevételek Óvoda'!N10</f>
        <v>0</v>
      </c>
    </row>
    <row r="11" spans="1:5" ht="15" customHeight="1">
      <c r="A11" s="5" t="s">
        <v>507</v>
      </c>
      <c r="B11" s="6" t="s">
        <v>508</v>
      </c>
      <c r="C11" s="125">
        <f>'9.bevételek Óvoda'!L11</f>
        <v>0</v>
      </c>
      <c r="D11" s="125">
        <f>'9.bevételek Óvoda'!M11</f>
        <v>0</v>
      </c>
      <c r="E11" s="125">
        <f>'9.bevételek Óvoda'!N11</f>
        <v>0</v>
      </c>
    </row>
    <row r="12" spans="1:5" ht="15" customHeight="1">
      <c r="A12" s="7" t="s">
        <v>57</v>
      </c>
      <c r="B12" s="8" t="s">
        <v>509</v>
      </c>
      <c r="C12" s="125">
        <f>'9.bevételek Óvoda'!L12</f>
        <v>0</v>
      </c>
      <c r="D12" s="125">
        <f>'9.bevételek Óvoda'!M12</f>
        <v>0</v>
      </c>
      <c r="E12" s="125">
        <f>'9.bevételek Óvoda'!N12</f>
        <v>0</v>
      </c>
    </row>
    <row r="13" spans="1:5" ht="15" customHeight="1">
      <c r="A13" s="5" t="s">
        <v>510</v>
      </c>
      <c r="B13" s="6" t="s">
        <v>511</v>
      </c>
      <c r="C13" s="125">
        <f>'9.bevételek Óvoda'!L13</f>
        <v>0</v>
      </c>
      <c r="D13" s="125">
        <f>'9.bevételek Óvoda'!M13</f>
        <v>0</v>
      </c>
      <c r="E13" s="125">
        <f>'9.bevételek Óvoda'!N13</f>
        <v>0</v>
      </c>
    </row>
    <row r="14" spans="1:5" ht="15" customHeight="1">
      <c r="A14" s="5" t="s">
        <v>512</v>
      </c>
      <c r="B14" s="6" t="s">
        <v>513</v>
      </c>
      <c r="C14" s="125">
        <f>'9.bevételek Óvoda'!L14</f>
        <v>0</v>
      </c>
      <c r="D14" s="125">
        <f>'9.bevételek Óvoda'!M14</f>
        <v>0</v>
      </c>
      <c r="E14" s="125">
        <f>'9.bevételek Óvoda'!N14</f>
        <v>0</v>
      </c>
    </row>
    <row r="15" spans="1:5" ht="15" customHeight="1">
      <c r="A15" s="5" t="s">
        <v>18</v>
      </c>
      <c r="B15" s="6" t="s">
        <v>514</v>
      </c>
      <c r="C15" s="125">
        <f>'9.bevételek Óvoda'!L15</f>
        <v>0</v>
      </c>
      <c r="D15" s="125">
        <f>'9.bevételek Óvoda'!M15</f>
        <v>0</v>
      </c>
      <c r="E15" s="125">
        <f>'9.bevételek Óvoda'!N15</f>
        <v>0</v>
      </c>
    </row>
    <row r="16" spans="1:5" ht="15" customHeight="1">
      <c r="A16" s="5" t="s">
        <v>19</v>
      </c>
      <c r="B16" s="6" t="s">
        <v>515</v>
      </c>
      <c r="C16" s="125">
        <f>'9.bevételek Óvoda'!L16</f>
        <v>0</v>
      </c>
      <c r="D16" s="125">
        <f>'9.bevételek Óvoda'!M16</f>
        <v>0</v>
      </c>
      <c r="E16" s="125">
        <f>'9.bevételek Óvoda'!N16</f>
        <v>0</v>
      </c>
    </row>
    <row r="17" spans="1:5" ht="15" customHeight="1">
      <c r="A17" s="5" t="s">
        <v>20</v>
      </c>
      <c r="B17" s="6" t="s">
        <v>516</v>
      </c>
      <c r="C17" s="125">
        <f>'9.bevételek Óvoda'!L17</f>
        <v>0</v>
      </c>
      <c r="D17" s="125">
        <f>'9.bevételek Óvoda'!M17</f>
        <v>0</v>
      </c>
      <c r="E17" s="125">
        <f>'9.bevételek Óvoda'!N17</f>
        <v>0</v>
      </c>
    </row>
    <row r="18" spans="1:5" ht="15" customHeight="1">
      <c r="A18" s="39" t="s">
        <v>58</v>
      </c>
      <c r="B18" s="50" t="s">
        <v>517</v>
      </c>
      <c r="C18" s="125">
        <f>'9.bevételek Óvoda'!L18</f>
        <v>0</v>
      </c>
      <c r="D18" s="125">
        <f>'9.bevételek Óvoda'!M18</f>
        <v>0</v>
      </c>
      <c r="E18" s="125">
        <f>'9.bevételek Óvoda'!N18</f>
        <v>0</v>
      </c>
    </row>
    <row r="19" spans="1:5" ht="15" customHeight="1">
      <c r="A19" s="5" t="s">
        <v>518</v>
      </c>
      <c r="B19" s="6" t="s">
        <v>519</v>
      </c>
      <c r="C19" s="125">
        <f>'9.bevételek Óvoda'!L19</f>
        <v>0</v>
      </c>
      <c r="D19" s="125">
        <f>'9.bevételek Óvoda'!M19</f>
        <v>0</v>
      </c>
      <c r="E19" s="125">
        <f>'9.bevételek Óvoda'!N19</f>
        <v>0</v>
      </c>
    </row>
    <row r="20" spans="1:5" ht="15" customHeight="1">
      <c r="A20" s="5" t="s">
        <v>520</v>
      </c>
      <c r="B20" s="6" t="s">
        <v>521</v>
      </c>
      <c r="C20" s="125">
        <f>'9.bevételek Óvoda'!L20</f>
        <v>0</v>
      </c>
      <c r="D20" s="125">
        <f>'9.bevételek Óvoda'!M20</f>
        <v>0</v>
      </c>
      <c r="E20" s="125">
        <f>'9.bevételek Óvoda'!N20</f>
        <v>0</v>
      </c>
    </row>
    <row r="21" spans="1:5" ht="15" customHeight="1">
      <c r="A21" s="5" t="s">
        <v>21</v>
      </c>
      <c r="B21" s="6" t="s">
        <v>522</v>
      </c>
      <c r="C21" s="125">
        <f>'9.bevételek Óvoda'!L21</f>
        <v>0</v>
      </c>
      <c r="D21" s="125">
        <f>'9.bevételek Óvoda'!M21</f>
        <v>0</v>
      </c>
      <c r="E21" s="125">
        <f>'9.bevételek Óvoda'!N21</f>
        <v>0</v>
      </c>
    </row>
    <row r="22" spans="1:5" ht="15" customHeight="1">
      <c r="A22" s="5" t="s">
        <v>22</v>
      </c>
      <c r="B22" s="6" t="s">
        <v>523</v>
      </c>
      <c r="C22" s="125">
        <f>'9.bevételek Óvoda'!L22</f>
        <v>0</v>
      </c>
      <c r="D22" s="125">
        <f>'9.bevételek Óvoda'!M22</f>
        <v>0</v>
      </c>
      <c r="E22" s="125">
        <f>'9.bevételek Óvoda'!N22</f>
        <v>0</v>
      </c>
    </row>
    <row r="23" spans="1:5" ht="15" customHeight="1">
      <c r="A23" s="5" t="s">
        <v>23</v>
      </c>
      <c r="B23" s="6" t="s">
        <v>524</v>
      </c>
      <c r="C23" s="125">
        <f>'9.bevételek Óvoda'!L23</f>
        <v>0</v>
      </c>
      <c r="D23" s="125">
        <f>'9.bevételek Óvoda'!M23</f>
        <v>0</v>
      </c>
      <c r="E23" s="125">
        <f>'9.bevételek Óvoda'!N23</f>
        <v>0</v>
      </c>
    </row>
    <row r="24" spans="1:5" ht="15" customHeight="1">
      <c r="A24" s="39" t="s">
        <v>59</v>
      </c>
      <c r="B24" s="50" t="s">
        <v>525</v>
      </c>
      <c r="C24" s="125">
        <f>'9.bevételek Óvoda'!L24</f>
        <v>0</v>
      </c>
      <c r="D24" s="125">
        <f>'9.bevételek Óvoda'!M24</f>
        <v>0</v>
      </c>
      <c r="E24" s="125">
        <f>'9.bevételek Óvoda'!N24</f>
        <v>0</v>
      </c>
    </row>
    <row r="25" spans="1:5" ht="15" customHeight="1">
      <c r="A25" s="5" t="s">
        <v>24</v>
      </c>
      <c r="B25" s="6" t="s">
        <v>526</v>
      </c>
      <c r="C25" s="125">
        <f>'9.bevételek Óvoda'!L25</f>
        <v>0</v>
      </c>
      <c r="D25" s="125">
        <f>'9.bevételek Óvoda'!M25</f>
        <v>0</v>
      </c>
      <c r="E25" s="125">
        <f>'9.bevételek Óvoda'!N25</f>
        <v>0</v>
      </c>
    </row>
    <row r="26" spans="1:5" ht="15" customHeight="1">
      <c r="A26" s="5" t="s">
        <v>25</v>
      </c>
      <c r="B26" s="6" t="s">
        <v>527</v>
      </c>
      <c r="C26" s="125">
        <f>'9.bevételek Óvoda'!L26</f>
        <v>0</v>
      </c>
      <c r="D26" s="125">
        <f>'9.bevételek Óvoda'!M26</f>
        <v>0</v>
      </c>
      <c r="E26" s="125">
        <f>'9.bevételek Óvoda'!N26</f>
        <v>0</v>
      </c>
    </row>
    <row r="27" spans="1:5" ht="15" customHeight="1">
      <c r="A27" s="7" t="s">
        <v>60</v>
      </c>
      <c r="B27" s="8" t="s">
        <v>528</v>
      </c>
      <c r="C27" s="125">
        <f>'9.bevételek Óvoda'!L27</f>
        <v>0</v>
      </c>
      <c r="D27" s="125">
        <f>'9.bevételek Óvoda'!M27</f>
        <v>0</v>
      </c>
      <c r="E27" s="125">
        <f>'9.bevételek Óvoda'!N27</f>
        <v>0</v>
      </c>
    </row>
    <row r="28" spans="1:5" ht="15" customHeight="1">
      <c r="A28" s="5" t="s">
        <v>26</v>
      </c>
      <c r="B28" s="6" t="s">
        <v>529</v>
      </c>
      <c r="C28" s="125">
        <f>'9.bevételek Óvoda'!L28</f>
        <v>0</v>
      </c>
      <c r="D28" s="125">
        <f>'9.bevételek Óvoda'!M28</f>
        <v>0</v>
      </c>
      <c r="E28" s="125">
        <f>'9.bevételek Óvoda'!N28</f>
        <v>0</v>
      </c>
    </row>
    <row r="29" spans="1:5" ht="15" customHeight="1">
      <c r="A29" s="5" t="s">
        <v>27</v>
      </c>
      <c r="B29" s="6" t="s">
        <v>530</v>
      </c>
      <c r="C29" s="125">
        <f>'9.bevételek Óvoda'!L29</f>
        <v>0</v>
      </c>
      <c r="D29" s="125">
        <f>'9.bevételek Óvoda'!M29</f>
        <v>0</v>
      </c>
      <c r="E29" s="125">
        <f>'9.bevételek Óvoda'!N29</f>
        <v>0</v>
      </c>
    </row>
    <row r="30" spans="1:5" ht="15" customHeight="1">
      <c r="A30" s="5" t="s">
        <v>28</v>
      </c>
      <c r="B30" s="6" t="s">
        <v>531</v>
      </c>
      <c r="C30" s="125">
        <f>'9.bevételek Óvoda'!L30</f>
        <v>0</v>
      </c>
      <c r="D30" s="125">
        <f>'9.bevételek Óvoda'!M30</f>
        <v>0</v>
      </c>
      <c r="E30" s="125">
        <f>'9.bevételek Óvoda'!N30</f>
        <v>0</v>
      </c>
    </row>
    <row r="31" spans="1:5" ht="15" customHeight="1">
      <c r="A31" s="5" t="s">
        <v>29</v>
      </c>
      <c r="B31" s="6" t="s">
        <v>532</v>
      </c>
      <c r="C31" s="125">
        <f>'9.bevételek Óvoda'!L31</f>
        <v>0</v>
      </c>
      <c r="D31" s="125">
        <f>'9.bevételek Óvoda'!M31</f>
        <v>0</v>
      </c>
      <c r="E31" s="125">
        <f>'9.bevételek Óvoda'!N31</f>
        <v>0</v>
      </c>
    </row>
    <row r="32" spans="1:5" ht="15" customHeight="1">
      <c r="A32" s="5" t="s">
        <v>30</v>
      </c>
      <c r="B32" s="6" t="s">
        <v>535</v>
      </c>
      <c r="C32" s="125">
        <f>'9.bevételek Óvoda'!L32</f>
        <v>0</v>
      </c>
      <c r="D32" s="125">
        <f>'9.bevételek Óvoda'!M32</f>
        <v>0</v>
      </c>
      <c r="E32" s="125">
        <f>'9.bevételek Óvoda'!N32</f>
        <v>0</v>
      </c>
    </row>
    <row r="33" spans="1:5" ht="15" customHeight="1">
      <c r="A33" s="5" t="s">
        <v>536</v>
      </c>
      <c r="B33" s="6" t="s">
        <v>537</v>
      </c>
      <c r="C33" s="125">
        <f>'9.bevételek Óvoda'!L33</f>
        <v>0</v>
      </c>
      <c r="D33" s="125">
        <f>'9.bevételek Óvoda'!M33</f>
        <v>0</v>
      </c>
      <c r="E33" s="125">
        <f>'9.bevételek Óvoda'!N33</f>
        <v>0</v>
      </c>
    </row>
    <row r="34" spans="1:5" ht="15" customHeight="1">
      <c r="A34" s="5" t="s">
        <v>31</v>
      </c>
      <c r="B34" s="6" t="s">
        <v>538</v>
      </c>
      <c r="C34" s="125">
        <f>'9.bevételek Óvoda'!L34</f>
        <v>0</v>
      </c>
      <c r="D34" s="125">
        <f>'9.bevételek Óvoda'!M34</f>
        <v>0</v>
      </c>
      <c r="E34" s="125">
        <f>'9.bevételek Óvoda'!N34</f>
        <v>0</v>
      </c>
    </row>
    <row r="35" spans="1:5" ht="15" customHeight="1">
      <c r="A35" s="5" t="s">
        <v>32</v>
      </c>
      <c r="B35" s="6" t="s">
        <v>542</v>
      </c>
      <c r="C35" s="125">
        <f>'9.bevételek Óvoda'!L35</f>
        <v>0</v>
      </c>
      <c r="D35" s="125">
        <f>'9.bevételek Óvoda'!M35</f>
        <v>0</v>
      </c>
      <c r="E35" s="125">
        <f>'9.bevételek Óvoda'!N35</f>
        <v>0</v>
      </c>
    </row>
    <row r="36" spans="1:5" ht="15" customHeight="1">
      <c r="A36" s="7" t="s">
        <v>61</v>
      </c>
      <c r="B36" s="8" t="s">
        <v>545</v>
      </c>
      <c r="C36" s="125">
        <f>'9.bevételek Óvoda'!L36</f>
        <v>0</v>
      </c>
      <c r="D36" s="125">
        <f>'9.bevételek Óvoda'!M36</f>
        <v>0</v>
      </c>
      <c r="E36" s="125">
        <f>'9.bevételek Óvoda'!N36</f>
        <v>0</v>
      </c>
    </row>
    <row r="37" spans="1:5" ht="15" customHeight="1">
      <c r="A37" s="5" t="s">
        <v>33</v>
      </c>
      <c r="B37" s="6" t="s">
        <v>546</v>
      </c>
      <c r="C37" s="125">
        <f>'9.bevételek Óvoda'!L37</f>
        <v>0</v>
      </c>
      <c r="D37" s="125">
        <f>'9.bevételek Óvoda'!M37</f>
        <v>0</v>
      </c>
      <c r="E37" s="125">
        <f>'9.bevételek Óvoda'!N37</f>
        <v>0</v>
      </c>
    </row>
    <row r="38" spans="1:5" ht="15" customHeight="1">
      <c r="A38" s="39" t="s">
        <v>62</v>
      </c>
      <c r="B38" s="50" t="s">
        <v>547</v>
      </c>
      <c r="C38" s="125">
        <f>'9.bevételek Óvoda'!L38</f>
        <v>0</v>
      </c>
      <c r="D38" s="125">
        <f>'9.bevételek Óvoda'!M38</f>
        <v>0</v>
      </c>
      <c r="E38" s="125">
        <f>'9.bevételek Óvoda'!N38</f>
        <v>0</v>
      </c>
    </row>
    <row r="39" spans="1:5" ht="15" customHeight="1">
      <c r="A39" s="13" t="s">
        <v>548</v>
      </c>
      <c r="B39" s="6" t="s">
        <v>549</v>
      </c>
      <c r="C39" s="125">
        <f>'9.bevételek Óvoda'!L39</f>
        <v>0</v>
      </c>
      <c r="D39" s="125">
        <f>'9.bevételek Óvoda'!M39</f>
        <v>0</v>
      </c>
      <c r="E39" s="125">
        <f>'9.bevételek Óvoda'!N39</f>
        <v>0</v>
      </c>
    </row>
    <row r="40" spans="1:5" ht="15" customHeight="1">
      <c r="A40" s="13" t="s">
        <v>34</v>
      </c>
      <c r="B40" s="6" t="s">
        <v>550</v>
      </c>
      <c r="C40" s="125">
        <f>'9.bevételek Óvoda'!L40</f>
        <v>0</v>
      </c>
      <c r="D40" s="125">
        <f>'9.bevételek Óvoda'!M40</f>
        <v>0</v>
      </c>
      <c r="E40" s="125">
        <f>'9.bevételek Óvoda'!N40</f>
        <v>0</v>
      </c>
    </row>
    <row r="41" spans="1:5" ht="15" customHeight="1">
      <c r="A41" s="13" t="s">
        <v>35</v>
      </c>
      <c r="B41" s="6" t="s">
        <v>551</v>
      </c>
      <c r="C41" s="125">
        <f>'9.bevételek Óvoda'!L41</f>
        <v>0</v>
      </c>
      <c r="D41" s="125">
        <f>'9.bevételek Óvoda'!M41</f>
        <v>0</v>
      </c>
      <c r="E41" s="125">
        <f>'9.bevételek Óvoda'!N41</f>
        <v>0</v>
      </c>
    </row>
    <row r="42" spans="1:5" ht="15" customHeight="1">
      <c r="A42" s="13" t="s">
        <v>36</v>
      </c>
      <c r="B42" s="6" t="s">
        <v>552</v>
      </c>
      <c r="C42" s="125">
        <f>'9.bevételek Óvoda'!L42</f>
        <v>0</v>
      </c>
      <c r="D42" s="125">
        <f>'9.bevételek Óvoda'!M42</f>
        <v>0</v>
      </c>
      <c r="E42" s="125">
        <f>'9.bevételek Óvoda'!N42</f>
        <v>0</v>
      </c>
    </row>
    <row r="43" spans="1:5" ht="15" customHeight="1">
      <c r="A43" s="13" t="s">
        <v>553</v>
      </c>
      <c r="B43" s="6" t="s">
        <v>554</v>
      </c>
      <c r="C43" s="125">
        <f>'9.bevételek Óvoda'!L43</f>
        <v>0</v>
      </c>
      <c r="D43" s="125">
        <f>'9.bevételek Óvoda'!M43</f>
        <v>0</v>
      </c>
      <c r="E43" s="125">
        <f>'9.bevételek Óvoda'!N43</f>
        <v>0</v>
      </c>
    </row>
    <row r="44" spans="1:5" ht="15" customHeight="1">
      <c r="A44" s="13" t="s">
        <v>555</v>
      </c>
      <c r="B44" s="6" t="s">
        <v>556</v>
      </c>
      <c r="C44" s="125">
        <f>'9.bevételek Óvoda'!L44</f>
        <v>0</v>
      </c>
      <c r="D44" s="125">
        <f>'9.bevételek Óvoda'!M44</f>
        <v>0</v>
      </c>
      <c r="E44" s="125">
        <f>'9.bevételek Óvoda'!N44</f>
        <v>0</v>
      </c>
    </row>
    <row r="45" spans="1:5" ht="15" customHeight="1">
      <c r="A45" s="13" t="s">
        <v>557</v>
      </c>
      <c r="B45" s="6" t="s">
        <v>558</v>
      </c>
      <c r="C45" s="125">
        <f>'9.bevételek Óvoda'!L45</f>
        <v>0</v>
      </c>
      <c r="D45" s="125">
        <f>'9.bevételek Óvoda'!M45</f>
        <v>0</v>
      </c>
      <c r="E45" s="125">
        <f>'9.bevételek Óvoda'!N45</f>
        <v>0</v>
      </c>
    </row>
    <row r="46" spans="1:5" ht="15" customHeight="1">
      <c r="A46" s="13" t="s">
        <v>37</v>
      </c>
      <c r="B46" s="6" t="s">
        <v>559</v>
      </c>
      <c r="C46" s="125">
        <f>'9.bevételek Óvoda'!L46</f>
        <v>0</v>
      </c>
      <c r="D46" s="125">
        <f>'9.bevételek Óvoda'!M46</f>
        <v>0</v>
      </c>
      <c r="E46" s="125">
        <f>'9.bevételek Óvoda'!N46</f>
        <v>0</v>
      </c>
    </row>
    <row r="47" spans="1:5" ht="15" customHeight="1">
      <c r="A47" s="13" t="s">
        <v>38</v>
      </c>
      <c r="B47" s="6" t="s">
        <v>560</v>
      </c>
      <c r="C47" s="125">
        <f>'9.bevételek Óvoda'!L47</f>
        <v>0</v>
      </c>
      <c r="D47" s="125">
        <f>'9.bevételek Óvoda'!M47</f>
        <v>0</v>
      </c>
      <c r="E47" s="125">
        <f>'9.bevételek Óvoda'!N47</f>
        <v>0</v>
      </c>
    </row>
    <row r="48" spans="1:5" ht="15" customHeight="1">
      <c r="A48" s="13" t="s">
        <v>39</v>
      </c>
      <c r="B48" s="6" t="s">
        <v>561</v>
      </c>
      <c r="C48" s="125">
        <f>'9.bevételek Óvoda'!L48</f>
        <v>0</v>
      </c>
      <c r="D48" s="125">
        <f>'9.bevételek Óvoda'!M48</f>
        <v>0</v>
      </c>
      <c r="E48" s="125">
        <f>'9.bevételek Óvoda'!N48</f>
        <v>0</v>
      </c>
    </row>
    <row r="49" spans="1:5" ht="15" customHeight="1">
      <c r="A49" s="49" t="s">
        <v>63</v>
      </c>
      <c r="B49" s="50" t="s">
        <v>562</v>
      </c>
      <c r="C49" s="125">
        <f>'9.bevételek Óvoda'!L49</f>
        <v>0</v>
      </c>
      <c r="D49" s="125">
        <f>'9.bevételek Óvoda'!M49</f>
        <v>0</v>
      </c>
      <c r="E49" s="125">
        <f>'9.bevételek Óvoda'!N49</f>
        <v>0</v>
      </c>
    </row>
    <row r="50" spans="1:5" ht="15" customHeight="1">
      <c r="A50" s="13" t="s">
        <v>40</v>
      </c>
      <c r="B50" s="6" t="s">
        <v>563</v>
      </c>
      <c r="C50" s="125">
        <f>'9.bevételek Óvoda'!L50</f>
        <v>0</v>
      </c>
      <c r="D50" s="125">
        <f>'9.bevételek Óvoda'!M50</f>
        <v>0</v>
      </c>
      <c r="E50" s="125">
        <f>'9.bevételek Óvoda'!N50</f>
        <v>0</v>
      </c>
    </row>
    <row r="51" spans="1:5" ht="15" customHeight="1">
      <c r="A51" s="13" t="s">
        <v>41</v>
      </c>
      <c r="B51" s="6" t="s">
        <v>564</v>
      </c>
      <c r="C51" s="125">
        <f>'9.bevételek Óvoda'!L51</f>
        <v>0</v>
      </c>
      <c r="D51" s="125">
        <f>'9.bevételek Óvoda'!M51</f>
        <v>0</v>
      </c>
      <c r="E51" s="125">
        <f>'9.bevételek Óvoda'!N51</f>
        <v>0</v>
      </c>
    </row>
    <row r="52" spans="1:5" ht="15" customHeight="1">
      <c r="A52" s="13" t="s">
        <v>565</v>
      </c>
      <c r="B52" s="6" t="s">
        <v>566</v>
      </c>
      <c r="C52" s="125">
        <f>'9.bevételek Óvoda'!L52</f>
        <v>0</v>
      </c>
      <c r="D52" s="125">
        <f>'9.bevételek Óvoda'!M52</f>
        <v>0</v>
      </c>
      <c r="E52" s="125">
        <f>'9.bevételek Óvoda'!N52</f>
        <v>0</v>
      </c>
    </row>
    <row r="53" spans="1:5" ht="15" customHeight="1">
      <c r="A53" s="13" t="s">
        <v>42</v>
      </c>
      <c r="B53" s="6" t="s">
        <v>567</v>
      </c>
      <c r="C53" s="125">
        <f>'9.bevételek Óvoda'!L53</f>
        <v>0</v>
      </c>
      <c r="D53" s="125">
        <f>'9.bevételek Óvoda'!M53</f>
        <v>0</v>
      </c>
      <c r="E53" s="125">
        <f>'9.bevételek Óvoda'!N53</f>
        <v>0</v>
      </c>
    </row>
    <row r="54" spans="1:5" ht="15" customHeight="1">
      <c r="A54" s="13" t="s">
        <v>568</v>
      </c>
      <c r="B54" s="6" t="s">
        <v>569</v>
      </c>
      <c r="C54" s="125">
        <f>'9.bevételek Óvoda'!L54</f>
        <v>0</v>
      </c>
      <c r="D54" s="125">
        <f>'9.bevételek Óvoda'!M54</f>
        <v>0</v>
      </c>
      <c r="E54" s="125">
        <f>'9.bevételek Óvoda'!N54</f>
        <v>0</v>
      </c>
    </row>
    <row r="55" spans="1:5" ht="15" customHeight="1">
      <c r="A55" s="39" t="s">
        <v>64</v>
      </c>
      <c r="B55" s="50" t="s">
        <v>570</v>
      </c>
      <c r="C55" s="125">
        <f>'9.bevételek Óvoda'!L55</f>
        <v>0</v>
      </c>
      <c r="D55" s="125">
        <f>'9.bevételek Óvoda'!M55</f>
        <v>0</v>
      </c>
      <c r="E55" s="125">
        <f>'9.bevételek Óvoda'!N55</f>
        <v>0</v>
      </c>
    </row>
    <row r="56" spans="1:5" ht="15" customHeight="1">
      <c r="A56" s="13" t="s">
        <v>571</v>
      </c>
      <c r="B56" s="6" t="s">
        <v>572</v>
      </c>
      <c r="C56" s="125">
        <f>'9.bevételek Óvoda'!L56</f>
        <v>0</v>
      </c>
      <c r="D56" s="125">
        <f>'9.bevételek Óvoda'!M56</f>
        <v>0</v>
      </c>
      <c r="E56" s="125">
        <f>'9.bevételek Óvoda'!N56</f>
        <v>0</v>
      </c>
    </row>
    <row r="57" spans="1:5" ht="15" customHeight="1">
      <c r="A57" s="5" t="s">
        <v>43</v>
      </c>
      <c r="B57" s="6" t="s">
        <v>573</v>
      </c>
      <c r="C57" s="125">
        <f>'9.bevételek Óvoda'!L57</f>
        <v>0</v>
      </c>
      <c r="D57" s="125">
        <f>'9.bevételek Óvoda'!M57</f>
        <v>0</v>
      </c>
      <c r="E57" s="125">
        <f>'9.bevételek Óvoda'!N57</f>
        <v>0</v>
      </c>
    </row>
    <row r="58" spans="1:5" ht="15" customHeight="1">
      <c r="A58" s="13" t="s">
        <v>44</v>
      </c>
      <c r="B58" s="6" t="s">
        <v>574</v>
      </c>
      <c r="C58" s="125">
        <f>'9.bevételek Óvoda'!L58</f>
        <v>0</v>
      </c>
      <c r="D58" s="125">
        <f>'9.bevételek Óvoda'!M58</f>
        <v>0</v>
      </c>
      <c r="E58" s="125">
        <f>'9.bevételek Óvoda'!N58</f>
        <v>0</v>
      </c>
    </row>
    <row r="59" spans="1:5" ht="15" customHeight="1">
      <c r="A59" s="39" t="s">
        <v>65</v>
      </c>
      <c r="B59" s="50" t="s">
        <v>575</v>
      </c>
      <c r="C59" s="125">
        <f>'9.bevételek Óvoda'!L59</f>
        <v>0</v>
      </c>
      <c r="D59" s="125">
        <f>'9.bevételek Óvoda'!M59</f>
        <v>0</v>
      </c>
      <c r="E59" s="125">
        <f>'9.bevételek Óvoda'!N59</f>
        <v>0</v>
      </c>
    </row>
    <row r="60" spans="1:5" ht="15" customHeight="1">
      <c r="A60" s="13" t="s">
        <v>576</v>
      </c>
      <c r="B60" s="6" t="s">
        <v>577</v>
      </c>
      <c r="C60" s="125">
        <f>'9.bevételek Óvoda'!L60</f>
        <v>0</v>
      </c>
      <c r="D60" s="125">
        <f>'9.bevételek Óvoda'!M60</f>
        <v>0</v>
      </c>
      <c r="E60" s="125">
        <f>'9.bevételek Óvoda'!N60</f>
        <v>0</v>
      </c>
    </row>
    <row r="61" spans="1:5" ht="15" customHeight="1">
      <c r="A61" s="5" t="s">
        <v>45</v>
      </c>
      <c r="B61" s="6" t="s">
        <v>578</v>
      </c>
      <c r="C61" s="125">
        <f>'9.bevételek Óvoda'!L61</f>
        <v>0</v>
      </c>
      <c r="D61" s="125">
        <f>'9.bevételek Óvoda'!M61</f>
        <v>0</v>
      </c>
      <c r="E61" s="125">
        <f>'9.bevételek Óvoda'!N61</f>
        <v>13</v>
      </c>
    </row>
    <row r="62" spans="1:5" ht="15" customHeight="1">
      <c r="A62" s="13" t="s">
        <v>46</v>
      </c>
      <c r="B62" s="6" t="s">
        <v>579</v>
      </c>
      <c r="C62" s="125">
        <f>'9.bevételek Óvoda'!L62</f>
        <v>0</v>
      </c>
      <c r="D62" s="125">
        <f>'9.bevételek Óvoda'!M62</f>
        <v>0</v>
      </c>
      <c r="E62" s="125">
        <f>'9.bevételek Óvoda'!N62</f>
        <v>100</v>
      </c>
    </row>
    <row r="63" spans="1:5" ht="15" customHeight="1">
      <c r="A63" s="39" t="s">
        <v>67</v>
      </c>
      <c r="B63" s="50" t="s">
        <v>580</v>
      </c>
      <c r="C63" s="125">
        <f>'9.bevételek Óvoda'!L63</f>
        <v>0</v>
      </c>
      <c r="D63" s="125">
        <f>'9.bevételek Óvoda'!M63</f>
        <v>0</v>
      </c>
      <c r="E63" s="125">
        <f>'9.bevételek Óvoda'!N63</f>
        <v>113</v>
      </c>
    </row>
    <row r="64" spans="1:5" ht="15.6">
      <c r="A64" s="47" t="s">
        <v>66</v>
      </c>
      <c r="B64" s="35" t="s">
        <v>581</v>
      </c>
      <c r="C64" s="125">
        <f>'9.bevételek Óvoda'!L64</f>
        <v>0</v>
      </c>
      <c r="D64" s="125">
        <f>'9.bevételek Óvoda'!M64</f>
        <v>0</v>
      </c>
      <c r="E64" s="125">
        <f>'9.bevételek Óvoda'!N64</f>
        <v>113</v>
      </c>
    </row>
    <row r="65" spans="1:5" ht="15.6">
      <c r="A65" s="126" t="s">
        <v>196</v>
      </c>
      <c r="B65" s="61"/>
      <c r="C65" s="125">
        <f>'9.bevételek Óvoda'!L65</f>
        <v>-62191</v>
      </c>
      <c r="D65" s="125">
        <f>'9.bevételek Óvoda'!M65</f>
        <v>0</v>
      </c>
      <c r="E65" s="125">
        <f>'9.bevételek Óvoda'!N65</f>
        <v>0</v>
      </c>
    </row>
    <row r="66" spans="1:5" ht="15.6">
      <c r="A66" s="126" t="s">
        <v>197</v>
      </c>
      <c r="B66" s="61"/>
      <c r="C66" s="125">
        <f>'9.bevételek Óvoda'!L66</f>
        <v>-41</v>
      </c>
      <c r="D66" s="125">
        <f>'9.bevételek Óvoda'!M66</f>
        <v>0</v>
      </c>
      <c r="E66" s="125">
        <f>'9.bevételek Óvoda'!N66</f>
        <v>0</v>
      </c>
    </row>
    <row r="67" spans="1:5">
      <c r="A67" s="37" t="s">
        <v>48</v>
      </c>
      <c r="B67" s="5" t="s">
        <v>582</v>
      </c>
      <c r="C67" s="125">
        <f>'9.bevételek Óvoda'!L67</f>
        <v>0</v>
      </c>
      <c r="D67" s="125">
        <f>'9.bevételek Óvoda'!M67</f>
        <v>0</v>
      </c>
      <c r="E67" s="125">
        <f>'9.bevételek Óvoda'!N67</f>
        <v>0</v>
      </c>
    </row>
    <row r="68" spans="1:5">
      <c r="A68" s="13" t="s">
        <v>583</v>
      </c>
      <c r="B68" s="5" t="s">
        <v>584</v>
      </c>
      <c r="C68" s="125">
        <f>'9.bevételek Óvoda'!L68</f>
        <v>0</v>
      </c>
      <c r="D68" s="125">
        <f>'9.bevételek Óvoda'!M68</f>
        <v>0</v>
      </c>
      <c r="E68" s="125">
        <f>'9.bevételek Óvoda'!N68</f>
        <v>0</v>
      </c>
    </row>
    <row r="69" spans="1:5">
      <c r="A69" s="37" t="s">
        <v>49</v>
      </c>
      <c r="B69" s="5" t="s">
        <v>585</v>
      </c>
      <c r="C69" s="125">
        <f>'9.bevételek Óvoda'!L69</f>
        <v>0</v>
      </c>
      <c r="D69" s="125">
        <f>'9.bevételek Óvoda'!M69</f>
        <v>0</v>
      </c>
      <c r="E69" s="125">
        <f>'9.bevételek Óvoda'!N69</f>
        <v>0</v>
      </c>
    </row>
    <row r="70" spans="1:5">
      <c r="A70" s="15" t="s">
        <v>68</v>
      </c>
      <c r="B70" s="7" t="s">
        <v>586</v>
      </c>
      <c r="C70" s="125">
        <f>'9.bevételek Óvoda'!L70</f>
        <v>0</v>
      </c>
      <c r="D70" s="125">
        <f>'9.bevételek Óvoda'!M70</f>
        <v>0</v>
      </c>
      <c r="E70" s="125">
        <f>'9.bevételek Óvoda'!N70</f>
        <v>0</v>
      </c>
    </row>
    <row r="71" spans="1:5">
      <c r="A71" s="13" t="s">
        <v>50</v>
      </c>
      <c r="B71" s="5" t="s">
        <v>587</v>
      </c>
      <c r="C71" s="125">
        <f>'9.bevételek Óvoda'!L71</f>
        <v>0</v>
      </c>
      <c r="D71" s="125">
        <f>'9.bevételek Óvoda'!M71</f>
        <v>0</v>
      </c>
      <c r="E71" s="125">
        <f>'9.bevételek Óvoda'!N71</f>
        <v>0</v>
      </c>
    </row>
    <row r="72" spans="1:5">
      <c r="A72" s="37" t="s">
        <v>588</v>
      </c>
      <c r="B72" s="5" t="s">
        <v>589</v>
      </c>
      <c r="C72" s="125">
        <f>'9.bevételek Óvoda'!L72</f>
        <v>0</v>
      </c>
      <c r="D72" s="125">
        <f>'9.bevételek Óvoda'!M72</f>
        <v>0</v>
      </c>
      <c r="E72" s="125">
        <f>'9.bevételek Óvoda'!N72</f>
        <v>0</v>
      </c>
    </row>
    <row r="73" spans="1:5">
      <c r="A73" s="13" t="s">
        <v>51</v>
      </c>
      <c r="B73" s="5" t="s">
        <v>590</v>
      </c>
      <c r="C73" s="125">
        <f>'9.bevételek Óvoda'!L73</f>
        <v>0</v>
      </c>
      <c r="D73" s="125">
        <f>'9.bevételek Óvoda'!M73</f>
        <v>0</v>
      </c>
      <c r="E73" s="125">
        <f>'9.bevételek Óvoda'!N73</f>
        <v>0</v>
      </c>
    </row>
    <row r="74" spans="1:5">
      <c r="A74" s="37" t="s">
        <v>591</v>
      </c>
      <c r="B74" s="5" t="s">
        <v>592</v>
      </c>
      <c r="C74" s="125">
        <f>'9.bevételek Óvoda'!L74</f>
        <v>0</v>
      </c>
      <c r="D74" s="125">
        <f>'9.bevételek Óvoda'!M74</f>
        <v>0</v>
      </c>
      <c r="E74" s="125">
        <f>'9.bevételek Óvoda'!N74</f>
        <v>0</v>
      </c>
    </row>
    <row r="75" spans="1:5">
      <c r="A75" s="14" t="s">
        <v>69</v>
      </c>
      <c r="B75" s="7" t="s">
        <v>593</v>
      </c>
      <c r="C75" s="125">
        <f>'9.bevételek Óvoda'!L75</f>
        <v>0</v>
      </c>
      <c r="D75" s="125">
        <f>'9.bevételek Óvoda'!M75</f>
        <v>0</v>
      </c>
      <c r="E75" s="125">
        <f>'9.bevételek Óvoda'!N75</f>
        <v>0</v>
      </c>
    </row>
    <row r="76" spans="1:5">
      <c r="A76" s="5" t="s">
        <v>177</v>
      </c>
      <c r="B76" s="5" t="s">
        <v>594</v>
      </c>
      <c r="C76" s="125">
        <f>'9.bevételek Óvoda'!L76</f>
        <v>0</v>
      </c>
      <c r="D76" s="125">
        <f>'9.bevételek Óvoda'!M76</f>
        <v>0</v>
      </c>
      <c r="E76" s="125">
        <f>'9.bevételek Óvoda'!N76</f>
        <v>0</v>
      </c>
    </row>
    <row r="77" spans="1:5">
      <c r="A77" s="5" t="s">
        <v>195</v>
      </c>
      <c r="B77" s="5" t="s">
        <v>594</v>
      </c>
      <c r="C77" s="125">
        <f>'9.bevételek Óvoda'!L77</f>
        <v>0</v>
      </c>
      <c r="D77" s="125">
        <f>'9.bevételek Óvoda'!M77</f>
        <v>0</v>
      </c>
      <c r="E77" s="125">
        <f>'9.bevételek Óvoda'!N77</f>
        <v>0</v>
      </c>
    </row>
    <row r="78" spans="1:5">
      <c r="A78" s="5" t="s">
        <v>175</v>
      </c>
      <c r="B78" s="5" t="s">
        <v>595</v>
      </c>
      <c r="C78" s="125">
        <f>'9.bevételek Óvoda'!L78</f>
        <v>0</v>
      </c>
      <c r="D78" s="125">
        <f>'9.bevételek Óvoda'!M78</f>
        <v>0</v>
      </c>
      <c r="E78" s="125">
        <f>'9.bevételek Óvoda'!N78</f>
        <v>0</v>
      </c>
    </row>
    <row r="79" spans="1:5">
      <c r="A79" s="5" t="s">
        <v>176</v>
      </c>
      <c r="B79" s="5" t="s">
        <v>595</v>
      </c>
      <c r="C79" s="125">
        <f>'9.bevételek Óvoda'!L79</f>
        <v>0</v>
      </c>
      <c r="D79" s="125">
        <f>'9.bevételek Óvoda'!M79</f>
        <v>0</v>
      </c>
      <c r="E79" s="125">
        <f>'9.bevételek Óvoda'!N79</f>
        <v>0</v>
      </c>
    </row>
    <row r="80" spans="1:5">
      <c r="A80" s="7" t="s">
        <v>70</v>
      </c>
      <c r="B80" s="7" t="s">
        <v>596</v>
      </c>
      <c r="C80" s="125">
        <f>'9.bevételek Óvoda'!L80</f>
        <v>0</v>
      </c>
      <c r="D80" s="125">
        <f>'9.bevételek Óvoda'!M80</f>
        <v>0</v>
      </c>
      <c r="E80" s="125">
        <f>'9.bevételek Óvoda'!N80</f>
        <v>0</v>
      </c>
    </row>
    <row r="81" spans="1:5">
      <c r="A81" s="37" t="s">
        <v>597</v>
      </c>
      <c r="B81" s="5" t="s">
        <v>598</v>
      </c>
      <c r="C81" s="125">
        <f>'9.bevételek Óvoda'!L81</f>
        <v>0</v>
      </c>
      <c r="D81" s="125">
        <f>'9.bevételek Óvoda'!M81</f>
        <v>0</v>
      </c>
      <c r="E81" s="125">
        <f>'9.bevételek Óvoda'!N81</f>
        <v>0</v>
      </c>
    </row>
    <row r="82" spans="1:5">
      <c r="A82" s="37" t="s">
        <v>599</v>
      </c>
      <c r="B82" s="5" t="s">
        <v>600</v>
      </c>
      <c r="C82" s="125">
        <f>'9.bevételek Óvoda'!L82</f>
        <v>0</v>
      </c>
      <c r="D82" s="125">
        <f>'9.bevételek Óvoda'!M82</f>
        <v>0</v>
      </c>
      <c r="E82" s="125">
        <f>'9.bevételek Óvoda'!N82</f>
        <v>0</v>
      </c>
    </row>
    <row r="83" spans="1:5">
      <c r="A83" s="37" t="s">
        <v>601</v>
      </c>
      <c r="B83" s="5" t="s">
        <v>602</v>
      </c>
      <c r="C83" s="125">
        <f>'9.bevételek Óvoda'!L83</f>
        <v>62232</v>
      </c>
      <c r="D83" s="125">
        <f>'9.bevételek Óvoda'!M83</f>
        <v>63368</v>
      </c>
      <c r="E83" s="125">
        <f>'9.bevételek Óvoda'!N83</f>
        <v>70227</v>
      </c>
    </row>
    <row r="84" spans="1:5">
      <c r="A84" s="37" t="s">
        <v>603</v>
      </c>
      <c r="B84" s="5" t="s">
        <v>604</v>
      </c>
      <c r="C84" s="125">
        <f>'9.bevételek Óvoda'!L84</f>
        <v>0</v>
      </c>
      <c r="D84" s="125">
        <f>'9.bevételek Óvoda'!M84</f>
        <v>0</v>
      </c>
      <c r="E84" s="125">
        <f>'9.bevételek Óvoda'!N84</f>
        <v>0</v>
      </c>
    </row>
    <row r="85" spans="1:5">
      <c r="A85" s="13" t="s">
        <v>52</v>
      </c>
      <c r="B85" s="5" t="s">
        <v>605</v>
      </c>
      <c r="C85" s="125">
        <f>'9.bevételek Óvoda'!L85</f>
        <v>0</v>
      </c>
      <c r="D85" s="125">
        <f>'9.bevételek Óvoda'!M85</f>
        <v>0</v>
      </c>
      <c r="E85" s="125">
        <f>'9.bevételek Óvoda'!N85</f>
        <v>0</v>
      </c>
    </row>
    <row r="86" spans="1:5">
      <c r="A86" s="15" t="s">
        <v>71</v>
      </c>
      <c r="B86" s="7" t="s">
        <v>606</v>
      </c>
      <c r="C86" s="125">
        <f>'9.bevételek Óvoda'!L86</f>
        <v>62232</v>
      </c>
      <c r="D86" s="125">
        <f>'9.bevételek Óvoda'!M86</f>
        <v>63368</v>
      </c>
      <c r="E86" s="125">
        <f>'9.bevételek Óvoda'!N86</f>
        <v>70227</v>
      </c>
    </row>
    <row r="87" spans="1:5">
      <c r="A87" s="13" t="s">
        <v>607</v>
      </c>
      <c r="B87" s="5" t="s">
        <v>608</v>
      </c>
      <c r="C87" s="125">
        <f>'9.bevételek Óvoda'!L87</f>
        <v>0</v>
      </c>
      <c r="D87" s="125">
        <f>'9.bevételek Óvoda'!M87</f>
        <v>0</v>
      </c>
      <c r="E87" s="125">
        <f>'9.bevételek Óvoda'!N87</f>
        <v>0</v>
      </c>
    </row>
    <row r="88" spans="1:5">
      <c r="A88" s="13" t="s">
        <v>609</v>
      </c>
      <c r="B88" s="5" t="s">
        <v>610</v>
      </c>
      <c r="C88" s="125">
        <f>'9.bevételek Óvoda'!L88</f>
        <v>0</v>
      </c>
      <c r="D88" s="125">
        <f>'9.bevételek Óvoda'!M88</f>
        <v>0</v>
      </c>
      <c r="E88" s="125">
        <f>'9.bevételek Óvoda'!N88</f>
        <v>0</v>
      </c>
    </row>
    <row r="89" spans="1:5">
      <c r="A89" s="37" t="s">
        <v>611</v>
      </c>
      <c r="B89" s="5" t="s">
        <v>612</v>
      </c>
      <c r="C89" s="125">
        <f>'9.bevételek Óvoda'!L89</f>
        <v>0</v>
      </c>
      <c r="D89" s="125">
        <f>'9.bevételek Óvoda'!M89</f>
        <v>0</v>
      </c>
      <c r="E89" s="125">
        <f>'9.bevételek Óvoda'!N89</f>
        <v>0</v>
      </c>
    </row>
    <row r="90" spans="1:5">
      <c r="A90" s="37" t="s">
        <v>53</v>
      </c>
      <c r="B90" s="5" t="s">
        <v>613</v>
      </c>
      <c r="C90" s="125">
        <f>'9.bevételek Óvoda'!L90</f>
        <v>0</v>
      </c>
      <c r="D90" s="125">
        <f>'9.bevételek Óvoda'!M90</f>
        <v>0</v>
      </c>
      <c r="E90" s="125">
        <f>'9.bevételek Óvoda'!N90</f>
        <v>0</v>
      </c>
    </row>
    <row r="91" spans="1:5">
      <c r="A91" s="14" t="s">
        <v>72</v>
      </c>
      <c r="B91" s="7" t="s">
        <v>614</v>
      </c>
      <c r="C91" s="125">
        <f>'9.bevételek Óvoda'!L91</f>
        <v>0</v>
      </c>
      <c r="D91" s="125">
        <f>'9.bevételek Óvoda'!M91</f>
        <v>0</v>
      </c>
      <c r="E91" s="125">
        <f>'9.bevételek Óvoda'!N91</f>
        <v>0</v>
      </c>
    </row>
    <row r="92" spans="1:5">
      <c r="A92" s="15" t="s">
        <v>615</v>
      </c>
      <c r="B92" s="7" t="s">
        <v>616</v>
      </c>
      <c r="C92" s="125">
        <f>'9.bevételek Óvoda'!L92</f>
        <v>0</v>
      </c>
      <c r="D92" s="125">
        <f>'9.bevételek Óvoda'!M92</f>
        <v>0</v>
      </c>
      <c r="E92" s="125">
        <f>'9.bevételek Óvoda'!N92</f>
        <v>0</v>
      </c>
    </row>
    <row r="93" spans="1:5" ht="15.6">
      <c r="A93" s="40" t="s">
        <v>73</v>
      </c>
      <c r="B93" s="41" t="s">
        <v>617</v>
      </c>
      <c r="C93" s="125">
        <f>'9.bevételek Óvoda'!L93</f>
        <v>62232</v>
      </c>
      <c r="D93" s="125">
        <f>'9.bevételek Óvoda'!M93</f>
        <v>63368</v>
      </c>
      <c r="E93" s="125">
        <f>'9.bevételek Óvoda'!N93</f>
        <v>70227</v>
      </c>
    </row>
    <row r="94" spans="1:5" ht="15.6">
      <c r="A94" s="127" t="s">
        <v>55</v>
      </c>
      <c r="B94" s="128"/>
      <c r="C94" s="125">
        <f>'9.bevételek Óvoda'!L94</f>
        <v>62232</v>
      </c>
      <c r="D94" s="125">
        <f>'9.bevételek Óvoda'!M94</f>
        <v>63368</v>
      </c>
      <c r="E94" s="125">
        <f>'9.bevételek Óvoda'!N94</f>
        <v>70340</v>
      </c>
    </row>
  </sheetData>
  <phoneticPr fontId="46" type="noConversion"/>
  <pageMargins left="0.36" right="0.45" top="0.32" bottom="0.32" header="0.17" footer="0.17"/>
  <pageSetup paperSize="9" scale="55" orientation="portrait" horizontalDpi="300" verticalDpi="300" r:id="rId1"/>
  <headerFooter alignWithMargins="0">
    <oddHeader>&amp;R51.sz.  melléklet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94"/>
  <sheetViews>
    <sheetView workbookViewId="0">
      <pane xSplit="2" ySplit="5" topLeftCell="C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4.4"/>
  <cols>
    <col min="1" max="1" width="92.5546875" customWidth="1"/>
    <col min="3" max="3" width="14.6640625" style="122" customWidth="1"/>
    <col min="4" max="4" width="16.33203125" customWidth="1"/>
    <col min="5" max="5" width="14.33203125" customWidth="1"/>
  </cols>
  <sheetData>
    <row r="1" spans="1:5" ht="27" customHeight="1">
      <c r="A1" s="194" t="s">
        <v>1020</v>
      </c>
      <c r="B1" s="1"/>
      <c r="C1" s="1"/>
    </row>
    <row r="2" spans="1:5" ht="23.25" customHeight="1">
      <c r="A2" s="196" t="s">
        <v>101</v>
      </c>
      <c r="B2" s="1"/>
      <c r="C2" s="1"/>
    </row>
    <row r="3" spans="1:5" ht="18">
      <c r="A3" s="121"/>
    </row>
    <row r="4" spans="1:5">
      <c r="A4" t="s">
        <v>694</v>
      </c>
    </row>
    <row r="5" spans="1:5" ht="40.200000000000003">
      <c r="A5" s="2" t="s">
        <v>319</v>
      </c>
      <c r="B5" s="3" t="s">
        <v>267</v>
      </c>
      <c r="C5" s="124" t="s">
        <v>1029</v>
      </c>
      <c r="D5" s="124" t="s">
        <v>1030</v>
      </c>
      <c r="E5" s="124" t="s">
        <v>1031</v>
      </c>
    </row>
    <row r="6" spans="1:5" ht="15" customHeight="1">
      <c r="A6" s="31" t="s">
        <v>497</v>
      </c>
      <c r="B6" s="6" t="s">
        <v>498</v>
      </c>
      <c r="C6" s="125">
        <f>'10.bevételek PMH'!L6</f>
        <v>0</v>
      </c>
      <c r="D6" s="125">
        <f>'10.bevételek PMH'!M6</f>
        <v>0</v>
      </c>
      <c r="E6" s="125">
        <f>'10.bevételek PMH'!N6</f>
        <v>0</v>
      </c>
    </row>
    <row r="7" spans="1:5" ht="15" customHeight="1">
      <c r="A7" s="5" t="s">
        <v>499</v>
      </c>
      <c r="B7" s="6" t="s">
        <v>500</v>
      </c>
      <c r="C7" s="125">
        <f>'10.bevételek PMH'!L7</f>
        <v>0</v>
      </c>
      <c r="D7" s="125">
        <f>'10.bevételek PMH'!M7</f>
        <v>0</v>
      </c>
      <c r="E7" s="125">
        <f>'10.bevételek PMH'!N7</f>
        <v>0</v>
      </c>
    </row>
    <row r="8" spans="1:5" ht="15" customHeight="1">
      <c r="A8" s="5" t="s">
        <v>501</v>
      </c>
      <c r="B8" s="6" t="s">
        <v>502</v>
      </c>
      <c r="C8" s="125">
        <f>'10.bevételek PMH'!L8</f>
        <v>0</v>
      </c>
      <c r="D8" s="125">
        <f>'10.bevételek PMH'!M8</f>
        <v>0</v>
      </c>
      <c r="E8" s="125">
        <f>'10.bevételek PMH'!N8</f>
        <v>0</v>
      </c>
    </row>
    <row r="9" spans="1:5" ht="15" customHeight="1">
      <c r="A9" s="5" t="s">
        <v>503</v>
      </c>
      <c r="B9" s="6" t="s">
        <v>504</v>
      </c>
      <c r="C9" s="125">
        <f>'10.bevételek PMH'!L9</f>
        <v>0</v>
      </c>
      <c r="D9" s="125">
        <f>'10.bevételek PMH'!M9</f>
        <v>0</v>
      </c>
      <c r="E9" s="125">
        <f>'10.bevételek PMH'!N9</f>
        <v>0</v>
      </c>
    </row>
    <row r="10" spans="1:5" ht="15" customHeight="1">
      <c r="A10" s="5" t="s">
        <v>505</v>
      </c>
      <c r="B10" s="6" t="s">
        <v>506</v>
      </c>
      <c r="C10" s="125">
        <f>'10.bevételek PMH'!L10</f>
        <v>0</v>
      </c>
      <c r="D10" s="125">
        <f>'10.bevételek PMH'!M10</f>
        <v>0</v>
      </c>
      <c r="E10" s="125">
        <f>'10.bevételek PMH'!N10</f>
        <v>0</v>
      </c>
    </row>
    <row r="11" spans="1:5" ht="15" customHeight="1">
      <c r="A11" s="5" t="s">
        <v>507</v>
      </c>
      <c r="B11" s="6" t="s">
        <v>508</v>
      </c>
      <c r="C11" s="125">
        <f>'10.bevételek PMH'!L11</f>
        <v>0</v>
      </c>
      <c r="D11" s="125">
        <f>'10.bevételek PMH'!M11</f>
        <v>0</v>
      </c>
      <c r="E11" s="125">
        <f>'10.bevételek PMH'!N11</f>
        <v>0</v>
      </c>
    </row>
    <row r="12" spans="1:5" ht="15" customHeight="1">
      <c r="A12" s="7" t="s">
        <v>57</v>
      </c>
      <c r="B12" s="8" t="s">
        <v>509</v>
      </c>
      <c r="C12" s="125">
        <f>'10.bevételek PMH'!L12</f>
        <v>0</v>
      </c>
      <c r="D12" s="125">
        <f>'10.bevételek PMH'!M12</f>
        <v>0</v>
      </c>
      <c r="E12" s="125">
        <f>'10.bevételek PMH'!N12</f>
        <v>0</v>
      </c>
    </row>
    <row r="13" spans="1:5" ht="15" customHeight="1">
      <c r="A13" s="5" t="s">
        <v>510</v>
      </c>
      <c r="B13" s="6" t="s">
        <v>511</v>
      </c>
      <c r="C13" s="125">
        <f>'10.bevételek PMH'!L13</f>
        <v>0</v>
      </c>
      <c r="D13" s="125">
        <f>'10.bevételek PMH'!M13</f>
        <v>0</v>
      </c>
      <c r="E13" s="125">
        <f>'10.bevételek PMH'!N13</f>
        <v>0</v>
      </c>
    </row>
    <row r="14" spans="1:5" ht="15" customHeight="1">
      <c r="A14" s="5" t="s">
        <v>512</v>
      </c>
      <c r="B14" s="6" t="s">
        <v>513</v>
      </c>
      <c r="C14" s="125">
        <f>'10.bevételek PMH'!L14</f>
        <v>0</v>
      </c>
      <c r="D14" s="125">
        <f>'10.bevételek PMH'!M14</f>
        <v>0</v>
      </c>
      <c r="E14" s="125">
        <f>'10.bevételek PMH'!N14</f>
        <v>0</v>
      </c>
    </row>
    <row r="15" spans="1:5" ht="15" customHeight="1">
      <c r="A15" s="5" t="s">
        <v>18</v>
      </c>
      <c r="B15" s="6" t="s">
        <v>514</v>
      </c>
      <c r="C15" s="125">
        <f>'10.bevételek PMH'!L15</f>
        <v>0</v>
      </c>
      <c r="D15" s="125">
        <f>'10.bevételek PMH'!M15</f>
        <v>0</v>
      </c>
      <c r="E15" s="125">
        <f>'10.bevételek PMH'!N15</f>
        <v>0</v>
      </c>
    </row>
    <row r="16" spans="1:5" ht="15" customHeight="1">
      <c r="A16" s="5" t="s">
        <v>19</v>
      </c>
      <c r="B16" s="6" t="s">
        <v>515</v>
      </c>
      <c r="C16" s="125">
        <f>'10.bevételek PMH'!L16</f>
        <v>0</v>
      </c>
      <c r="D16" s="125">
        <f>'10.bevételek PMH'!M16</f>
        <v>0</v>
      </c>
      <c r="E16" s="125">
        <f>'10.bevételek PMH'!N16</f>
        <v>0</v>
      </c>
    </row>
    <row r="17" spans="1:5" ht="15" customHeight="1">
      <c r="A17" s="5" t="s">
        <v>20</v>
      </c>
      <c r="B17" s="6" t="s">
        <v>516</v>
      </c>
      <c r="C17" s="125">
        <f>'10.bevételek PMH'!L17</f>
        <v>0</v>
      </c>
      <c r="D17" s="125">
        <f>'10.bevételek PMH'!M17</f>
        <v>0</v>
      </c>
      <c r="E17" s="125">
        <f>'10.bevételek PMH'!N17</f>
        <v>0</v>
      </c>
    </row>
    <row r="18" spans="1:5" ht="15" customHeight="1">
      <c r="A18" s="39" t="s">
        <v>58</v>
      </c>
      <c r="B18" s="50" t="s">
        <v>517</v>
      </c>
      <c r="C18" s="125">
        <f>'10.bevételek PMH'!L18</f>
        <v>0</v>
      </c>
      <c r="D18" s="125">
        <f>'10.bevételek PMH'!M18</f>
        <v>0</v>
      </c>
      <c r="E18" s="125">
        <f>'10.bevételek PMH'!N18</f>
        <v>0</v>
      </c>
    </row>
    <row r="19" spans="1:5" ht="15" customHeight="1">
      <c r="A19" s="5" t="s">
        <v>518</v>
      </c>
      <c r="B19" s="6" t="s">
        <v>519</v>
      </c>
      <c r="C19" s="125">
        <f>'10.bevételek PMH'!L19</f>
        <v>0</v>
      </c>
      <c r="D19" s="125">
        <f>'10.bevételek PMH'!M19</f>
        <v>0</v>
      </c>
      <c r="E19" s="125">
        <f>'10.bevételek PMH'!N19</f>
        <v>0</v>
      </c>
    </row>
    <row r="20" spans="1:5" ht="15" customHeight="1">
      <c r="A20" s="5" t="s">
        <v>520</v>
      </c>
      <c r="B20" s="6" t="s">
        <v>521</v>
      </c>
      <c r="C20" s="125">
        <f>'10.bevételek PMH'!L20</f>
        <v>0</v>
      </c>
      <c r="D20" s="125">
        <f>'10.bevételek PMH'!M20</f>
        <v>0</v>
      </c>
      <c r="E20" s="125">
        <f>'10.bevételek PMH'!N20</f>
        <v>0</v>
      </c>
    </row>
    <row r="21" spans="1:5" ht="15" customHeight="1">
      <c r="A21" s="5" t="s">
        <v>21</v>
      </c>
      <c r="B21" s="6" t="s">
        <v>522</v>
      </c>
      <c r="C21" s="125">
        <f>'10.bevételek PMH'!L21</f>
        <v>0</v>
      </c>
      <c r="D21" s="125">
        <f>'10.bevételek PMH'!M21</f>
        <v>0</v>
      </c>
      <c r="E21" s="125">
        <f>'10.bevételek PMH'!N21</f>
        <v>0</v>
      </c>
    </row>
    <row r="22" spans="1:5" ht="15" customHeight="1">
      <c r="A22" s="5" t="s">
        <v>22</v>
      </c>
      <c r="B22" s="6" t="s">
        <v>523</v>
      </c>
      <c r="C22" s="125">
        <f>'10.bevételek PMH'!L22</f>
        <v>0</v>
      </c>
      <c r="D22" s="125">
        <f>'10.bevételek PMH'!M22</f>
        <v>0</v>
      </c>
      <c r="E22" s="125">
        <f>'10.bevételek PMH'!N22</f>
        <v>0</v>
      </c>
    </row>
    <row r="23" spans="1:5" ht="15" customHeight="1">
      <c r="A23" s="5" t="s">
        <v>23</v>
      </c>
      <c r="B23" s="6" t="s">
        <v>524</v>
      </c>
      <c r="C23" s="125">
        <f>'10.bevételek PMH'!L23</f>
        <v>0</v>
      </c>
      <c r="D23" s="125">
        <f>'10.bevételek PMH'!M23</f>
        <v>0</v>
      </c>
      <c r="E23" s="125">
        <f>'10.bevételek PMH'!N23</f>
        <v>0</v>
      </c>
    </row>
    <row r="24" spans="1:5" ht="15" customHeight="1">
      <c r="A24" s="39" t="s">
        <v>59</v>
      </c>
      <c r="B24" s="50" t="s">
        <v>525</v>
      </c>
      <c r="C24" s="125">
        <f>'10.bevételek PMH'!L24</f>
        <v>0</v>
      </c>
      <c r="D24" s="125">
        <f>'10.bevételek PMH'!M24</f>
        <v>0</v>
      </c>
      <c r="E24" s="125">
        <f>'10.bevételek PMH'!N24</f>
        <v>0</v>
      </c>
    </row>
    <row r="25" spans="1:5" ht="15" customHeight="1">
      <c r="A25" s="5" t="s">
        <v>24</v>
      </c>
      <c r="B25" s="6" t="s">
        <v>526</v>
      </c>
      <c r="C25" s="125">
        <f>'10.bevételek PMH'!L25</f>
        <v>0</v>
      </c>
      <c r="D25" s="125">
        <f>'10.bevételek PMH'!M25</f>
        <v>0</v>
      </c>
      <c r="E25" s="125">
        <f>'10.bevételek PMH'!N25</f>
        <v>0</v>
      </c>
    </row>
    <row r="26" spans="1:5" ht="15" customHeight="1">
      <c r="A26" s="5" t="s">
        <v>25</v>
      </c>
      <c r="B26" s="6" t="s">
        <v>527</v>
      </c>
      <c r="C26" s="125">
        <f>'10.bevételek PMH'!L26</f>
        <v>0</v>
      </c>
      <c r="D26" s="125">
        <f>'10.bevételek PMH'!M26</f>
        <v>0</v>
      </c>
      <c r="E26" s="125">
        <f>'10.bevételek PMH'!N26</f>
        <v>0</v>
      </c>
    </row>
    <row r="27" spans="1:5" ht="15" customHeight="1">
      <c r="A27" s="7" t="s">
        <v>60</v>
      </c>
      <c r="B27" s="8" t="s">
        <v>528</v>
      </c>
      <c r="C27" s="125">
        <f>'10.bevételek PMH'!L27</f>
        <v>0</v>
      </c>
      <c r="D27" s="125">
        <f>'10.bevételek PMH'!M27</f>
        <v>0</v>
      </c>
      <c r="E27" s="125">
        <f>'10.bevételek PMH'!N27</f>
        <v>0</v>
      </c>
    </row>
    <row r="28" spans="1:5" ht="15" customHeight="1">
      <c r="A28" s="5" t="s">
        <v>26</v>
      </c>
      <c r="B28" s="6" t="s">
        <v>529</v>
      </c>
      <c r="C28" s="125">
        <f>'10.bevételek PMH'!L28</f>
        <v>0</v>
      </c>
      <c r="D28" s="125">
        <f>'10.bevételek PMH'!M28</f>
        <v>0</v>
      </c>
      <c r="E28" s="125">
        <f>'10.bevételek PMH'!N28</f>
        <v>0</v>
      </c>
    </row>
    <row r="29" spans="1:5" ht="15" customHeight="1">
      <c r="A29" s="5" t="s">
        <v>27</v>
      </c>
      <c r="B29" s="6" t="s">
        <v>530</v>
      </c>
      <c r="C29" s="125">
        <f>'10.bevételek PMH'!L29</f>
        <v>0</v>
      </c>
      <c r="D29" s="125">
        <f>'10.bevételek PMH'!M29</f>
        <v>0</v>
      </c>
      <c r="E29" s="125">
        <f>'10.bevételek PMH'!N29</f>
        <v>0</v>
      </c>
    </row>
    <row r="30" spans="1:5" ht="15" customHeight="1">
      <c r="A30" s="5" t="s">
        <v>28</v>
      </c>
      <c r="B30" s="6" t="s">
        <v>531</v>
      </c>
      <c r="C30" s="125">
        <f>'10.bevételek PMH'!L30</f>
        <v>0</v>
      </c>
      <c r="D30" s="125">
        <f>'10.bevételek PMH'!M30</f>
        <v>0</v>
      </c>
      <c r="E30" s="125">
        <f>'10.bevételek PMH'!N30</f>
        <v>0</v>
      </c>
    </row>
    <row r="31" spans="1:5" ht="15" customHeight="1">
      <c r="A31" s="5" t="s">
        <v>29</v>
      </c>
      <c r="B31" s="6" t="s">
        <v>532</v>
      </c>
      <c r="C31" s="125">
        <f>'10.bevételek PMH'!L31</f>
        <v>0</v>
      </c>
      <c r="D31" s="125">
        <f>'10.bevételek PMH'!M31</f>
        <v>0</v>
      </c>
      <c r="E31" s="125">
        <f>'10.bevételek PMH'!N31</f>
        <v>0</v>
      </c>
    </row>
    <row r="32" spans="1:5" ht="15" customHeight="1">
      <c r="A32" s="5" t="s">
        <v>30</v>
      </c>
      <c r="B32" s="6" t="s">
        <v>535</v>
      </c>
      <c r="C32" s="125">
        <f>'10.bevételek PMH'!L32</f>
        <v>0</v>
      </c>
      <c r="D32" s="125">
        <f>'10.bevételek PMH'!M32</f>
        <v>0</v>
      </c>
      <c r="E32" s="125">
        <f>'10.bevételek PMH'!N32</f>
        <v>0</v>
      </c>
    </row>
    <row r="33" spans="1:5" ht="15" customHeight="1">
      <c r="A33" s="5" t="s">
        <v>536</v>
      </c>
      <c r="B33" s="6" t="s">
        <v>537</v>
      </c>
      <c r="C33" s="125">
        <f>'10.bevételek PMH'!L33</f>
        <v>0</v>
      </c>
      <c r="D33" s="125">
        <f>'10.bevételek PMH'!M33</f>
        <v>0</v>
      </c>
      <c r="E33" s="125">
        <f>'10.bevételek PMH'!N33</f>
        <v>0</v>
      </c>
    </row>
    <row r="34" spans="1:5" ht="15" customHeight="1">
      <c r="A34" s="5" t="s">
        <v>31</v>
      </c>
      <c r="B34" s="6" t="s">
        <v>538</v>
      </c>
      <c r="C34" s="125">
        <f>'10.bevételek PMH'!L34</f>
        <v>0</v>
      </c>
      <c r="D34" s="125">
        <f>'10.bevételek PMH'!M34</f>
        <v>0</v>
      </c>
      <c r="E34" s="125">
        <f>'10.bevételek PMH'!N34</f>
        <v>0</v>
      </c>
    </row>
    <row r="35" spans="1:5" ht="15" customHeight="1">
      <c r="A35" s="5" t="s">
        <v>32</v>
      </c>
      <c r="B35" s="6" t="s">
        <v>542</v>
      </c>
      <c r="C35" s="125">
        <f>'10.bevételek PMH'!L35</f>
        <v>0</v>
      </c>
      <c r="D35" s="125">
        <f>'10.bevételek PMH'!M35</f>
        <v>0</v>
      </c>
      <c r="E35" s="125">
        <f>'10.bevételek PMH'!N35</f>
        <v>0</v>
      </c>
    </row>
    <row r="36" spans="1:5" ht="15" customHeight="1">
      <c r="A36" s="7" t="s">
        <v>61</v>
      </c>
      <c r="B36" s="8" t="s">
        <v>545</v>
      </c>
      <c r="C36" s="125">
        <f>'10.bevételek PMH'!L36</f>
        <v>0</v>
      </c>
      <c r="D36" s="125">
        <f>'10.bevételek PMH'!M36</f>
        <v>0</v>
      </c>
      <c r="E36" s="125">
        <f>'10.bevételek PMH'!N36</f>
        <v>0</v>
      </c>
    </row>
    <row r="37" spans="1:5" ht="15" customHeight="1">
      <c r="A37" s="5" t="s">
        <v>33</v>
      </c>
      <c r="B37" s="6" t="s">
        <v>546</v>
      </c>
      <c r="C37" s="125">
        <f>'10.bevételek PMH'!L37</f>
        <v>50</v>
      </c>
      <c r="D37" s="125">
        <f>'10.bevételek PMH'!M37</f>
        <v>0</v>
      </c>
      <c r="E37" s="125">
        <f>'10.bevételek PMH'!N37</f>
        <v>0</v>
      </c>
    </row>
    <row r="38" spans="1:5" ht="15" customHeight="1">
      <c r="A38" s="39" t="s">
        <v>62</v>
      </c>
      <c r="B38" s="50" t="s">
        <v>547</v>
      </c>
      <c r="C38" s="125">
        <f>'10.bevételek PMH'!L38</f>
        <v>50</v>
      </c>
      <c r="D38" s="125">
        <f>'10.bevételek PMH'!M38</f>
        <v>50</v>
      </c>
      <c r="E38" s="125">
        <f>'10.bevételek PMH'!N38</f>
        <v>33</v>
      </c>
    </row>
    <row r="39" spans="1:5" ht="15" customHeight="1">
      <c r="A39" s="13" t="s">
        <v>548</v>
      </c>
      <c r="B39" s="6" t="s">
        <v>549</v>
      </c>
      <c r="C39" s="125">
        <f>'10.bevételek PMH'!L39</f>
        <v>0</v>
      </c>
      <c r="D39" s="125">
        <f>'10.bevételek PMH'!M39</f>
        <v>0</v>
      </c>
      <c r="E39" s="125">
        <f>'10.bevételek PMH'!N39</f>
        <v>0</v>
      </c>
    </row>
    <row r="40" spans="1:5" ht="15" customHeight="1">
      <c r="A40" s="13" t="s">
        <v>34</v>
      </c>
      <c r="B40" s="6" t="s">
        <v>550</v>
      </c>
      <c r="C40" s="125">
        <f>'10.bevételek PMH'!L40</f>
        <v>0</v>
      </c>
      <c r="D40" s="125">
        <f>'10.bevételek PMH'!M40</f>
        <v>0</v>
      </c>
      <c r="E40" s="125">
        <f>'10.bevételek PMH'!N40</f>
        <v>0</v>
      </c>
    </row>
    <row r="41" spans="1:5" ht="15" customHeight="1">
      <c r="A41" s="13" t="s">
        <v>35</v>
      </c>
      <c r="B41" s="6" t="s">
        <v>551</v>
      </c>
      <c r="C41" s="125">
        <f>'10.bevételek PMH'!L41</f>
        <v>50</v>
      </c>
      <c r="D41" s="125">
        <f>'10.bevételek PMH'!M41</f>
        <v>50</v>
      </c>
      <c r="E41" s="125">
        <f>'10.bevételek PMH'!N41</f>
        <v>154</v>
      </c>
    </row>
    <row r="42" spans="1:5" ht="15" customHeight="1">
      <c r="A42" s="13" t="s">
        <v>36</v>
      </c>
      <c r="B42" s="6" t="s">
        <v>552</v>
      </c>
      <c r="C42" s="125">
        <f>'10.bevételek PMH'!L42</f>
        <v>0</v>
      </c>
      <c r="D42" s="125">
        <f>'10.bevételek PMH'!M42</f>
        <v>0</v>
      </c>
      <c r="E42" s="125">
        <f>'10.bevételek PMH'!N42</f>
        <v>0</v>
      </c>
    </row>
    <row r="43" spans="1:5" ht="15" customHeight="1">
      <c r="A43" s="13" t="s">
        <v>553</v>
      </c>
      <c r="B43" s="6" t="s">
        <v>554</v>
      </c>
      <c r="C43" s="125">
        <f>'10.bevételek PMH'!L43</f>
        <v>0</v>
      </c>
      <c r="D43" s="125">
        <f>'10.bevételek PMH'!M43</f>
        <v>0</v>
      </c>
      <c r="E43" s="125">
        <f>'10.bevételek PMH'!N43</f>
        <v>0</v>
      </c>
    </row>
    <row r="44" spans="1:5" ht="15" customHeight="1">
      <c r="A44" s="13" t="s">
        <v>555</v>
      </c>
      <c r="B44" s="6" t="s">
        <v>556</v>
      </c>
      <c r="C44" s="125">
        <f>'10.bevételek PMH'!L44</f>
        <v>14</v>
      </c>
      <c r="D44" s="125">
        <f>'10.bevételek PMH'!M44</f>
        <v>14</v>
      </c>
      <c r="E44" s="125">
        <f>'10.bevételek PMH'!N44</f>
        <v>11</v>
      </c>
    </row>
    <row r="45" spans="1:5" ht="15" customHeight="1">
      <c r="A45" s="13" t="s">
        <v>557</v>
      </c>
      <c r="B45" s="6" t="s">
        <v>558</v>
      </c>
      <c r="C45" s="125">
        <f>'10.bevételek PMH'!L45</f>
        <v>0</v>
      </c>
      <c r="D45" s="125">
        <f>'10.bevételek PMH'!M45</f>
        <v>0</v>
      </c>
      <c r="E45" s="125">
        <f>'10.bevételek PMH'!N45</f>
        <v>0</v>
      </c>
    </row>
    <row r="46" spans="1:5" ht="15" customHeight="1">
      <c r="A46" s="13" t="s">
        <v>37</v>
      </c>
      <c r="B46" s="6" t="s">
        <v>559</v>
      </c>
      <c r="C46" s="125">
        <f>'10.bevételek PMH'!L46</f>
        <v>0</v>
      </c>
      <c r="D46" s="125">
        <f>'10.bevételek PMH'!M46</f>
        <v>0</v>
      </c>
      <c r="E46" s="125">
        <f>'10.bevételek PMH'!N46</f>
        <v>0</v>
      </c>
    </row>
    <row r="47" spans="1:5" ht="15" customHeight="1">
      <c r="A47" s="13" t="s">
        <v>38</v>
      </c>
      <c r="B47" s="6" t="s">
        <v>560</v>
      </c>
      <c r="C47" s="125">
        <f>'10.bevételek PMH'!L47</f>
        <v>0</v>
      </c>
      <c r="D47" s="125">
        <f>'10.bevételek PMH'!M47</f>
        <v>0</v>
      </c>
      <c r="E47" s="125">
        <f>'10.bevételek PMH'!N47</f>
        <v>0</v>
      </c>
    </row>
    <row r="48" spans="1:5" ht="15" customHeight="1">
      <c r="A48" s="13" t="s">
        <v>39</v>
      </c>
      <c r="B48" s="6" t="s">
        <v>561</v>
      </c>
      <c r="C48" s="125">
        <f>'10.bevételek PMH'!L48</f>
        <v>0</v>
      </c>
      <c r="D48" s="125">
        <f>'10.bevételek PMH'!M48</f>
        <v>0</v>
      </c>
      <c r="E48" s="125">
        <f>'10.bevételek PMH'!N48</f>
        <v>0</v>
      </c>
    </row>
    <row r="49" spans="1:5" ht="15" customHeight="1">
      <c r="A49" s="49" t="s">
        <v>63</v>
      </c>
      <c r="B49" s="50" t="s">
        <v>562</v>
      </c>
      <c r="C49" s="125">
        <f>'10.bevételek PMH'!L49</f>
        <v>64</v>
      </c>
      <c r="D49" s="125">
        <f>'10.bevételek PMH'!M49</f>
        <v>64</v>
      </c>
      <c r="E49" s="125">
        <f>'10.bevételek PMH'!N49</f>
        <v>165</v>
      </c>
    </row>
    <row r="50" spans="1:5" ht="15" customHeight="1">
      <c r="A50" s="13" t="s">
        <v>40</v>
      </c>
      <c r="B50" s="6" t="s">
        <v>563</v>
      </c>
      <c r="C50" s="125">
        <f>'10.bevételek PMH'!L50</f>
        <v>0</v>
      </c>
      <c r="D50" s="125">
        <f>'10.bevételek PMH'!M50</f>
        <v>0</v>
      </c>
      <c r="E50" s="125">
        <f>'10.bevételek PMH'!N50</f>
        <v>0</v>
      </c>
    </row>
    <row r="51" spans="1:5" ht="15" customHeight="1">
      <c r="A51" s="13" t="s">
        <v>41</v>
      </c>
      <c r="B51" s="6" t="s">
        <v>564</v>
      </c>
      <c r="C51" s="125">
        <f>'10.bevételek PMH'!L51</f>
        <v>0</v>
      </c>
      <c r="D51" s="125">
        <f>'10.bevételek PMH'!M51</f>
        <v>0</v>
      </c>
      <c r="E51" s="125">
        <f>'10.bevételek PMH'!N51</f>
        <v>0</v>
      </c>
    </row>
    <row r="52" spans="1:5" ht="15" customHeight="1">
      <c r="A52" s="13" t="s">
        <v>565</v>
      </c>
      <c r="B52" s="6" t="s">
        <v>566</v>
      </c>
      <c r="C52" s="125">
        <f>'10.bevételek PMH'!L52</f>
        <v>0</v>
      </c>
      <c r="D52" s="125">
        <f>'10.bevételek PMH'!M52</f>
        <v>0</v>
      </c>
      <c r="E52" s="125">
        <f>'10.bevételek PMH'!N52</f>
        <v>0</v>
      </c>
    </row>
    <row r="53" spans="1:5" ht="15" customHeight="1">
      <c r="A53" s="13" t="s">
        <v>42</v>
      </c>
      <c r="B53" s="6" t="s">
        <v>567</v>
      </c>
      <c r="C53" s="125">
        <f>'10.bevételek PMH'!L53</f>
        <v>0</v>
      </c>
      <c r="D53" s="125">
        <f>'10.bevételek PMH'!M53</f>
        <v>0</v>
      </c>
      <c r="E53" s="125">
        <f>'10.bevételek PMH'!N53</f>
        <v>0</v>
      </c>
    </row>
    <row r="54" spans="1:5" ht="15" customHeight="1">
      <c r="A54" s="13" t="s">
        <v>568</v>
      </c>
      <c r="B54" s="6" t="s">
        <v>569</v>
      </c>
      <c r="C54" s="125">
        <f>'10.bevételek PMH'!L54</f>
        <v>0</v>
      </c>
      <c r="D54" s="125">
        <f>'10.bevételek PMH'!M54</f>
        <v>0</v>
      </c>
      <c r="E54" s="125">
        <f>'10.bevételek PMH'!N54</f>
        <v>0</v>
      </c>
    </row>
    <row r="55" spans="1:5" ht="15" customHeight="1">
      <c r="A55" s="39" t="s">
        <v>64</v>
      </c>
      <c r="B55" s="50" t="s">
        <v>570</v>
      </c>
      <c r="C55" s="125">
        <f>'10.bevételek PMH'!L55</f>
        <v>0</v>
      </c>
      <c r="D55" s="125">
        <f>'10.bevételek PMH'!M55</f>
        <v>0</v>
      </c>
      <c r="E55" s="125">
        <f>'10.bevételek PMH'!N55</f>
        <v>0</v>
      </c>
    </row>
    <row r="56" spans="1:5" ht="15" customHeight="1">
      <c r="A56" s="13" t="s">
        <v>571</v>
      </c>
      <c r="B56" s="6" t="s">
        <v>572</v>
      </c>
      <c r="C56" s="125">
        <f>'10.bevételek PMH'!L56</f>
        <v>0</v>
      </c>
      <c r="D56" s="125">
        <f>'10.bevételek PMH'!M56</f>
        <v>0</v>
      </c>
      <c r="E56" s="125">
        <f>'10.bevételek PMH'!N56</f>
        <v>0</v>
      </c>
    </row>
    <row r="57" spans="1:5" ht="15" customHeight="1">
      <c r="A57" s="5" t="s">
        <v>43</v>
      </c>
      <c r="B57" s="6" t="s">
        <v>573</v>
      </c>
      <c r="C57" s="125">
        <f>'10.bevételek PMH'!L57</f>
        <v>0</v>
      </c>
      <c r="D57" s="125">
        <f>'10.bevételek PMH'!M57</f>
        <v>0</v>
      </c>
      <c r="E57" s="125">
        <f>'10.bevételek PMH'!N57</f>
        <v>0</v>
      </c>
    </row>
    <row r="58" spans="1:5" ht="15" customHeight="1">
      <c r="A58" s="13" t="s">
        <v>44</v>
      </c>
      <c r="B58" s="6" t="s">
        <v>574</v>
      </c>
      <c r="C58" s="125">
        <f>'10.bevételek PMH'!L58</f>
        <v>0</v>
      </c>
      <c r="D58" s="125">
        <f>'10.bevételek PMH'!M58</f>
        <v>0</v>
      </c>
      <c r="E58" s="125">
        <f>'10.bevételek PMH'!N58</f>
        <v>0</v>
      </c>
    </row>
    <row r="59" spans="1:5" ht="15" customHeight="1">
      <c r="A59" s="39" t="s">
        <v>65</v>
      </c>
      <c r="B59" s="50" t="s">
        <v>575</v>
      </c>
      <c r="C59" s="125">
        <f>'10.bevételek PMH'!L59</f>
        <v>0</v>
      </c>
      <c r="D59" s="125">
        <f>'10.bevételek PMH'!M59</f>
        <v>0</v>
      </c>
      <c r="E59" s="125">
        <f>'10.bevételek PMH'!N59</f>
        <v>0</v>
      </c>
    </row>
    <row r="60" spans="1:5" ht="15" customHeight="1">
      <c r="A60" s="13" t="s">
        <v>576</v>
      </c>
      <c r="B60" s="6" t="s">
        <v>577</v>
      </c>
      <c r="C60" s="125">
        <f>'10.bevételek PMH'!L60</f>
        <v>0</v>
      </c>
      <c r="D60" s="125">
        <f>'10.bevételek PMH'!M60</f>
        <v>0</v>
      </c>
      <c r="E60" s="125">
        <f>'10.bevételek PMH'!N60</f>
        <v>0</v>
      </c>
    </row>
    <row r="61" spans="1:5" ht="15" customHeight="1">
      <c r="A61" s="5" t="s">
        <v>45</v>
      </c>
      <c r="B61" s="6" t="s">
        <v>578</v>
      </c>
      <c r="C61" s="125">
        <f>'10.bevételek PMH'!L61</f>
        <v>0</v>
      </c>
      <c r="D61" s="125">
        <f>'10.bevételek PMH'!M61</f>
        <v>0</v>
      </c>
      <c r="E61" s="125">
        <f>'10.bevételek PMH'!N61</f>
        <v>0</v>
      </c>
    </row>
    <row r="62" spans="1:5" ht="15" customHeight="1">
      <c r="A62" s="13" t="s">
        <v>46</v>
      </c>
      <c r="B62" s="6" t="s">
        <v>579</v>
      </c>
      <c r="C62" s="125">
        <f>'10.bevételek PMH'!L62</f>
        <v>0</v>
      </c>
      <c r="D62" s="125">
        <f>'10.bevételek PMH'!M62</f>
        <v>0</v>
      </c>
      <c r="E62" s="125">
        <f>'10.bevételek PMH'!N62</f>
        <v>13</v>
      </c>
    </row>
    <row r="63" spans="1:5" ht="15" customHeight="1">
      <c r="A63" s="39" t="s">
        <v>67</v>
      </c>
      <c r="B63" s="50" t="s">
        <v>580</v>
      </c>
      <c r="C63" s="125">
        <f>'10.bevételek PMH'!L63</f>
        <v>0</v>
      </c>
      <c r="D63" s="125">
        <f>'10.bevételek PMH'!M63</f>
        <v>0</v>
      </c>
      <c r="E63" s="125">
        <f>'10.bevételek PMH'!N63</f>
        <v>13</v>
      </c>
    </row>
    <row r="64" spans="1:5" ht="15.6">
      <c r="A64" s="47" t="s">
        <v>66</v>
      </c>
      <c r="B64" s="35" t="s">
        <v>581</v>
      </c>
      <c r="C64" s="125">
        <f>'10.bevételek PMH'!L64</f>
        <v>114</v>
      </c>
      <c r="D64" s="125">
        <f>'10.bevételek PMH'!M64</f>
        <v>114</v>
      </c>
      <c r="E64" s="125">
        <f>'10.bevételek PMH'!N64</f>
        <v>211</v>
      </c>
    </row>
    <row r="65" spans="1:5" ht="15.6">
      <c r="A65" s="126" t="s">
        <v>196</v>
      </c>
      <c r="B65" s="61"/>
      <c r="C65" s="125">
        <f>'10.bevételek PMH'!L65</f>
        <v>-50117</v>
      </c>
      <c r="D65" s="125">
        <f>'10.bevételek PMH'!M65</f>
        <v>0</v>
      </c>
      <c r="E65" s="125">
        <f>'10.bevételek PMH'!N65</f>
        <v>0</v>
      </c>
    </row>
    <row r="66" spans="1:5" ht="15.6">
      <c r="A66" s="126" t="s">
        <v>197</v>
      </c>
      <c r="B66" s="61"/>
      <c r="C66" s="125">
        <f>'10.bevételek PMH'!L66</f>
        <v>-803</v>
      </c>
      <c r="D66" s="125">
        <f>'10.bevételek PMH'!M66</f>
        <v>0</v>
      </c>
      <c r="E66" s="125">
        <f>'10.bevételek PMH'!N66</f>
        <v>0</v>
      </c>
    </row>
    <row r="67" spans="1:5">
      <c r="A67" s="37" t="s">
        <v>48</v>
      </c>
      <c r="B67" s="5" t="s">
        <v>582</v>
      </c>
      <c r="C67" s="125">
        <f>'10.bevételek PMH'!L67</f>
        <v>0</v>
      </c>
      <c r="D67" s="125">
        <f>'10.bevételek PMH'!M67</f>
        <v>0</v>
      </c>
      <c r="E67" s="125">
        <f>'10.bevételek PMH'!N67</f>
        <v>0</v>
      </c>
    </row>
    <row r="68" spans="1:5">
      <c r="A68" s="13" t="s">
        <v>583</v>
      </c>
      <c r="B68" s="5" t="s">
        <v>584</v>
      </c>
      <c r="C68" s="125">
        <f>'10.bevételek PMH'!L68</f>
        <v>0</v>
      </c>
      <c r="D68" s="125">
        <f>'10.bevételek PMH'!M68</f>
        <v>0</v>
      </c>
      <c r="E68" s="125">
        <f>'10.bevételek PMH'!N68</f>
        <v>0</v>
      </c>
    </row>
    <row r="69" spans="1:5">
      <c r="A69" s="37" t="s">
        <v>49</v>
      </c>
      <c r="B69" s="5" t="s">
        <v>585</v>
      </c>
      <c r="C69" s="125">
        <f>'10.bevételek PMH'!L69</f>
        <v>0</v>
      </c>
      <c r="D69" s="125">
        <f>'10.bevételek PMH'!M69</f>
        <v>0</v>
      </c>
      <c r="E69" s="125">
        <f>'10.bevételek PMH'!N69</f>
        <v>0</v>
      </c>
    </row>
    <row r="70" spans="1:5">
      <c r="A70" s="15" t="s">
        <v>68</v>
      </c>
      <c r="B70" s="7" t="s">
        <v>586</v>
      </c>
      <c r="C70" s="125">
        <f>'10.bevételek PMH'!L70</f>
        <v>0</v>
      </c>
      <c r="D70" s="125">
        <f>'10.bevételek PMH'!M70</f>
        <v>0</v>
      </c>
      <c r="E70" s="125">
        <f>'10.bevételek PMH'!N70</f>
        <v>0</v>
      </c>
    </row>
    <row r="71" spans="1:5">
      <c r="A71" s="13" t="s">
        <v>50</v>
      </c>
      <c r="B71" s="5" t="s">
        <v>587</v>
      </c>
      <c r="C71" s="125">
        <f>'10.bevételek PMH'!L71</f>
        <v>0</v>
      </c>
      <c r="D71" s="125">
        <f>'10.bevételek PMH'!M71</f>
        <v>0</v>
      </c>
      <c r="E71" s="125">
        <f>'10.bevételek PMH'!N71</f>
        <v>0</v>
      </c>
    </row>
    <row r="72" spans="1:5">
      <c r="A72" s="37" t="s">
        <v>588</v>
      </c>
      <c r="B72" s="5" t="s">
        <v>589</v>
      </c>
      <c r="C72" s="125">
        <f>'10.bevételek PMH'!L72</f>
        <v>0</v>
      </c>
      <c r="D72" s="125">
        <f>'10.bevételek PMH'!M72</f>
        <v>0</v>
      </c>
      <c r="E72" s="125">
        <f>'10.bevételek PMH'!N72</f>
        <v>0</v>
      </c>
    </row>
    <row r="73" spans="1:5">
      <c r="A73" s="13" t="s">
        <v>51</v>
      </c>
      <c r="B73" s="5" t="s">
        <v>590</v>
      </c>
      <c r="C73" s="125">
        <f>'10.bevételek PMH'!L73</f>
        <v>0</v>
      </c>
      <c r="D73" s="125">
        <f>'10.bevételek PMH'!M73</f>
        <v>0</v>
      </c>
      <c r="E73" s="125">
        <f>'10.bevételek PMH'!N73</f>
        <v>0</v>
      </c>
    </row>
    <row r="74" spans="1:5">
      <c r="A74" s="37" t="s">
        <v>591</v>
      </c>
      <c r="B74" s="5" t="s">
        <v>592</v>
      </c>
      <c r="C74" s="125">
        <f>'10.bevételek PMH'!L74</f>
        <v>0</v>
      </c>
      <c r="D74" s="125">
        <f>'10.bevételek PMH'!M74</f>
        <v>0</v>
      </c>
      <c r="E74" s="125">
        <f>'10.bevételek PMH'!N74</f>
        <v>0</v>
      </c>
    </row>
    <row r="75" spans="1:5">
      <c r="A75" s="14" t="s">
        <v>69</v>
      </c>
      <c r="B75" s="7" t="s">
        <v>593</v>
      </c>
      <c r="C75" s="125">
        <f>'10.bevételek PMH'!L75</f>
        <v>0</v>
      </c>
      <c r="D75" s="125">
        <f>'10.bevételek PMH'!M75</f>
        <v>0</v>
      </c>
      <c r="E75" s="125">
        <f>'10.bevételek PMH'!N75</f>
        <v>0</v>
      </c>
    </row>
    <row r="76" spans="1:5">
      <c r="A76" s="5" t="s">
        <v>177</v>
      </c>
      <c r="B76" s="5" t="s">
        <v>594</v>
      </c>
      <c r="C76" s="125">
        <f>'10.bevételek PMH'!L76</f>
        <v>0</v>
      </c>
      <c r="D76" s="125">
        <f>'10.bevételek PMH'!M76</f>
        <v>0</v>
      </c>
      <c r="E76" s="125">
        <f>'10.bevételek PMH'!N76</f>
        <v>0</v>
      </c>
    </row>
    <row r="77" spans="1:5">
      <c r="A77" s="5" t="s">
        <v>195</v>
      </c>
      <c r="B77" s="5" t="s">
        <v>594</v>
      </c>
      <c r="C77" s="125">
        <f>'10.bevételek PMH'!L77</f>
        <v>0</v>
      </c>
      <c r="D77" s="125">
        <f>'10.bevételek PMH'!M77</f>
        <v>0</v>
      </c>
      <c r="E77" s="125">
        <f>'10.bevételek PMH'!N77</f>
        <v>0</v>
      </c>
    </row>
    <row r="78" spans="1:5">
      <c r="A78" s="5" t="s">
        <v>175</v>
      </c>
      <c r="B78" s="5" t="s">
        <v>595</v>
      </c>
      <c r="C78" s="125">
        <f>'10.bevételek PMH'!L78</f>
        <v>0</v>
      </c>
      <c r="D78" s="125">
        <f>'10.bevételek PMH'!M78</f>
        <v>0</v>
      </c>
      <c r="E78" s="125">
        <f>'10.bevételek PMH'!N78</f>
        <v>0</v>
      </c>
    </row>
    <row r="79" spans="1:5">
      <c r="A79" s="5" t="s">
        <v>176</v>
      </c>
      <c r="B79" s="5" t="s">
        <v>595</v>
      </c>
      <c r="C79" s="125">
        <f>'10.bevételek PMH'!L79</f>
        <v>0</v>
      </c>
      <c r="D79" s="125">
        <f>'10.bevételek PMH'!M79</f>
        <v>0</v>
      </c>
      <c r="E79" s="125">
        <f>'10.bevételek PMH'!N79</f>
        <v>0</v>
      </c>
    </row>
    <row r="80" spans="1:5">
      <c r="A80" s="7" t="s">
        <v>70</v>
      </c>
      <c r="B80" s="7" t="s">
        <v>596</v>
      </c>
      <c r="C80" s="125">
        <f>'10.bevételek PMH'!L80</f>
        <v>0</v>
      </c>
      <c r="D80" s="125">
        <f>'10.bevételek PMH'!M80</f>
        <v>0</v>
      </c>
      <c r="E80" s="125">
        <f>'10.bevételek PMH'!N80</f>
        <v>0</v>
      </c>
    </row>
    <row r="81" spans="1:5">
      <c r="A81" s="37" t="s">
        <v>597</v>
      </c>
      <c r="B81" s="5" t="s">
        <v>598</v>
      </c>
      <c r="C81" s="125">
        <f>'10.bevételek PMH'!L81</f>
        <v>0</v>
      </c>
      <c r="D81" s="125">
        <f>'10.bevételek PMH'!M81</f>
        <v>0</v>
      </c>
      <c r="E81" s="125">
        <f>'10.bevételek PMH'!N81</f>
        <v>0</v>
      </c>
    </row>
    <row r="82" spans="1:5">
      <c r="A82" s="37" t="s">
        <v>599</v>
      </c>
      <c r="B82" s="5" t="s">
        <v>600</v>
      </c>
      <c r="C82" s="125">
        <f>'10.bevételek PMH'!L82</f>
        <v>0</v>
      </c>
      <c r="D82" s="125">
        <f>'10.bevételek PMH'!M82</f>
        <v>0</v>
      </c>
      <c r="E82" s="125">
        <f>'10.bevételek PMH'!N82</f>
        <v>0</v>
      </c>
    </row>
    <row r="83" spans="1:5">
      <c r="A83" s="37" t="s">
        <v>601</v>
      </c>
      <c r="B83" s="5" t="s">
        <v>602</v>
      </c>
      <c r="C83" s="125">
        <f>'10.bevételek PMH'!L83</f>
        <v>50920</v>
      </c>
      <c r="D83" s="125">
        <f>'10.bevételek PMH'!M83</f>
        <v>50920</v>
      </c>
      <c r="E83" s="125">
        <f>'10.bevételek PMH'!N83</f>
        <v>49740</v>
      </c>
    </row>
    <row r="84" spans="1:5">
      <c r="A84" s="37" t="s">
        <v>603</v>
      </c>
      <c r="B84" s="5" t="s">
        <v>604</v>
      </c>
      <c r="C84" s="125">
        <f>'10.bevételek PMH'!L84</f>
        <v>0</v>
      </c>
      <c r="D84" s="125">
        <f>'10.bevételek PMH'!M84</f>
        <v>0</v>
      </c>
      <c r="E84" s="125">
        <f>'10.bevételek PMH'!N84</f>
        <v>0</v>
      </c>
    </row>
    <row r="85" spans="1:5">
      <c r="A85" s="13" t="s">
        <v>52</v>
      </c>
      <c r="B85" s="5" t="s">
        <v>605</v>
      </c>
      <c r="C85" s="125">
        <f>'10.bevételek PMH'!L85</f>
        <v>0</v>
      </c>
      <c r="D85" s="125">
        <f>'10.bevételek PMH'!M85</f>
        <v>0</v>
      </c>
      <c r="E85" s="125">
        <f>'10.bevételek PMH'!N85</f>
        <v>0</v>
      </c>
    </row>
    <row r="86" spans="1:5">
      <c r="A86" s="15" t="s">
        <v>71</v>
      </c>
      <c r="B86" s="7" t="s">
        <v>606</v>
      </c>
      <c r="C86" s="125">
        <f>'10.bevételek PMH'!L86</f>
        <v>50920</v>
      </c>
      <c r="D86" s="125">
        <f>'10.bevételek PMH'!M86</f>
        <v>50920</v>
      </c>
      <c r="E86" s="125">
        <f>'10.bevételek PMH'!N86</f>
        <v>49740</v>
      </c>
    </row>
    <row r="87" spans="1:5">
      <c r="A87" s="13" t="s">
        <v>607</v>
      </c>
      <c r="B87" s="5" t="s">
        <v>608</v>
      </c>
      <c r="C87" s="125">
        <f>'10.bevételek PMH'!L87</f>
        <v>0</v>
      </c>
      <c r="D87" s="125">
        <f>'10.bevételek PMH'!M87</f>
        <v>0</v>
      </c>
      <c r="E87" s="125">
        <f>'10.bevételek PMH'!N87</f>
        <v>0</v>
      </c>
    </row>
    <row r="88" spans="1:5">
      <c r="A88" s="13" t="s">
        <v>609</v>
      </c>
      <c r="B88" s="5" t="s">
        <v>610</v>
      </c>
      <c r="C88" s="125">
        <f>'10.bevételek PMH'!L88</f>
        <v>0</v>
      </c>
      <c r="D88" s="125">
        <f>'10.bevételek PMH'!M88</f>
        <v>0</v>
      </c>
      <c r="E88" s="125">
        <f>'10.bevételek PMH'!N88</f>
        <v>0</v>
      </c>
    </row>
    <row r="89" spans="1:5">
      <c r="A89" s="37" t="s">
        <v>611</v>
      </c>
      <c r="B89" s="5" t="s">
        <v>612</v>
      </c>
      <c r="C89" s="125">
        <f>'10.bevételek PMH'!L89</f>
        <v>0</v>
      </c>
      <c r="D89" s="125">
        <f>'10.bevételek PMH'!M89</f>
        <v>0</v>
      </c>
      <c r="E89" s="125">
        <f>'10.bevételek PMH'!N89</f>
        <v>0</v>
      </c>
    </row>
    <row r="90" spans="1:5">
      <c r="A90" s="37" t="s">
        <v>53</v>
      </c>
      <c r="B90" s="5" t="s">
        <v>613</v>
      </c>
      <c r="C90" s="125">
        <f>'10.bevételek PMH'!L90</f>
        <v>0</v>
      </c>
      <c r="D90" s="125">
        <f>'10.bevételek PMH'!M90</f>
        <v>0</v>
      </c>
      <c r="E90" s="125">
        <f>'10.bevételek PMH'!N90</f>
        <v>0</v>
      </c>
    </row>
    <row r="91" spans="1:5">
      <c r="A91" s="14" t="s">
        <v>72</v>
      </c>
      <c r="B91" s="7" t="s">
        <v>614</v>
      </c>
      <c r="C91" s="125">
        <f>'10.bevételek PMH'!L91</f>
        <v>0</v>
      </c>
      <c r="D91" s="125">
        <f>'10.bevételek PMH'!M91</f>
        <v>0</v>
      </c>
      <c r="E91" s="125">
        <f>'10.bevételek PMH'!N91</f>
        <v>0</v>
      </c>
    </row>
    <row r="92" spans="1:5">
      <c r="A92" s="15" t="s">
        <v>615</v>
      </c>
      <c r="B92" s="7" t="s">
        <v>616</v>
      </c>
      <c r="C92" s="125">
        <f>'10.bevételek PMH'!L92</f>
        <v>0</v>
      </c>
      <c r="D92" s="125">
        <f>'10.bevételek PMH'!M92</f>
        <v>0</v>
      </c>
      <c r="E92" s="125">
        <f>'10.bevételek PMH'!N92</f>
        <v>0</v>
      </c>
    </row>
    <row r="93" spans="1:5" ht="15.6">
      <c r="A93" s="40" t="s">
        <v>73</v>
      </c>
      <c r="B93" s="41" t="s">
        <v>617</v>
      </c>
      <c r="C93" s="125">
        <f>'10.bevételek PMH'!L93</f>
        <v>50920</v>
      </c>
      <c r="D93" s="125">
        <f>'10.bevételek PMH'!M93</f>
        <v>50920</v>
      </c>
      <c r="E93" s="125">
        <f>'10.bevételek PMH'!N93</f>
        <v>49740</v>
      </c>
    </row>
    <row r="94" spans="1:5" ht="15.6">
      <c r="A94" s="127" t="s">
        <v>55</v>
      </c>
      <c r="B94" s="128"/>
      <c r="C94" s="125">
        <f>'10.bevételek PMH'!L94</f>
        <v>51034</v>
      </c>
      <c r="D94" s="125">
        <f>'10.bevételek PMH'!M94</f>
        <v>51034</v>
      </c>
      <c r="E94" s="125">
        <f>'10.bevételek PMH'!N94</f>
        <v>49951</v>
      </c>
    </row>
  </sheetData>
  <phoneticPr fontId="46" type="noConversion"/>
  <pageMargins left="0.39" right="0.70866141732283472" top="0.35" bottom="0.34" header="0.17" footer="0.17"/>
  <pageSetup paperSize="9" scale="55" orientation="portrait" horizontalDpi="300" verticalDpi="300" r:id="rId1"/>
  <headerFooter alignWithMargins="0">
    <oddHeader>&amp;R52.sz. melléklet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E94"/>
  <sheetViews>
    <sheetView zoomScale="90" workbookViewId="0">
      <pane xSplit="2" ySplit="5" topLeftCell="C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4.4"/>
  <cols>
    <col min="1" max="1" width="92.5546875" customWidth="1"/>
    <col min="3" max="3" width="14.6640625" style="122" customWidth="1"/>
    <col min="4" max="4" width="16.33203125" style="122" customWidth="1"/>
    <col min="5" max="5" width="14.33203125" style="122" customWidth="1"/>
  </cols>
  <sheetData>
    <row r="1" spans="1:5" ht="27" customHeight="1">
      <c r="A1" s="194" t="s">
        <v>1020</v>
      </c>
      <c r="B1" s="197"/>
      <c r="C1" s="195"/>
    </row>
    <row r="2" spans="1:5" ht="23.25" customHeight="1">
      <c r="A2" s="196" t="s">
        <v>101</v>
      </c>
      <c r="B2" s="68"/>
      <c r="C2" s="195"/>
    </row>
    <row r="3" spans="1:5" ht="18">
      <c r="A3" s="121"/>
    </row>
    <row r="4" spans="1:5">
      <c r="A4" s="129" t="s">
        <v>211</v>
      </c>
    </row>
    <row r="5" spans="1:5" ht="40.200000000000003">
      <c r="A5" s="2" t="s">
        <v>319</v>
      </c>
      <c r="B5" s="3" t="s">
        <v>267</v>
      </c>
      <c r="C5" s="124" t="s">
        <v>1029</v>
      </c>
      <c r="D5" s="124" t="s">
        <v>1030</v>
      </c>
      <c r="E5" s="124" t="s">
        <v>1031</v>
      </c>
    </row>
    <row r="6" spans="1:5" ht="15" customHeight="1">
      <c r="A6" s="31" t="s">
        <v>497</v>
      </c>
      <c r="B6" s="6" t="s">
        <v>498</v>
      </c>
      <c r="C6" s="133">
        <f>'11.bevételek összesen'!L6</f>
        <v>61614</v>
      </c>
      <c r="D6" s="133">
        <f>'11.bevételek összesen'!M6</f>
        <v>63260</v>
      </c>
      <c r="E6" s="133">
        <f>'11.bevételek összesen'!N6</f>
        <v>63260</v>
      </c>
    </row>
    <row r="7" spans="1:5" ht="15" customHeight="1">
      <c r="A7" s="5" t="s">
        <v>499</v>
      </c>
      <c r="B7" s="6" t="s">
        <v>500</v>
      </c>
      <c r="C7" s="133">
        <f>'11.bevételek összesen'!L7</f>
        <v>47961</v>
      </c>
      <c r="D7" s="133">
        <f>'11.bevételek összesen'!M7</f>
        <v>46559</v>
      </c>
      <c r="E7" s="133">
        <f>'11.bevételek összesen'!N7</f>
        <v>46559</v>
      </c>
    </row>
    <row r="8" spans="1:5" ht="15" customHeight="1">
      <c r="A8" s="5" t="s">
        <v>501</v>
      </c>
      <c r="B8" s="6" t="s">
        <v>502</v>
      </c>
      <c r="C8" s="133">
        <f>'11.bevételek összesen'!L8</f>
        <v>14826</v>
      </c>
      <c r="D8" s="133">
        <f>'11.bevételek összesen'!M8</f>
        <v>26975</v>
      </c>
      <c r="E8" s="133">
        <f>'11.bevételek összesen'!N8</f>
        <v>26975</v>
      </c>
    </row>
    <row r="9" spans="1:5" ht="15" customHeight="1">
      <c r="A9" s="5" t="s">
        <v>503</v>
      </c>
      <c r="B9" s="6" t="s">
        <v>504</v>
      </c>
      <c r="C9" s="133">
        <f>'11.bevételek összesen'!L9</f>
        <v>2840</v>
      </c>
      <c r="D9" s="133">
        <f>'11.bevételek összesen'!M9</f>
        <v>2840</v>
      </c>
      <c r="E9" s="133">
        <f>'11.bevételek összesen'!N9</f>
        <v>2840</v>
      </c>
    </row>
    <row r="10" spans="1:5" ht="15" customHeight="1">
      <c r="A10" s="5" t="s">
        <v>505</v>
      </c>
      <c r="B10" s="6" t="s">
        <v>506</v>
      </c>
      <c r="C10" s="133">
        <f>'11.bevételek összesen'!L10</f>
        <v>168</v>
      </c>
      <c r="D10" s="133">
        <f>'11.bevételek összesen'!M10</f>
        <v>431</v>
      </c>
      <c r="E10" s="133">
        <f>'11.bevételek összesen'!N10</f>
        <v>431</v>
      </c>
    </row>
    <row r="11" spans="1:5" ht="15" customHeight="1">
      <c r="A11" s="5" t="s">
        <v>507</v>
      </c>
      <c r="B11" s="6" t="s">
        <v>508</v>
      </c>
      <c r="C11" s="133">
        <f>'11.bevételek összesen'!L11</f>
        <v>0</v>
      </c>
      <c r="D11" s="133">
        <f>'11.bevételek összesen'!M11</f>
        <v>2847</v>
      </c>
      <c r="E11" s="133">
        <f>'11.bevételek összesen'!N11</f>
        <v>2847</v>
      </c>
    </row>
    <row r="12" spans="1:5" ht="15" customHeight="1">
      <c r="A12" s="7" t="s">
        <v>57</v>
      </c>
      <c r="B12" s="8" t="s">
        <v>509</v>
      </c>
      <c r="C12" s="133">
        <f>'11.bevételek összesen'!L12</f>
        <v>127409</v>
      </c>
      <c r="D12" s="133">
        <f>'11.bevételek összesen'!M12</f>
        <v>142912</v>
      </c>
      <c r="E12" s="133">
        <f>'11.bevételek összesen'!N12</f>
        <v>142912</v>
      </c>
    </row>
    <row r="13" spans="1:5" ht="15" customHeight="1">
      <c r="A13" s="5" t="s">
        <v>510</v>
      </c>
      <c r="B13" s="6" t="s">
        <v>511</v>
      </c>
      <c r="C13" s="133">
        <f>'11.bevételek összesen'!L13</f>
        <v>0</v>
      </c>
      <c r="D13" s="133">
        <f>'11.bevételek összesen'!M13</f>
        <v>0</v>
      </c>
      <c r="E13" s="133">
        <f>'11.bevételek összesen'!N13</f>
        <v>0</v>
      </c>
    </row>
    <row r="14" spans="1:5" ht="15" customHeight="1">
      <c r="A14" s="5" t="s">
        <v>512</v>
      </c>
      <c r="B14" s="6" t="s">
        <v>513</v>
      </c>
      <c r="C14" s="133">
        <f>'11.bevételek összesen'!L14</f>
        <v>0</v>
      </c>
      <c r="D14" s="133">
        <f>'11.bevételek összesen'!M14</f>
        <v>0</v>
      </c>
      <c r="E14" s="133">
        <f>'11.bevételek összesen'!N14</f>
        <v>0</v>
      </c>
    </row>
    <row r="15" spans="1:5" ht="15" customHeight="1">
      <c r="A15" s="5" t="s">
        <v>18</v>
      </c>
      <c r="B15" s="6" t="s">
        <v>514</v>
      </c>
      <c r="C15" s="133">
        <f>'11.bevételek összesen'!L15</f>
        <v>0</v>
      </c>
      <c r="D15" s="133">
        <f>'11.bevételek összesen'!M15</f>
        <v>0</v>
      </c>
      <c r="E15" s="133">
        <f>'11.bevételek összesen'!N15</f>
        <v>0</v>
      </c>
    </row>
    <row r="16" spans="1:5" ht="15" customHeight="1">
      <c r="A16" s="5" t="s">
        <v>19</v>
      </c>
      <c r="B16" s="6" t="s">
        <v>515</v>
      </c>
      <c r="C16" s="133">
        <f>'11.bevételek összesen'!L16</f>
        <v>0</v>
      </c>
      <c r="D16" s="133">
        <f>'11.bevételek összesen'!M16</f>
        <v>0</v>
      </c>
      <c r="E16" s="133">
        <f>'11.bevételek összesen'!N16</f>
        <v>0</v>
      </c>
    </row>
    <row r="17" spans="1:5" ht="15" customHeight="1">
      <c r="A17" s="5" t="s">
        <v>20</v>
      </c>
      <c r="B17" s="6" t="s">
        <v>516</v>
      </c>
      <c r="C17" s="133">
        <f>'11.bevételek összesen'!L17</f>
        <v>49529</v>
      </c>
      <c r="D17" s="133">
        <f>'11.bevételek összesen'!M17</f>
        <v>49529</v>
      </c>
      <c r="E17" s="133">
        <f>'11.bevételek összesen'!N17</f>
        <v>7737</v>
      </c>
    </row>
    <row r="18" spans="1:5" ht="15" customHeight="1">
      <c r="A18" s="39" t="s">
        <v>58</v>
      </c>
      <c r="B18" s="50" t="s">
        <v>517</v>
      </c>
      <c r="C18" s="133">
        <f>'11.bevételek összesen'!L18</f>
        <v>176938</v>
      </c>
      <c r="D18" s="133">
        <f>'11.bevételek összesen'!M18</f>
        <v>192441</v>
      </c>
      <c r="E18" s="133">
        <f>'11.bevételek összesen'!N18</f>
        <v>150649</v>
      </c>
    </row>
    <row r="19" spans="1:5" ht="15" customHeight="1">
      <c r="A19" s="5" t="s">
        <v>518</v>
      </c>
      <c r="B19" s="6" t="s">
        <v>519</v>
      </c>
      <c r="C19" s="133">
        <f>'11.bevételek összesen'!L19</f>
        <v>0</v>
      </c>
      <c r="D19" s="133">
        <f>'11.bevételek összesen'!M19</f>
        <v>12798</v>
      </c>
      <c r="E19" s="133">
        <f>'11.bevételek összesen'!N19</f>
        <v>12798</v>
      </c>
    </row>
    <row r="20" spans="1:5" ht="15" customHeight="1">
      <c r="A20" s="5" t="s">
        <v>520</v>
      </c>
      <c r="B20" s="6" t="s">
        <v>521</v>
      </c>
      <c r="C20" s="133">
        <f>'11.bevételek összesen'!L20</f>
        <v>0</v>
      </c>
      <c r="D20" s="133">
        <f>'11.bevételek összesen'!M20</f>
        <v>0</v>
      </c>
      <c r="E20" s="133">
        <f>'11.bevételek összesen'!N20</f>
        <v>0</v>
      </c>
    </row>
    <row r="21" spans="1:5" ht="15" customHeight="1">
      <c r="A21" s="5" t="s">
        <v>21</v>
      </c>
      <c r="B21" s="6" t="s">
        <v>522</v>
      </c>
      <c r="C21" s="133">
        <f>'11.bevételek összesen'!L21</f>
        <v>0</v>
      </c>
      <c r="D21" s="133">
        <f>'11.bevételek összesen'!M21</f>
        <v>0</v>
      </c>
      <c r="E21" s="133">
        <f>'11.bevételek összesen'!N21</f>
        <v>0</v>
      </c>
    </row>
    <row r="22" spans="1:5" ht="15" customHeight="1">
      <c r="A22" s="5" t="s">
        <v>22</v>
      </c>
      <c r="B22" s="6" t="s">
        <v>523</v>
      </c>
      <c r="C22" s="133">
        <f>'11.bevételek összesen'!L22</f>
        <v>0</v>
      </c>
      <c r="D22" s="133">
        <f>'11.bevételek összesen'!M22</f>
        <v>0</v>
      </c>
      <c r="E22" s="133">
        <f>'11.bevételek összesen'!N22</f>
        <v>0</v>
      </c>
    </row>
    <row r="23" spans="1:5" ht="15" customHeight="1">
      <c r="A23" s="5" t="s">
        <v>23</v>
      </c>
      <c r="B23" s="6" t="s">
        <v>524</v>
      </c>
      <c r="C23" s="133">
        <f>'11.bevételek összesen'!L23</f>
        <v>0</v>
      </c>
      <c r="D23" s="133">
        <f>'11.bevételek összesen'!M23</f>
        <v>0</v>
      </c>
      <c r="E23" s="133">
        <f>'11.bevételek összesen'!N23</f>
        <v>0</v>
      </c>
    </row>
    <row r="24" spans="1:5" ht="15" customHeight="1">
      <c r="A24" s="39" t="s">
        <v>59</v>
      </c>
      <c r="B24" s="50" t="s">
        <v>525</v>
      </c>
      <c r="C24" s="133">
        <f>'11.bevételek összesen'!L24</f>
        <v>0</v>
      </c>
      <c r="D24" s="133">
        <f>'11.bevételek összesen'!M24</f>
        <v>12798</v>
      </c>
      <c r="E24" s="133">
        <f>'11.bevételek összesen'!N24</f>
        <v>12798</v>
      </c>
    </row>
    <row r="25" spans="1:5" ht="15" customHeight="1">
      <c r="A25" s="5" t="s">
        <v>24</v>
      </c>
      <c r="B25" s="6" t="s">
        <v>526</v>
      </c>
      <c r="C25" s="133">
        <f>'11.bevételek összesen'!L25</f>
        <v>50</v>
      </c>
      <c r="D25" s="133">
        <f>'11.bevételek összesen'!M25</f>
        <v>50</v>
      </c>
      <c r="E25" s="133">
        <f>'11.bevételek összesen'!N25</f>
        <v>0</v>
      </c>
    </row>
    <row r="26" spans="1:5" ht="15" customHeight="1">
      <c r="A26" s="5" t="s">
        <v>25</v>
      </c>
      <c r="B26" s="6" t="s">
        <v>527</v>
      </c>
      <c r="C26" s="133">
        <f>'11.bevételek összesen'!L26</f>
        <v>0</v>
      </c>
      <c r="D26" s="133">
        <f>'11.bevételek összesen'!M26</f>
        <v>0</v>
      </c>
      <c r="E26" s="133">
        <f>'11.bevételek összesen'!N26</f>
        <v>0</v>
      </c>
    </row>
    <row r="27" spans="1:5" ht="15" customHeight="1">
      <c r="A27" s="7" t="s">
        <v>60</v>
      </c>
      <c r="B27" s="8" t="s">
        <v>528</v>
      </c>
      <c r="C27" s="133">
        <f>'11.bevételek összesen'!L27</f>
        <v>50</v>
      </c>
      <c r="D27" s="133">
        <f>'11.bevételek összesen'!M27</f>
        <v>50</v>
      </c>
      <c r="E27" s="133">
        <f>'11.bevételek összesen'!N27</f>
        <v>0</v>
      </c>
    </row>
    <row r="28" spans="1:5" ht="15" customHeight="1">
      <c r="A28" s="5" t="s">
        <v>26</v>
      </c>
      <c r="B28" s="6" t="s">
        <v>529</v>
      </c>
      <c r="C28" s="133">
        <f>'11.bevételek összesen'!L28</f>
        <v>0</v>
      </c>
      <c r="D28" s="133">
        <f>'11.bevételek összesen'!M28</f>
        <v>0</v>
      </c>
      <c r="E28" s="133">
        <f>'11.bevételek összesen'!N28</f>
        <v>0</v>
      </c>
    </row>
    <row r="29" spans="1:5" ht="15" customHeight="1">
      <c r="A29" s="5" t="s">
        <v>27</v>
      </c>
      <c r="B29" s="6" t="s">
        <v>530</v>
      </c>
      <c r="C29" s="133">
        <f>'11.bevételek összesen'!L29</f>
        <v>0</v>
      </c>
      <c r="D29" s="133">
        <f>'11.bevételek összesen'!M29</f>
        <v>0</v>
      </c>
      <c r="E29" s="133">
        <f>'11.bevételek összesen'!N29</f>
        <v>0</v>
      </c>
    </row>
    <row r="30" spans="1:5" ht="15" customHeight="1">
      <c r="A30" s="5" t="s">
        <v>28</v>
      </c>
      <c r="B30" s="6" t="s">
        <v>531</v>
      </c>
      <c r="C30" s="133">
        <f>'11.bevételek összesen'!L30</f>
        <v>96308</v>
      </c>
      <c r="D30" s="133">
        <f>'11.bevételek összesen'!M30</f>
        <v>96308</v>
      </c>
      <c r="E30" s="133">
        <f>'11.bevételek összesen'!N30</f>
        <v>96239</v>
      </c>
    </row>
    <row r="31" spans="1:5" ht="15" customHeight="1">
      <c r="A31" s="5" t="s">
        <v>29</v>
      </c>
      <c r="B31" s="6" t="s">
        <v>532</v>
      </c>
      <c r="C31" s="133">
        <f>'11.bevételek összesen'!L31</f>
        <v>35221</v>
      </c>
      <c r="D31" s="133">
        <f>'11.bevételek összesen'!M31</f>
        <v>35221</v>
      </c>
      <c r="E31" s="133">
        <f>'11.bevételek összesen'!N31</f>
        <v>38113</v>
      </c>
    </row>
    <row r="32" spans="1:5" ht="15" customHeight="1">
      <c r="A32" s="5" t="s">
        <v>30</v>
      </c>
      <c r="B32" s="6" t="s">
        <v>535</v>
      </c>
      <c r="C32" s="133">
        <f>'11.bevételek összesen'!L32</f>
        <v>0</v>
      </c>
      <c r="D32" s="133">
        <f>'11.bevételek összesen'!M32</f>
        <v>0</v>
      </c>
      <c r="E32" s="133">
        <f>'11.bevételek összesen'!N32</f>
        <v>0</v>
      </c>
    </row>
    <row r="33" spans="1:5" ht="15" customHeight="1">
      <c r="A33" s="5" t="s">
        <v>536</v>
      </c>
      <c r="B33" s="6" t="s">
        <v>537</v>
      </c>
      <c r="C33" s="133">
        <f>'11.bevételek összesen'!L33</f>
        <v>0</v>
      </c>
      <c r="D33" s="133">
        <f>'11.bevételek összesen'!M33</f>
        <v>0</v>
      </c>
      <c r="E33" s="133">
        <f>'11.bevételek összesen'!N33</f>
        <v>0</v>
      </c>
    </row>
    <row r="34" spans="1:5" ht="15" customHeight="1">
      <c r="A34" s="5" t="s">
        <v>31</v>
      </c>
      <c r="B34" s="6" t="s">
        <v>538</v>
      </c>
      <c r="C34" s="133">
        <f>'11.bevételek összesen'!L34</f>
        <v>7286</v>
      </c>
      <c r="D34" s="133">
        <f>'11.bevételek összesen'!M34</f>
        <v>7286</v>
      </c>
      <c r="E34" s="133">
        <f>'11.bevételek összesen'!N34</f>
        <v>10532</v>
      </c>
    </row>
    <row r="35" spans="1:5" ht="15" customHeight="1">
      <c r="A35" s="5" t="s">
        <v>32</v>
      </c>
      <c r="B35" s="6" t="s">
        <v>542</v>
      </c>
      <c r="C35" s="133">
        <f>'11.bevételek összesen'!L35</f>
        <v>4117</v>
      </c>
      <c r="D35" s="133">
        <f>'11.bevételek összesen'!M35</f>
        <v>4117</v>
      </c>
      <c r="E35" s="133">
        <f>'11.bevételek összesen'!N35</f>
        <v>1092</v>
      </c>
    </row>
    <row r="36" spans="1:5" ht="15" customHeight="1">
      <c r="A36" s="7" t="s">
        <v>61</v>
      </c>
      <c r="B36" s="8" t="s">
        <v>545</v>
      </c>
      <c r="C36" s="133">
        <f>'11.bevételek összesen'!L36</f>
        <v>46624</v>
      </c>
      <c r="D36" s="133">
        <f>'11.bevételek összesen'!M36</f>
        <v>46624</v>
      </c>
      <c r="E36" s="133">
        <f>'11.bevételek összesen'!N36</f>
        <v>49737</v>
      </c>
    </row>
    <row r="37" spans="1:5" ht="15" customHeight="1">
      <c r="A37" s="5" t="s">
        <v>33</v>
      </c>
      <c r="B37" s="6" t="s">
        <v>546</v>
      </c>
      <c r="C37" s="133">
        <f>'11.bevételek összesen'!L37</f>
        <v>3850</v>
      </c>
      <c r="D37" s="133">
        <f>'11.bevételek összesen'!M37</f>
        <v>3800</v>
      </c>
      <c r="E37" s="133">
        <f>'11.bevételek összesen'!N37</f>
        <v>6931</v>
      </c>
    </row>
    <row r="38" spans="1:5" ht="15" customHeight="1">
      <c r="A38" s="39" t="s">
        <v>62</v>
      </c>
      <c r="B38" s="50" t="s">
        <v>547</v>
      </c>
      <c r="C38" s="133">
        <f>'11.bevételek összesen'!L38</f>
        <v>146832</v>
      </c>
      <c r="D38" s="133">
        <f>'11.bevételek összesen'!M38</f>
        <v>146832</v>
      </c>
      <c r="E38" s="133">
        <f>'11.bevételek összesen'!N38</f>
        <v>152940</v>
      </c>
    </row>
    <row r="39" spans="1:5" ht="15" customHeight="1">
      <c r="A39" s="13" t="s">
        <v>548</v>
      </c>
      <c r="B39" s="6" t="s">
        <v>549</v>
      </c>
      <c r="C39" s="133">
        <f>'11.bevételek összesen'!L39</f>
        <v>100</v>
      </c>
      <c r="D39" s="133">
        <f>'11.bevételek összesen'!M39</f>
        <v>100</v>
      </c>
      <c r="E39" s="133">
        <f>'11.bevételek összesen'!N39</f>
        <v>10</v>
      </c>
    </row>
    <row r="40" spans="1:5" ht="15" customHeight="1">
      <c r="A40" s="13" t="s">
        <v>34</v>
      </c>
      <c r="B40" s="6" t="s">
        <v>550</v>
      </c>
      <c r="C40" s="133">
        <f>'11.bevételek összesen'!L40</f>
        <v>35943</v>
      </c>
      <c r="D40" s="133">
        <f>'11.bevételek összesen'!M40</f>
        <v>24600</v>
      </c>
      <c r="E40" s="133">
        <f>'11.bevételek összesen'!N40</f>
        <v>24628</v>
      </c>
    </row>
    <row r="41" spans="1:5" ht="15" customHeight="1">
      <c r="A41" s="13" t="s">
        <v>35</v>
      </c>
      <c r="B41" s="6" t="s">
        <v>551</v>
      </c>
      <c r="C41" s="133">
        <f>'11.bevételek összesen'!L41</f>
        <v>770</v>
      </c>
      <c r="D41" s="133">
        <f>'11.bevételek összesen'!M41</f>
        <v>770</v>
      </c>
      <c r="E41" s="133">
        <f>'11.bevételek összesen'!N41</f>
        <v>929</v>
      </c>
    </row>
    <row r="42" spans="1:5" ht="15" customHeight="1">
      <c r="A42" s="13" t="s">
        <v>36</v>
      </c>
      <c r="B42" s="6" t="s">
        <v>552</v>
      </c>
      <c r="C42" s="133">
        <f>'11.bevételek összesen'!L42</f>
        <v>1000</v>
      </c>
      <c r="D42" s="133">
        <f>'11.bevételek összesen'!M42</f>
        <v>1000</v>
      </c>
      <c r="E42" s="133">
        <f>'11.bevételek összesen'!N42</f>
        <v>0</v>
      </c>
    </row>
    <row r="43" spans="1:5" ht="15" customHeight="1">
      <c r="A43" s="13" t="s">
        <v>553</v>
      </c>
      <c r="B43" s="6" t="s">
        <v>554</v>
      </c>
      <c r="C43" s="133">
        <f>'11.bevételek összesen'!L43</f>
        <v>0</v>
      </c>
      <c r="D43" s="133">
        <f>'11.bevételek összesen'!M43</f>
        <v>0</v>
      </c>
      <c r="E43" s="133">
        <f>'11.bevételek összesen'!N43</f>
        <v>27</v>
      </c>
    </row>
    <row r="44" spans="1:5" ht="15" customHeight="1">
      <c r="A44" s="13" t="s">
        <v>555</v>
      </c>
      <c r="B44" s="6" t="s">
        <v>556</v>
      </c>
      <c r="C44" s="133">
        <f>'11.bevételek összesen'!L44</f>
        <v>8661</v>
      </c>
      <c r="D44" s="133">
        <f>'11.bevételek összesen'!M44</f>
        <v>8661</v>
      </c>
      <c r="E44" s="133">
        <f>'11.bevételek összesen'!N44</f>
        <v>7150</v>
      </c>
    </row>
    <row r="45" spans="1:5" ht="15" customHeight="1">
      <c r="A45" s="13" t="s">
        <v>557</v>
      </c>
      <c r="B45" s="6" t="s">
        <v>558</v>
      </c>
      <c r="C45" s="133">
        <f>'11.bevételek összesen'!L45</f>
        <v>0</v>
      </c>
      <c r="D45" s="133">
        <f>'11.bevételek összesen'!M45</f>
        <v>0</v>
      </c>
      <c r="E45" s="133">
        <f>'11.bevételek összesen'!N45</f>
        <v>0</v>
      </c>
    </row>
    <row r="46" spans="1:5" ht="15" customHeight="1">
      <c r="A46" s="13" t="s">
        <v>37</v>
      </c>
      <c r="B46" s="6" t="s">
        <v>559</v>
      </c>
      <c r="C46" s="133">
        <f>'11.bevételek összesen'!L46</f>
        <v>7680</v>
      </c>
      <c r="D46" s="133">
        <f>'11.bevételek összesen'!M46</f>
        <v>7680</v>
      </c>
      <c r="E46" s="133">
        <f>'11.bevételek összesen'!N46</f>
        <v>0</v>
      </c>
    </row>
    <row r="47" spans="1:5" ht="15" customHeight="1">
      <c r="A47" s="13" t="s">
        <v>38</v>
      </c>
      <c r="B47" s="6" t="s">
        <v>560</v>
      </c>
      <c r="C47" s="133">
        <f>'11.bevételek összesen'!L47</f>
        <v>0</v>
      </c>
      <c r="D47" s="133">
        <f>'11.bevételek összesen'!M47</f>
        <v>0</v>
      </c>
      <c r="E47" s="133">
        <f>'11.bevételek összesen'!N47</f>
        <v>10</v>
      </c>
    </row>
    <row r="48" spans="1:5" ht="15" customHeight="1">
      <c r="A48" s="13" t="s">
        <v>39</v>
      </c>
      <c r="B48" s="6" t="s">
        <v>561</v>
      </c>
      <c r="C48" s="133">
        <f>'11.bevételek összesen'!L48</f>
        <v>600</v>
      </c>
      <c r="D48" s="133">
        <f>'11.bevételek összesen'!M48</f>
        <v>600</v>
      </c>
      <c r="E48" s="133">
        <f>'11.bevételek összesen'!N48</f>
        <v>15</v>
      </c>
    </row>
    <row r="49" spans="1:5" ht="15" customHeight="1">
      <c r="A49" s="49" t="s">
        <v>63</v>
      </c>
      <c r="B49" s="50" t="s">
        <v>562</v>
      </c>
      <c r="C49" s="133">
        <f>'11.bevételek összesen'!L49</f>
        <v>54754</v>
      </c>
      <c r="D49" s="133">
        <f>'11.bevételek összesen'!M49</f>
        <v>43411</v>
      </c>
      <c r="E49" s="133">
        <f>'11.bevételek összesen'!N49</f>
        <v>32769</v>
      </c>
    </row>
    <row r="50" spans="1:5" ht="15" customHeight="1">
      <c r="A50" s="13" t="s">
        <v>40</v>
      </c>
      <c r="B50" s="6" t="s">
        <v>563</v>
      </c>
      <c r="C50" s="133">
        <f>'11.bevételek összesen'!L50</f>
        <v>0</v>
      </c>
      <c r="D50" s="133">
        <f>'11.bevételek összesen'!M50</f>
        <v>0</v>
      </c>
      <c r="E50" s="133">
        <f>'11.bevételek összesen'!N50</f>
        <v>0</v>
      </c>
    </row>
    <row r="51" spans="1:5" ht="15" customHeight="1">
      <c r="A51" s="13" t="s">
        <v>41</v>
      </c>
      <c r="B51" s="6" t="s">
        <v>564</v>
      </c>
      <c r="C51" s="133">
        <f>'11.bevételek összesen'!L51</f>
        <v>0</v>
      </c>
      <c r="D51" s="133">
        <f>'11.bevételek összesen'!M51</f>
        <v>0</v>
      </c>
      <c r="E51" s="133">
        <f>'11.bevételek összesen'!N51</f>
        <v>0</v>
      </c>
    </row>
    <row r="52" spans="1:5" ht="15" customHeight="1">
      <c r="A52" s="13" t="s">
        <v>565</v>
      </c>
      <c r="B52" s="6" t="s">
        <v>566</v>
      </c>
      <c r="C52" s="133">
        <f>'11.bevételek összesen'!L52</f>
        <v>0</v>
      </c>
      <c r="D52" s="133">
        <f>'11.bevételek összesen'!M52</f>
        <v>0</v>
      </c>
      <c r="E52" s="133">
        <f>'11.bevételek összesen'!N52</f>
        <v>0</v>
      </c>
    </row>
    <row r="53" spans="1:5" ht="15" customHeight="1">
      <c r="A53" s="13" t="s">
        <v>42</v>
      </c>
      <c r="B53" s="6" t="s">
        <v>567</v>
      </c>
      <c r="C53" s="133">
        <f>'11.bevételek összesen'!L53</f>
        <v>0</v>
      </c>
      <c r="D53" s="133">
        <f>'11.bevételek összesen'!M53</f>
        <v>0</v>
      </c>
      <c r="E53" s="133">
        <f>'11.bevételek összesen'!N53</f>
        <v>0</v>
      </c>
    </row>
    <row r="54" spans="1:5" ht="15" customHeight="1">
      <c r="A54" s="13" t="s">
        <v>568</v>
      </c>
      <c r="B54" s="6" t="s">
        <v>569</v>
      </c>
      <c r="C54" s="133">
        <f>'11.bevételek összesen'!L54</f>
        <v>0</v>
      </c>
      <c r="D54" s="133">
        <f>'11.bevételek összesen'!M54</f>
        <v>0</v>
      </c>
      <c r="E54" s="133">
        <f>'11.bevételek összesen'!N54</f>
        <v>0</v>
      </c>
    </row>
    <row r="55" spans="1:5" ht="15" customHeight="1">
      <c r="A55" s="39" t="s">
        <v>64</v>
      </c>
      <c r="B55" s="50" t="s">
        <v>570</v>
      </c>
      <c r="C55" s="133">
        <f>'11.bevételek összesen'!L55</f>
        <v>0</v>
      </c>
      <c r="D55" s="133">
        <f>'11.bevételek összesen'!M55</f>
        <v>0</v>
      </c>
      <c r="E55" s="133">
        <f>'11.bevételek összesen'!N55</f>
        <v>0</v>
      </c>
    </row>
    <row r="56" spans="1:5" ht="15" customHeight="1">
      <c r="A56" s="13" t="s">
        <v>571</v>
      </c>
      <c r="B56" s="6" t="s">
        <v>572</v>
      </c>
      <c r="C56" s="133">
        <f>'11.bevételek összesen'!L56</f>
        <v>0</v>
      </c>
      <c r="D56" s="133">
        <f>'11.bevételek összesen'!M56</f>
        <v>0</v>
      </c>
      <c r="E56" s="133">
        <f>'11.bevételek összesen'!N56</f>
        <v>0</v>
      </c>
    </row>
    <row r="57" spans="1:5" ht="15" customHeight="1">
      <c r="A57" s="5" t="s">
        <v>43</v>
      </c>
      <c r="B57" s="6" t="s">
        <v>573</v>
      </c>
      <c r="C57" s="133">
        <f>'11.bevételek összesen'!L57</f>
        <v>0</v>
      </c>
      <c r="D57" s="133">
        <f>'11.bevételek összesen'!M57</f>
        <v>0</v>
      </c>
      <c r="E57" s="133">
        <f>'11.bevételek összesen'!N57</f>
        <v>10</v>
      </c>
    </row>
    <row r="58" spans="1:5" ht="15" customHeight="1">
      <c r="A58" s="13" t="s">
        <v>44</v>
      </c>
      <c r="B58" s="6" t="s">
        <v>574</v>
      </c>
      <c r="C58" s="133">
        <f>'11.bevételek összesen'!L58</f>
        <v>0</v>
      </c>
      <c r="D58" s="133">
        <f>'11.bevételek összesen'!M58</f>
        <v>0</v>
      </c>
      <c r="E58" s="133">
        <f>'11.bevételek összesen'!N58</f>
        <v>144</v>
      </c>
    </row>
    <row r="59" spans="1:5" ht="15" customHeight="1">
      <c r="A59" s="39" t="s">
        <v>65</v>
      </c>
      <c r="B59" s="50" t="s">
        <v>575</v>
      </c>
      <c r="C59" s="133">
        <f>'11.bevételek összesen'!L59</f>
        <v>0</v>
      </c>
      <c r="D59" s="133">
        <f>'11.bevételek összesen'!M59</f>
        <v>0</v>
      </c>
      <c r="E59" s="133">
        <f>'11.bevételek összesen'!N59</f>
        <v>154</v>
      </c>
    </row>
    <row r="60" spans="1:5" ht="15" customHeight="1">
      <c r="A60" s="13" t="s">
        <v>576</v>
      </c>
      <c r="B60" s="6" t="s">
        <v>577</v>
      </c>
      <c r="C60" s="133">
        <f>'11.bevételek összesen'!L60</f>
        <v>0</v>
      </c>
      <c r="D60" s="133">
        <f>'11.bevételek összesen'!M60</f>
        <v>0</v>
      </c>
      <c r="E60" s="133">
        <f>'11.bevételek összesen'!N60</f>
        <v>0</v>
      </c>
    </row>
    <row r="61" spans="1:5" ht="15" customHeight="1">
      <c r="A61" s="5" t="s">
        <v>45</v>
      </c>
      <c r="B61" s="6" t="s">
        <v>578</v>
      </c>
      <c r="C61" s="133">
        <f>'11.bevételek összesen'!L61</f>
        <v>0</v>
      </c>
      <c r="D61" s="133">
        <f>'11.bevételek összesen'!M61</f>
        <v>0</v>
      </c>
      <c r="E61" s="133">
        <f>'11.bevételek összesen'!N61</f>
        <v>221</v>
      </c>
    </row>
    <row r="62" spans="1:5" ht="15" customHeight="1">
      <c r="A62" s="13" t="s">
        <v>46</v>
      </c>
      <c r="B62" s="6" t="s">
        <v>579</v>
      </c>
      <c r="C62" s="133">
        <f>'11.bevételek összesen'!L62</f>
        <v>424803</v>
      </c>
      <c r="D62" s="133">
        <f>'11.bevételek összesen'!M62</f>
        <v>424803</v>
      </c>
      <c r="E62" s="133">
        <f>'11.bevételek összesen'!N62</f>
        <v>124545</v>
      </c>
    </row>
    <row r="63" spans="1:5" ht="15" customHeight="1">
      <c r="A63" s="39" t="s">
        <v>67</v>
      </c>
      <c r="B63" s="50" t="s">
        <v>580</v>
      </c>
      <c r="C63" s="133">
        <f>'11.bevételek összesen'!L63</f>
        <v>424803</v>
      </c>
      <c r="D63" s="133">
        <f>'11.bevételek összesen'!M63</f>
        <v>424803</v>
      </c>
      <c r="E63" s="133">
        <f>'11.bevételek összesen'!N63</f>
        <v>124766</v>
      </c>
    </row>
    <row r="64" spans="1:5" ht="15.6">
      <c r="A64" s="47" t="s">
        <v>66</v>
      </c>
      <c r="B64" s="35" t="s">
        <v>581</v>
      </c>
      <c r="C64" s="133">
        <f>'11.bevételek összesen'!L64</f>
        <v>803327</v>
      </c>
      <c r="D64" s="133">
        <f>'11.bevételek összesen'!M64</f>
        <v>820285</v>
      </c>
      <c r="E64" s="133">
        <f>'11.bevételek összesen'!N64</f>
        <v>474076</v>
      </c>
    </row>
    <row r="65" spans="1:5" ht="15.6">
      <c r="A65" s="126" t="s">
        <v>196</v>
      </c>
      <c r="B65" s="61"/>
      <c r="C65" s="133">
        <f>'11.bevételek összesen'!L65</f>
        <v>-17829</v>
      </c>
      <c r="D65" s="133">
        <f>'11.bevételek összesen'!M65</f>
        <v>0</v>
      </c>
      <c r="E65" s="133">
        <f>'11.bevételek összesen'!N65</f>
        <v>0</v>
      </c>
    </row>
    <row r="66" spans="1:5" ht="15.6">
      <c r="A66" s="126" t="s">
        <v>197</v>
      </c>
      <c r="B66" s="61"/>
      <c r="C66" s="133">
        <f>'11.bevételek összesen'!L66</f>
        <v>-84171</v>
      </c>
      <c r="D66" s="133">
        <f>'11.bevételek összesen'!M66</f>
        <v>0</v>
      </c>
      <c r="E66" s="133">
        <f>'11.bevételek összesen'!N66</f>
        <v>0</v>
      </c>
    </row>
    <row r="67" spans="1:5">
      <c r="A67" s="37" t="s">
        <v>48</v>
      </c>
      <c r="B67" s="5" t="s">
        <v>582</v>
      </c>
      <c r="C67" s="133">
        <f>'11.bevételek összesen'!L67</f>
        <v>0</v>
      </c>
      <c r="D67" s="133">
        <f>'11.bevételek összesen'!M67</f>
        <v>0</v>
      </c>
      <c r="E67" s="133">
        <f>'11.bevételek összesen'!N67</f>
        <v>0</v>
      </c>
    </row>
    <row r="68" spans="1:5">
      <c r="A68" s="13" t="s">
        <v>583</v>
      </c>
      <c r="B68" s="5" t="s">
        <v>584</v>
      </c>
      <c r="C68" s="133">
        <f>'11.bevételek összesen'!L68</f>
        <v>0</v>
      </c>
      <c r="D68" s="133">
        <f>'11.bevételek összesen'!M68</f>
        <v>0</v>
      </c>
      <c r="E68" s="133">
        <f>'11.bevételek összesen'!N68</f>
        <v>0</v>
      </c>
    </row>
    <row r="69" spans="1:5">
      <c r="A69" s="37" t="s">
        <v>49</v>
      </c>
      <c r="B69" s="5" t="s">
        <v>585</v>
      </c>
      <c r="C69" s="133">
        <f>'11.bevételek összesen'!L69</f>
        <v>0</v>
      </c>
      <c r="D69" s="133">
        <f>'11.bevételek összesen'!M69</f>
        <v>0</v>
      </c>
      <c r="E69" s="133">
        <f>'11.bevételek összesen'!N69</f>
        <v>0</v>
      </c>
    </row>
    <row r="70" spans="1:5">
      <c r="A70" s="15" t="s">
        <v>68</v>
      </c>
      <c r="B70" s="7" t="s">
        <v>586</v>
      </c>
      <c r="C70" s="133">
        <f>'11.bevételek összesen'!L70</f>
        <v>0</v>
      </c>
      <c r="D70" s="133">
        <f>'11.bevételek összesen'!M70</f>
        <v>0</v>
      </c>
      <c r="E70" s="133">
        <f>'11.bevételek összesen'!N70</f>
        <v>0</v>
      </c>
    </row>
    <row r="71" spans="1:5">
      <c r="A71" s="13" t="s">
        <v>50</v>
      </c>
      <c r="B71" s="5" t="s">
        <v>587</v>
      </c>
      <c r="C71" s="133">
        <f>'11.bevételek összesen'!L71</f>
        <v>0</v>
      </c>
      <c r="D71" s="133">
        <f>'11.bevételek összesen'!M71</f>
        <v>0</v>
      </c>
      <c r="E71" s="133">
        <f>'11.bevételek összesen'!N71</f>
        <v>0</v>
      </c>
    </row>
    <row r="72" spans="1:5">
      <c r="A72" s="37" t="s">
        <v>588</v>
      </c>
      <c r="B72" s="5" t="s">
        <v>589</v>
      </c>
      <c r="C72" s="133">
        <f>'11.bevételek összesen'!L72</f>
        <v>0</v>
      </c>
      <c r="D72" s="133">
        <f>'11.bevételek összesen'!M72</f>
        <v>0</v>
      </c>
      <c r="E72" s="133">
        <f>'11.bevételek összesen'!N72</f>
        <v>0</v>
      </c>
    </row>
    <row r="73" spans="1:5">
      <c r="A73" s="13" t="s">
        <v>51</v>
      </c>
      <c r="B73" s="5" t="s">
        <v>590</v>
      </c>
      <c r="C73" s="133">
        <f>'11.bevételek összesen'!L73</f>
        <v>0</v>
      </c>
      <c r="D73" s="133">
        <f>'11.bevételek összesen'!M73</f>
        <v>0</v>
      </c>
      <c r="E73" s="133">
        <f>'11.bevételek összesen'!N73</f>
        <v>0</v>
      </c>
    </row>
    <row r="74" spans="1:5">
      <c r="A74" s="37" t="s">
        <v>591</v>
      </c>
      <c r="B74" s="5" t="s">
        <v>592</v>
      </c>
      <c r="C74" s="133">
        <f>'11.bevételek összesen'!L74</f>
        <v>0</v>
      </c>
      <c r="D74" s="133">
        <f>'11.bevételek összesen'!M74</f>
        <v>0</v>
      </c>
      <c r="E74" s="133">
        <f>'11.bevételek összesen'!N74</f>
        <v>0</v>
      </c>
    </row>
    <row r="75" spans="1:5">
      <c r="A75" s="14" t="s">
        <v>69</v>
      </c>
      <c r="B75" s="7" t="s">
        <v>593</v>
      </c>
      <c r="C75" s="133">
        <f>'11.bevételek összesen'!L75</f>
        <v>0</v>
      </c>
      <c r="D75" s="133">
        <f>'11.bevételek összesen'!M75</f>
        <v>0</v>
      </c>
      <c r="E75" s="133">
        <f>'11.bevételek összesen'!N75</f>
        <v>0</v>
      </c>
    </row>
    <row r="76" spans="1:5">
      <c r="A76" s="5" t="s">
        <v>177</v>
      </c>
      <c r="B76" s="5" t="s">
        <v>594</v>
      </c>
      <c r="C76" s="133">
        <f>'11.bevételek összesen'!L76</f>
        <v>24786</v>
      </c>
      <c r="D76" s="133">
        <f>'11.bevételek összesen'!M76</f>
        <v>24786</v>
      </c>
      <c r="E76" s="133">
        <f>'11.bevételek összesen'!N76</f>
        <v>0</v>
      </c>
    </row>
    <row r="77" spans="1:5">
      <c r="A77" s="5" t="s">
        <v>195</v>
      </c>
      <c r="B77" s="5" t="s">
        <v>594</v>
      </c>
      <c r="C77" s="133">
        <f>'11.bevételek összesen'!L77</f>
        <v>77214</v>
      </c>
      <c r="D77" s="133">
        <f>'11.bevételek összesen'!M77</f>
        <v>77214</v>
      </c>
      <c r="E77" s="133">
        <f>'11.bevételek összesen'!N77</f>
        <v>0</v>
      </c>
    </row>
    <row r="78" spans="1:5">
      <c r="A78" s="5" t="s">
        <v>175</v>
      </c>
      <c r="B78" s="5" t="s">
        <v>595</v>
      </c>
      <c r="C78" s="133">
        <f>'11.bevételek összesen'!L78</f>
        <v>0</v>
      </c>
      <c r="D78" s="133">
        <f>'11.bevételek összesen'!M78</f>
        <v>0</v>
      </c>
      <c r="E78" s="133">
        <f>'11.bevételek összesen'!N78</f>
        <v>0</v>
      </c>
    </row>
    <row r="79" spans="1:5">
      <c r="A79" s="5" t="s">
        <v>176</v>
      </c>
      <c r="B79" s="5" t="s">
        <v>595</v>
      </c>
      <c r="C79" s="133">
        <f>'11.bevételek összesen'!L79</f>
        <v>0</v>
      </c>
      <c r="D79" s="133">
        <f>'11.bevételek összesen'!M79</f>
        <v>0</v>
      </c>
      <c r="E79" s="133">
        <f>'11.bevételek összesen'!N79</f>
        <v>0</v>
      </c>
    </row>
    <row r="80" spans="1:5">
      <c r="A80" s="7" t="s">
        <v>70</v>
      </c>
      <c r="B80" s="7" t="s">
        <v>596</v>
      </c>
      <c r="C80" s="133">
        <f>'11.bevételek összesen'!L80</f>
        <v>102000</v>
      </c>
      <c r="D80" s="133">
        <f>'11.bevételek összesen'!M80</f>
        <v>102000</v>
      </c>
      <c r="E80" s="133">
        <f>'11.bevételek összesen'!N80</f>
        <v>0</v>
      </c>
    </row>
    <row r="81" spans="1:5">
      <c r="A81" s="37" t="s">
        <v>597</v>
      </c>
      <c r="B81" s="5" t="s">
        <v>598</v>
      </c>
      <c r="C81" s="133">
        <f>'11.bevételek összesen'!L81</f>
        <v>0</v>
      </c>
      <c r="D81" s="133">
        <f>'11.bevételek összesen'!M81</f>
        <v>0</v>
      </c>
      <c r="E81" s="133">
        <f>'11.bevételek összesen'!N81</f>
        <v>4877</v>
      </c>
    </row>
    <row r="82" spans="1:5">
      <c r="A82" s="37" t="s">
        <v>599</v>
      </c>
      <c r="B82" s="5" t="s">
        <v>600</v>
      </c>
      <c r="C82" s="133">
        <f>'11.bevételek összesen'!L82</f>
        <v>0</v>
      </c>
      <c r="D82" s="133">
        <f>'11.bevételek összesen'!M82</f>
        <v>0</v>
      </c>
      <c r="E82" s="133">
        <f>'11.bevételek összesen'!N82</f>
        <v>0</v>
      </c>
    </row>
    <row r="83" spans="1:5">
      <c r="A83" s="37" t="s">
        <v>601</v>
      </c>
      <c r="B83" s="5" t="s">
        <v>602</v>
      </c>
      <c r="C83" s="133">
        <f>'11.bevételek összesen'!L83</f>
        <v>144334</v>
      </c>
      <c r="D83" s="133">
        <f>'11.bevételek összesen'!M83</f>
        <v>145470</v>
      </c>
      <c r="E83" s="133">
        <f>'11.bevételek összesen'!N83</f>
        <v>145469</v>
      </c>
    </row>
    <row r="84" spans="1:5">
      <c r="A84" s="37" t="s">
        <v>603</v>
      </c>
      <c r="B84" s="5" t="s">
        <v>604</v>
      </c>
      <c r="C84" s="133">
        <f>'11.bevételek összesen'!L84</f>
        <v>0</v>
      </c>
      <c r="D84" s="133">
        <f>'11.bevételek összesen'!M84</f>
        <v>0</v>
      </c>
      <c r="E84" s="133">
        <f>'11.bevételek összesen'!N84</f>
        <v>0</v>
      </c>
    </row>
    <row r="85" spans="1:5">
      <c r="A85" s="13" t="s">
        <v>52</v>
      </c>
      <c r="B85" s="5" t="s">
        <v>605</v>
      </c>
      <c r="C85" s="133">
        <f>'11.bevételek összesen'!L85</f>
        <v>0</v>
      </c>
      <c r="D85" s="133">
        <f>'11.bevételek összesen'!M85</f>
        <v>0</v>
      </c>
      <c r="E85" s="133">
        <f>'11.bevételek összesen'!N85</f>
        <v>0</v>
      </c>
    </row>
    <row r="86" spans="1:5">
      <c r="A86" s="15" t="s">
        <v>71</v>
      </c>
      <c r="B86" s="7" t="s">
        <v>606</v>
      </c>
      <c r="C86" s="133">
        <f>'11.bevételek összesen'!L86</f>
        <v>144334</v>
      </c>
      <c r="D86" s="133">
        <f>'11.bevételek összesen'!M86</f>
        <v>145470</v>
      </c>
      <c r="E86" s="133">
        <f>'11.bevételek összesen'!N86</f>
        <v>150346</v>
      </c>
    </row>
    <row r="87" spans="1:5">
      <c r="A87" s="13" t="s">
        <v>607</v>
      </c>
      <c r="B87" s="5" t="s">
        <v>608</v>
      </c>
      <c r="C87" s="133">
        <f>'11.bevételek összesen'!L87</f>
        <v>0</v>
      </c>
      <c r="D87" s="133">
        <f>'11.bevételek összesen'!M87</f>
        <v>0</v>
      </c>
      <c r="E87" s="133">
        <f>'11.bevételek összesen'!N87</f>
        <v>0</v>
      </c>
    </row>
    <row r="88" spans="1:5">
      <c r="A88" s="13" t="s">
        <v>609</v>
      </c>
      <c r="B88" s="5" t="s">
        <v>610</v>
      </c>
      <c r="C88" s="133">
        <f>'11.bevételek összesen'!L88</f>
        <v>0</v>
      </c>
      <c r="D88" s="133">
        <f>'11.bevételek összesen'!M88</f>
        <v>0</v>
      </c>
      <c r="E88" s="133">
        <f>'11.bevételek összesen'!N88</f>
        <v>0</v>
      </c>
    </row>
    <row r="89" spans="1:5">
      <c r="A89" s="37" t="s">
        <v>611</v>
      </c>
      <c r="B89" s="5" t="s">
        <v>612</v>
      </c>
      <c r="C89" s="133">
        <f>'11.bevételek összesen'!L89</f>
        <v>0</v>
      </c>
      <c r="D89" s="133">
        <f>'11.bevételek összesen'!M89</f>
        <v>0</v>
      </c>
      <c r="E89" s="133">
        <f>'11.bevételek összesen'!N89</f>
        <v>0</v>
      </c>
    </row>
    <row r="90" spans="1:5">
      <c r="A90" s="37" t="s">
        <v>53</v>
      </c>
      <c r="B90" s="5" t="s">
        <v>613</v>
      </c>
      <c r="C90" s="133">
        <f>'11.bevételek összesen'!L90</f>
        <v>0</v>
      </c>
      <c r="D90" s="133">
        <f>'11.bevételek összesen'!M90</f>
        <v>0</v>
      </c>
      <c r="E90" s="133">
        <f>'11.bevételek összesen'!N90</f>
        <v>0</v>
      </c>
    </row>
    <row r="91" spans="1:5">
      <c r="A91" s="14" t="s">
        <v>72</v>
      </c>
      <c r="B91" s="7" t="s">
        <v>614</v>
      </c>
      <c r="C91" s="133">
        <f>'11.bevételek összesen'!L91</f>
        <v>0</v>
      </c>
      <c r="D91" s="133">
        <f>'11.bevételek összesen'!M91</f>
        <v>0</v>
      </c>
      <c r="E91" s="133">
        <f>'11.bevételek összesen'!N91</f>
        <v>0</v>
      </c>
    </row>
    <row r="92" spans="1:5">
      <c r="A92" s="15" t="s">
        <v>615</v>
      </c>
      <c r="B92" s="7" t="s">
        <v>616</v>
      </c>
      <c r="C92" s="133">
        <f>'11.bevételek összesen'!L92</f>
        <v>0</v>
      </c>
      <c r="D92" s="133">
        <f>'11.bevételek összesen'!M92</f>
        <v>0</v>
      </c>
      <c r="E92" s="133">
        <f>'11.bevételek összesen'!N92</f>
        <v>0</v>
      </c>
    </row>
    <row r="93" spans="1:5" ht="15.6">
      <c r="A93" s="40" t="s">
        <v>73</v>
      </c>
      <c r="B93" s="41" t="s">
        <v>617</v>
      </c>
      <c r="C93" s="133">
        <f>'11.bevételek összesen'!L93</f>
        <v>246334</v>
      </c>
      <c r="D93" s="133">
        <f>'11.bevételek összesen'!M93</f>
        <v>247470</v>
      </c>
      <c r="E93" s="133">
        <f>'11.bevételek összesen'!N93</f>
        <v>150346</v>
      </c>
    </row>
    <row r="94" spans="1:5" ht="15.6">
      <c r="A94" s="127" t="s">
        <v>55</v>
      </c>
      <c r="B94" s="128"/>
      <c r="C94" s="133">
        <f>'11.bevételek összesen'!L94</f>
        <v>1049661</v>
      </c>
      <c r="D94" s="133">
        <f>'11.bevételek összesen'!M94</f>
        <v>1067755</v>
      </c>
      <c r="E94" s="133">
        <f>'11.bevételek összesen'!N94</f>
        <v>624422</v>
      </c>
    </row>
  </sheetData>
  <phoneticPr fontId="46" type="noConversion"/>
  <pageMargins left="0.13" right="0.17" top="0.3" bottom="0.24" header="0.17" footer="0.17"/>
  <pageSetup paperSize="9" scale="56" orientation="portrait" horizontalDpi="300" verticalDpi="300" r:id="rId1"/>
  <headerFooter alignWithMargins="0">
    <oddHeader>&amp;R53.sz.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AG171"/>
  <sheetViews>
    <sheetView zoomScale="85" workbookViewId="0">
      <pane xSplit="2" ySplit="5" topLeftCell="D112" activePane="bottomRight" state="frozen"/>
      <selection activeCell="F122" sqref="F122:K122"/>
      <selection pane="topRight" activeCell="F122" sqref="F122:K122"/>
      <selection pane="bottomLeft" activeCell="F122" sqref="F122:K122"/>
      <selection pane="bottomRight" activeCell="E40" sqref="E40"/>
    </sheetView>
  </sheetViews>
  <sheetFormatPr defaultRowHeight="14.4"/>
  <cols>
    <col min="1" max="1" width="105.109375" customWidth="1"/>
    <col min="3" max="5" width="17.109375" style="122" customWidth="1"/>
    <col min="6" max="8" width="20.109375" style="122" customWidth="1"/>
    <col min="9" max="11" width="18.88671875" style="122" customWidth="1"/>
    <col min="12" max="14" width="15.6640625" style="122" customWidth="1"/>
  </cols>
  <sheetData>
    <row r="1" spans="1:14" ht="20.25" customHeight="1">
      <c r="A1" s="281" t="s">
        <v>1020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3"/>
      <c r="M1" s="195"/>
      <c r="N1" s="195"/>
    </row>
    <row r="2" spans="1:14" ht="19.5" customHeight="1">
      <c r="A2" s="285" t="s">
        <v>102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  <c r="M2" s="195"/>
      <c r="N2" s="195"/>
    </row>
    <row r="3" spans="1:14" ht="18">
      <c r="A3" s="121"/>
    </row>
    <row r="4" spans="1:14">
      <c r="A4" s="129" t="s">
        <v>694</v>
      </c>
    </row>
    <row r="5" spans="1:14" ht="66.599999999999994">
      <c r="A5" s="2" t="s">
        <v>319</v>
      </c>
      <c r="B5" s="3" t="s">
        <v>320</v>
      </c>
      <c r="C5" s="123" t="s">
        <v>1022</v>
      </c>
      <c r="D5" s="123" t="s">
        <v>1021</v>
      </c>
      <c r="E5" s="123" t="s">
        <v>1032</v>
      </c>
      <c r="F5" s="123" t="s">
        <v>1023</v>
      </c>
      <c r="G5" s="123" t="s">
        <v>1024</v>
      </c>
      <c r="H5" s="123" t="s">
        <v>1025</v>
      </c>
      <c r="I5" s="123" t="s">
        <v>1026</v>
      </c>
      <c r="J5" s="123" t="s">
        <v>1027</v>
      </c>
      <c r="K5" s="123" t="s">
        <v>1028</v>
      </c>
      <c r="L5" s="124" t="s">
        <v>1029</v>
      </c>
      <c r="M5" s="124" t="s">
        <v>1030</v>
      </c>
      <c r="N5" s="124" t="s">
        <v>1031</v>
      </c>
    </row>
    <row r="6" spans="1:14">
      <c r="A6" s="28" t="s">
        <v>321</v>
      </c>
      <c r="B6" s="29" t="s">
        <v>322</v>
      </c>
      <c r="C6" s="130">
        <v>23215</v>
      </c>
      <c r="D6" s="130">
        <v>22722</v>
      </c>
      <c r="E6" s="130">
        <v>22721</v>
      </c>
      <c r="F6" s="130">
        <v>0</v>
      </c>
      <c r="G6" s="130"/>
      <c r="H6" s="130"/>
      <c r="I6" s="130"/>
      <c r="J6" s="130"/>
      <c r="K6" s="130"/>
      <c r="L6" s="125">
        <f>I6+F6+C6</f>
        <v>23215</v>
      </c>
      <c r="M6" s="125">
        <f>J6+G6+D6</f>
        <v>22722</v>
      </c>
      <c r="N6" s="125">
        <f>K6+H6+E6</f>
        <v>22721</v>
      </c>
    </row>
    <row r="7" spans="1:14">
      <c r="A7" s="28" t="s">
        <v>323</v>
      </c>
      <c r="B7" s="30" t="s">
        <v>324</v>
      </c>
      <c r="C7" s="130"/>
      <c r="D7" s="130">
        <v>113</v>
      </c>
      <c r="E7" s="130">
        <v>112</v>
      </c>
      <c r="F7" s="130"/>
      <c r="G7" s="130"/>
      <c r="H7" s="130"/>
      <c r="I7" s="130"/>
      <c r="J7" s="130"/>
      <c r="K7" s="130"/>
      <c r="L7" s="125">
        <f t="shared" ref="L7:L18" si="0">I7+F7+C7</f>
        <v>0</v>
      </c>
      <c r="M7" s="125">
        <f t="shared" ref="M7:M70" si="1">J7+G7+D7</f>
        <v>113</v>
      </c>
      <c r="N7" s="125">
        <f t="shared" ref="N7:N70" si="2">K7+H7+E7</f>
        <v>112</v>
      </c>
    </row>
    <row r="8" spans="1:14">
      <c r="A8" s="28" t="s">
        <v>325</v>
      </c>
      <c r="B8" s="30" t="s">
        <v>326</v>
      </c>
      <c r="C8" s="130"/>
      <c r="D8" s="130">
        <v>325</v>
      </c>
      <c r="E8" s="130">
        <v>325</v>
      </c>
      <c r="F8" s="130"/>
      <c r="G8" s="130"/>
      <c r="H8" s="130"/>
      <c r="I8" s="130"/>
      <c r="J8" s="130"/>
      <c r="K8" s="130"/>
      <c r="L8" s="125">
        <f t="shared" si="0"/>
        <v>0</v>
      </c>
      <c r="M8" s="125">
        <f t="shared" si="1"/>
        <v>325</v>
      </c>
      <c r="N8" s="125">
        <f t="shared" si="2"/>
        <v>325</v>
      </c>
    </row>
    <row r="9" spans="1:14">
      <c r="A9" s="31" t="s">
        <v>327</v>
      </c>
      <c r="B9" s="30" t="s">
        <v>328</v>
      </c>
      <c r="C9" s="130">
        <v>847</v>
      </c>
      <c r="D9" s="130">
        <v>160</v>
      </c>
      <c r="E9" s="130">
        <v>160</v>
      </c>
      <c r="F9" s="130"/>
      <c r="G9" s="130"/>
      <c r="H9" s="130"/>
      <c r="I9" s="130"/>
      <c r="J9" s="130"/>
      <c r="K9" s="130"/>
      <c r="L9" s="125">
        <f t="shared" si="0"/>
        <v>847</v>
      </c>
      <c r="M9" s="125">
        <f t="shared" si="1"/>
        <v>160</v>
      </c>
      <c r="N9" s="125">
        <f t="shared" si="2"/>
        <v>160</v>
      </c>
    </row>
    <row r="10" spans="1:14">
      <c r="A10" s="31" t="s">
        <v>329</v>
      </c>
      <c r="B10" s="30" t="s">
        <v>330</v>
      </c>
      <c r="C10" s="130"/>
      <c r="D10" s="130">
        <v>2</v>
      </c>
      <c r="E10" s="130">
        <v>2</v>
      </c>
      <c r="F10" s="130"/>
      <c r="G10" s="130"/>
      <c r="H10" s="130"/>
      <c r="I10" s="130"/>
      <c r="J10" s="130"/>
      <c r="K10" s="130"/>
      <c r="L10" s="125">
        <f t="shared" si="0"/>
        <v>0</v>
      </c>
      <c r="M10" s="125">
        <f t="shared" si="1"/>
        <v>2</v>
      </c>
      <c r="N10" s="125">
        <f t="shared" si="2"/>
        <v>2</v>
      </c>
    </row>
    <row r="11" spans="1:14">
      <c r="A11" s="31" t="s">
        <v>331</v>
      </c>
      <c r="B11" s="30" t="s">
        <v>332</v>
      </c>
      <c r="C11" s="130">
        <v>236</v>
      </c>
      <c r="D11" s="130">
        <v>345</v>
      </c>
      <c r="E11" s="130">
        <v>344</v>
      </c>
      <c r="F11" s="130"/>
      <c r="G11" s="130"/>
      <c r="H11" s="130"/>
      <c r="I11" s="130"/>
      <c r="J11" s="130"/>
      <c r="K11" s="130"/>
      <c r="L11" s="125">
        <f t="shared" si="0"/>
        <v>236</v>
      </c>
      <c r="M11" s="125">
        <f t="shared" si="1"/>
        <v>345</v>
      </c>
      <c r="N11" s="125">
        <f t="shared" si="2"/>
        <v>344</v>
      </c>
    </row>
    <row r="12" spans="1:14">
      <c r="A12" s="31" t="s">
        <v>333</v>
      </c>
      <c r="B12" s="30" t="s">
        <v>334</v>
      </c>
      <c r="C12" s="130">
        <v>1328</v>
      </c>
      <c r="D12" s="130">
        <v>1223</v>
      </c>
      <c r="E12" s="130">
        <v>1181</v>
      </c>
      <c r="F12" s="130"/>
      <c r="G12" s="130"/>
      <c r="H12" s="130"/>
      <c r="I12" s="130"/>
      <c r="J12" s="130"/>
      <c r="K12" s="130"/>
      <c r="L12" s="125">
        <f t="shared" si="0"/>
        <v>1328</v>
      </c>
      <c r="M12" s="125">
        <f t="shared" si="1"/>
        <v>1223</v>
      </c>
      <c r="N12" s="125">
        <f t="shared" si="2"/>
        <v>1181</v>
      </c>
    </row>
    <row r="13" spans="1:14">
      <c r="A13" s="31" t="s">
        <v>335</v>
      </c>
      <c r="B13" s="30" t="s">
        <v>336</v>
      </c>
      <c r="C13" s="130"/>
      <c r="D13" s="130">
        <v>114</v>
      </c>
      <c r="E13" s="130">
        <v>114</v>
      </c>
      <c r="F13" s="130"/>
      <c r="G13" s="130"/>
      <c r="H13" s="130"/>
      <c r="I13" s="130"/>
      <c r="J13" s="130"/>
      <c r="K13" s="130"/>
      <c r="L13" s="125">
        <f t="shared" si="0"/>
        <v>0</v>
      </c>
      <c r="M13" s="125">
        <f t="shared" si="1"/>
        <v>114</v>
      </c>
      <c r="N13" s="125">
        <f t="shared" si="2"/>
        <v>114</v>
      </c>
    </row>
    <row r="14" spans="1:14">
      <c r="A14" s="5" t="s">
        <v>337</v>
      </c>
      <c r="B14" s="30" t="s">
        <v>338</v>
      </c>
      <c r="C14" s="130">
        <v>250</v>
      </c>
      <c r="D14" s="130">
        <v>117</v>
      </c>
      <c r="E14" s="130">
        <v>117</v>
      </c>
      <c r="F14" s="130"/>
      <c r="G14" s="130"/>
      <c r="H14" s="130"/>
      <c r="I14" s="130"/>
      <c r="J14" s="130"/>
      <c r="K14" s="130"/>
      <c r="L14" s="125">
        <f t="shared" si="0"/>
        <v>250</v>
      </c>
      <c r="M14" s="125">
        <f t="shared" si="1"/>
        <v>117</v>
      </c>
      <c r="N14" s="125">
        <f t="shared" si="2"/>
        <v>117</v>
      </c>
    </row>
    <row r="15" spans="1:14">
      <c r="A15" s="5" t="s">
        <v>339</v>
      </c>
      <c r="B15" s="30" t="s">
        <v>340</v>
      </c>
      <c r="C15" s="130">
        <v>108</v>
      </c>
      <c r="D15" s="130"/>
      <c r="E15" s="130"/>
      <c r="F15" s="130"/>
      <c r="G15" s="130"/>
      <c r="H15" s="130"/>
      <c r="I15" s="130"/>
      <c r="J15" s="130"/>
      <c r="K15" s="130"/>
      <c r="L15" s="125">
        <f t="shared" si="0"/>
        <v>108</v>
      </c>
      <c r="M15" s="125">
        <f t="shared" si="1"/>
        <v>0</v>
      </c>
      <c r="N15" s="125">
        <f t="shared" si="2"/>
        <v>0</v>
      </c>
    </row>
    <row r="16" spans="1:14">
      <c r="A16" s="5" t="s">
        <v>341</v>
      </c>
      <c r="B16" s="30" t="s">
        <v>342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25">
        <f t="shared" si="0"/>
        <v>0</v>
      </c>
      <c r="M16" s="125">
        <f t="shared" si="1"/>
        <v>0</v>
      </c>
      <c r="N16" s="125">
        <f t="shared" si="2"/>
        <v>0</v>
      </c>
    </row>
    <row r="17" spans="1:14">
      <c r="A17" s="5" t="s">
        <v>343</v>
      </c>
      <c r="B17" s="30" t="s">
        <v>344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25">
        <f t="shared" si="0"/>
        <v>0</v>
      </c>
      <c r="M17" s="125">
        <f t="shared" si="1"/>
        <v>0</v>
      </c>
      <c r="N17" s="125">
        <f t="shared" si="2"/>
        <v>0</v>
      </c>
    </row>
    <row r="18" spans="1:14">
      <c r="A18" s="5" t="s">
        <v>1085</v>
      </c>
      <c r="B18" s="30" t="s">
        <v>345</v>
      </c>
      <c r="C18" s="130"/>
      <c r="D18" s="130">
        <v>256</v>
      </c>
      <c r="E18" s="130">
        <v>256</v>
      </c>
      <c r="F18" s="130"/>
      <c r="G18" s="130"/>
      <c r="H18" s="130"/>
      <c r="I18" s="130"/>
      <c r="J18" s="130"/>
      <c r="K18" s="130"/>
      <c r="L18" s="125">
        <f t="shared" si="0"/>
        <v>0</v>
      </c>
      <c r="M18" s="125">
        <f t="shared" si="1"/>
        <v>256</v>
      </c>
      <c r="N18" s="125">
        <f t="shared" si="2"/>
        <v>256</v>
      </c>
    </row>
    <row r="19" spans="1:14">
      <c r="A19" s="32" t="s">
        <v>618</v>
      </c>
      <c r="B19" s="33" t="s">
        <v>346</v>
      </c>
      <c r="C19" s="130">
        <f>SUM(C6:C18)</f>
        <v>25984</v>
      </c>
      <c r="D19" s="130">
        <f t="shared" ref="D19:K19" si="3">SUM(D6:D18)</f>
        <v>25377</v>
      </c>
      <c r="E19" s="130">
        <f t="shared" si="3"/>
        <v>25332</v>
      </c>
      <c r="F19" s="130">
        <f t="shared" si="3"/>
        <v>0</v>
      </c>
      <c r="G19" s="130">
        <f t="shared" si="3"/>
        <v>0</v>
      </c>
      <c r="H19" s="130">
        <f t="shared" si="3"/>
        <v>0</v>
      </c>
      <c r="I19" s="130">
        <f t="shared" si="3"/>
        <v>0</v>
      </c>
      <c r="J19" s="130">
        <f t="shared" si="3"/>
        <v>0</v>
      </c>
      <c r="K19" s="130">
        <f t="shared" si="3"/>
        <v>0</v>
      </c>
      <c r="L19" s="125">
        <f>SUM(L6:L18)</f>
        <v>25984</v>
      </c>
      <c r="M19" s="125">
        <f t="shared" si="1"/>
        <v>25377</v>
      </c>
      <c r="N19" s="125">
        <f t="shared" si="2"/>
        <v>25332</v>
      </c>
    </row>
    <row r="20" spans="1:14">
      <c r="A20" s="5" t="s">
        <v>347</v>
      </c>
      <c r="B20" s="30" t="s">
        <v>348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25">
        <f>I20+F20+C20</f>
        <v>0</v>
      </c>
      <c r="M20" s="125">
        <f t="shared" si="1"/>
        <v>0</v>
      </c>
      <c r="N20" s="125">
        <f t="shared" si="2"/>
        <v>0</v>
      </c>
    </row>
    <row r="21" spans="1:14">
      <c r="A21" s="5" t="s">
        <v>349</v>
      </c>
      <c r="B21" s="30" t="s">
        <v>350</v>
      </c>
      <c r="C21" s="130">
        <v>500</v>
      </c>
      <c r="D21" s="130">
        <v>374</v>
      </c>
      <c r="E21" s="130">
        <v>374</v>
      </c>
      <c r="F21" s="130"/>
      <c r="G21" s="130"/>
      <c r="H21" s="130"/>
      <c r="I21" s="130"/>
      <c r="J21" s="130"/>
      <c r="K21" s="130"/>
      <c r="L21" s="125">
        <f>I21+F21+C21</f>
        <v>500</v>
      </c>
      <c r="M21" s="125">
        <f t="shared" si="1"/>
        <v>374</v>
      </c>
      <c r="N21" s="125">
        <f t="shared" si="2"/>
        <v>374</v>
      </c>
    </row>
    <row r="22" spans="1:14">
      <c r="A22" s="6" t="s">
        <v>351</v>
      </c>
      <c r="B22" s="30" t="s">
        <v>352</v>
      </c>
      <c r="C22" s="130">
        <v>500</v>
      </c>
      <c r="D22" s="130">
        <v>630</v>
      </c>
      <c r="E22" s="130">
        <v>630</v>
      </c>
      <c r="F22" s="130"/>
      <c r="G22" s="130"/>
      <c r="H22" s="130"/>
      <c r="I22" s="130"/>
      <c r="J22" s="130"/>
      <c r="K22" s="130"/>
      <c r="L22" s="125">
        <f>I22+F22+C22</f>
        <v>500</v>
      </c>
      <c r="M22" s="125">
        <f t="shared" si="1"/>
        <v>630</v>
      </c>
      <c r="N22" s="125">
        <f t="shared" si="2"/>
        <v>630</v>
      </c>
    </row>
    <row r="23" spans="1:14">
      <c r="A23" s="7" t="s">
        <v>619</v>
      </c>
      <c r="B23" s="33" t="s">
        <v>353</v>
      </c>
      <c r="C23" s="130">
        <f>SUM(C20:C22)</f>
        <v>1000</v>
      </c>
      <c r="D23" s="130">
        <f t="shared" ref="D23:K23" si="4">SUM(D20:D22)</f>
        <v>1004</v>
      </c>
      <c r="E23" s="130">
        <f t="shared" si="4"/>
        <v>1004</v>
      </c>
      <c r="F23" s="130">
        <f t="shared" si="4"/>
        <v>0</v>
      </c>
      <c r="G23" s="130">
        <f t="shared" si="4"/>
        <v>0</v>
      </c>
      <c r="H23" s="130">
        <f t="shared" si="4"/>
        <v>0</v>
      </c>
      <c r="I23" s="130">
        <f t="shared" si="4"/>
        <v>0</v>
      </c>
      <c r="J23" s="130">
        <f t="shared" si="4"/>
        <v>0</v>
      </c>
      <c r="K23" s="130">
        <f t="shared" si="4"/>
        <v>0</v>
      </c>
      <c r="L23" s="125">
        <f>SUM(L20:L22)</f>
        <v>1000</v>
      </c>
      <c r="M23" s="125">
        <f t="shared" si="1"/>
        <v>1004</v>
      </c>
      <c r="N23" s="125">
        <f t="shared" si="2"/>
        <v>1004</v>
      </c>
    </row>
    <row r="24" spans="1:14">
      <c r="A24" s="51" t="s">
        <v>14</v>
      </c>
      <c r="B24" s="52" t="s">
        <v>354</v>
      </c>
      <c r="C24" s="130">
        <f>C23+C19</f>
        <v>26984</v>
      </c>
      <c r="D24" s="130">
        <f t="shared" ref="D24:K24" si="5">D23+D19</f>
        <v>26381</v>
      </c>
      <c r="E24" s="130">
        <f t="shared" si="5"/>
        <v>26336</v>
      </c>
      <c r="F24" s="130">
        <f t="shared" si="5"/>
        <v>0</v>
      </c>
      <c r="G24" s="130">
        <f t="shared" si="5"/>
        <v>0</v>
      </c>
      <c r="H24" s="130">
        <f t="shared" si="5"/>
        <v>0</v>
      </c>
      <c r="I24" s="130">
        <f t="shared" si="5"/>
        <v>0</v>
      </c>
      <c r="J24" s="130">
        <f t="shared" si="5"/>
        <v>0</v>
      </c>
      <c r="K24" s="130">
        <f t="shared" si="5"/>
        <v>0</v>
      </c>
      <c r="L24" s="125">
        <f>L23+L19</f>
        <v>26984</v>
      </c>
      <c r="M24" s="125">
        <f t="shared" si="1"/>
        <v>26381</v>
      </c>
      <c r="N24" s="125">
        <f t="shared" si="2"/>
        <v>26336</v>
      </c>
    </row>
    <row r="25" spans="1:14">
      <c r="A25" s="39" t="s">
        <v>1086</v>
      </c>
      <c r="B25" s="52" t="s">
        <v>355</v>
      </c>
      <c r="C25" s="130">
        <v>7323</v>
      </c>
      <c r="D25" s="130">
        <f>6545+228+1+249</f>
        <v>7023</v>
      </c>
      <c r="E25" s="130">
        <f>6544+228+1+249</f>
        <v>7022</v>
      </c>
      <c r="F25" s="130"/>
      <c r="G25" s="130"/>
      <c r="H25" s="130"/>
      <c r="I25" s="130"/>
      <c r="J25" s="130"/>
      <c r="K25" s="130"/>
      <c r="L25" s="125">
        <f>I25+F25+C25</f>
        <v>7323</v>
      </c>
      <c r="M25" s="125">
        <f t="shared" si="1"/>
        <v>7023</v>
      </c>
      <c r="N25" s="125">
        <f t="shared" si="2"/>
        <v>7022</v>
      </c>
    </row>
    <row r="26" spans="1:14">
      <c r="A26" s="5" t="s">
        <v>356</v>
      </c>
      <c r="B26" s="30" t="s">
        <v>357</v>
      </c>
      <c r="C26" s="130">
        <v>350</v>
      </c>
      <c r="D26" s="130">
        <f>301</f>
        <v>301</v>
      </c>
      <c r="E26" s="130">
        <v>301</v>
      </c>
      <c r="F26" s="130"/>
      <c r="G26" s="130"/>
      <c r="H26" s="130"/>
      <c r="I26" s="130"/>
      <c r="J26" s="130"/>
      <c r="K26" s="130"/>
      <c r="L26" s="125">
        <f>I26+F26+C26</f>
        <v>350</v>
      </c>
      <c r="M26" s="125">
        <f t="shared" si="1"/>
        <v>301</v>
      </c>
      <c r="N26" s="125">
        <f t="shared" si="2"/>
        <v>301</v>
      </c>
    </row>
    <row r="27" spans="1:14">
      <c r="A27" s="5" t="s">
        <v>358</v>
      </c>
      <c r="B27" s="30" t="s">
        <v>359</v>
      </c>
      <c r="C27" s="130">
        <v>958</v>
      </c>
      <c r="D27" s="130">
        <v>613</v>
      </c>
      <c r="E27" s="130">
        <v>612</v>
      </c>
      <c r="F27" s="130"/>
      <c r="G27" s="130"/>
      <c r="H27" s="130"/>
      <c r="I27" s="130"/>
      <c r="J27" s="130"/>
      <c r="K27" s="130"/>
      <c r="L27" s="125">
        <f>I27+F27+C27</f>
        <v>958</v>
      </c>
      <c r="M27" s="125">
        <f t="shared" si="1"/>
        <v>613</v>
      </c>
      <c r="N27" s="125">
        <f t="shared" si="2"/>
        <v>612</v>
      </c>
    </row>
    <row r="28" spans="1:14">
      <c r="A28" s="5" t="s">
        <v>360</v>
      </c>
      <c r="B28" s="30" t="s">
        <v>361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25">
        <f>I28+F28+C28</f>
        <v>0</v>
      </c>
      <c r="M28" s="125">
        <f t="shared" si="1"/>
        <v>0</v>
      </c>
      <c r="N28" s="125">
        <f t="shared" si="2"/>
        <v>0</v>
      </c>
    </row>
    <row r="29" spans="1:14">
      <c r="A29" s="7" t="s">
        <v>620</v>
      </c>
      <c r="B29" s="33" t="s">
        <v>362</v>
      </c>
      <c r="C29" s="130">
        <f>SUM(C26:C28)</f>
        <v>1308</v>
      </c>
      <c r="D29" s="130">
        <f>SUM(D26:D28)</f>
        <v>914</v>
      </c>
      <c r="E29" s="130">
        <f t="shared" ref="E29:K29" si="6">SUM(E26:E28)</f>
        <v>913</v>
      </c>
      <c r="F29" s="130">
        <f t="shared" si="6"/>
        <v>0</v>
      </c>
      <c r="G29" s="130">
        <f t="shared" si="6"/>
        <v>0</v>
      </c>
      <c r="H29" s="130">
        <f t="shared" si="6"/>
        <v>0</v>
      </c>
      <c r="I29" s="130">
        <f t="shared" si="6"/>
        <v>0</v>
      </c>
      <c r="J29" s="130">
        <f t="shared" si="6"/>
        <v>0</v>
      </c>
      <c r="K29" s="130">
        <f t="shared" si="6"/>
        <v>0</v>
      </c>
      <c r="L29" s="125">
        <f>SUM(L26:L28)</f>
        <v>1308</v>
      </c>
      <c r="M29" s="125">
        <f t="shared" si="1"/>
        <v>914</v>
      </c>
      <c r="N29" s="125">
        <f t="shared" si="2"/>
        <v>913</v>
      </c>
    </row>
    <row r="30" spans="1:14">
      <c r="A30" s="5" t="s">
        <v>363</v>
      </c>
      <c r="B30" s="30" t="s">
        <v>364</v>
      </c>
      <c r="C30" s="130"/>
      <c r="D30" s="130">
        <v>141</v>
      </c>
      <c r="E30" s="130">
        <v>141</v>
      </c>
      <c r="F30" s="130"/>
      <c r="G30" s="130"/>
      <c r="H30" s="130"/>
      <c r="I30" s="130"/>
      <c r="J30" s="130"/>
      <c r="K30" s="130"/>
      <c r="L30" s="125">
        <f>I30+F30+C30</f>
        <v>0</v>
      </c>
      <c r="M30" s="125">
        <f t="shared" si="1"/>
        <v>141</v>
      </c>
      <c r="N30" s="125">
        <f t="shared" si="2"/>
        <v>141</v>
      </c>
    </row>
    <row r="31" spans="1:14">
      <c r="A31" s="5" t="s">
        <v>365</v>
      </c>
      <c r="B31" s="30" t="s">
        <v>366</v>
      </c>
      <c r="C31" s="130">
        <v>1000</v>
      </c>
      <c r="D31" s="130">
        <v>730</v>
      </c>
      <c r="E31" s="130">
        <v>730</v>
      </c>
      <c r="F31" s="130"/>
      <c r="G31" s="130"/>
      <c r="H31" s="130"/>
      <c r="I31" s="130"/>
      <c r="J31" s="130"/>
      <c r="K31" s="130"/>
      <c r="L31" s="125">
        <f>I31+F31+C31</f>
        <v>1000</v>
      </c>
      <c r="M31" s="125">
        <f t="shared" si="1"/>
        <v>730</v>
      </c>
      <c r="N31" s="125">
        <f t="shared" si="2"/>
        <v>730</v>
      </c>
    </row>
    <row r="32" spans="1:14" ht="15" customHeight="1">
      <c r="A32" s="7" t="s">
        <v>15</v>
      </c>
      <c r="B32" s="33" t="s">
        <v>367</v>
      </c>
      <c r="C32" s="130">
        <f>SUM(C30:C31)</f>
        <v>1000</v>
      </c>
      <c r="D32" s="130">
        <f t="shared" ref="D32:K32" si="7">SUM(D30:D31)</f>
        <v>871</v>
      </c>
      <c r="E32" s="130">
        <f t="shared" si="7"/>
        <v>871</v>
      </c>
      <c r="F32" s="130">
        <f t="shared" si="7"/>
        <v>0</v>
      </c>
      <c r="G32" s="130">
        <f t="shared" si="7"/>
        <v>0</v>
      </c>
      <c r="H32" s="130">
        <f t="shared" si="7"/>
        <v>0</v>
      </c>
      <c r="I32" s="130">
        <f t="shared" si="7"/>
        <v>0</v>
      </c>
      <c r="J32" s="130">
        <f t="shared" si="7"/>
        <v>0</v>
      </c>
      <c r="K32" s="130">
        <f t="shared" si="7"/>
        <v>0</v>
      </c>
      <c r="L32" s="125">
        <f>SUM(L30:L31)</f>
        <v>1000</v>
      </c>
      <c r="M32" s="125">
        <f t="shared" si="1"/>
        <v>871</v>
      </c>
      <c r="N32" s="125">
        <f t="shared" si="2"/>
        <v>871</v>
      </c>
    </row>
    <row r="33" spans="1:14">
      <c r="A33" s="5" t="s">
        <v>368</v>
      </c>
      <c r="B33" s="30" t="s">
        <v>369</v>
      </c>
      <c r="C33" s="130">
        <v>2400</v>
      </c>
      <c r="D33" s="130">
        <v>2400</v>
      </c>
      <c r="E33" s="130">
        <v>1460</v>
      </c>
      <c r="F33" s="130"/>
      <c r="G33" s="130"/>
      <c r="H33" s="130"/>
      <c r="I33" s="130"/>
      <c r="J33" s="130"/>
      <c r="K33" s="130"/>
      <c r="L33" s="125">
        <f t="shared" ref="L33:L39" si="8">I33+F33+C33</f>
        <v>2400</v>
      </c>
      <c r="M33" s="125">
        <f t="shared" si="1"/>
        <v>2400</v>
      </c>
      <c r="N33" s="125">
        <f t="shared" si="2"/>
        <v>1460</v>
      </c>
    </row>
    <row r="34" spans="1:14">
      <c r="A34" s="5" t="s">
        <v>370</v>
      </c>
      <c r="B34" s="30" t="s">
        <v>371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25">
        <f t="shared" si="8"/>
        <v>0</v>
      </c>
      <c r="M34" s="125">
        <f t="shared" si="1"/>
        <v>0</v>
      </c>
      <c r="N34" s="125">
        <f t="shared" si="2"/>
        <v>0</v>
      </c>
    </row>
    <row r="35" spans="1:14">
      <c r="A35" s="5" t="s">
        <v>1087</v>
      </c>
      <c r="B35" s="30" t="s">
        <v>372</v>
      </c>
      <c r="C35" s="130">
        <v>600</v>
      </c>
      <c r="D35" s="130">
        <v>665</v>
      </c>
      <c r="E35" s="130">
        <v>665</v>
      </c>
      <c r="F35" s="130"/>
      <c r="G35" s="130"/>
      <c r="H35" s="130"/>
      <c r="I35" s="130"/>
      <c r="J35" s="130"/>
      <c r="K35" s="130"/>
      <c r="L35" s="125">
        <f t="shared" si="8"/>
        <v>600</v>
      </c>
      <c r="M35" s="125">
        <f t="shared" si="1"/>
        <v>665</v>
      </c>
      <c r="N35" s="125">
        <f t="shared" si="2"/>
        <v>665</v>
      </c>
    </row>
    <row r="36" spans="1:14">
      <c r="A36" s="5" t="s">
        <v>373</v>
      </c>
      <c r="B36" s="30" t="s">
        <v>374</v>
      </c>
      <c r="C36" s="130">
        <v>1150</v>
      </c>
      <c r="D36" s="130">
        <v>1150</v>
      </c>
      <c r="E36" s="130">
        <v>388</v>
      </c>
      <c r="F36" s="130"/>
      <c r="G36" s="130"/>
      <c r="H36" s="130"/>
      <c r="I36" s="130"/>
      <c r="J36" s="130"/>
      <c r="K36" s="130"/>
      <c r="L36" s="125">
        <f t="shared" si="8"/>
        <v>1150</v>
      </c>
      <c r="M36" s="125">
        <f t="shared" si="1"/>
        <v>1150</v>
      </c>
      <c r="N36" s="125">
        <f t="shared" si="2"/>
        <v>388</v>
      </c>
    </row>
    <row r="37" spans="1:14">
      <c r="A37" s="10" t="s">
        <v>1088</v>
      </c>
      <c r="B37" s="30" t="s">
        <v>375</v>
      </c>
      <c r="C37" s="130">
        <v>250</v>
      </c>
      <c r="D37" s="130">
        <v>250</v>
      </c>
      <c r="E37" s="130">
        <v>112</v>
      </c>
      <c r="F37" s="130"/>
      <c r="G37" s="130"/>
      <c r="H37" s="130"/>
      <c r="I37" s="130"/>
      <c r="J37" s="130"/>
      <c r="K37" s="130"/>
      <c r="L37" s="125">
        <f t="shared" si="8"/>
        <v>250</v>
      </c>
      <c r="M37" s="125">
        <f t="shared" si="1"/>
        <v>250</v>
      </c>
      <c r="N37" s="125">
        <f t="shared" si="2"/>
        <v>112</v>
      </c>
    </row>
    <row r="38" spans="1:14">
      <c r="A38" s="6" t="s">
        <v>376</v>
      </c>
      <c r="B38" s="30" t="s">
        <v>377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25">
        <f t="shared" si="8"/>
        <v>0</v>
      </c>
      <c r="M38" s="125">
        <f t="shared" si="1"/>
        <v>0</v>
      </c>
      <c r="N38" s="125">
        <f t="shared" si="2"/>
        <v>0</v>
      </c>
    </row>
    <row r="39" spans="1:14">
      <c r="A39" s="5" t="s">
        <v>1089</v>
      </c>
      <c r="B39" s="30" t="s">
        <v>378</v>
      </c>
      <c r="C39" s="130">
        <v>5050</v>
      </c>
      <c r="D39" s="130">
        <f>4050+2361</f>
        <v>6411</v>
      </c>
      <c r="E39" s="130">
        <v>3755</v>
      </c>
      <c r="F39" s="130"/>
      <c r="G39" s="130"/>
      <c r="H39" s="130"/>
      <c r="I39" s="130"/>
      <c r="J39" s="130"/>
      <c r="K39" s="130"/>
      <c r="L39" s="125">
        <f t="shared" si="8"/>
        <v>5050</v>
      </c>
      <c r="M39" s="125">
        <f t="shared" si="1"/>
        <v>6411</v>
      </c>
      <c r="N39" s="125">
        <f t="shared" si="2"/>
        <v>3755</v>
      </c>
    </row>
    <row r="40" spans="1:14">
      <c r="A40" s="7" t="s">
        <v>621</v>
      </c>
      <c r="B40" s="33" t="s">
        <v>379</v>
      </c>
      <c r="C40" s="130">
        <f>SUM(C33:C39)</f>
        <v>9450</v>
      </c>
      <c r="D40" s="130">
        <f t="shared" ref="D40:K40" si="9">SUM(D33:D39)</f>
        <v>10876</v>
      </c>
      <c r="E40" s="130">
        <v>6380</v>
      </c>
      <c r="F40" s="130">
        <f t="shared" si="9"/>
        <v>0</v>
      </c>
      <c r="G40" s="130">
        <f t="shared" si="9"/>
        <v>0</v>
      </c>
      <c r="H40" s="130">
        <f t="shared" si="9"/>
        <v>0</v>
      </c>
      <c r="I40" s="130">
        <f t="shared" si="9"/>
        <v>0</v>
      </c>
      <c r="J40" s="130">
        <f t="shared" si="9"/>
        <v>0</v>
      </c>
      <c r="K40" s="130">
        <f t="shared" si="9"/>
        <v>0</v>
      </c>
      <c r="L40" s="125">
        <f>SUM(L33:L39)</f>
        <v>9450</v>
      </c>
      <c r="M40" s="125">
        <f t="shared" si="1"/>
        <v>10876</v>
      </c>
      <c r="N40" s="125">
        <f t="shared" si="2"/>
        <v>6380</v>
      </c>
    </row>
    <row r="41" spans="1:14">
      <c r="A41" s="5" t="s">
        <v>380</v>
      </c>
      <c r="B41" s="30" t="s">
        <v>381</v>
      </c>
      <c r="C41" s="130">
        <v>700</v>
      </c>
      <c r="D41" s="130">
        <v>700</v>
      </c>
      <c r="E41" s="130">
        <v>310</v>
      </c>
      <c r="F41" s="130"/>
      <c r="G41" s="130"/>
      <c r="H41" s="130"/>
      <c r="I41" s="130"/>
      <c r="J41" s="130"/>
      <c r="K41" s="130"/>
      <c r="L41" s="125">
        <f>I41+F41+C41</f>
        <v>700</v>
      </c>
      <c r="M41" s="125">
        <f t="shared" si="1"/>
        <v>700</v>
      </c>
      <c r="N41" s="125">
        <f t="shared" si="2"/>
        <v>310</v>
      </c>
    </row>
    <row r="42" spans="1:14">
      <c r="A42" s="5" t="s">
        <v>382</v>
      </c>
      <c r="B42" s="30" t="s">
        <v>383</v>
      </c>
      <c r="C42" s="130">
        <v>100</v>
      </c>
      <c r="D42" s="130">
        <v>100</v>
      </c>
      <c r="E42" s="130">
        <v>60</v>
      </c>
      <c r="F42" s="130"/>
      <c r="G42" s="130"/>
      <c r="H42" s="130"/>
      <c r="I42" s="130"/>
      <c r="J42" s="130"/>
      <c r="K42" s="130"/>
      <c r="L42" s="125">
        <f>I42+F42+C42</f>
        <v>100</v>
      </c>
      <c r="M42" s="125">
        <f t="shared" si="1"/>
        <v>100</v>
      </c>
      <c r="N42" s="125">
        <f t="shared" si="2"/>
        <v>60</v>
      </c>
    </row>
    <row r="43" spans="1:14">
      <c r="A43" s="7" t="s">
        <v>657</v>
      </c>
      <c r="B43" s="33" t="s">
        <v>384</v>
      </c>
      <c r="C43" s="130">
        <f>SUM(C41:C42)</f>
        <v>800</v>
      </c>
      <c r="D43" s="130">
        <f t="shared" ref="D43:K43" si="10">SUM(D41:D42)</f>
        <v>800</v>
      </c>
      <c r="E43" s="130">
        <f t="shared" si="10"/>
        <v>370</v>
      </c>
      <c r="F43" s="130">
        <f t="shared" si="10"/>
        <v>0</v>
      </c>
      <c r="G43" s="130">
        <f t="shared" si="10"/>
        <v>0</v>
      </c>
      <c r="H43" s="130">
        <f t="shared" si="10"/>
        <v>0</v>
      </c>
      <c r="I43" s="130">
        <f t="shared" si="10"/>
        <v>0</v>
      </c>
      <c r="J43" s="130">
        <f t="shared" si="10"/>
        <v>0</v>
      </c>
      <c r="K43" s="130">
        <f t="shared" si="10"/>
        <v>0</v>
      </c>
      <c r="L43" s="125">
        <f>SUM(L41:L42)</f>
        <v>800</v>
      </c>
      <c r="M43" s="125">
        <f t="shared" si="1"/>
        <v>800</v>
      </c>
      <c r="N43" s="125">
        <f t="shared" si="2"/>
        <v>370</v>
      </c>
    </row>
    <row r="44" spans="1:14">
      <c r="A44" s="5" t="s">
        <v>385</v>
      </c>
      <c r="B44" s="30" t="s">
        <v>386</v>
      </c>
      <c r="C44" s="130">
        <v>3161</v>
      </c>
      <c r="D44" s="130">
        <v>3161</v>
      </c>
      <c r="E44" s="130">
        <v>1265</v>
      </c>
      <c r="F44" s="130"/>
      <c r="G44" s="130"/>
      <c r="H44" s="130"/>
      <c r="I44" s="130"/>
      <c r="J44" s="130"/>
      <c r="K44" s="130"/>
      <c r="L44" s="125">
        <f>I44+F44+C44</f>
        <v>3161</v>
      </c>
      <c r="M44" s="125">
        <f t="shared" si="1"/>
        <v>3161</v>
      </c>
      <c r="N44" s="125">
        <f t="shared" si="2"/>
        <v>1265</v>
      </c>
    </row>
    <row r="45" spans="1:14">
      <c r="A45" s="5" t="s">
        <v>387</v>
      </c>
      <c r="B45" s="30" t="s">
        <v>388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25">
        <f>I45+F45+C45</f>
        <v>0</v>
      </c>
      <c r="M45" s="125">
        <f t="shared" si="1"/>
        <v>0</v>
      </c>
      <c r="N45" s="125">
        <f t="shared" si="2"/>
        <v>0</v>
      </c>
    </row>
    <row r="46" spans="1:14">
      <c r="A46" s="5" t="s">
        <v>1090</v>
      </c>
      <c r="B46" s="30" t="s">
        <v>389</v>
      </c>
      <c r="C46" s="130">
        <v>50</v>
      </c>
      <c r="D46" s="130">
        <v>50</v>
      </c>
      <c r="E46" s="130">
        <v>0</v>
      </c>
      <c r="F46" s="130"/>
      <c r="G46" s="130"/>
      <c r="H46" s="130"/>
      <c r="I46" s="130"/>
      <c r="J46" s="130"/>
      <c r="K46" s="130"/>
      <c r="L46" s="125">
        <f>I46+F46+C46</f>
        <v>50</v>
      </c>
      <c r="M46" s="125">
        <f t="shared" si="1"/>
        <v>50</v>
      </c>
      <c r="N46" s="125">
        <f t="shared" si="2"/>
        <v>0</v>
      </c>
    </row>
    <row r="47" spans="1:14">
      <c r="A47" s="5" t="s">
        <v>1091</v>
      </c>
      <c r="B47" s="30" t="s">
        <v>390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25">
        <f>I47+F47+C47</f>
        <v>0</v>
      </c>
      <c r="M47" s="125">
        <f t="shared" si="1"/>
        <v>0</v>
      </c>
      <c r="N47" s="125">
        <f t="shared" si="2"/>
        <v>0</v>
      </c>
    </row>
    <row r="48" spans="1:14">
      <c r="A48" s="5" t="s">
        <v>391</v>
      </c>
      <c r="B48" s="30" t="s">
        <v>392</v>
      </c>
      <c r="C48" s="130">
        <v>20</v>
      </c>
      <c r="D48" s="130">
        <v>20</v>
      </c>
      <c r="E48" s="130"/>
      <c r="F48" s="130"/>
      <c r="G48" s="130"/>
      <c r="H48" s="130"/>
      <c r="I48" s="130"/>
      <c r="J48" s="130"/>
      <c r="K48" s="130"/>
      <c r="L48" s="125">
        <f>I48+F48+C48</f>
        <v>20</v>
      </c>
      <c r="M48" s="125">
        <f t="shared" si="1"/>
        <v>20</v>
      </c>
      <c r="N48" s="125">
        <f t="shared" si="2"/>
        <v>0</v>
      </c>
    </row>
    <row r="49" spans="1:14">
      <c r="A49" s="7" t="s">
        <v>658</v>
      </c>
      <c r="B49" s="33" t="s">
        <v>393</v>
      </c>
      <c r="C49" s="130">
        <f>SUM(C44:C48)</f>
        <v>3231</v>
      </c>
      <c r="D49" s="130">
        <f t="shared" ref="D49:K49" si="11">SUM(D44:D48)</f>
        <v>3231</v>
      </c>
      <c r="E49" s="130">
        <f t="shared" si="11"/>
        <v>1265</v>
      </c>
      <c r="F49" s="130">
        <f t="shared" si="11"/>
        <v>0</v>
      </c>
      <c r="G49" s="130">
        <f t="shared" si="11"/>
        <v>0</v>
      </c>
      <c r="H49" s="130">
        <f t="shared" si="11"/>
        <v>0</v>
      </c>
      <c r="I49" s="130">
        <f t="shared" si="11"/>
        <v>0</v>
      </c>
      <c r="J49" s="130">
        <f t="shared" si="11"/>
        <v>0</v>
      </c>
      <c r="K49" s="130">
        <f t="shared" si="11"/>
        <v>0</v>
      </c>
      <c r="L49" s="125">
        <f>SUM(L44:L48)</f>
        <v>3231</v>
      </c>
      <c r="M49" s="125">
        <f t="shared" si="1"/>
        <v>3231</v>
      </c>
      <c r="N49" s="125">
        <f t="shared" si="2"/>
        <v>1265</v>
      </c>
    </row>
    <row r="50" spans="1:14">
      <c r="A50" s="39" t="s">
        <v>659</v>
      </c>
      <c r="B50" s="52" t="s">
        <v>394</v>
      </c>
      <c r="C50" s="130">
        <f>C49+C43+C40+C32+C29</f>
        <v>15789</v>
      </c>
      <c r="D50" s="130">
        <f t="shared" ref="D50:L50" si="12">D49+D43+D40+D32+D29</f>
        <v>16692</v>
      </c>
      <c r="E50" s="130">
        <f t="shared" si="12"/>
        <v>9799</v>
      </c>
      <c r="F50" s="130">
        <f t="shared" si="12"/>
        <v>0</v>
      </c>
      <c r="G50" s="130">
        <f t="shared" si="12"/>
        <v>0</v>
      </c>
      <c r="H50" s="130">
        <f t="shared" si="12"/>
        <v>0</v>
      </c>
      <c r="I50" s="130">
        <f t="shared" si="12"/>
        <v>0</v>
      </c>
      <c r="J50" s="130">
        <f t="shared" si="12"/>
        <v>0</v>
      </c>
      <c r="K50" s="130">
        <f t="shared" si="12"/>
        <v>0</v>
      </c>
      <c r="L50" s="125">
        <f t="shared" si="12"/>
        <v>15789</v>
      </c>
      <c r="M50" s="125">
        <f t="shared" si="1"/>
        <v>16692</v>
      </c>
      <c r="N50" s="125">
        <f t="shared" si="2"/>
        <v>9799</v>
      </c>
    </row>
    <row r="51" spans="1:14">
      <c r="A51" s="13" t="s">
        <v>395</v>
      </c>
      <c r="B51" s="30" t="s">
        <v>396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25">
        <f t="shared" ref="L51:L58" si="13">I51+F51+C51</f>
        <v>0</v>
      </c>
      <c r="M51" s="125">
        <f t="shared" si="1"/>
        <v>0</v>
      </c>
      <c r="N51" s="125">
        <f t="shared" si="2"/>
        <v>0</v>
      </c>
    </row>
    <row r="52" spans="1:14">
      <c r="A52" s="13" t="s">
        <v>660</v>
      </c>
      <c r="B52" s="30" t="s">
        <v>397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25">
        <f t="shared" si="13"/>
        <v>0</v>
      </c>
      <c r="M52" s="125">
        <f t="shared" si="1"/>
        <v>0</v>
      </c>
      <c r="N52" s="125">
        <f t="shared" si="2"/>
        <v>0</v>
      </c>
    </row>
    <row r="53" spans="1:14">
      <c r="A53" s="17" t="s">
        <v>1092</v>
      </c>
      <c r="B53" s="30" t="s">
        <v>398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25">
        <f t="shared" si="13"/>
        <v>0</v>
      </c>
      <c r="M53" s="125">
        <f t="shared" si="1"/>
        <v>0</v>
      </c>
      <c r="N53" s="125">
        <f t="shared" si="2"/>
        <v>0</v>
      </c>
    </row>
    <row r="54" spans="1:14">
      <c r="A54" s="17" t="s">
        <v>1093</v>
      </c>
      <c r="B54" s="30" t="s">
        <v>399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25">
        <f t="shared" si="13"/>
        <v>0</v>
      </c>
      <c r="M54" s="125">
        <f t="shared" si="1"/>
        <v>0</v>
      </c>
      <c r="N54" s="125">
        <f t="shared" si="2"/>
        <v>0</v>
      </c>
    </row>
    <row r="55" spans="1:14">
      <c r="A55" s="17" t="s">
        <v>1094</v>
      </c>
      <c r="B55" s="30" t="s">
        <v>400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25">
        <f t="shared" si="13"/>
        <v>0</v>
      </c>
      <c r="M55" s="125">
        <f t="shared" si="1"/>
        <v>0</v>
      </c>
      <c r="N55" s="125">
        <f t="shared" si="2"/>
        <v>0</v>
      </c>
    </row>
    <row r="56" spans="1:14">
      <c r="A56" s="13" t="s">
        <v>1095</v>
      </c>
      <c r="B56" s="30" t="s">
        <v>401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25">
        <f t="shared" si="13"/>
        <v>0</v>
      </c>
      <c r="M56" s="125">
        <f t="shared" si="1"/>
        <v>0</v>
      </c>
      <c r="N56" s="125">
        <f t="shared" si="2"/>
        <v>0</v>
      </c>
    </row>
    <row r="57" spans="1:14">
      <c r="A57" s="13" t="s">
        <v>1096</v>
      </c>
      <c r="B57" s="30" t="s">
        <v>402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25">
        <f t="shared" si="13"/>
        <v>0</v>
      </c>
      <c r="M57" s="125">
        <f t="shared" si="1"/>
        <v>0</v>
      </c>
      <c r="N57" s="125">
        <f t="shared" si="2"/>
        <v>0</v>
      </c>
    </row>
    <row r="58" spans="1:14">
      <c r="A58" s="13" t="s">
        <v>1097</v>
      </c>
      <c r="B58" s="30" t="s">
        <v>403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25">
        <f t="shared" si="13"/>
        <v>0</v>
      </c>
      <c r="M58" s="125">
        <f t="shared" si="1"/>
        <v>0</v>
      </c>
      <c r="N58" s="125">
        <f t="shared" si="2"/>
        <v>0</v>
      </c>
    </row>
    <row r="59" spans="1:14">
      <c r="A59" s="49" t="s">
        <v>689</v>
      </c>
      <c r="B59" s="52" t="s">
        <v>404</v>
      </c>
      <c r="C59" s="130">
        <f>SUM(C51:C58)</f>
        <v>0</v>
      </c>
      <c r="D59" s="130">
        <f t="shared" ref="D59:K59" si="14">SUM(D51:D58)</f>
        <v>0</v>
      </c>
      <c r="E59" s="130">
        <f t="shared" si="14"/>
        <v>0</v>
      </c>
      <c r="F59" s="130">
        <f t="shared" si="14"/>
        <v>0</v>
      </c>
      <c r="G59" s="130">
        <f t="shared" si="14"/>
        <v>0</v>
      </c>
      <c r="H59" s="130">
        <f t="shared" si="14"/>
        <v>0</v>
      </c>
      <c r="I59" s="130">
        <f t="shared" si="14"/>
        <v>0</v>
      </c>
      <c r="J59" s="130">
        <f t="shared" si="14"/>
        <v>0</v>
      </c>
      <c r="K59" s="130">
        <f t="shared" si="14"/>
        <v>0</v>
      </c>
      <c r="L59" s="125">
        <f>SUM(L51:L58)</f>
        <v>0</v>
      </c>
      <c r="M59" s="125">
        <f t="shared" si="1"/>
        <v>0</v>
      </c>
      <c r="N59" s="125">
        <f t="shared" si="2"/>
        <v>0</v>
      </c>
    </row>
    <row r="60" spans="1:14">
      <c r="A60" s="12" t="s">
        <v>1098</v>
      </c>
      <c r="B60" s="30" t="s">
        <v>405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25">
        <f t="shared" ref="L60:L72" si="15">I60+F60+C60</f>
        <v>0</v>
      </c>
      <c r="M60" s="125">
        <f t="shared" si="1"/>
        <v>0</v>
      </c>
      <c r="N60" s="125">
        <f t="shared" si="2"/>
        <v>0</v>
      </c>
    </row>
    <row r="61" spans="1:14">
      <c r="A61" s="12" t="s">
        <v>406</v>
      </c>
      <c r="B61" s="30" t="s">
        <v>407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25">
        <f t="shared" si="15"/>
        <v>0</v>
      </c>
      <c r="M61" s="125">
        <f t="shared" si="1"/>
        <v>0</v>
      </c>
      <c r="N61" s="125">
        <f t="shared" si="2"/>
        <v>0</v>
      </c>
    </row>
    <row r="62" spans="1:14">
      <c r="A62" s="12" t="s">
        <v>408</v>
      </c>
      <c r="B62" s="30" t="s">
        <v>409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25">
        <f t="shared" si="15"/>
        <v>0</v>
      </c>
      <c r="M62" s="125">
        <f t="shared" si="1"/>
        <v>0</v>
      </c>
      <c r="N62" s="125">
        <f t="shared" si="2"/>
        <v>0</v>
      </c>
    </row>
    <row r="63" spans="1:14">
      <c r="A63" s="12" t="s">
        <v>690</v>
      </c>
      <c r="B63" s="30" t="s">
        <v>410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25">
        <f t="shared" si="15"/>
        <v>0</v>
      </c>
      <c r="M63" s="125">
        <f t="shared" si="1"/>
        <v>0</v>
      </c>
      <c r="N63" s="125">
        <f t="shared" si="2"/>
        <v>0</v>
      </c>
    </row>
    <row r="64" spans="1:14">
      <c r="A64" s="12" t="s">
        <v>1099</v>
      </c>
      <c r="B64" s="30" t="s">
        <v>411</v>
      </c>
      <c r="C64" s="130"/>
      <c r="D64" s="130"/>
      <c r="E64" s="130"/>
      <c r="F64" s="130"/>
      <c r="G64" s="130"/>
      <c r="H64" s="130"/>
      <c r="I64" s="130"/>
      <c r="J64" s="130"/>
      <c r="K64" s="130"/>
      <c r="L64" s="125">
        <f t="shared" si="15"/>
        <v>0</v>
      </c>
      <c r="M64" s="125">
        <f t="shared" si="1"/>
        <v>0</v>
      </c>
      <c r="N64" s="125">
        <f t="shared" si="2"/>
        <v>0</v>
      </c>
    </row>
    <row r="65" spans="1:14">
      <c r="A65" s="12" t="s">
        <v>1067</v>
      </c>
      <c r="B65" s="30" t="s">
        <v>412</v>
      </c>
      <c r="C65" s="130"/>
      <c r="D65" s="130"/>
      <c r="E65" s="130"/>
      <c r="F65" s="130"/>
      <c r="G65" s="130"/>
      <c r="H65" s="130"/>
      <c r="I65" s="130"/>
      <c r="J65" s="130"/>
      <c r="K65" s="130"/>
      <c r="L65" s="125">
        <f t="shared" si="15"/>
        <v>0</v>
      </c>
      <c r="M65" s="125">
        <f t="shared" si="1"/>
        <v>0</v>
      </c>
      <c r="N65" s="125">
        <f t="shared" si="2"/>
        <v>0</v>
      </c>
    </row>
    <row r="66" spans="1:14">
      <c r="A66" s="12" t="s">
        <v>1100</v>
      </c>
      <c r="B66" s="30" t="s">
        <v>413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25">
        <f t="shared" si="15"/>
        <v>0</v>
      </c>
      <c r="M66" s="125">
        <f t="shared" si="1"/>
        <v>0</v>
      </c>
      <c r="N66" s="125">
        <f t="shared" si="2"/>
        <v>0</v>
      </c>
    </row>
    <row r="67" spans="1:14">
      <c r="A67" s="12" t="s">
        <v>0</v>
      </c>
      <c r="B67" s="30" t="s">
        <v>414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25">
        <f t="shared" si="15"/>
        <v>0</v>
      </c>
      <c r="M67" s="125">
        <f t="shared" si="1"/>
        <v>0</v>
      </c>
      <c r="N67" s="125">
        <f t="shared" si="2"/>
        <v>0</v>
      </c>
    </row>
    <row r="68" spans="1:14">
      <c r="A68" s="12" t="s">
        <v>415</v>
      </c>
      <c r="B68" s="30" t="s">
        <v>416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25">
        <f t="shared" si="15"/>
        <v>0</v>
      </c>
      <c r="M68" s="125">
        <f t="shared" si="1"/>
        <v>0</v>
      </c>
      <c r="N68" s="125">
        <f t="shared" si="2"/>
        <v>0</v>
      </c>
    </row>
    <row r="69" spans="1:14">
      <c r="A69" s="20" t="s">
        <v>417</v>
      </c>
      <c r="B69" s="30" t="s">
        <v>418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25">
        <f t="shared" si="15"/>
        <v>0</v>
      </c>
      <c r="M69" s="125">
        <f t="shared" si="1"/>
        <v>0</v>
      </c>
      <c r="N69" s="125">
        <f t="shared" si="2"/>
        <v>0</v>
      </c>
    </row>
    <row r="70" spans="1:14">
      <c r="A70" s="12" t="s">
        <v>1</v>
      </c>
      <c r="B70" s="30" t="s">
        <v>419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25">
        <f t="shared" si="15"/>
        <v>0</v>
      </c>
      <c r="M70" s="125">
        <f t="shared" si="1"/>
        <v>0</v>
      </c>
      <c r="N70" s="125">
        <f t="shared" si="2"/>
        <v>0</v>
      </c>
    </row>
    <row r="71" spans="1:14">
      <c r="A71" s="20" t="s">
        <v>198</v>
      </c>
      <c r="B71" s="30" t="s">
        <v>420</v>
      </c>
      <c r="C71" s="130">
        <v>135</v>
      </c>
      <c r="D71" s="130">
        <v>135</v>
      </c>
      <c r="E71" s="130"/>
      <c r="F71" s="130"/>
      <c r="G71" s="130"/>
      <c r="H71" s="130"/>
      <c r="I71" s="130"/>
      <c r="J71" s="130"/>
      <c r="K71" s="130"/>
      <c r="L71" s="125">
        <f t="shared" si="15"/>
        <v>135</v>
      </c>
      <c r="M71" s="125">
        <f t="shared" ref="M71:M122" si="16">J71+G71+D71</f>
        <v>135</v>
      </c>
      <c r="N71" s="125">
        <f t="shared" ref="N71:N122" si="17">K71+H71+E71</f>
        <v>0</v>
      </c>
    </row>
    <row r="72" spans="1:14">
      <c r="A72" s="20" t="s">
        <v>199</v>
      </c>
      <c r="B72" s="30" t="s">
        <v>420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25">
        <f t="shared" si="15"/>
        <v>0</v>
      </c>
      <c r="M72" s="125">
        <f t="shared" si="16"/>
        <v>0</v>
      </c>
      <c r="N72" s="125">
        <f t="shared" si="17"/>
        <v>0</v>
      </c>
    </row>
    <row r="73" spans="1:14">
      <c r="A73" s="49" t="s">
        <v>1070</v>
      </c>
      <c r="B73" s="52" t="s">
        <v>421</v>
      </c>
      <c r="C73" s="130">
        <f>SUM(C60:C72)</f>
        <v>135</v>
      </c>
      <c r="D73" s="130">
        <f t="shared" ref="D73:K73" si="18">SUM(D60:D72)</f>
        <v>135</v>
      </c>
      <c r="E73" s="130">
        <f t="shared" si="18"/>
        <v>0</v>
      </c>
      <c r="F73" s="130">
        <f t="shared" si="18"/>
        <v>0</v>
      </c>
      <c r="G73" s="130">
        <f t="shared" si="18"/>
        <v>0</v>
      </c>
      <c r="H73" s="130">
        <f t="shared" si="18"/>
        <v>0</v>
      </c>
      <c r="I73" s="130">
        <f t="shared" si="18"/>
        <v>0</v>
      </c>
      <c r="J73" s="130">
        <f t="shared" si="18"/>
        <v>0</v>
      </c>
      <c r="K73" s="130">
        <f t="shared" si="18"/>
        <v>0</v>
      </c>
      <c r="L73" s="125">
        <f>SUM(L60:L72)</f>
        <v>135</v>
      </c>
      <c r="M73" s="125">
        <f t="shared" si="16"/>
        <v>135</v>
      </c>
      <c r="N73" s="125">
        <f t="shared" si="17"/>
        <v>0</v>
      </c>
    </row>
    <row r="74" spans="1:14" ht="15.6">
      <c r="A74" s="59" t="s">
        <v>131</v>
      </c>
      <c r="B74" s="52"/>
      <c r="C74" s="130">
        <f>C73+C59++C50+C25+C24</f>
        <v>50231</v>
      </c>
      <c r="D74" s="130">
        <f t="shared" ref="D74:L74" si="19">D73+D59++D50+D25+D24</f>
        <v>50231</v>
      </c>
      <c r="E74" s="130">
        <f t="shared" si="19"/>
        <v>43157</v>
      </c>
      <c r="F74" s="130">
        <f t="shared" si="19"/>
        <v>0</v>
      </c>
      <c r="G74" s="130">
        <f t="shared" si="19"/>
        <v>0</v>
      </c>
      <c r="H74" s="130">
        <f t="shared" si="19"/>
        <v>0</v>
      </c>
      <c r="I74" s="130">
        <f t="shared" si="19"/>
        <v>0</v>
      </c>
      <c r="J74" s="130">
        <f t="shared" si="19"/>
        <v>0</v>
      </c>
      <c r="K74" s="130">
        <f t="shared" si="19"/>
        <v>0</v>
      </c>
      <c r="L74" s="125">
        <f t="shared" si="19"/>
        <v>50231</v>
      </c>
      <c r="M74" s="125">
        <f t="shared" si="16"/>
        <v>50231</v>
      </c>
      <c r="N74" s="125">
        <f t="shared" si="17"/>
        <v>43157</v>
      </c>
    </row>
    <row r="75" spans="1:14">
      <c r="A75" s="34" t="s">
        <v>422</v>
      </c>
      <c r="B75" s="30" t="s">
        <v>423</v>
      </c>
      <c r="C75" s="130">
        <v>32</v>
      </c>
      <c r="D75" s="130">
        <v>32</v>
      </c>
      <c r="E75" s="130">
        <v>58</v>
      </c>
      <c r="F75" s="130"/>
      <c r="G75" s="130"/>
      <c r="H75" s="130"/>
      <c r="I75" s="130"/>
      <c r="J75" s="130"/>
      <c r="K75" s="130"/>
      <c r="L75" s="125">
        <f t="shared" ref="L75:L81" si="20">I75+F75+C75</f>
        <v>32</v>
      </c>
      <c r="M75" s="125">
        <f t="shared" si="16"/>
        <v>32</v>
      </c>
      <c r="N75" s="125">
        <f t="shared" si="17"/>
        <v>58</v>
      </c>
    </row>
    <row r="76" spans="1:14">
      <c r="A76" s="34" t="s">
        <v>2</v>
      </c>
      <c r="B76" s="30" t="s">
        <v>424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25">
        <f t="shared" si="20"/>
        <v>0</v>
      </c>
      <c r="M76" s="125">
        <f t="shared" si="16"/>
        <v>0</v>
      </c>
      <c r="N76" s="125">
        <f t="shared" si="17"/>
        <v>0</v>
      </c>
    </row>
    <row r="77" spans="1:14">
      <c r="A77" s="34" t="s">
        <v>425</v>
      </c>
      <c r="B77" s="30" t="s">
        <v>426</v>
      </c>
      <c r="C77" s="130">
        <v>600</v>
      </c>
      <c r="D77" s="130">
        <v>600</v>
      </c>
      <c r="E77" s="130">
        <v>247</v>
      </c>
      <c r="F77" s="130"/>
      <c r="G77" s="130"/>
      <c r="H77" s="130"/>
      <c r="I77" s="130"/>
      <c r="J77" s="130"/>
      <c r="K77" s="130"/>
      <c r="L77" s="125">
        <f t="shared" si="20"/>
        <v>600</v>
      </c>
      <c r="M77" s="125">
        <f t="shared" si="16"/>
        <v>600</v>
      </c>
      <c r="N77" s="125">
        <f t="shared" si="17"/>
        <v>247</v>
      </c>
    </row>
    <row r="78" spans="1:14">
      <c r="A78" s="34" t="s">
        <v>427</v>
      </c>
      <c r="B78" s="30" t="s">
        <v>428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25">
        <f t="shared" si="20"/>
        <v>0</v>
      </c>
      <c r="M78" s="125">
        <f t="shared" si="16"/>
        <v>0</v>
      </c>
      <c r="N78" s="125">
        <f t="shared" si="17"/>
        <v>0</v>
      </c>
    </row>
    <row r="79" spans="1:14">
      <c r="A79" s="6" t="s">
        <v>429</v>
      </c>
      <c r="B79" s="30" t="s">
        <v>430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25">
        <f t="shared" si="20"/>
        <v>0</v>
      </c>
      <c r="M79" s="125">
        <f t="shared" si="16"/>
        <v>0</v>
      </c>
      <c r="N79" s="125">
        <f t="shared" si="17"/>
        <v>0</v>
      </c>
    </row>
    <row r="80" spans="1:14">
      <c r="A80" s="6" t="s">
        <v>431</v>
      </c>
      <c r="B80" s="30" t="s">
        <v>432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25">
        <f t="shared" si="20"/>
        <v>0</v>
      </c>
      <c r="M80" s="125">
        <f t="shared" si="16"/>
        <v>0</v>
      </c>
      <c r="N80" s="125">
        <f t="shared" si="17"/>
        <v>0</v>
      </c>
    </row>
    <row r="81" spans="1:14">
      <c r="A81" s="6" t="s">
        <v>433</v>
      </c>
      <c r="B81" s="30" t="s">
        <v>434</v>
      </c>
      <c r="C81" s="130">
        <v>171</v>
      </c>
      <c r="D81" s="130">
        <v>171</v>
      </c>
      <c r="E81" s="130">
        <v>25</v>
      </c>
      <c r="F81" s="130"/>
      <c r="G81" s="130"/>
      <c r="H81" s="130"/>
      <c r="I81" s="130"/>
      <c r="J81" s="130"/>
      <c r="K81" s="130"/>
      <c r="L81" s="125">
        <f t="shared" si="20"/>
        <v>171</v>
      </c>
      <c r="M81" s="125">
        <f t="shared" si="16"/>
        <v>171</v>
      </c>
      <c r="N81" s="125">
        <f t="shared" si="17"/>
        <v>25</v>
      </c>
    </row>
    <row r="82" spans="1:14">
      <c r="A82" s="50" t="s">
        <v>1072</v>
      </c>
      <c r="B82" s="52" t="s">
        <v>435</v>
      </c>
      <c r="C82" s="130">
        <f>SUM(C75:C81)</f>
        <v>803</v>
      </c>
      <c r="D82" s="130">
        <f t="shared" ref="D82:L82" si="21">SUM(D75:D81)</f>
        <v>803</v>
      </c>
      <c r="E82" s="130">
        <f t="shared" si="21"/>
        <v>330</v>
      </c>
      <c r="F82" s="130">
        <f t="shared" si="21"/>
        <v>0</v>
      </c>
      <c r="G82" s="130">
        <f t="shared" si="21"/>
        <v>0</v>
      </c>
      <c r="H82" s="130">
        <f t="shared" si="21"/>
        <v>0</v>
      </c>
      <c r="I82" s="130">
        <f t="shared" si="21"/>
        <v>0</v>
      </c>
      <c r="J82" s="130">
        <f t="shared" si="21"/>
        <v>0</v>
      </c>
      <c r="K82" s="130">
        <f t="shared" si="21"/>
        <v>0</v>
      </c>
      <c r="L82" s="125">
        <f t="shared" si="21"/>
        <v>803</v>
      </c>
      <c r="M82" s="125">
        <f t="shared" si="16"/>
        <v>803</v>
      </c>
      <c r="N82" s="125">
        <f t="shared" si="17"/>
        <v>330</v>
      </c>
    </row>
    <row r="83" spans="1:14">
      <c r="A83" s="13" t="s">
        <v>436</v>
      </c>
      <c r="B83" s="30" t="s">
        <v>437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25">
        <f>I83+F83+C83</f>
        <v>0</v>
      </c>
      <c r="M83" s="125">
        <f t="shared" si="16"/>
        <v>0</v>
      </c>
      <c r="N83" s="125">
        <f t="shared" si="17"/>
        <v>0</v>
      </c>
    </row>
    <row r="84" spans="1:14">
      <c r="A84" s="13" t="s">
        <v>438</v>
      </c>
      <c r="B84" s="30" t="s">
        <v>439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25">
        <f>I84+F84+C84</f>
        <v>0</v>
      </c>
      <c r="M84" s="125">
        <f t="shared" si="16"/>
        <v>0</v>
      </c>
      <c r="N84" s="125">
        <f t="shared" si="17"/>
        <v>0</v>
      </c>
    </row>
    <row r="85" spans="1:14">
      <c r="A85" s="13" t="s">
        <v>440</v>
      </c>
      <c r="B85" s="30" t="s">
        <v>441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25">
        <f>I85+F85+C85</f>
        <v>0</v>
      </c>
      <c r="M85" s="125">
        <f t="shared" si="16"/>
        <v>0</v>
      </c>
      <c r="N85" s="125">
        <f t="shared" si="17"/>
        <v>0</v>
      </c>
    </row>
    <row r="86" spans="1:14">
      <c r="A86" s="13" t="s">
        <v>442</v>
      </c>
      <c r="B86" s="30" t="s">
        <v>443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25">
        <f>I86+F86+C86</f>
        <v>0</v>
      </c>
      <c r="M86" s="125">
        <f t="shared" si="16"/>
        <v>0</v>
      </c>
      <c r="N86" s="125">
        <f t="shared" si="17"/>
        <v>0</v>
      </c>
    </row>
    <row r="87" spans="1:14">
      <c r="A87" s="49" t="s">
        <v>1073</v>
      </c>
      <c r="B87" s="52" t="s">
        <v>444</v>
      </c>
      <c r="C87" s="130">
        <f>SUM(C83:C86)</f>
        <v>0</v>
      </c>
      <c r="D87" s="130">
        <f t="shared" ref="D87:K87" si="22">SUM(D83:D86)</f>
        <v>0</v>
      </c>
      <c r="E87" s="130">
        <f t="shared" si="22"/>
        <v>0</v>
      </c>
      <c r="F87" s="130">
        <f t="shared" si="22"/>
        <v>0</v>
      </c>
      <c r="G87" s="130">
        <f t="shared" si="22"/>
        <v>0</v>
      </c>
      <c r="H87" s="130">
        <f t="shared" si="22"/>
        <v>0</v>
      </c>
      <c r="I87" s="130">
        <f t="shared" si="22"/>
        <v>0</v>
      </c>
      <c r="J87" s="130">
        <f t="shared" si="22"/>
        <v>0</v>
      </c>
      <c r="K87" s="130">
        <f t="shared" si="22"/>
        <v>0</v>
      </c>
      <c r="L87" s="125">
        <f>SUM(L83:L86)</f>
        <v>0</v>
      </c>
      <c r="M87" s="125">
        <f t="shared" si="16"/>
        <v>0</v>
      </c>
      <c r="N87" s="125">
        <f t="shared" si="17"/>
        <v>0</v>
      </c>
    </row>
    <row r="88" spans="1:14">
      <c r="A88" s="13" t="s">
        <v>445</v>
      </c>
      <c r="B88" s="30" t="s">
        <v>446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25">
        <f t="shared" ref="L88:L95" si="23">I88+F88+C88</f>
        <v>0</v>
      </c>
      <c r="M88" s="125">
        <f t="shared" si="16"/>
        <v>0</v>
      </c>
      <c r="N88" s="125">
        <f t="shared" si="17"/>
        <v>0</v>
      </c>
    </row>
    <row r="89" spans="1:14">
      <c r="A89" s="13" t="s">
        <v>3</v>
      </c>
      <c r="B89" s="30" t="s">
        <v>447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25">
        <f t="shared" si="23"/>
        <v>0</v>
      </c>
      <c r="M89" s="125">
        <f t="shared" si="16"/>
        <v>0</v>
      </c>
      <c r="N89" s="125">
        <f t="shared" si="17"/>
        <v>0</v>
      </c>
    </row>
    <row r="90" spans="1:14">
      <c r="A90" s="13" t="s">
        <v>4</v>
      </c>
      <c r="B90" s="30" t="s">
        <v>448</v>
      </c>
      <c r="C90" s="130"/>
      <c r="D90" s="130"/>
      <c r="E90" s="130"/>
      <c r="F90" s="130"/>
      <c r="G90" s="130"/>
      <c r="H90" s="130"/>
      <c r="I90" s="130"/>
      <c r="J90" s="130"/>
      <c r="K90" s="130"/>
      <c r="L90" s="125">
        <f t="shared" si="23"/>
        <v>0</v>
      </c>
      <c r="M90" s="125">
        <f t="shared" si="16"/>
        <v>0</v>
      </c>
      <c r="N90" s="125">
        <f t="shared" si="17"/>
        <v>0</v>
      </c>
    </row>
    <row r="91" spans="1:14">
      <c r="A91" s="13" t="s">
        <v>5</v>
      </c>
      <c r="B91" s="30" t="s">
        <v>449</v>
      </c>
      <c r="C91" s="130"/>
      <c r="D91" s="130"/>
      <c r="E91" s="130"/>
      <c r="F91" s="130"/>
      <c r="G91" s="130"/>
      <c r="H91" s="130"/>
      <c r="I91" s="130"/>
      <c r="J91" s="130"/>
      <c r="K91" s="130"/>
      <c r="L91" s="125">
        <f t="shared" si="23"/>
        <v>0</v>
      </c>
      <c r="M91" s="125">
        <f t="shared" si="16"/>
        <v>0</v>
      </c>
      <c r="N91" s="125">
        <f t="shared" si="17"/>
        <v>0</v>
      </c>
    </row>
    <row r="92" spans="1:14">
      <c r="A92" s="13" t="s">
        <v>6</v>
      </c>
      <c r="B92" s="30" t="s">
        <v>450</v>
      </c>
      <c r="C92" s="130"/>
      <c r="D92" s="130"/>
      <c r="E92" s="130"/>
      <c r="F92" s="130"/>
      <c r="G92" s="130"/>
      <c r="H92" s="130"/>
      <c r="I92" s="130"/>
      <c r="J92" s="130"/>
      <c r="K92" s="130"/>
      <c r="L92" s="125">
        <f t="shared" si="23"/>
        <v>0</v>
      </c>
      <c r="M92" s="125">
        <f t="shared" si="16"/>
        <v>0</v>
      </c>
      <c r="N92" s="125">
        <f t="shared" si="17"/>
        <v>0</v>
      </c>
    </row>
    <row r="93" spans="1:14">
      <c r="A93" s="13" t="s">
        <v>7</v>
      </c>
      <c r="B93" s="30" t="s">
        <v>451</v>
      </c>
      <c r="C93" s="130"/>
      <c r="D93" s="130"/>
      <c r="E93" s="130"/>
      <c r="F93" s="130"/>
      <c r="G93" s="130"/>
      <c r="H93" s="130"/>
      <c r="I93" s="130"/>
      <c r="J93" s="130"/>
      <c r="K93" s="130"/>
      <c r="L93" s="125">
        <f t="shared" si="23"/>
        <v>0</v>
      </c>
      <c r="M93" s="125">
        <f t="shared" si="16"/>
        <v>0</v>
      </c>
      <c r="N93" s="125">
        <f t="shared" si="17"/>
        <v>0</v>
      </c>
    </row>
    <row r="94" spans="1:14">
      <c r="A94" s="13" t="s">
        <v>452</v>
      </c>
      <c r="B94" s="30" t="s">
        <v>453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25">
        <f t="shared" si="23"/>
        <v>0</v>
      </c>
      <c r="M94" s="125">
        <f t="shared" si="16"/>
        <v>0</v>
      </c>
      <c r="N94" s="125">
        <f t="shared" si="17"/>
        <v>0</v>
      </c>
    </row>
    <row r="95" spans="1:14">
      <c r="A95" s="13" t="s">
        <v>8</v>
      </c>
      <c r="B95" s="30" t="s">
        <v>454</v>
      </c>
      <c r="C95" s="130"/>
      <c r="D95" s="130"/>
      <c r="E95" s="130"/>
      <c r="F95" s="130"/>
      <c r="G95" s="130"/>
      <c r="H95" s="130"/>
      <c r="I95" s="130"/>
      <c r="J95" s="130"/>
      <c r="K95" s="130"/>
      <c r="L95" s="125">
        <f t="shared" si="23"/>
        <v>0</v>
      </c>
      <c r="M95" s="125">
        <f t="shared" si="16"/>
        <v>0</v>
      </c>
      <c r="N95" s="125">
        <f t="shared" si="17"/>
        <v>0</v>
      </c>
    </row>
    <row r="96" spans="1:14">
      <c r="A96" s="49" t="s">
        <v>1074</v>
      </c>
      <c r="B96" s="52" t="s">
        <v>455</v>
      </c>
      <c r="C96" s="119">
        <f>SUM(C88:C95)</f>
        <v>0</v>
      </c>
      <c r="D96" s="119"/>
      <c r="E96" s="119"/>
      <c r="F96" s="119">
        <f>SUM(F88:F95)</f>
        <v>0</v>
      </c>
      <c r="G96" s="119"/>
      <c r="H96" s="119"/>
      <c r="I96" s="119">
        <f>SUM(I88:I95)</f>
        <v>0</v>
      </c>
      <c r="J96" s="119"/>
      <c r="K96" s="119"/>
      <c r="L96" s="119">
        <f>SUM(L88:L95)</f>
        <v>0</v>
      </c>
      <c r="M96" s="125">
        <f t="shared" si="16"/>
        <v>0</v>
      </c>
      <c r="N96" s="125">
        <f t="shared" si="17"/>
        <v>0</v>
      </c>
    </row>
    <row r="97" spans="1:33" ht="15.6">
      <c r="A97" s="59" t="s">
        <v>130</v>
      </c>
      <c r="B97" s="52"/>
      <c r="C97" s="130">
        <f t="shared" ref="C97:L97" si="24">C96+C87+C82</f>
        <v>803</v>
      </c>
      <c r="D97" s="130">
        <f t="shared" si="24"/>
        <v>803</v>
      </c>
      <c r="E97" s="130">
        <f t="shared" si="24"/>
        <v>330</v>
      </c>
      <c r="F97" s="130">
        <f t="shared" si="24"/>
        <v>0</v>
      </c>
      <c r="G97" s="130">
        <f t="shared" si="24"/>
        <v>0</v>
      </c>
      <c r="H97" s="130">
        <f t="shared" si="24"/>
        <v>0</v>
      </c>
      <c r="I97" s="130">
        <f t="shared" si="24"/>
        <v>0</v>
      </c>
      <c r="J97" s="130">
        <f t="shared" si="24"/>
        <v>0</v>
      </c>
      <c r="K97" s="130">
        <f t="shared" si="24"/>
        <v>0</v>
      </c>
      <c r="L97" s="125">
        <f t="shared" si="24"/>
        <v>803</v>
      </c>
      <c r="M97" s="125">
        <f t="shared" si="16"/>
        <v>803</v>
      </c>
      <c r="N97" s="125">
        <f t="shared" si="17"/>
        <v>330</v>
      </c>
    </row>
    <row r="98" spans="1:33" ht="15.6">
      <c r="A98" s="35" t="s">
        <v>16</v>
      </c>
      <c r="B98" s="36" t="s">
        <v>456</v>
      </c>
      <c r="C98" s="130">
        <f t="shared" ref="C98:L98" si="25">C97+C74</f>
        <v>51034</v>
      </c>
      <c r="D98" s="130">
        <f t="shared" si="25"/>
        <v>51034</v>
      </c>
      <c r="E98" s="130">
        <f t="shared" si="25"/>
        <v>43487</v>
      </c>
      <c r="F98" s="130">
        <f t="shared" si="25"/>
        <v>0</v>
      </c>
      <c r="G98" s="130">
        <f t="shared" si="25"/>
        <v>0</v>
      </c>
      <c r="H98" s="130">
        <f t="shared" si="25"/>
        <v>0</v>
      </c>
      <c r="I98" s="130">
        <f t="shared" si="25"/>
        <v>0</v>
      </c>
      <c r="J98" s="130">
        <f t="shared" si="25"/>
        <v>0</v>
      </c>
      <c r="K98" s="130">
        <f t="shared" si="25"/>
        <v>0</v>
      </c>
      <c r="L98" s="125">
        <f t="shared" si="25"/>
        <v>51034</v>
      </c>
      <c r="M98" s="125">
        <f t="shared" si="16"/>
        <v>51034</v>
      </c>
      <c r="N98" s="125">
        <f t="shared" si="17"/>
        <v>43487</v>
      </c>
    </row>
    <row r="99" spans="1:33">
      <c r="A99" s="13" t="s">
        <v>9</v>
      </c>
      <c r="B99" s="5" t="s">
        <v>457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1">
        <f t="shared" ref="L99:L113" si="26">I99+F99+C99</f>
        <v>0</v>
      </c>
      <c r="M99" s="125">
        <f t="shared" si="16"/>
        <v>0</v>
      </c>
      <c r="N99" s="125">
        <f t="shared" si="17"/>
        <v>0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3"/>
      <c r="AG99" s="23"/>
    </row>
    <row r="100" spans="1:33">
      <c r="A100" s="13" t="s">
        <v>459</v>
      </c>
      <c r="B100" s="5" t="s">
        <v>460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1">
        <f t="shared" si="26"/>
        <v>0</v>
      </c>
      <c r="M100" s="125">
        <f t="shared" si="16"/>
        <v>0</v>
      </c>
      <c r="N100" s="125">
        <f t="shared" si="17"/>
        <v>0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3"/>
      <c r="AG100" s="23"/>
    </row>
    <row r="101" spans="1:33">
      <c r="A101" s="13" t="s">
        <v>10</v>
      </c>
      <c r="B101" s="5" t="s">
        <v>461</v>
      </c>
      <c r="C101" s="110"/>
      <c r="D101" s="110"/>
      <c r="E101" s="110"/>
      <c r="F101" s="110"/>
      <c r="G101" s="110"/>
      <c r="H101" s="110"/>
      <c r="I101" s="110"/>
      <c r="J101" s="110"/>
      <c r="K101" s="110"/>
      <c r="L101" s="111">
        <f t="shared" si="26"/>
        <v>0</v>
      </c>
      <c r="M101" s="125">
        <f t="shared" si="16"/>
        <v>0</v>
      </c>
      <c r="N101" s="125">
        <f t="shared" si="17"/>
        <v>0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3"/>
      <c r="AG101" s="23"/>
    </row>
    <row r="102" spans="1:33">
      <c r="A102" s="15" t="s">
        <v>1079</v>
      </c>
      <c r="B102" s="7" t="s">
        <v>462</v>
      </c>
      <c r="C102" s="112"/>
      <c r="D102" s="112"/>
      <c r="E102" s="112"/>
      <c r="F102" s="112"/>
      <c r="G102" s="112"/>
      <c r="H102" s="112"/>
      <c r="I102" s="112"/>
      <c r="J102" s="112"/>
      <c r="K102" s="112"/>
      <c r="L102" s="113">
        <f t="shared" si="26"/>
        <v>0</v>
      </c>
      <c r="M102" s="125">
        <f t="shared" si="16"/>
        <v>0</v>
      </c>
      <c r="N102" s="125">
        <f t="shared" si="17"/>
        <v>0</v>
      </c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3"/>
      <c r="AG102" s="23"/>
    </row>
    <row r="103" spans="1:33">
      <c r="A103" s="37" t="s">
        <v>11</v>
      </c>
      <c r="B103" s="5" t="s">
        <v>463</v>
      </c>
      <c r="C103" s="114"/>
      <c r="D103" s="114"/>
      <c r="E103" s="114"/>
      <c r="F103" s="114"/>
      <c r="G103" s="114"/>
      <c r="H103" s="114"/>
      <c r="I103" s="114"/>
      <c r="J103" s="114"/>
      <c r="K103" s="114"/>
      <c r="L103" s="115">
        <f t="shared" si="26"/>
        <v>0</v>
      </c>
      <c r="M103" s="125">
        <f t="shared" si="16"/>
        <v>0</v>
      </c>
      <c r="N103" s="125">
        <f t="shared" si="17"/>
        <v>0</v>
      </c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3"/>
      <c r="AG103" s="23"/>
    </row>
    <row r="104" spans="1:33">
      <c r="A104" s="37" t="s">
        <v>1082</v>
      </c>
      <c r="B104" s="5" t="s">
        <v>466</v>
      </c>
      <c r="C104" s="114"/>
      <c r="D104" s="114"/>
      <c r="E104" s="114"/>
      <c r="F104" s="114"/>
      <c r="G104" s="114"/>
      <c r="H104" s="114"/>
      <c r="I104" s="114"/>
      <c r="J104" s="114"/>
      <c r="K104" s="114"/>
      <c r="L104" s="115">
        <f t="shared" si="26"/>
        <v>0</v>
      </c>
      <c r="M104" s="125">
        <f t="shared" si="16"/>
        <v>0</v>
      </c>
      <c r="N104" s="125">
        <f t="shared" si="17"/>
        <v>0</v>
      </c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3"/>
      <c r="AG104" s="23"/>
    </row>
    <row r="105" spans="1:33">
      <c r="A105" s="13" t="s">
        <v>467</v>
      </c>
      <c r="B105" s="5" t="s">
        <v>468</v>
      </c>
      <c r="C105" s="110"/>
      <c r="D105" s="110"/>
      <c r="E105" s="110"/>
      <c r="F105" s="110"/>
      <c r="G105" s="110"/>
      <c r="H105" s="110"/>
      <c r="I105" s="110"/>
      <c r="J105" s="110"/>
      <c r="K105" s="110"/>
      <c r="L105" s="111">
        <f t="shared" si="26"/>
        <v>0</v>
      </c>
      <c r="M105" s="125">
        <f t="shared" si="16"/>
        <v>0</v>
      </c>
      <c r="N105" s="125">
        <f t="shared" si="17"/>
        <v>0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3"/>
      <c r="AG105" s="23"/>
    </row>
    <row r="106" spans="1:33">
      <c r="A106" s="13" t="s">
        <v>12</v>
      </c>
      <c r="B106" s="5" t="s">
        <v>469</v>
      </c>
      <c r="C106" s="110"/>
      <c r="D106" s="110"/>
      <c r="E106" s="110"/>
      <c r="F106" s="110"/>
      <c r="G106" s="110"/>
      <c r="H106" s="110"/>
      <c r="I106" s="110"/>
      <c r="J106" s="110"/>
      <c r="K106" s="110"/>
      <c r="L106" s="111">
        <f t="shared" si="26"/>
        <v>0</v>
      </c>
      <c r="M106" s="125">
        <f t="shared" si="16"/>
        <v>0</v>
      </c>
      <c r="N106" s="125">
        <f t="shared" si="17"/>
        <v>0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3"/>
      <c r="AG106" s="23"/>
    </row>
    <row r="107" spans="1:33">
      <c r="A107" s="14" t="s">
        <v>1080</v>
      </c>
      <c r="B107" s="7" t="s">
        <v>470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7">
        <f t="shared" si="26"/>
        <v>0</v>
      </c>
      <c r="M107" s="125">
        <f t="shared" si="16"/>
        <v>0</v>
      </c>
      <c r="N107" s="125">
        <f t="shared" si="17"/>
        <v>0</v>
      </c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3"/>
      <c r="AG107" s="23"/>
    </row>
    <row r="108" spans="1:33">
      <c r="A108" s="37" t="s">
        <v>471</v>
      </c>
      <c r="B108" s="5" t="s">
        <v>472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5">
        <f t="shared" si="26"/>
        <v>0</v>
      </c>
      <c r="M108" s="125">
        <f t="shared" si="16"/>
        <v>0</v>
      </c>
      <c r="N108" s="125">
        <f t="shared" si="17"/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3"/>
      <c r="AG108" s="23"/>
    </row>
    <row r="109" spans="1:33">
      <c r="A109" s="37" t="s">
        <v>473</v>
      </c>
      <c r="B109" s="5" t="s">
        <v>474</v>
      </c>
      <c r="C109" s="114"/>
      <c r="D109" s="114"/>
      <c r="E109" s="114"/>
      <c r="F109" s="114"/>
      <c r="G109" s="114"/>
      <c r="H109" s="114"/>
      <c r="I109" s="114"/>
      <c r="J109" s="114"/>
      <c r="K109" s="114"/>
      <c r="L109" s="115">
        <f t="shared" si="26"/>
        <v>0</v>
      </c>
      <c r="M109" s="125">
        <f t="shared" si="16"/>
        <v>0</v>
      </c>
      <c r="N109" s="125">
        <f t="shared" si="17"/>
        <v>0</v>
      </c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3"/>
      <c r="AG109" s="23"/>
    </row>
    <row r="110" spans="1:33">
      <c r="A110" s="14" t="s">
        <v>475</v>
      </c>
      <c r="B110" s="7" t="s">
        <v>476</v>
      </c>
      <c r="C110" s="114"/>
      <c r="D110" s="114"/>
      <c r="E110" s="114"/>
      <c r="F110" s="114"/>
      <c r="G110" s="114"/>
      <c r="H110" s="114"/>
      <c r="I110" s="114"/>
      <c r="J110" s="114"/>
      <c r="K110" s="114"/>
      <c r="L110" s="115">
        <f t="shared" si="26"/>
        <v>0</v>
      </c>
      <c r="M110" s="125">
        <f t="shared" si="16"/>
        <v>0</v>
      </c>
      <c r="N110" s="125">
        <f t="shared" si="17"/>
        <v>0</v>
      </c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3"/>
      <c r="AG110" s="23"/>
    </row>
    <row r="111" spans="1:33">
      <c r="A111" s="37" t="s">
        <v>477</v>
      </c>
      <c r="B111" s="5" t="s">
        <v>478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115">
        <f t="shared" si="26"/>
        <v>0</v>
      </c>
      <c r="M111" s="125">
        <f t="shared" si="16"/>
        <v>0</v>
      </c>
      <c r="N111" s="125">
        <f t="shared" si="17"/>
        <v>0</v>
      </c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3"/>
      <c r="AG111" s="23"/>
    </row>
    <row r="112" spans="1:33">
      <c r="A112" s="37" t="s">
        <v>479</v>
      </c>
      <c r="B112" s="5" t="s">
        <v>480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5">
        <f t="shared" si="26"/>
        <v>0</v>
      </c>
      <c r="M112" s="125">
        <f t="shared" si="16"/>
        <v>0</v>
      </c>
      <c r="N112" s="125">
        <f t="shared" si="17"/>
        <v>0</v>
      </c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3"/>
      <c r="AG112" s="23"/>
    </row>
    <row r="113" spans="1:33">
      <c r="A113" s="37" t="s">
        <v>481</v>
      </c>
      <c r="B113" s="5" t="s">
        <v>482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5">
        <f t="shared" si="26"/>
        <v>0</v>
      </c>
      <c r="M113" s="125">
        <f t="shared" si="16"/>
        <v>0</v>
      </c>
      <c r="N113" s="125">
        <f t="shared" si="17"/>
        <v>0</v>
      </c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3"/>
      <c r="AG113" s="23"/>
    </row>
    <row r="114" spans="1:33">
      <c r="A114" s="38" t="s">
        <v>1081</v>
      </c>
      <c r="B114" s="39" t="s">
        <v>483</v>
      </c>
      <c r="C114" s="116">
        <f t="shared" ref="C114:L114" si="27">SUM(C99:C113)</f>
        <v>0</v>
      </c>
      <c r="D114" s="116">
        <f t="shared" si="27"/>
        <v>0</v>
      </c>
      <c r="E114" s="116">
        <f t="shared" si="27"/>
        <v>0</v>
      </c>
      <c r="F114" s="116">
        <f t="shared" si="27"/>
        <v>0</v>
      </c>
      <c r="G114" s="116">
        <f t="shared" si="27"/>
        <v>0</v>
      </c>
      <c r="H114" s="116">
        <f t="shared" si="27"/>
        <v>0</v>
      </c>
      <c r="I114" s="116">
        <f t="shared" si="27"/>
        <v>0</v>
      </c>
      <c r="J114" s="116">
        <f t="shared" si="27"/>
        <v>0</v>
      </c>
      <c r="K114" s="116">
        <f t="shared" si="27"/>
        <v>0</v>
      </c>
      <c r="L114" s="117">
        <f t="shared" si="27"/>
        <v>0</v>
      </c>
      <c r="M114" s="125">
        <f t="shared" si="16"/>
        <v>0</v>
      </c>
      <c r="N114" s="125">
        <f t="shared" si="17"/>
        <v>0</v>
      </c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3"/>
      <c r="AG114" s="23"/>
    </row>
    <row r="115" spans="1:33">
      <c r="A115" s="37" t="s">
        <v>484</v>
      </c>
      <c r="B115" s="5" t="s">
        <v>485</v>
      </c>
      <c r="C115" s="114"/>
      <c r="D115" s="114"/>
      <c r="E115" s="114"/>
      <c r="F115" s="114"/>
      <c r="G115" s="114"/>
      <c r="H115" s="114"/>
      <c r="I115" s="114"/>
      <c r="J115" s="114"/>
      <c r="K115" s="114"/>
      <c r="L115" s="115">
        <f>I115+F115+C115</f>
        <v>0</v>
      </c>
      <c r="M115" s="125">
        <f t="shared" si="16"/>
        <v>0</v>
      </c>
      <c r="N115" s="125">
        <f t="shared" si="17"/>
        <v>0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3"/>
      <c r="AG115" s="23"/>
    </row>
    <row r="116" spans="1:33">
      <c r="A116" s="13" t="s">
        <v>486</v>
      </c>
      <c r="B116" s="5" t="s">
        <v>487</v>
      </c>
      <c r="C116" s="110"/>
      <c r="D116" s="110"/>
      <c r="E116" s="110"/>
      <c r="F116" s="110"/>
      <c r="G116" s="110"/>
      <c r="H116" s="110"/>
      <c r="I116" s="110"/>
      <c r="J116" s="110"/>
      <c r="K116" s="110"/>
      <c r="L116" s="111">
        <f>I116+F116+C116</f>
        <v>0</v>
      </c>
      <c r="M116" s="125">
        <f t="shared" si="16"/>
        <v>0</v>
      </c>
      <c r="N116" s="125">
        <f t="shared" si="17"/>
        <v>0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3"/>
      <c r="AG116" s="23"/>
    </row>
    <row r="117" spans="1:33">
      <c r="A117" s="37" t="s">
        <v>13</v>
      </c>
      <c r="B117" s="5" t="s">
        <v>488</v>
      </c>
      <c r="C117" s="114"/>
      <c r="D117" s="114"/>
      <c r="E117" s="114"/>
      <c r="F117" s="114"/>
      <c r="G117" s="114"/>
      <c r="H117" s="114"/>
      <c r="I117" s="114"/>
      <c r="J117" s="114"/>
      <c r="K117" s="114"/>
      <c r="L117" s="115">
        <f>I117+F117+C117</f>
        <v>0</v>
      </c>
      <c r="M117" s="125">
        <f t="shared" si="16"/>
        <v>0</v>
      </c>
      <c r="N117" s="125">
        <f t="shared" si="17"/>
        <v>0</v>
      </c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3"/>
      <c r="AG117" s="23"/>
    </row>
    <row r="118" spans="1:33">
      <c r="A118" s="37" t="s">
        <v>1083</v>
      </c>
      <c r="B118" s="5" t="s">
        <v>489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5">
        <f>I118+F118+C118</f>
        <v>0</v>
      </c>
      <c r="M118" s="125">
        <f t="shared" si="16"/>
        <v>0</v>
      </c>
      <c r="N118" s="125">
        <f t="shared" si="17"/>
        <v>0</v>
      </c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3"/>
      <c r="AG118" s="23"/>
    </row>
    <row r="119" spans="1:33">
      <c r="A119" s="38" t="s">
        <v>1084</v>
      </c>
      <c r="B119" s="39" t="s">
        <v>493</v>
      </c>
      <c r="C119" s="116">
        <f>SUM(C115:C118)</f>
        <v>0</v>
      </c>
      <c r="D119" s="116"/>
      <c r="E119" s="116"/>
      <c r="F119" s="116">
        <f>SUM(F115:F118)</f>
        <v>0</v>
      </c>
      <c r="G119" s="116"/>
      <c r="H119" s="116"/>
      <c r="I119" s="116">
        <f>SUM(I115:I118)</f>
        <v>0</v>
      </c>
      <c r="J119" s="116"/>
      <c r="K119" s="116"/>
      <c r="L119" s="117">
        <f>SUM(L115:L118)</f>
        <v>0</v>
      </c>
      <c r="M119" s="125">
        <f t="shared" si="16"/>
        <v>0</v>
      </c>
      <c r="N119" s="125">
        <f t="shared" si="17"/>
        <v>0</v>
      </c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3"/>
      <c r="AG119" s="23"/>
    </row>
    <row r="120" spans="1:33">
      <c r="A120" s="13" t="s">
        <v>494</v>
      </c>
      <c r="B120" s="5" t="s">
        <v>495</v>
      </c>
      <c r="C120" s="110"/>
      <c r="D120" s="110"/>
      <c r="E120" s="110"/>
      <c r="F120" s="110"/>
      <c r="G120" s="110"/>
      <c r="H120" s="110"/>
      <c r="I120" s="110"/>
      <c r="J120" s="110"/>
      <c r="K120" s="110"/>
      <c r="L120" s="111">
        <f>I120+F120+C120</f>
        <v>0</v>
      </c>
      <c r="M120" s="125">
        <f t="shared" si="16"/>
        <v>0</v>
      </c>
      <c r="N120" s="125">
        <f t="shared" si="17"/>
        <v>0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3"/>
      <c r="AG120" s="23"/>
    </row>
    <row r="121" spans="1:33" ht="15.6">
      <c r="A121" s="40" t="s">
        <v>17</v>
      </c>
      <c r="B121" s="41" t="s">
        <v>496</v>
      </c>
      <c r="C121" s="116">
        <f t="shared" ref="C121:L121" si="28">C119+C114+C120</f>
        <v>0</v>
      </c>
      <c r="D121" s="116">
        <f t="shared" si="28"/>
        <v>0</v>
      </c>
      <c r="E121" s="116">
        <f t="shared" si="28"/>
        <v>0</v>
      </c>
      <c r="F121" s="116">
        <f t="shared" si="28"/>
        <v>0</v>
      </c>
      <c r="G121" s="116">
        <f t="shared" si="28"/>
        <v>0</v>
      </c>
      <c r="H121" s="116">
        <f t="shared" si="28"/>
        <v>0</v>
      </c>
      <c r="I121" s="116">
        <f t="shared" si="28"/>
        <v>0</v>
      </c>
      <c r="J121" s="116">
        <f t="shared" si="28"/>
        <v>0</v>
      </c>
      <c r="K121" s="116">
        <f t="shared" si="28"/>
        <v>0</v>
      </c>
      <c r="L121" s="117">
        <f t="shared" si="28"/>
        <v>0</v>
      </c>
      <c r="M121" s="125">
        <f t="shared" si="16"/>
        <v>0</v>
      </c>
      <c r="N121" s="125">
        <f t="shared" si="17"/>
        <v>0</v>
      </c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3"/>
      <c r="AG121" s="23"/>
    </row>
    <row r="122" spans="1:33" ht="15.6">
      <c r="A122" s="127" t="s">
        <v>54</v>
      </c>
      <c r="B122" s="128"/>
      <c r="C122" s="130">
        <f t="shared" ref="C122:L122" si="29">C121+C98</f>
        <v>51034</v>
      </c>
      <c r="D122" s="130">
        <f t="shared" si="29"/>
        <v>51034</v>
      </c>
      <c r="E122" s="130">
        <f t="shared" si="29"/>
        <v>43487</v>
      </c>
      <c r="F122" s="130">
        <f t="shared" si="29"/>
        <v>0</v>
      </c>
      <c r="G122" s="130">
        <f t="shared" si="29"/>
        <v>0</v>
      </c>
      <c r="H122" s="130">
        <f t="shared" si="29"/>
        <v>0</v>
      </c>
      <c r="I122" s="130">
        <f t="shared" si="29"/>
        <v>0</v>
      </c>
      <c r="J122" s="130">
        <f t="shared" si="29"/>
        <v>0</v>
      </c>
      <c r="K122" s="130">
        <f t="shared" si="29"/>
        <v>0</v>
      </c>
      <c r="L122" s="125">
        <f t="shared" si="29"/>
        <v>51034</v>
      </c>
      <c r="M122" s="125">
        <f t="shared" si="16"/>
        <v>51034</v>
      </c>
      <c r="N122" s="125">
        <f t="shared" si="17"/>
        <v>43487</v>
      </c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>
      <c r="B123" s="23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>
      <c r="B124" s="23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>
      <c r="B125" s="23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>
      <c r="B126" s="23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>
      <c r="B127" s="23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>
      <c r="B128" s="23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2:33">
      <c r="B129" s="23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2:33">
      <c r="B130" s="23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2:33">
      <c r="B131" s="23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2:33">
      <c r="B132" s="23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2:33">
      <c r="B133" s="23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2:33">
      <c r="B134" s="23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2:33">
      <c r="B135" s="23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2:33">
      <c r="B136" s="23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2:33">
      <c r="B137" s="23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2:33">
      <c r="B138" s="23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2:33">
      <c r="B139" s="23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2:33">
      <c r="B140" s="23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2:33">
      <c r="B141" s="23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2:33">
      <c r="B142" s="23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2:33">
      <c r="B143" s="23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2:33">
      <c r="B144" s="23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2:33">
      <c r="B145" s="23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2:33">
      <c r="B146" s="23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2:33">
      <c r="B147" s="23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2:33">
      <c r="B148" s="23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2:33">
      <c r="B149" s="23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2:33">
      <c r="B150" s="23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2:33">
      <c r="B151" s="23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2:33">
      <c r="B152" s="23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2:33">
      <c r="B153" s="23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2:33">
      <c r="B154" s="23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2:33">
      <c r="B155" s="23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2:33">
      <c r="B156" s="23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2:33">
      <c r="B157" s="23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2:33">
      <c r="B158" s="23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</row>
    <row r="159" spans="2:33">
      <c r="B159" s="23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2:33">
      <c r="B160" s="23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2:33">
      <c r="B161" s="23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2:33">
      <c r="B162" s="23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2:33">
      <c r="B163" s="23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2:33">
      <c r="B164" s="23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2:33">
      <c r="B165" s="23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2:33">
      <c r="B166" s="23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2:33">
      <c r="B167" s="23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2:33">
      <c r="B168" s="23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2:33">
      <c r="B169" s="23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2:33">
      <c r="B170" s="23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2:33">
      <c r="B171" s="23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</sheetData>
  <mergeCells count="2">
    <mergeCell ref="A1:L1"/>
    <mergeCell ref="A2:L2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29" orientation="portrait" horizontalDpi="300" verticalDpi="300" r:id="rId1"/>
  <headerFooter alignWithMargins="0">
    <oddHeader>&amp;R5.sz.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AF171"/>
  <sheetViews>
    <sheetView zoomScale="85" workbookViewId="0">
      <pane xSplit="2" ySplit="5" topLeftCell="D114" activePane="bottomRight" state="frozen"/>
      <selection activeCell="F122" sqref="F122:K122"/>
      <selection pane="topRight" activeCell="F122" sqref="F122:K122"/>
      <selection pane="bottomLeft" activeCell="F122" sqref="F122:K122"/>
      <selection pane="bottomRight" activeCell="N25" sqref="N25"/>
    </sheetView>
  </sheetViews>
  <sheetFormatPr defaultRowHeight="14.4"/>
  <cols>
    <col min="1" max="1" width="105.109375" customWidth="1"/>
    <col min="3" max="5" width="17.109375" style="122" customWidth="1"/>
    <col min="6" max="8" width="20.109375" style="122" customWidth="1"/>
    <col min="9" max="11" width="18.88671875" style="122" customWidth="1"/>
    <col min="12" max="14" width="15.6640625" style="122" customWidth="1"/>
    <col min="15" max="15" width="14.6640625" customWidth="1"/>
  </cols>
  <sheetData>
    <row r="1" spans="1:15" ht="20.25" customHeight="1">
      <c r="A1" s="281" t="s">
        <v>1020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3"/>
      <c r="M1" s="195"/>
      <c r="N1" s="195"/>
    </row>
    <row r="2" spans="1:15" ht="19.5" customHeight="1">
      <c r="A2" s="285" t="s">
        <v>102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  <c r="M2" s="195"/>
      <c r="N2" s="195"/>
    </row>
    <row r="3" spans="1:15" ht="18">
      <c r="A3" s="121"/>
    </row>
    <row r="4" spans="1:15">
      <c r="A4" s="129" t="s">
        <v>211</v>
      </c>
    </row>
    <row r="5" spans="1:15" ht="66.599999999999994">
      <c r="A5" s="2" t="s">
        <v>319</v>
      </c>
      <c r="B5" s="3" t="s">
        <v>320</v>
      </c>
      <c r="C5" s="123" t="s">
        <v>1022</v>
      </c>
      <c r="D5" s="123" t="s">
        <v>1021</v>
      </c>
      <c r="E5" s="123" t="s">
        <v>1032</v>
      </c>
      <c r="F5" s="123" t="s">
        <v>1023</v>
      </c>
      <c r="G5" s="123" t="s">
        <v>1024</v>
      </c>
      <c r="H5" s="123" t="s">
        <v>1025</v>
      </c>
      <c r="I5" s="123" t="s">
        <v>1026</v>
      </c>
      <c r="J5" s="123" t="s">
        <v>1027</v>
      </c>
      <c r="K5" s="123" t="s">
        <v>1028</v>
      </c>
      <c r="L5" s="124" t="s">
        <v>1029</v>
      </c>
      <c r="M5" s="124" t="s">
        <v>1030</v>
      </c>
      <c r="N5" s="124" t="s">
        <v>1031</v>
      </c>
      <c r="O5" s="199" t="s">
        <v>1054</v>
      </c>
    </row>
    <row r="6" spans="1:15">
      <c r="A6" s="28" t="s">
        <v>321</v>
      </c>
      <c r="B6" s="29" t="s">
        <v>322</v>
      </c>
      <c r="C6" s="130">
        <f>'2.kiadások Ök'!C6+'3.kiadások Faluház '!C6+'4.kiadások Óvoda'!C6+'5.kiadások PMH'!C6</f>
        <v>103288</v>
      </c>
      <c r="D6" s="130">
        <f>'2.kiadások Ök'!D6+'3.kiadások Faluház '!D6+'4.kiadások Óvoda'!D6+'5.kiadások PMH'!D6</f>
        <v>117056</v>
      </c>
      <c r="E6" s="130">
        <f>'2.kiadások Ök'!E6+'3.kiadások Faluház '!E6+'4.kiadások Óvoda'!E6+'5.kiadások PMH'!E6</f>
        <v>116325</v>
      </c>
      <c r="F6" s="130">
        <f>'2.kiadások Ök'!F6+'3.kiadások Faluház '!F6+'4.kiadások Óvoda'!F6+'5.kiadások PMH'!F6</f>
        <v>3771</v>
      </c>
      <c r="G6" s="130">
        <f>'2.kiadások Ök'!G6+'3.kiadások Faluház '!G6+'4.kiadások Óvoda'!G6+'5.kiadások PMH'!G6</f>
        <v>0</v>
      </c>
      <c r="H6" s="130">
        <f>'2.kiadások Ök'!H6+'3.kiadások Faluház '!H6+'4.kiadások Óvoda'!H6+'5.kiadások PMH'!H6</f>
        <v>0</v>
      </c>
      <c r="I6" s="130">
        <f>'2.kiadások Ök'!I6+'3.kiadások Faluház '!I6+'4.kiadások Óvoda'!I6+'5.kiadások PMH'!I6</f>
        <v>0</v>
      </c>
      <c r="J6" s="130">
        <f>'2.kiadások Ök'!J6+'3.kiadások Faluház '!J6+'4.kiadások Óvoda'!J6+'5.kiadások PMH'!J6</f>
        <v>0</v>
      </c>
      <c r="K6" s="130">
        <f>'2.kiadások Ök'!K6+'3.kiadások Faluház '!K6+'4.kiadások Óvoda'!K6+'5.kiadások PMH'!K6</f>
        <v>0</v>
      </c>
      <c r="L6" s="130">
        <f>'2.kiadások Ök'!L6+'3.kiadások Faluház '!L6+'4.kiadások Óvoda'!L6+'5.kiadások PMH'!L6</f>
        <v>107059</v>
      </c>
      <c r="M6" s="130">
        <f>'2.kiadások Ök'!M6+'3.kiadások Faluház '!M6+'4.kiadások Óvoda'!M6+'5.kiadások PMH'!M6</f>
        <v>117056</v>
      </c>
      <c r="N6" s="130">
        <f>'2.kiadások Ök'!N6+'3.kiadások Faluház '!N6+'4.kiadások Óvoda'!N6+'5.kiadások PMH'!N6</f>
        <v>116325</v>
      </c>
      <c r="O6" s="130">
        <f>'2.kiadások Ök'!O6+'3.kiadások Faluház '!O6+'4.kiadások Óvoda'!O6+'5.kiadások PMH'!O6</f>
        <v>0</v>
      </c>
    </row>
    <row r="7" spans="1:15">
      <c r="A7" s="28" t="s">
        <v>323</v>
      </c>
      <c r="B7" s="30" t="s">
        <v>324</v>
      </c>
      <c r="C7" s="130">
        <f>'2.kiadások Ök'!C7+'3.kiadások Faluház '!C7+'4.kiadások Óvoda'!C7+'5.kiadások PMH'!C7</f>
        <v>0</v>
      </c>
      <c r="D7" s="130">
        <f>'2.kiadások Ök'!D7+'3.kiadások Faluház '!D7+'4.kiadások Óvoda'!D7+'5.kiadások PMH'!D7</f>
        <v>213</v>
      </c>
      <c r="E7" s="130">
        <f>'2.kiadások Ök'!E7+'3.kiadások Faluház '!E7+'4.kiadások Óvoda'!E7+'5.kiadások PMH'!E7</f>
        <v>212</v>
      </c>
      <c r="F7" s="130">
        <f>'2.kiadások Ök'!F7+'3.kiadások Faluház '!F7+'4.kiadások Óvoda'!F7+'5.kiadások PMH'!F7</f>
        <v>0</v>
      </c>
      <c r="G7" s="130">
        <f>'2.kiadások Ök'!G7+'3.kiadások Faluház '!G7+'4.kiadások Óvoda'!G7+'5.kiadások PMH'!G7</f>
        <v>0</v>
      </c>
      <c r="H7" s="130">
        <f>'2.kiadások Ök'!H7+'3.kiadások Faluház '!H7+'4.kiadások Óvoda'!H7+'5.kiadások PMH'!H7</f>
        <v>0</v>
      </c>
      <c r="I7" s="130">
        <f>'2.kiadások Ök'!I7+'3.kiadások Faluház '!I7+'4.kiadások Óvoda'!I7+'5.kiadások PMH'!I7</f>
        <v>0</v>
      </c>
      <c r="J7" s="130">
        <f>'2.kiadások Ök'!J7+'3.kiadások Faluház '!J7+'4.kiadások Óvoda'!J7+'5.kiadások PMH'!J7</f>
        <v>0</v>
      </c>
      <c r="K7" s="130">
        <f>'2.kiadások Ök'!K7+'3.kiadások Faluház '!K7+'4.kiadások Óvoda'!K7+'5.kiadások PMH'!K7</f>
        <v>0</v>
      </c>
      <c r="L7" s="130">
        <f>'2.kiadások Ök'!L7+'3.kiadások Faluház '!L7+'4.kiadások Óvoda'!L7+'5.kiadások PMH'!L7</f>
        <v>0</v>
      </c>
      <c r="M7" s="130">
        <f>'2.kiadások Ök'!M7+'3.kiadások Faluház '!M7+'4.kiadások Óvoda'!M7+'5.kiadások PMH'!M7</f>
        <v>213</v>
      </c>
      <c r="N7" s="130">
        <f>'2.kiadások Ök'!N7+'3.kiadások Faluház '!N7+'4.kiadások Óvoda'!N7+'5.kiadások PMH'!N7</f>
        <v>212</v>
      </c>
      <c r="O7" s="130">
        <f>'2.kiadások Ök'!O7+'3.kiadások Faluház '!O7+'4.kiadások Óvoda'!O7+'5.kiadások PMH'!O7</f>
        <v>0</v>
      </c>
    </row>
    <row r="8" spans="1:15">
      <c r="A8" s="28" t="s">
        <v>325</v>
      </c>
      <c r="B8" s="30" t="s">
        <v>326</v>
      </c>
      <c r="C8" s="130">
        <f>'2.kiadások Ök'!C8+'3.kiadások Faluház '!C8+'4.kiadások Óvoda'!C8+'5.kiadások PMH'!C8</f>
        <v>0</v>
      </c>
      <c r="D8" s="130">
        <f>'2.kiadások Ök'!D8+'3.kiadások Faluház '!D8+'4.kiadások Óvoda'!D8+'5.kiadások PMH'!D8</f>
        <v>670</v>
      </c>
      <c r="E8" s="130">
        <f>'2.kiadások Ök'!E8+'3.kiadások Faluház '!E8+'4.kiadások Óvoda'!E8+'5.kiadások PMH'!E8</f>
        <v>669</v>
      </c>
      <c r="F8" s="130">
        <f>'2.kiadások Ök'!F8+'3.kiadások Faluház '!F8+'4.kiadások Óvoda'!F8+'5.kiadások PMH'!F8</f>
        <v>0</v>
      </c>
      <c r="G8" s="130">
        <f>'2.kiadások Ök'!G8+'3.kiadások Faluház '!G8+'4.kiadások Óvoda'!G8+'5.kiadások PMH'!G8</f>
        <v>0</v>
      </c>
      <c r="H8" s="130">
        <f>'2.kiadások Ök'!H8+'3.kiadások Faluház '!H8+'4.kiadások Óvoda'!H8+'5.kiadások PMH'!H8</f>
        <v>0</v>
      </c>
      <c r="I8" s="130">
        <f>'2.kiadások Ök'!I8+'3.kiadások Faluház '!I8+'4.kiadások Óvoda'!I8+'5.kiadások PMH'!I8</f>
        <v>0</v>
      </c>
      <c r="J8" s="130">
        <f>'2.kiadások Ök'!J8+'3.kiadások Faluház '!J8+'4.kiadások Óvoda'!J8+'5.kiadások PMH'!J8</f>
        <v>0</v>
      </c>
      <c r="K8" s="130">
        <f>'2.kiadások Ök'!K8+'3.kiadások Faluház '!K8+'4.kiadások Óvoda'!K8+'5.kiadások PMH'!K8</f>
        <v>0</v>
      </c>
      <c r="L8" s="130">
        <f>'2.kiadások Ök'!L8+'3.kiadások Faluház '!L8+'4.kiadások Óvoda'!L8+'5.kiadások PMH'!L8</f>
        <v>0</v>
      </c>
      <c r="M8" s="130">
        <f>'2.kiadások Ök'!M8+'3.kiadások Faluház '!M8+'4.kiadások Óvoda'!M8+'5.kiadások PMH'!M8</f>
        <v>670</v>
      </c>
      <c r="N8" s="130">
        <f>'2.kiadások Ök'!N8+'3.kiadások Faluház '!N8+'4.kiadások Óvoda'!N8+'5.kiadások PMH'!N8</f>
        <v>669</v>
      </c>
      <c r="O8" s="130">
        <f>'2.kiadások Ök'!O8+'3.kiadások Faluház '!O8+'4.kiadások Óvoda'!O8+'5.kiadások PMH'!O8</f>
        <v>0</v>
      </c>
    </row>
    <row r="9" spans="1:15">
      <c r="A9" s="31" t="s">
        <v>327</v>
      </c>
      <c r="B9" s="30" t="s">
        <v>328</v>
      </c>
      <c r="C9" s="130">
        <f>'2.kiadások Ök'!C9+'3.kiadások Faluház '!C9+'4.kiadások Óvoda'!C9+'5.kiadások PMH'!C9</f>
        <v>2504</v>
      </c>
      <c r="D9" s="130">
        <f>'2.kiadások Ök'!D9+'3.kiadások Faluház '!D9+'4.kiadások Óvoda'!D9+'5.kiadások PMH'!D9</f>
        <v>1356</v>
      </c>
      <c r="E9" s="130">
        <f>'2.kiadások Ök'!E9+'3.kiadások Faluház '!E9+'4.kiadások Óvoda'!E9+'5.kiadások PMH'!E9</f>
        <v>1355</v>
      </c>
      <c r="F9" s="130">
        <f>'2.kiadások Ök'!F9+'3.kiadások Faluház '!F9+'4.kiadások Óvoda'!F9+'5.kiadások PMH'!F9</f>
        <v>0</v>
      </c>
      <c r="G9" s="130">
        <f>'2.kiadások Ök'!G9+'3.kiadások Faluház '!G9+'4.kiadások Óvoda'!G9+'5.kiadások PMH'!G9</f>
        <v>0</v>
      </c>
      <c r="H9" s="130">
        <f>'2.kiadások Ök'!H9+'3.kiadások Faluház '!H9+'4.kiadások Óvoda'!H9+'5.kiadások PMH'!H9</f>
        <v>0</v>
      </c>
      <c r="I9" s="130">
        <f>'2.kiadások Ök'!I9+'3.kiadások Faluház '!I9+'4.kiadások Óvoda'!I9+'5.kiadások PMH'!I9</f>
        <v>0</v>
      </c>
      <c r="J9" s="130">
        <f>'2.kiadások Ök'!J9+'3.kiadások Faluház '!J9+'4.kiadások Óvoda'!J9+'5.kiadások PMH'!J9</f>
        <v>0</v>
      </c>
      <c r="K9" s="130">
        <f>'2.kiadások Ök'!K9+'3.kiadások Faluház '!K9+'4.kiadások Óvoda'!K9+'5.kiadások PMH'!K9</f>
        <v>0</v>
      </c>
      <c r="L9" s="130">
        <f>'2.kiadások Ök'!L9+'3.kiadások Faluház '!L9+'4.kiadások Óvoda'!L9+'5.kiadások PMH'!L9</f>
        <v>2504</v>
      </c>
      <c r="M9" s="130">
        <f>'2.kiadások Ök'!M9+'3.kiadások Faluház '!M9+'4.kiadások Óvoda'!M9+'5.kiadások PMH'!M9</f>
        <v>1356</v>
      </c>
      <c r="N9" s="130">
        <f>'2.kiadások Ök'!N9+'3.kiadások Faluház '!N9+'4.kiadások Óvoda'!N9+'5.kiadások PMH'!N9</f>
        <v>1355</v>
      </c>
      <c r="O9" s="130">
        <f>'2.kiadások Ök'!O9+'3.kiadások Faluház '!O9+'4.kiadások Óvoda'!O9+'5.kiadások PMH'!O9</f>
        <v>0</v>
      </c>
    </row>
    <row r="10" spans="1:15">
      <c r="A10" s="31" t="s">
        <v>329</v>
      </c>
      <c r="B10" s="30" t="s">
        <v>330</v>
      </c>
      <c r="C10" s="130">
        <f>'2.kiadások Ök'!C10+'3.kiadások Faluház '!C10+'4.kiadások Óvoda'!C10+'5.kiadások PMH'!C10</f>
        <v>1123</v>
      </c>
      <c r="D10" s="130">
        <f>'2.kiadások Ök'!D10+'3.kiadások Faluház '!D10+'4.kiadások Óvoda'!D10+'5.kiadások PMH'!D10</f>
        <v>1295</v>
      </c>
      <c r="E10" s="130">
        <f>'2.kiadások Ök'!E10+'3.kiadások Faluház '!E10+'4.kiadások Óvoda'!E10+'5.kiadások PMH'!E10</f>
        <v>1295</v>
      </c>
      <c r="F10" s="130">
        <f>'2.kiadások Ök'!F10+'3.kiadások Faluház '!F10+'4.kiadások Óvoda'!F10+'5.kiadások PMH'!F10</f>
        <v>0</v>
      </c>
      <c r="G10" s="130">
        <f>'2.kiadások Ök'!G10+'3.kiadások Faluház '!G10+'4.kiadások Óvoda'!G10+'5.kiadások PMH'!G10</f>
        <v>0</v>
      </c>
      <c r="H10" s="130">
        <f>'2.kiadások Ök'!H10+'3.kiadások Faluház '!H10+'4.kiadások Óvoda'!H10+'5.kiadások PMH'!H10</f>
        <v>0</v>
      </c>
      <c r="I10" s="130">
        <f>'2.kiadások Ök'!I10+'3.kiadások Faluház '!I10+'4.kiadások Óvoda'!I10+'5.kiadások PMH'!I10</f>
        <v>0</v>
      </c>
      <c r="J10" s="130">
        <f>'2.kiadások Ök'!J10+'3.kiadások Faluház '!J10+'4.kiadások Óvoda'!J10+'5.kiadások PMH'!J10</f>
        <v>0</v>
      </c>
      <c r="K10" s="130">
        <f>'2.kiadások Ök'!K10+'3.kiadások Faluház '!K10+'4.kiadások Óvoda'!K10+'5.kiadások PMH'!K10</f>
        <v>0</v>
      </c>
      <c r="L10" s="130">
        <f>'2.kiadások Ök'!L10+'3.kiadások Faluház '!L10+'4.kiadások Óvoda'!L10+'5.kiadások PMH'!L10</f>
        <v>1123</v>
      </c>
      <c r="M10" s="130">
        <f>'2.kiadások Ök'!M10+'3.kiadások Faluház '!M10+'4.kiadások Óvoda'!M10+'5.kiadások PMH'!M10</f>
        <v>1295</v>
      </c>
      <c r="N10" s="130">
        <f>'2.kiadások Ök'!N10+'3.kiadások Faluház '!N10+'4.kiadások Óvoda'!N10+'5.kiadások PMH'!N10</f>
        <v>1295</v>
      </c>
      <c r="O10" s="130">
        <f>'2.kiadások Ök'!O10+'3.kiadások Faluház '!O10+'4.kiadások Óvoda'!O10+'5.kiadások PMH'!O10</f>
        <v>0</v>
      </c>
    </row>
    <row r="11" spans="1:15">
      <c r="A11" s="31" t="s">
        <v>331</v>
      </c>
      <c r="B11" s="30" t="s">
        <v>332</v>
      </c>
      <c r="C11" s="130">
        <f>'2.kiadások Ök'!C11+'3.kiadások Faluház '!C11+'4.kiadások Óvoda'!C11+'5.kiadások PMH'!C11</f>
        <v>415</v>
      </c>
      <c r="D11" s="130">
        <f>'2.kiadások Ök'!D11+'3.kiadások Faluház '!D11+'4.kiadások Óvoda'!D11+'5.kiadások PMH'!D11</f>
        <v>2615</v>
      </c>
      <c r="E11" s="130">
        <f>'2.kiadások Ök'!E11+'3.kiadások Faluház '!E11+'4.kiadások Óvoda'!E11+'5.kiadások PMH'!E11</f>
        <v>2614</v>
      </c>
      <c r="F11" s="130">
        <f>'2.kiadások Ök'!F11+'3.kiadások Faluház '!F11+'4.kiadások Óvoda'!F11+'5.kiadások PMH'!F11</f>
        <v>0</v>
      </c>
      <c r="G11" s="130">
        <f>'2.kiadások Ök'!G11+'3.kiadások Faluház '!G11+'4.kiadások Óvoda'!G11+'5.kiadások PMH'!G11</f>
        <v>0</v>
      </c>
      <c r="H11" s="130">
        <f>'2.kiadások Ök'!H11+'3.kiadások Faluház '!H11+'4.kiadások Óvoda'!H11+'5.kiadások PMH'!H11</f>
        <v>0</v>
      </c>
      <c r="I11" s="130">
        <f>'2.kiadások Ök'!I11+'3.kiadások Faluház '!I11+'4.kiadások Óvoda'!I11+'5.kiadások PMH'!I11</f>
        <v>0</v>
      </c>
      <c r="J11" s="130">
        <f>'2.kiadások Ök'!J11+'3.kiadások Faluház '!J11+'4.kiadások Óvoda'!J11+'5.kiadások PMH'!J11</f>
        <v>0</v>
      </c>
      <c r="K11" s="130">
        <f>'2.kiadások Ök'!K11+'3.kiadások Faluház '!K11+'4.kiadások Óvoda'!K11+'5.kiadások PMH'!K11</f>
        <v>0</v>
      </c>
      <c r="L11" s="130">
        <f>'2.kiadások Ök'!L11+'3.kiadások Faluház '!L11+'4.kiadások Óvoda'!L11+'5.kiadások PMH'!L11</f>
        <v>415</v>
      </c>
      <c r="M11" s="130">
        <f>'2.kiadások Ök'!M11+'3.kiadások Faluház '!M11+'4.kiadások Óvoda'!M11+'5.kiadások PMH'!M11</f>
        <v>2615</v>
      </c>
      <c r="N11" s="130">
        <f>'2.kiadások Ök'!N11+'3.kiadások Faluház '!N11+'4.kiadások Óvoda'!N11+'5.kiadások PMH'!N11</f>
        <v>2614</v>
      </c>
      <c r="O11" s="130">
        <f>'2.kiadások Ök'!O11+'3.kiadások Faluház '!O11+'4.kiadások Óvoda'!O11+'5.kiadások PMH'!O11</f>
        <v>0</v>
      </c>
    </row>
    <row r="12" spans="1:15">
      <c r="A12" s="31" t="s">
        <v>333</v>
      </c>
      <c r="B12" s="30" t="s">
        <v>334</v>
      </c>
      <c r="C12" s="130">
        <f>'2.kiadások Ök'!C12+'3.kiadások Faluház '!C12+'4.kiadások Óvoda'!C12+'5.kiadások PMH'!C12</f>
        <v>9286</v>
      </c>
      <c r="D12" s="130">
        <f>'2.kiadások Ök'!D12+'3.kiadások Faluház '!D12+'4.kiadások Óvoda'!D12+'5.kiadások PMH'!D12</f>
        <v>6033</v>
      </c>
      <c r="E12" s="130">
        <f>'2.kiadások Ök'!E12+'3.kiadások Faluház '!E12+'4.kiadások Óvoda'!E12+'5.kiadások PMH'!E12</f>
        <v>5990</v>
      </c>
      <c r="F12" s="130">
        <f>'2.kiadások Ök'!F12+'3.kiadások Faluház '!F12+'4.kiadások Óvoda'!F12+'5.kiadások PMH'!F12</f>
        <v>0</v>
      </c>
      <c r="G12" s="130">
        <f>'2.kiadások Ök'!G12+'3.kiadások Faluház '!G12+'4.kiadások Óvoda'!G12+'5.kiadások PMH'!G12</f>
        <v>0</v>
      </c>
      <c r="H12" s="130">
        <f>'2.kiadások Ök'!H12+'3.kiadások Faluház '!H12+'4.kiadások Óvoda'!H12+'5.kiadások PMH'!H12</f>
        <v>0</v>
      </c>
      <c r="I12" s="130">
        <f>'2.kiadások Ök'!I12+'3.kiadások Faluház '!I12+'4.kiadások Óvoda'!I12+'5.kiadások PMH'!I12</f>
        <v>0</v>
      </c>
      <c r="J12" s="130">
        <f>'2.kiadások Ök'!J12+'3.kiadások Faluház '!J12+'4.kiadások Óvoda'!J12+'5.kiadások PMH'!J12</f>
        <v>0</v>
      </c>
      <c r="K12" s="130">
        <f>'2.kiadások Ök'!K12+'3.kiadások Faluház '!K12+'4.kiadások Óvoda'!K12+'5.kiadások PMH'!K12</f>
        <v>0</v>
      </c>
      <c r="L12" s="130">
        <f>'2.kiadások Ök'!L12+'3.kiadások Faluház '!L12+'4.kiadások Óvoda'!L12+'5.kiadások PMH'!L12</f>
        <v>9286</v>
      </c>
      <c r="M12" s="130">
        <f>'2.kiadások Ök'!M12+'3.kiadások Faluház '!M12+'4.kiadások Óvoda'!M12+'5.kiadások PMH'!M12</f>
        <v>6033</v>
      </c>
      <c r="N12" s="130">
        <f>'2.kiadások Ök'!N12+'3.kiadások Faluház '!N12+'4.kiadások Óvoda'!N12+'5.kiadások PMH'!N12</f>
        <v>5990</v>
      </c>
      <c r="O12" s="130">
        <f>'2.kiadások Ök'!O12+'3.kiadások Faluház '!O12+'4.kiadások Óvoda'!O12+'5.kiadások PMH'!O12</f>
        <v>0</v>
      </c>
    </row>
    <row r="13" spans="1:15">
      <c r="A13" s="31" t="s">
        <v>335</v>
      </c>
      <c r="B13" s="30" t="s">
        <v>336</v>
      </c>
      <c r="C13" s="130">
        <f>'2.kiadások Ök'!C13+'3.kiadások Faluház '!C13+'4.kiadások Óvoda'!C13+'5.kiadások PMH'!C13</f>
        <v>0</v>
      </c>
      <c r="D13" s="130">
        <f>'2.kiadások Ök'!D13+'3.kiadások Faluház '!D13+'4.kiadások Óvoda'!D13+'5.kiadások PMH'!D13</f>
        <v>114</v>
      </c>
      <c r="E13" s="130">
        <f>'2.kiadások Ök'!E13+'3.kiadások Faluház '!E13+'4.kiadások Óvoda'!E13+'5.kiadások PMH'!E13</f>
        <v>114</v>
      </c>
      <c r="F13" s="130">
        <f>'2.kiadások Ök'!F13+'3.kiadások Faluház '!F13+'4.kiadások Óvoda'!F13+'5.kiadások PMH'!F13</f>
        <v>0</v>
      </c>
      <c r="G13" s="130">
        <f>'2.kiadások Ök'!G13+'3.kiadások Faluház '!G13+'4.kiadások Óvoda'!G13+'5.kiadások PMH'!G13</f>
        <v>0</v>
      </c>
      <c r="H13" s="130">
        <f>'2.kiadások Ök'!H13+'3.kiadások Faluház '!H13+'4.kiadások Óvoda'!H13+'5.kiadások PMH'!H13</f>
        <v>0</v>
      </c>
      <c r="I13" s="130">
        <f>'2.kiadások Ök'!I13+'3.kiadások Faluház '!I13+'4.kiadások Óvoda'!I13+'5.kiadások PMH'!I13</f>
        <v>0</v>
      </c>
      <c r="J13" s="130">
        <f>'2.kiadások Ök'!J13+'3.kiadások Faluház '!J13+'4.kiadások Óvoda'!J13+'5.kiadások PMH'!J13</f>
        <v>0</v>
      </c>
      <c r="K13" s="130">
        <f>'2.kiadások Ök'!K13+'3.kiadások Faluház '!K13+'4.kiadások Óvoda'!K13+'5.kiadások PMH'!K13</f>
        <v>0</v>
      </c>
      <c r="L13" s="130">
        <f>'2.kiadások Ök'!L13+'3.kiadások Faluház '!L13+'4.kiadások Óvoda'!L13+'5.kiadások PMH'!L13</f>
        <v>0</v>
      </c>
      <c r="M13" s="130">
        <f>'2.kiadások Ök'!M13+'3.kiadások Faluház '!M13+'4.kiadások Óvoda'!M13+'5.kiadások PMH'!M13</f>
        <v>114</v>
      </c>
      <c r="N13" s="130">
        <f>'2.kiadások Ök'!N13+'3.kiadások Faluház '!N13+'4.kiadások Óvoda'!N13+'5.kiadások PMH'!N13</f>
        <v>114</v>
      </c>
      <c r="O13" s="130">
        <f>'2.kiadások Ök'!O13+'3.kiadások Faluház '!O13+'4.kiadások Óvoda'!O13+'5.kiadások PMH'!O13</f>
        <v>0</v>
      </c>
    </row>
    <row r="14" spans="1:15">
      <c r="A14" s="5" t="s">
        <v>337</v>
      </c>
      <c r="B14" s="30" t="s">
        <v>338</v>
      </c>
      <c r="C14" s="130">
        <f>'2.kiadások Ök'!C14+'3.kiadások Faluház '!C14+'4.kiadások Óvoda'!C14+'5.kiadások PMH'!C14</f>
        <v>833</v>
      </c>
      <c r="D14" s="130">
        <f>'2.kiadások Ök'!D14+'3.kiadások Faluház '!D14+'4.kiadások Óvoda'!D14+'5.kiadások PMH'!D14</f>
        <v>513</v>
      </c>
      <c r="E14" s="130">
        <f>'2.kiadások Ök'!E14+'3.kiadások Faluház '!E14+'4.kiadások Óvoda'!E14+'5.kiadások PMH'!E14</f>
        <v>513</v>
      </c>
      <c r="F14" s="130">
        <f>'2.kiadások Ök'!F14+'3.kiadások Faluház '!F14+'4.kiadások Óvoda'!F14+'5.kiadások PMH'!F14</f>
        <v>0</v>
      </c>
      <c r="G14" s="130">
        <f>'2.kiadások Ök'!G14+'3.kiadások Faluház '!G14+'4.kiadások Óvoda'!G14+'5.kiadások PMH'!G14</f>
        <v>0</v>
      </c>
      <c r="H14" s="130">
        <f>'2.kiadások Ök'!H14+'3.kiadások Faluház '!H14+'4.kiadások Óvoda'!H14+'5.kiadások PMH'!H14</f>
        <v>0</v>
      </c>
      <c r="I14" s="130">
        <f>'2.kiadások Ök'!I14+'3.kiadások Faluház '!I14+'4.kiadások Óvoda'!I14+'5.kiadások PMH'!I14</f>
        <v>0</v>
      </c>
      <c r="J14" s="130">
        <f>'2.kiadások Ök'!J14+'3.kiadások Faluház '!J14+'4.kiadások Óvoda'!J14+'5.kiadások PMH'!J14</f>
        <v>0</v>
      </c>
      <c r="K14" s="130">
        <f>'2.kiadások Ök'!K14+'3.kiadások Faluház '!K14+'4.kiadások Óvoda'!K14+'5.kiadások PMH'!K14</f>
        <v>0</v>
      </c>
      <c r="L14" s="130">
        <f>'2.kiadások Ök'!L14+'3.kiadások Faluház '!L14+'4.kiadások Óvoda'!L14+'5.kiadások PMH'!L14</f>
        <v>833</v>
      </c>
      <c r="M14" s="130">
        <f>'2.kiadások Ök'!M14+'3.kiadások Faluház '!M14+'4.kiadások Óvoda'!M14+'5.kiadások PMH'!M14</f>
        <v>513</v>
      </c>
      <c r="N14" s="130">
        <f>'2.kiadások Ök'!N14+'3.kiadások Faluház '!N14+'4.kiadások Óvoda'!N14+'5.kiadások PMH'!N14</f>
        <v>513</v>
      </c>
      <c r="O14" s="130">
        <f>'2.kiadások Ök'!O14+'3.kiadások Faluház '!O14+'4.kiadások Óvoda'!O14+'5.kiadások PMH'!O14</f>
        <v>0</v>
      </c>
    </row>
    <row r="15" spans="1:15">
      <c r="A15" s="5" t="s">
        <v>339</v>
      </c>
      <c r="B15" s="30" t="s">
        <v>340</v>
      </c>
      <c r="C15" s="130">
        <f>'2.kiadások Ök'!C15+'3.kiadások Faluház '!C15+'4.kiadások Óvoda'!C15+'5.kiadások PMH'!C15</f>
        <v>940</v>
      </c>
      <c r="D15" s="130">
        <f>'2.kiadások Ök'!D15+'3.kiadások Faluház '!D15+'4.kiadások Óvoda'!D15+'5.kiadások PMH'!D15</f>
        <v>823</v>
      </c>
      <c r="E15" s="130">
        <f>'2.kiadások Ök'!E15+'3.kiadások Faluház '!E15+'4.kiadások Óvoda'!E15+'5.kiadások PMH'!E15</f>
        <v>823</v>
      </c>
      <c r="F15" s="130">
        <f>'2.kiadások Ök'!F15+'3.kiadások Faluház '!F15+'4.kiadások Óvoda'!F15+'5.kiadások PMH'!F15</f>
        <v>0</v>
      </c>
      <c r="G15" s="130">
        <f>'2.kiadások Ök'!G15+'3.kiadások Faluház '!G15+'4.kiadások Óvoda'!G15+'5.kiadások PMH'!G15</f>
        <v>0</v>
      </c>
      <c r="H15" s="130">
        <f>'2.kiadások Ök'!H15+'3.kiadások Faluház '!H15+'4.kiadások Óvoda'!H15+'5.kiadások PMH'!H15</f>
        <v>0</v>
      </c>
      <c r="I15" s="130">
        <f>'2.kiadások Ök'!I15+'3.kiadások Faluház '!I15+'4.kiadások Óvoda'!I15+'5.kiadások PMH'!I15</f>
        <v>0</v>
      </c>
      <c r="J15" s="130">
        <f>'2.kiadások Ök'!J15+'3.kiadások Faluház '!J15+'4.kiadások Óvoda'!J15+'5.kiadások PMH'!J15</f>
        <v>0</v>
      </c>
      <c r="K15" s="130">
        <f>'2.kiadások Ök'!K15+'3.kiadások Faluház '!K15+'4.kiadások Óvoda'!K15+'5.kiadások PMH'!K15</f>
        <v>0</v>
      </c>
      <c r="L15" s="130">
        <f>'2.kiadások Ök'!L15+'3.kiadások Faluház '!L15+'4.kiadások Óvoda'!L15+'5.kiadások PMH'!L15</f>
        <v>940</v>
      </c>
      <c r="M15" s="130">
        <f>'2.kiadások Ök'!M15+'3.kiadások Faluház '!M15+'4.kiadások Óvoda'!M15+'5.kiadások PMH'!M15</f>
        <v>823</v>
      </c>
      <c r="N15" s="130">
        <f>'2.kiadások Ök'!N15+'3.kiadások Faluház '!N15+'4.kiadások Óvoda'!N15+'5.kiadások PMH'!N15</f>
        <v>823</v>
      </c>
      <c r="O15" s="130">
        <f>'2.kiadások Ök'!O15+'3.kiadások Faluház '!O15+'4.kiadások Óvoda'!O15+'5.kiadások PMH'!O15</f>
        <v>0</v>
      </c>
    </row>
    <row r="16" spans="1:15">
      <c r="A16" s="5" t="s">
        <v>341</v>
      </c>
      <c r="B16" s="30" t="s">
        <v>342</v>
      </c>
      <c r="C16" s="130">
        <f>'2.kiadások Ök'!C16+'3.kiadások Faluház '!C16+'4.kiadások Óvoda'!C16+'5.kiadások PMH'!C16</f>
        <v>0</v>
      </c>
      <c r="D16" s="130">
        <f>'2.kiadások Ök'!D16+'3.kiadások Faluház '!D16+'4.kiadások Óvoda'!D16+'5.kiadások PMH'!D16</f>
        <v>63</v>
      </c>
      <c r="E16" s="130">
        <f>'2.kiadások Ök'!E16+'3.kiadások Faluház '!E16+'4.kiadások Óvoda'!E16+'5.kiadások PMH'!E16</f>
        <v>63</v>
      </c>
      <c r="F16" s="130">
        <f>'2.kiadások Ök'!F16+'3.kiadások Faluház '!F16+'4.kiadások Óvoda'!F16+'5.kiadások PMH'!F16</f>
        <v>0</v>
      </c>
      <c r="G16" s="130">
        <f>'2.kiadások Ök'!G16+'3.kiadások Faluház '!G16+'4.kiadások Óvoda'!G16+'5.kiadások PMH'!G16</f>
        <v>0</v>
      </c>
      <c r="H16" s="130">
        <f>'2.kiadások Ök'!H16+'3.kiadások Faluház '!H16+'4.kiadások Óvoda'!H16+'5.kiadások PMH'!H16</f>
        <v>0</v>
      </c>
      <c r="I16" s="130">
        <f>'2.kiadások Ök'!I16+'3.kiadások Faluház '!I16+'4.kiadások Óvoda'!I16+'5.kiadások PMH'!I16</f>
        <v>0</v>
      </c>
      <c r="J16" s="130">
        <f>'2.kiadások Ök'!J16+'3.kiadások Faluház '!J16+'4.kiadások Óvoda'!J16+'5.kiadások PMH'!J16</f>
        <v>0</v>
      </c>
      <c r="K16" s="130">
        <f>'2.kiadások Ök'!K16+'3.kiadások Faluház '!K16+'4.kiadások Óvoda'!K16+'5.kiadások PMH'!K16</f>
        <v>0</v>
      </c>
      <c r="L16" s="130">
        <f>'2.kiadások Ök'!L16+'3.kiadások Faluház '!L16+'4.kiadások Óvoda'!L16+'5.kiadások PMH'!L16</f>
        <v>0</v>
      </c>
      <c r="M16" s="130">
        <f>'2.kiadások Ök'!M16+'3.kiadások Faluház '!M16+'4.kiadások Óvoda'!M16+'5.kiadások PMH'!M16</f>
        <v>63</v>
      </c>
      <c r="N16" s="130">
        <f>'2.kiadások Ök'!N16+'3.kiadások Faluház '!N16+'4.kiadások Óvoda'!N16+'5.kiadások PMH'!N16</f>
        <v>63</v>
      </c>
      <c r="O16" s="130">
        <f>'2.kiadások Ök'!O16+'3.kiadások Faluház '!O16+'4.kiadások Óvoda'!O16+'5.kiadások PMH'!O16</f>
        <v>0</v>
      </c>
    </row>
    <row r="17" spans="1:15">
      <c r="A17" s="5" t="s">
        <v>343</v>
      </c>
      <c r="B17" s="30" t="s">
        <v>344</v>
      </c>
      <c r="C17" s="130">
        <f>'2.kiadások Ök'!C17+'3.kiadások Faluház '!C17+'4.kiadások Óvoda'!C17+'5.kiadások PMH'!C17</f>
        <v>0</v>
      </c>
      <c r="D17" s="130">
        <f>'2.kiadások Ök'!D17+'3.kiadások Faluház '!D17+'4.kiadások Óvoda'!D17+'5.kiadások PMH'!D17</f>
        <v>0</v>
      </c>
      <c r="E17" s="130">
        <f>'2.kiadások Ök'!E17+'3.kiadások Faluház '!E17+'4.kiadások Óvoda'!E17+'5.kiadások PMH'!E17</f>
        <v>0</v>
      </c>
      <c r="F17" s="130">
        <f>'2.kiadások Ök'!F17+'3.kiadások Faluház '!F17+'4.kiadások Óvoda'!F17+'5.kiadások PMH'!F17</f>
        <v>0</v>
      </c>
      <c r="G17" s="130">
        <f>'2.kiadások Ök'!G17+'3.kiadások Faluház '!G17+'4.kiadások Óvoda'!G17+'5.kiadások PMH'!G17</f>
        <v>0</v>
      </c>
      <c r="H17" s="130">
        <f>'2.kiadások Ök'!H17+'3.kiadások Faluház '!H17+'4.kiadások Óvoda'!H17+'5.kiadások PMH'!H17</f>
        <v>0</v>
      </c>
      <c r="I17" s="130">
        <f>'2.kiadások Ök'!I17+'3.kiadások Faluház '!I17+'4.kiadások Óvoda'!I17+'5.kiadások PMH'!I17</f>
        <v>0</v>
      </c>
      <c r="J17" s="130">
        <f>'2.kiadások Ök'!J17+'3.kiadások Faluház '!J17+'4.kiadások Óvoda'!J17+'5.kiadások PMH'!J17</f>
        <v>0</v>
      </c>
      <c r="K17" s="130">
        <f>'2.kiadások Ök'!K17+'3.kiadások Faluház '!K17+'4.kiadások Óvoda'!K17+'5.kiadások PMH'!K17</f>
        <v>0</v>
      </c>
      <c r="L17" s="130">
        <f>'2.kiadások Ök'!L17+'3.kiadások Faluház '!L17+'4.kiadások Óvoda'!L17+'5.kiadások PMH'!L17</f>
        <v>0</v>
      </c>
      <c r="M17" s="130">
        <f>'2.kiadások Ök'!M17+'3.kiadások Faluház '!M17+'4.kiadások Óvoda'!M17+'5.kiadások PMH'!M17</f>
        <v>0</v>
      </c>
      <c r="N17" s="130">
        <f>'2.kiadások Ök'!N17+'3.kiadások Faluház '!N17+'4.kiadások Óvoda'!N17+'5.kiadások PMH'!N17</f>
        <v>0</v>
      </c>
      <c r="O17" s="130">
        <f>'2.kiadások Ök'!O17+'3.kiadások Faluház '!O17+'4.kiadások Óvoda'!O17+'5.kiadások PMH'!O17</f>
        <v>0</v>
      </c>
    </row>
    <row r="18" spans="1:15">
      <c r="A18" s="5" t="s">
        <v>1085</v>
      </c>
      <c r="B18" s="30" t="s">
        <v>345</v>
      </c>
      <c r="C18" s="130">
        <f>'2.kiadások Ök'!C18+'3.kiadások Faluház '!C18+'4.kiadások Óvoda'!C18+'5.kiadások PMH'!C18</f>
        <v>0</v>
      </c>
      <c r="D18" s="130">
        <f>'2.kiadások Ök'!D18+'3.kiadások Faluház '!D18+'4.kiadások Óvoda'!D18+'5.kiadások PMH'!D18</f>
        <v>1774</v>
      </c>
      <c r="E18" s="130">
        <f>'2.kiadások Ök'!E18+'3.kiadások Faluház '!E18+'4.kiadások Óvoda'!E18+'5.kiadások PMH'!E18</f>
        <v>1773</v>
      </c>
      <c r="F18" s="130">
        <f>'2.kiadások Ök'!F18+'3.kiadások Faluház '!F18+'4.kiadások Óvoda'!F18+'5.kiadások PMH'!F18</f>
        <v>0</v>
      </c>
      <c r="G18" s="130">
        <f>'2.kiadások Ök'!G18+'3.kiadások Faluház '!G18+'4.kiadások Óvoda'!G18+'5.kiadások PMH'!G18</f>
        <v>0</v>
      </c>
      <c r="H18" s="130">
        <f>'2.kiadások Ök'!H18+'3.kiadások Faluház '!H18+'4.kiadások Óvoda'!H18+'5.kiadások PMH'!H18</f>
        <v>0</v>
      </c>
      <c r="I18" s="130">
        <f>'2.kiadások Ök'!I18+'3.kiadások Faluház '!I18+'4.kiadások Óvoda'!I18+'5.kiadások PMH'!I18</f>
        <v>0</v>
      </c>
      <c r="J18" s="130">
        <f>'2.kiadások Ök'!J18+'3.kiadások Faluház '!J18+'4.kiadások Óvoda'!J18+'5.kiadások PMH'!J18</f>
        <v>0</v>
      </c>
      <c r="K18" s="130">
        <f>'2.kiadások Ök'!K18+'3.kiadások Faluház '!K18+'4.kiadások Óvoda'!K18+'5.kiadások PMH'!K18</f>
        <v>0</v>
      </c>
      <c r="L18" s="130">
        <f>'2.kiadások Ök'!L18+'3.kiadások Faluház '!L18+'4.kiadások Óvoda'!L18+'5.kiadások PMH'!L18</f>
        <v>0</v>
      </c>
      <c r="M18" s="130">
        <f>'2.kiadások Ök'!M18+'3.kiadások Faluház '!M18+'4.kiadások Óvoda'!M18+'5.kiadások PMH'!M18</f>
        <v>1774</v>
      </c>
      <c r="N18" s="130">
        <f>'2.kiadások Ök'!N18+'3.kiadások Faluház '!N18+'4.kiadások Óvoda'!N18+'5.kiadások PMH'!N18</f>
        <v>1773</v>
      </c>
      <c r="O18" s="130">
        <f>'2.kiadások Ök'!O18+'3.kiadások Faluház '!O18+'4.kiadások Óvoda'!O18+'5.kiadások PMH'!O18</f>
        <v>0</v>
      </c>
    </row>
    <row r="19" spans="1:15">
      <c r="A19" s="32" t="s">
        <v>618</v>
      </c>
      <c r="B19" s="33" t="s">
        <v>346</v>
      </c>
      <c r="C19" s="130">
        <f>'2.kiadások Ök'!C19+'3.kiadások Faluház '!C19+'4.kiadások Óvoda'!C19+'5.kiadások PMH'!C19</f>
        <v>118389</v>
      </c>
      <c r="D19" s="130">
        <f>'2.kiadások Ök'!D19+'3.kiadások Faluház '!D19+'4.kiadások Óvoda'!D19+'5.kiadások PMH'!D19</f>
        <v>132525</v>
      </c>
      <c r="E19" s="130">
        <f>'2.kiadások Ök'!E19+'3.kiadások Faluház '!E19+'4.kiadások Óvoda'!E19+'5.kiadások PMH'!E19</f>
        <v>131746</v>
      </c>
      <c r="F19" s="130">
        <f>'2.kiadások Ök'!F19+'3.kiadások Faluház '!F19+'4.kiadások Óvoda'!F19+'5.kiadások PMH'!F19</f>
        <v>3771</v>
      </c>
      <c r="G19" s="130">
        <f>'2.kiadások Ök'!G19+'3.kiadások Faluház '!G19+'4.kiadások Óvoda'!G19+'5.kiadások PMH'!G19</f>
        <v>0</v>
      </c>
      <c r="H19" s="130">
        <f>'2.kiadások Ök'!H19+'3.kiadások Faluház '!H19+'4.kiadások Óvoda'!H19+'5.kiadások PMH'!H19</f>
        <v>0</v>
      </c>
      <c r="I19" s="130">
        <f>'2.kiadások Ök'!I19+'3.kiadások Faluház '!I19+'4.kiadások Óvoda'!I19+'5.kiadások PMH'!I19</f>
        <v>0</v>
      </c>
      <c r="J19" s="130">
        <f>'2.kiadások Ök'!J19+'3.kiadások Faluház '!J19+'4.kiadások Óvoda'!J19+'5.kiadások PMH'!J19</f>
        <v>0</v>
      </c>
      <c r="K19" s="130">
        <f>'2.kiadások Ök'!K19+'3.kiadások Faluház '!K19+'4.kiadások Óvoda'!K19+'5.kiadások PMH'!K19</f>
        <v>0</v>
      </c>
      <c r="L19" s="130">
        <f>'2.kiadások Ök'!L19+'3.kiadások Faluház '!L19+'4.kiadások Óvoda'!L19+'5.kiadások PMH'!L19</f>
        <v>122160</v>
      </c>
      <c r="M19" s="130">
        <f>'2.kiadások Ök'!M19+'3.kiadások Faluház '!M19+'4.kiadások Óvoda'!M19+'5.kiadások PMH'!M19</f>
        <v>132525</v>
      </c>
      <c r="N19" s="130">
        <f>'2.kiadások Ök'!N19+'3.kiadások Faluház '!N19+'4.kiadások Óvoda'!N19+'5.kiadások PMH'!N19</f>
        <v>131746</v>
      </c>
      <c r="O19" s="130">
        <f>'2.kiadások Ök'!O19+'3.kiadások Faluház '!O19+'4.kiadások Óvoda'!O19+'5.kiadások PMH'!O19</f>
        <v>0</v>
      </c>
    </row>
    <row r="20" spans="1:15">
      <c r="A20" s="5" t="s">
        <v>347</v>
      </c>
      <c r="B20" s="30" t="s">
        <v>348</v>
      </c>
      <c r="C20" s="130">
        <f>'2.kiadások Ök'!C20+'3.kiadások Faluház '!C20+'4.kiadások Óvoda'!C20+'5.kiadások PMH'!C20</f>
        <v>0</v>
      </c>
      <c r="D20" s="130">
        <f>'2.kiadások Ök'!D20+'3.kiadások Faluház '!D20+'4.kiadások Óvoda'!D20+'5.kiadások PMH'!D20</f>
        <v>911</v>
      </c>
      <c r="E20" s="130">
        <f>'2.kiadások Ök'!E20+'3.kiadások Faluház '!E20+'4.kiadások Óvoda'!E20+'5.kiadások PMH'!E20</f>
        <v>911</v>
      </c>
      <c r="F20" s="130">
        <f>'2.kiadások Ök'!F20+'3.kiadások Faluház '!F20+'4.kiadások Óvoda'!F20+'5.kiadások PMH'!F20</f>
        <v>0</v>
      </c>
      <c r="G20" s="130">
        <f>'2.kiadások Ök'!G20+'3.kiadások Faluház '!G20+'4.kiadások Óvoda'!G20+'5.kiadások PMH'!G20</f>
        <v>0</v>
      </c>
      <c r="H20" s="130">
        <f>'2.kiadások Ök'!H20+'3.kiadások Faluház '!H20+'4.kiadások Óvoda'!H20+'5.kiadások PMH'!H20</f>
        <v>0</v>
      </c>
      <c r="I20" s="130">
        <f>'2.kiadások Ök'!I20+'3.kiadások Faluház '!I20+'4.kiadások Óvoda'!I20+'5.kiadások PMH'!I20</f>
        <v>0</v>
      </c>
      <c r="J20" s="130">
        <f>'2.kiadások Ök'!J20+'3.kiadások Faluház '!J20+'4.kiadások Óvoda'!J20+'5.kiadások PMH'!J20</f>
        <v>0</v>
      </c>
      <c r="K20" s="130">
        <f>'2.kiadások Ök'!K20+'3.kiadások Faluház '!K20+'4.kiadások Óvoda'!K20+'5.kiadások PMH'!K20</f>
        <v>0</v>
      </c>
      <c r="L20" s="130">
        <f>'2.kiadások Ök'!L20+'3.kiadások Faluház '!L20+'4.kiadások Óvoda'!L20+'5.kiadások PMH'!L20</f>
        <v>0</v>
      </c>
      <c r="M20" s="130">
        <f>'2.kiadások Ök'!M20+'3.kiadások Faluház '!M20+'4.kiadások Óvoda'!M20+'5.kiadások PMH'!M20</f>
        <v>911</v>
      </c>
      <c r="N20" s="130">
        <f>'2.kiadások Ök'!N20+'3.kiadások Faluház '!N20+'4.kiadások Óvoda'!N20+'5.kiadások PMH'!N20</f>
        <v>911</v>
      </c>
      <c r="O20" s="130">
        <f>'2.kiadások Ök'!O20+'3.kiadások Faluház '!O20+'4.kiadások Óvoda'!O20+'5.kiadások PMH'!O20</f>
        <v>0</v>
      </c>
    </row>
    <row r="21" spans="1:15">
      <c r="A21" s="5" t="s">
        <v>349</v>
      </c>
      <c r="B21" s="30" t="s">
        <v>350</v>
      </c>
      <c r="C21" s="130">
        <f>'2.kiadások Ök'!C21+'3.kiadások Faluház '!C21+'4.kiadások Óvoda'!C21+'5.kiadások PMH'!C21</f>
        <v>2281</v>
      </c>
      <c r="D21" s="130">
        <f>'2.kiadások Ök'!D21+'3.kiadások Faluház '!D21+'4.kiadások Óvoda'!D21+'5.kiadások PMH'!D21</f>
        <v>1770</v>
      </c>
      <c r="E21" s="130">
        <f>'2.kiadások Ök'!E21+'3.kiadások Faluház '!E21+'4.kiadások Óvoda'!E21+'5.kiadások PMH'!E21</f>
        <v>1769</v>
      </c>
      <c r="F21" s="130">
        <f>'2.kiadások Ök'!F21+'3.kiadások Faluház '!F21+'4.kiadások Óvoda'!F21+'5.kiadások PMH'!F21</f>
        <v>0</v>
      </c>
      <c r="G21" s="130">
        <f>'2.kiadások Ök'!G21+'3.kiadások Faluház '!G21+'4.kiadások Óvoda'!G21+'5.kiadások PMH'!G21</f>
        <v>0</v>
      </c>
      <c r="H21" s="130">
        <f>'2.kiadások Ök'!H21+'3.kiadások Faluház '!H21+'4.kiadások Óvoda'!H21+'5.kiadások PMH'!H21</f>
        <v>0</v>
      </c>
      <c r="I21" s="130">
        <f>'2.kiadások Ök'!I21+'3.kiadások Faluház '!I21+'4.kiadások Óvoda'!I21+'5.kiadások PMH'!I21</f>
        <v>0</v>
      </c>
      <c r="J21" s="130">
        <f>'2.kiadások Ök'!J21+'3.kiadások Faluház '!J21+'4.kiadások Óvoda'!J21+'5.kiadások PMH'!J21</f>
        <v>0</v>
      </c>
      <c r="K21" s="130">
        <f>'2.kiadások Ök'!K21+'3.kiadások Faluház '!K21+'4.kiadások Óvoda'!K21+'5.kiadások PMH'!K21</f>
        <v>0</v>
      </c>
      <c r="L21" s="130">
        <f>'2.kiadások Ök'!L21+'3.kiadások Faluház '!L21+'4.kiadások Óvoda'!L21+'5.kiadások PMH'!L21</f>
        <v>2281</v>
      </c>
      <c r="M21" s="130">
        <f>'2.kiadások Ök'!M21+'3.kiadások Faluház '!M21+'4.kiadások Óvoda'!M21+'5.kiadások PMH'!M21</f>
        <v>1770</v>
      </c>
      <c r="N21" s="130">
        <f>'2.kiadások Ök'!N21+'3.kiadások Faluház '!N21+'4.kiadások Óvoda'!N21+'5.kiadások PMH'!N21</f>
        <v>1769</v>
      </c>
      <c r="O21" s="130">
        <f>'2.kiadások Ök'!O21+'3.kiadások Faluház '!O21+'4.kiadások Óvoda'!O21+'5.kiadások PMH'!O21</f>
        <v>0</v>
      </c>
    </row>
    <row r="22" spans="1:15">
      <c r="A22" s="6" t="s">
        <v>351</v>
      </c>
      <c r="B22" s="30" t="s">
        <v>352</v>
      </c>
      <c r="C22" s="130">
        <f>'2.kiadások Ök'!C22+'3.kiadások Faluház '!C22+'4.kiadások Óvoda'!C22+'5.kiadások PMH'!C22</f>
        <v>650</v>
      </c>
      <c r="D22" s="130">
        <f>'2.kiadások Ök'!D22+'3.kiadások Faluház '!D22+'4.kiadások Óvoda'!D22+'5.kiadások PMH'!D22</f>
        <v>1577</v>
      </c>
      <c r="E22" s="130">
        <f>'2.kiadások Ök'!E22+'3.kiadások Faluház '!E22+'4.kiadások Óvoda'!E22+'5.kiadások PMH'!E22</f>
        <v>1576</v>
      </c>
      <c r="F22" s="130">
        <f>'2.kiadások Ök'!F22+'3.kiadások Faluház '!F22+'4.kiadások Óvoda'!F22+'5.kiadások PMH'!F22</f>
        <v>0</v>
      </c>
      <c r="G22" s="130">
        <f>'2.kiadások Ök'!G22+'3.kiadások Faluház '!G22+'4.kiadások Óvoda'!G22+'5.kiadások PMH'!G22</f>
        <v>0</v>
      </c>
      <c r="H22" s="130">
        <f>'2.kiadások Ök'!H22+'3.kiadások Faluház '!H22+'4.kiadások Óvoda'!H22+'5.kiadások PMH'!H22</f>
        <v>0</v>
      </c>
      <c r="I22" s="130">
        <f>'2.kiadások Ök'!I22+'3.kiadások Faluház '!I22+'4.kiadások Óvoda'!I22+'5.kiadások PMH'!I22</f>
        <v>0</v>
      </c>
      <c r="J22" s="130">
        <f>'2.kiadások Ök'!J22+'3.kiadások Faluház '!J22+'4.kiadások Óvoda'!J22+'5.kiadások PMH'!J22</f>
        <v>0</v>
      </c>
      <c r="K22" s="130">
        <f>'2.kiadások Ök'!K22+'3.kiadások Faluház '!K22+'4.kiadások Óvoda'!K22+'5.kiadások PMH'!K22</f>
        <v>0</v>
      </c>
      <c r="L22" s="130">
        <f>'2.kiadások Ök'!L22+'3.kiadások Faluház '!L22+'4.kiadások Óvoda'!L22+'5.kiadások PMH'!L22</f>
        <v>650</v>
      </c>
      <c r="M22" s="130">
        <f>'2.kiadások Ök'!M22+'3.kiadások Faluház '!M22+'4.kiadások Óvoda'!M22+'5.kiadások PMH'!M22</f>
        <v>1577</v>
      </c>
      <c r="N22" s="130">
        <f>'2.kiadások Ök'!N22+'3.kiadások Faluház '!N22+'4.kiadások Óvoda'!N22+'5.kiadások PMH'!N22</f>
        <v>1576</v>
      </c>
      <c r="O22" s="130">
        <f>'2.kiadások Ök'!O22+'3.kiadások Faluház '!O22+'4.kiadások Óvoda'!O22+'5.kiadások PMH'!O22</f>
        <v>0</v>
      </c>
    </row>
    <row r="23" spans="1:15">
      <c r="A23" s="7" t="s">
        <v>619</v>
      </c>
      <c r="B23" s="33" t="s">
        <v>353</v>
      </c>
      <c r="C23" s="130">
        <f>'2.kiadások Ök'!C23+'3.kiadások Faluház '!C23+'4.kiadások Óvoda'!C23+'5.kiadások PMH'!C23</f>
        <v>2931</v>
      </c>
      <c r="D23" s="130">
        <f>'2.kiadások Ök'!D23+'3.kiadások Faluház '!D23+'4.kiadások Óvoda'!D23+'5.kiadások PMH'!D23</f>
        <v>4258</v>
      </c>
      <c r="E23" s="130">
        <f>'2.kiadások Ök'!E23+'3.kiadások Faluház '!E23+'4.kiadások Óvoda'!E23+'5.kiadások PMH'!E23</f>
        <v>4256</v>
      </c>
      <c r="F23" s="130">
        <f>'2.kiadások Ök'!F23+'3.kiadások Faluház '!F23+'4.kiadások Óvoda'!F23+'5.kiadások PMH'!F23</f>
        <v>0</v>
      </c>
      <c r="G23" s="130">
        <f>'2.kiadások Ök'!G23+'3.kiadások Faluház '!G23+'4.kiadások Óvoda'!G23+'5.kiadások PMH'!G23</f>
        <v>0</v>
      </c>
      <c r="H23" s="130">
        <f>'2.kiadások Ök'!H23+'3.kiadások Faluház '!H23+'4.kiadások Óvoda'!H23+'5.kiadások PMH'!H23</f>
        <v>0</v>
      </c>
      <c r="I23" s="130">
        <f>'2.kiadások Ök'!I23+'3.kiadások Faluház '!I23+'4.kiadások Óvoda'!I23+'5.kiadások PMH'!I23</f>
        <v>0</v>
      </c>
      <c r="J23" s="130">
        <f>'2.kiadások Ök'!J23+'3.kiadások Faluház '!J23+'4.kiadások Óvoda'!J23+'5.kiadások PMH'!J23</f>
        <v>0</v>
      </c>
      <c r="K23" s="130">
        <f>'2.kiadások Ök'!K23+'3.kiadások Faluház '!K23+'4.kiadások Óvoda'!K23+'5.kiadások PMH'!K23</f>
        <v>0</v>
      </c>
      <c r="L23" s="130">
        <f>'2.kiadások Ök'!L23+'3.kiadások Faluház '!L23+'4.kiadások Óvoda'!L23+'5.kiadások PMH'!L23</f>
        <v>2931</v>
      </c>
      <c r="M23" s="130">
        <f>'2.kiadások Ök'!M23+'3.kiadások Faluház '!M23+'4.kiadások Óvoda'!M23+'5.kiadások PMH'!M23</f>
        <v>4258</v>
      </c>
      <c r="N23" s="130">
        <f>'2.kiadások Ök'!N23+'3.kiadások Faluház '!N23+'4.kiadások Óvoda'!N23+'5.kiadások PMH'!N23</f>
        <v>4256</v>
      </c>
      <c r="O23" s="130">
        <f>'2.kiadások Ök'!O23+'3.kiadások Faluház '!O23+'4.kiadások Óvoda'!O23+'5.kiadások PMH'!O23</f>
        <v>0</v>
      </c>
    </row>
    <row r="24" spans="1:15">
      <c r="A24" s="51" t="s">
        <v>14</v>
      </c>
      <c r="B24" s="52" t="s">
        <v>354</v>
      </c>
      <c r="C24" s="130">
        <f>'2.kiadások Ök'!C24+'3.kiadások Faluház '!C24+'4.kiadások Óvoda'!C24+'5.kiadások PMH'!C24</f>
        <v>121320</v>
      </c>
      <c r="D24" s="130">
        <f>'2.kiadások Ök'!D24+'3.kiadások Faluház '!D24+'4.kiadások Óvoda'!D24+'5.kiadások PMH'!D24</f>
        <v>136783</v>
      </c>
      <c r="E24" s="130">
        <f>'2.kiadások Ök'!E24+'3.kiadások Faluház '!E24+'4.kiadások Óvoda'!E24+'5.kiadások PMH'!E24</f>
        <v>136002</v>
      </c>
      <c r="F24" s="130">
        <f>'2.kiadások Ök'!F24+'3.kiadások Faluház '!F24+'4.kiadások Óvoda'!F24+'5.kiadások PMH'!F24</f>
        <v>3771</v>
      </c>
      <c r="G24" s="130">
        <f>'2.kiadások Ök'!G24+'3.kiadások Faluház '!G24+'4.kiadások Óvoda'!G24+'5.kiadások PMH'!G24</f>
        <v>0</v>
      </c>
      <c r="H24" s="130">
        <f>'2.kiadások Ök'!H24+'3.kiadások Faluház '!H24+'4.kiadások Óvoda'!H24+'5.kiadások PMH'!H24</f>
        <v>0</v>
      </c>
      <c r="I24" s="130">
        <f>'2.kiadások Ök'!I24+'3.kiadások Faluház '!I24+'4.kiadások Óvoda'!I24+'5.kiadások PMH'!I24</f>
        <v>0</v>
      </c>
      <c r="J24" s="130">
        <f>'2.kiadások Ök'!J24+'3.kiadások Faluház '!J24+'4.kiadások Óvoda'!J24+'5.kiadások PMH'!J24</f>
        <v>0</v>
      </c>
      <c r="K24" s="130">
        <f>'2.kiadások Ök'!K24+'3.kiadások Faluház '!K24+'4.kiadások Óvoda'!K24+'5.kiadások PMH'!K24</f>
        <v>0</v>
      </c>
      <c r="L24" s="130">
        <f>'2.kiadások Ök'!L24+'3.kiadások Faluház '!L24+'4.kiadások Óvoda'!L24+'5.kiadások PMH'!L24</f>
        <v>125091</v>
      </c>
      <c r="M24" s="130">
        <f>'2.kiadások Ök'!M24+'3.kiadások Faluház '!M24+'4.kiadások Óvoda'!M24+'5.kiadások PMH'!M24</f>
        <v>136783</v>
      </c>
      <c r="N24" s="130">
        <f>'2.kiadások Ök'!N24+'3.kiadások Faluház '!N24+'4.kiadások Óvoda'!N24+'5.kiadások PMH'!N24</f>
        <v>136002</v>
      </c>
      <c r="O24" s="130">
        <f>'2.kiadások Ök'!O24+'3.kiadások Faluház '!O24+'4.kiadások Óvoda'!O24+'5.kiadások PMH'!O24</f>
        <v>0</v>
      </c>
    </row>
    <row r="25" spans="1:15">
      <c r="A25" s="39" t="s">
        <v>1086</v>
      </c>
      <c r="B25" s="52" t="s">
        <v>355</v>
      </c>
      <c r="C25" s="130">
        <f>'2.kiadások Ök'!C25+'3.kiadások Faluház '!C25+'4.kiadások Óvoda'!C25+'5.kiadások PMH'!C25</f>
        <v>32109</v>
      </c>
      <c r="D25" s="130">
        <f>'2.kiadások Ök'!D25+'3.kiadások Faluház '!D25+'4.kiadások Óvoda'!D25+'5.kiadások PMH'!D25</f>
        <v>33561</v>
      </c>
      <c r="E25" s="130">
        <f>'2.kiadások Ök'!E25+'3.kiadások Faluház '!E25+'4.kiadások Óvoda'!E25+'5.kiadások PMH'!E25</f>
        <v>33556</v>
      </c>
      <c r="F25" s="130">
        <f>'2.kiadások Ök'!F25+'3.kiadások Faluház '!F25+'4.kiadások Óvoda'!F25+'5.kiadások PMH'!F25</f>
        <v>892</v>
      </c>
      <c r="G25" s="130">
        <f>'2.kiadások Ök'!G25+'3.kiadások Faluház '!G25+'4.kiadások Óvoda'!G25+'5.kiadások PMH'!G25</f>
        <v>0</v>
      </c>
      <c r="H25" s="130">
        <f>'2.kiadások Ök'!H25+'3.kiadások Faluház '!H25+'4.kiadások Óvoda'!H25+'5.kiadások PMH'!H25</f>
        <v>0</v>
      </c>
      <c r="I25" s="130">
        <f>'2.kiadások Ök'!I25+'3.kiadások Faluház '!I25+'4.kiadások Óvoda'!I25+'5.kiadások PMH'!I25</f>
        <v>0</v>
      </c>
      <c r="J25" s="130">
        <f>'2.kiadások Ök'!J25+'3.kiadások Faluház '!J25+'4.kiadások Óvoda'!J25+'5.kiadások PMH'!J25</f>
        <v>0</v>
      </c>
      <c r="K25" s="130">
        <f>'2.kiadások Ök'!K25+'3.kiadások Faluház '!K25+'4.kiadások Óvoda'!K25+'5.kiadások PMH'!K25</f>
        <v>0</v>
      </c>
      <c r="L25" s="130">
        <f>'2.kiadások Ök'!L25+'3.kiadások Faluház '!L25+'4.kiadások Óvoda'!L25+'5.kiadások PMH'!L25</f>
        <v>33001</v>
      </c>
      <c r="M25" s="130">
        <f>'2.kiadások Ök'!M25+'3.kiadások Faluház '!M25+'4.kiadások Óvoda'!M25+'5.kiadások PMH'!M25</f>
        <v>33561</v>
      </c>
      <c r="N25" s="130">
        <f>'2.kiadások Ök'!N25+'3.kiadások Faluház '!N25+'4.kiadások Óvoda'!N25+'5.kiadások PMH'!N25</f>
        <v>33556</v>
      </c>
      <c r="O25" s="130">
        <f>'2.kiadások Ök'!O25+'3.kiadások Faluház '!O25+'4.kiadások Óvoda'!O25+'5.kiadások PMH'!O25</f>
        <v>0</v>
      </c>
    </row>
    <row r="26" spans="1:15">
      <c r="A26" s="5" t="s">
        <v>356</v>
      </c>
      <c r="B26" s="30" t="s">
        <v>357</v>
      </c>
      <c r="C26" s="130">
        <f>'2.kiadások Ök'!C26+'3.kiadások Faluház '!C26+'4.kiadások Óvoda'!C26+'5.kiadások PMH'!C26</f>
        <v>2785</v>
      </c>
      <c r="D26" s="130">
        <f>'2.kiadások Ök'!D26+'3.kiadások Faluház '!D26+'4.kiadások Óvoda'!D26+'5.kiadások PMH'!D26</f>
        <v>2717</v>
      </c>
      <c r="E26" s="130">
        <f>'2.kiadások Ök'!E26+'3.kiadások Faluház '!E26+'4.kiadások Óvoda'!E26+'5.kiadások PMH'!E26</f>
        <v>2716</v>
      </c>
      <c r="F26" s="130">
        <f>'2.kiadások Ök'!F26+'3.kiadások Faluház '!F26+'4.kiadások Óvoda'!F26+'5.kiadások PMH'!F26</f>
        <v>0</v>
      </c>
      <c r="G26" s="130">
        <f>'2.kiadások Ök'!G26+'3.kiadások Faluház '!G26+'4.kiadások Óvoda'!G26+'5.kiadások PMH'!G26</f>
        <v>0</v>
      </c>
      <c r="H26" s="130">
        <f>'2.kiadások Ök'!H26+'3.kiadások Faluház '!H26+'4.kiadások Óvoda'!H26+'5.kiadások PMH'!H26</f>
        <v>0</v>
      </c>
      <c r="I26" s="130">
        <f>'2.kiadások Ök'!I26+'3.kiadások Faluház '!I26+'4.kiadások Óvoda'!I26+'5.kiadások PMH'!I26</f>
        <v>0</v>
      </c>
      <c r="J26" s="130">
        <f>'2.kiadások Ök'!J26+'3.kiadások Faluház '!J26+'4.kiadások Óvoda'!J26+'5.kiadások PMH'!J26</f>
        <v>0</v>
      </c>
      <c r="K26" s="130">
        <f>'2.kiadások Ök'!K26+'3.kiadások Faluház '!K26+'4.kiadások Óvoda'!K26+'5.kiadások PMH'!K26</f>
        <v>0</v>
      </c>
      <c r="L26" s="130">
        <f>'2.kiadások Ök'!L26+'3.kiadások Faluház '!L26+'4.kiadások Óvoda'!L26+'5.kiadások PMH'!L26</f>
        <v>2785</v>
      </c>
      <c r="M26" s="130">
        <f>'2.kiadások Ök'!M26+'3.kiadások Faluház '!M26+'4.kiadások Óvoda'!M26+'5.kiadások PMH'!M26</f>
        <v>2717</v>
      </c>
      <c r="N26" s="130">
        <f>'2.kiadások Ök'!N26+'3.kiadások Faluház '!N26+'4.kiadások Óvoda'!N26+'5.kiadások PMH'!N26</f>
        <v>2716</v>
      </c>
      <c r="O26" s="130">
        <f>'2.kiadások Ök'!O26+'3.kiadások Faluház '!O26+'4.kiadások Óvoda'!O26+'5.kiadások PMH'!O26</f>
        <v>0</v>
      </c>
    </row>
    <row r="27" spans="1:15">
      <c r="A27" s="5" t="s">
        <v>358</v>
      </c>
      <c r="B27" s="30" t="s">
        <v>359</v>
      </c>
      <c r="C27" s="130">
        <f>'2.kiadások Ök'!C27+'3.kiadások Faluház '!C27+'4.kiadások Óvoda'!C27+'5.kiadások PMH'!C27</f>
        <v>35228</v>
      </c>
      <c r="D27" s="130">
        <f>'2.kiadások Ök'!D27+'3.kiadások Faluház '!D27+'4.kiadások Óvoda'!D27+'5.kiadások PMH'!D27</f>
        <v>35385</v>
      </c>
      <c r="E27" s="130">
        <f>'2.kiadások Ök'!E27+'3.kiadások Faluház '!E27+'4.kiadások Óvoda'!E27+'5.kiadások PMH'!E27</f>
        <v>35382</v>
      </c>
      <c r="F27" s="130">
        <f>'2.kiadások Ök'!F27+'3.kiadások Faluház '!F27+'4.kiadások Óvoda'!F27+'5.kiadások PMH'!F27</f>
        <v>0</v>
      </c>
      <c r="G27" s="130">
        <f>'2.kiadások Ök'!G27+'3.kiadások Faluház '!G27+'4.kiadások Óvoda'!G27+'5.kiadások PMH'!G27</f>
        <v>0</v>
      </c>
      <c r="H27" s="130">
        <f>'2.kiadások Ök'!H27+'3.kiadások Faluház '!H27+'4.kiadások Óvoda'!H27+'5.kiadások PMH'!H27</f>
        <v>0</v>
      </c>
      <c r="I27" s="130">
        <f>'2.kiadások Ök'!I27+'3.kiadások Faluház '!I27+'4.kiadások Óvoda'!I27+'5.kiadások PMH'!I27</f>
        <v>0</v>
      </c>
      <c r="J27" s="130">
        <f>'2.kiadások Ök'!J27+'3.kiadások Faluház '!J27+'4.kiadások Óvoda'!J27+'5.kiadások PMH'!J27</f>
        <v>0</v>
      </c>
      <c r="K27" s="130">
        <f>'2.kiadások Ök'!K27+'3.kiadások Faluház '!K27+'4.kiadások Óvoda'!K27+'5.kiadások PMH'!K27</f>
        <v>0</v>
      </c>
      <c r="L27" s="130">
        <f>'2.kiadások Ök'!L27+'3.kiadások Faluház '!L27+'4.kiadások Óvoda'!L27+'5.kiadások PMH'!L27</f>
        <v>35228</v>
      </c>
      <c r="M27" s="130">
        <f>'2.kiadások Ök'!M27+'3.kiadások Faluház '!M27+'4.kiadások Óvoda'!M27+'5.kiadások PMH'!M27</f>
        <v>35385</v>
      </c>
      <c r="N27" s="130">
        <f>'2.kiadások Ök'!N27+'3.kiadások Faluház '!N27+'4.kiadások Óvoda'!N27+'5.kiadások PMH'!N27</f>
        <v>35382</v>
      </c>
      <c r="O27" s="130">
        <f>'2.kiadások Ök'!O27+'3.kiadások Faluház '!O27+'4.kiadások Óvoda'!O27+'5.kiadások PMH'!O27</f>
        <v>0</v>
      </c>
    </row>
    <row r="28" spans="1:15">
      <c r="A28" s="5" t="s">
        <v>360</v>
      </c>
      <c r="B28" s="30" t="s">
        <v>361</v>
      </c>
      <c r="C28" s="130">
        <f>'2.kiadások Ök'!C28+'3.kiadások Faluház '!C28+'4.kiadások Óvoda'!C28+'5.kiadások PMH'!C28</f>
        <v>0</v>
      </c>
      <c r="D28" s="130">
        <f>'2.kiadások Ök'!D28+'3.kiadások Faluház '!D28+'4.kiadások Óvoda'!D28+'5.kiadások PMH'!D28</f>
        <v>0</v>
      </c>
      <c r="E28" s="130">
        <f>'2.kiadások Ök'!E28+'3.kiadások Faluház '!E28+'4.kiadások Óvoda'!E28+'5.kiadások PMH'!E28</f>
        <v>0</v>
      </c>
      <c r="F28" s="130">
        <f>'2.kiadások Ök'!F28+'3.kiadások Faluház '!F28+'4.kiadások Óvoda'!F28+'5.kiadások PMH'!F28</f>
        <v>0</v>
      </c>
      <c r="G28" s="130">
        <f>'2.kiadások Ök'!G28+'3.kiadások Faluház '!G28+'4.kiadások Óvoda'!G28+'5.kiadások PMH'!G28</f>
        <v>0</v>
      </c>
      <c r="H28" s="130">
        <f>'2.kiadások Ök'!H28+'3.kiadások Faluház '!H28+'4.kiadások Óvoda'!H28+'5.kiadások PMH'!H28</f>
        <v>0</v>
      </c>
      <c r="I28" s="130">
        <f>'2.kiadások Ök'!I28+'3.kiadások Faluház '!I28+'4.kiadások Óvoda'!I28+'5.kiadások PMH'!I28</f>
        <v>0</v>
      </c>
      <c r="J28" s="130">
        <f>'2.kiadások Ök'!J28+'3.kiadások Faluház '!J28+'4.kiadások Óvoda'!J28+'5.kiadások PMH'!J28</f>
        <v>0</v>
      </c>
      <c r="K28" s="130">
        <f>'2.kiadások Ök'!K28+'3.kiadások Faluház '!K28+'4.kiadások Óvoda'!K28+'5.kiadások PMH'!K28</f>
        <v>0</v>
      </c>
      <c r="L28" s="130">
        <f>'2.kiadások Ök'!L28+'3.kiadások Faluház '!L28+'4.kiadások Óvoda'!L28+'5.kiadások PMH'!L28</f>
        <v>0</v>
      </c>
      <c r="M28" s="130">
        <f>'2.kiadások Ök'!M28+'3.kiadások Faluház '!M28+'4.kiadások Óvoda'!M28+'5.kiadások PMH'!M28</f>
        <v>0</v>
      </c>
      <c r="N28" s="130">
        <f>'2.kiadások Ök'!N28+'3.kiadások Faluház '!N28+'4.kiadások Óvoda'!N28+'5.kiadások PMH'!N28</f>
        <v>0</v>
      </c>
      <c r="O28" s="130">
        <f>'2.kiadások Ök'!O28+'3.kiadások Faluház '!O28+'4.kiadások Óvoda'!O28+'5.kiadások PMH'!O28</f>
        <v>0</v>
      </c>
    </row>
    <row r="29" spans="1:15">
      <c r="A29" s="7" t="s">
        <v>620</v>
      </c>
      <c r="B29" s="33" t="s">
        <v>362</v>
      </c>
      <c r="C29" s="130">
        <f>'2.kiadások Ök'!C29+'3.kiadások Faluház '!C29+'4.kiadások Óvoda'!C29+'5.kiadások PMH'!C29</f>
        <v>38013</v>
      </c>
      <c r="D29" s="130">
        <f>'2.kiadások Ök'!D29+'3.kiadások Faluház '!D29+'4.kiadások Óvoda'!D29+'5.kiadások PMH'!D29</f>
        <v>38102</v>
      </c>
      <c r="E29" s="130">
        <f>'2.kiadások Ök'!E29+'3.kiadások Faluház '!E29+'4.kiadások Óvoda'!E29+'5.kiadások PMH'!E29</f>
        <v>38098</v>
      </c>
      <c r="F29" s="130">
        <f>'2.kiadások Ök'!F29+'3.kiadások Faluház '!F29+'4.kiadások Óvoda'!F29+'5.kiadások PMH'!F29</f>
        <v>0</v>
      </c>
      <c r="G29" s="130">
        <f>'2.kiadások Ök'!G29+'3.kiadások Faluház '!G29+'4.kiadások Óvoda'!G29+'5.kiadások PMH'!G29</f>
        <v>0</v>
      </c>
      <c r="H29" s="130">
        <f>'2.kiadások Ök'!H29+'3.kiadások Faluház '!H29+'4.kiadások Óvoda'!H29+'5.kiadások PMH'!H29</f>
        <v>0</v>
      </c>
      <c r="I29" s="130">
        <f>'2.kiadások Ök'!I29+'3.kiadások Faluház '!I29+'4.kiadások Óvoda'!I29+'5.kiadások PMH'!I29</f>
        <v>0</v>
      </c>
      <c r="J29" s="130">
        <f>'2.kiadások Ök'!J29+'3.kiadások Faluház '!J29+'4.kiadások Óvoda'!J29+'5.kiadások PMH'!J29</f>
        <v>0</v>
      </c>
      <c r="K29" s="130">
        <f>'2.kiadások Ök'!K29+'3.kiadások Faluház '!K29+'4.kiadások Óvoda'!K29+'5.kiadások PMH'!K29</f>
        <v>0</v>
      </c>
      <c r="L29" s="130">
        <f>'2.kiadások Ök'!L29+'3.kiadások Faluház '!L29+'4.kiadások Óvoda'!L29+'5.kiadások PMH'!L29</f>
        <v>38013</v>
      </c>
      <c r="M29" s="130">
        <f>'2.kiadások Ök'!M29+'3.kiadások Faluház '!M29+'4.kiadások Óvoda'!M29+'5.kiadások PMH'!M29</f>
        <v>38102</v>
      </c>
      <c r="N29" s="130">
        <f>'2.kiadások Ök'!N29+'3.kiadások Faluház '!N29+'4.kiadások Óvoda'!N29+'5.kiadások PMH'!N29</f>
        <v>38098</v>
      </c>
      <c r="O29" s="130">
        <f>'2.kiadások Ök'!O29+'3.kiadások Faluház '!O29+'4.kiadások Óvoda'!O29+'5.kiadások PMH'!O29</f>
        <v>0</v>
      </c>
    </row>
    <row r="30" spans="1:15">
      <c r="A30" s="5" t="s">
        <v>363</v>
      </c>
      <c r="B30" s="30" t="s">
        <v>364</v>
      </c>
      <c r="C30" s="130">
        <f>'2.kiadások Ök'!C30+'3.kiadások Faluház '!C30+'4.kiadások Óvoda'!C30+'5.kiadások PMH'!C30</f>
        <v>215</v>
      </c>
      <c r="D30" s="130">
        <f>'2.kiadások Ök'!D30+'3.kiadások Faluház '!D30+'4.kiadások Óvoda'!D30+'5.kiadások PMH'!D30</f>
        <v>449</v>
      </c>
      <c r="E30" s="130">
        <f>'2.kiadások Ök'!E30+'3.kiadások Faluház '!E30+'4.kiadások Óvoda'!E30+'5.kiadások PMH'!E30</f>
        <v>447</v>
      </c>
      <c r="F30" s="130">
        <f>'2.kiadások Ök'!F30+'3.kiadások Faluház '!F30+'4.kiadások Óvoda'!F30+'5.kiadások PMH'!F30</f>
        <v>1000</v>
      </c>
      <c r="G30" s="130">
        <f>'2.kiadások Ök'!G30+'3.kiadások Faluház '!G30+'4.kiadások Óvoda'!G30+'5.kiadások PMH'!G30</f>
        <v>0</v>
      </c>
      <c r="H30" s="130">
        <f>'2.kiadások Ök'!H30+'3.kiadások Faluház '!H30+'4.kiadások Óvoda'!H30+'5.kiadások PMH'!H30</f>
        <v>0</v>
      </c>
      <c r="I30" s="130">
        <f>'2.kiadások Ök'!I30+'3.kiadások Faluház '!I30+'4.kiadások Óvoda'!I30+'5.kiadások PMH'!I30</f>
        <v>0</v>
      </c>
      <c r="J30" s="130">
        <f>'2.kiadások Ök'!J30+'3.kiadások Faluház '!J30+'4.kiadások Óvoda'!J30+'5.kiadások PMH'!J30</f>
        <v>0</v>
      </c>
      <c r="K30" s="130">
        <f>'2.kiadások Ök'!K30+'3.kiadások Faluház '!K30+'4.kiadások Óvoda'!K30+'5.kiadások PMH'!K30</f>
        <v>0</v>
      </c>
      <c r="L30" s="130">
        <f>'2.kiadások Ök'!L30+'3.kiadások Faluház '!L30+'4.kiadások Óvoda'!L30+'5.kiadások PMH'!L30</f>
        <v>1215</v>
      </c>
      <c r="M30" s="130">
        <f>'2.kiadások Ök'!M30+'3.kiadások Faluház '!M30+'4.kiadások Óvoda'!M30+'5.kiadások PMH'!M30</f>
        <v>449</v>
      </c>
      <c r="N30" s="130">
        <f>'2.kiadások Ök'!N30+'3.kiadások Faluház '!N30+'4.kiadások Óvoda'!N30+'5.kiadások PMH'!N30</f>
        <v>447</v>
      </c>
      <c r="O30" s="130">
        <f>'2.kiadások Ök'!O30+'3.kiadások Faluház '!O30+'4.kiadások Óvoda'!O30+'5.kiadások PMH'!O30</f>
        <v>0</v>
      </c>
    </row>
    <row r="31" spans="1:15">
      <c r="A31" s="5" t="s">
        <v>365</v>
      </c>
      <c r="B31" s="30" t="s">
        <v>366</v>
      </c>
      <c r="C31" s="130">
        <f>'2.kiadások Ök'!C31+'3.kiadások Faluház '!C31+'4.kiadások Óvoda'!C31+'5.kiadások PMH'!C31</f>
        <v>2213</v>
      </c>
      <c r="D31" s="130">
        <f>'2.kiadások Ök'!D31+'3.kiadások Faluház '!D31+'4.kiadások Óvoda'!D31+'5.kiadások PMH'!D31</f>
        <v>1976</v>
      </c>
      <c r="E31" s="130">
        <f>'2.kiadások Ök'!E31+'3.kiadások Faluház '!E31+'4.kiadások Óvoda'!E31+'5.kiadások PMH'!E31</f>
        <v>1974</v>
      </c>
      <c r="F31" s="130">
        <f>'2.kiadások Ök'!F31+'3.kiadások Faluház '!F31+'4.kiadások Óvoda'!F31+'5.kiadások PMH'!F31</f>
        <v>0</v>
      </c>
      <c r="G31" s="130">
        <f>'2.kiadások Ök'!G31+'3.kiadások Faluház '!G31+'4.kiadások Óvoda'!G31+'5.kiadások PMH'!G31</f>
        <v>0</v>
      </c>
      <c r="H31" s="130">
        <f>'2.kiadások Ök'!H31+'3.kiadások Faluház '!H31+'4.kiadások Óvoda'!H31+'5.kiadások PMH'!H31</f>
        <v>0</v>
      </c>
      <c r="I31" s="130">
        <f>'2.kiadások Ök'!I31+'3.kiadások Faluház '!I31+'4.kiadások Óvoda'!I31+'5.kiadások PMH'!I31</f>
        <v>0</v>
      </c>
      <c r="J31" s="130">
        <f>'2.kiadások Ök'!J31+'3.kiadások Faluház '!J31+'4.kiadások Óvoda'!J31+'5.kiadások PMH'!J31</f>
        <v>0</v>
      </c>
      <c r="K31" s="130">
        <f>'2.kiadások Ök'!K31+'3.kiadások Faluház '!K31+'4.kiadások Óvoda'!K31+'5.kiadások PMH'!K31</f>
        <v>0</v>
      </c>
      <c r="L31" s="130">
        <f>'2.kiadások Ök'!L31+'3.kiadások Faluház '!L31+'4.kiadások Óvoda'!L31+'5.kiadások PMH'!L31</f>
        <v>2213</v>
      </c>
      <c r="M31" s="130">
        <f>'2.kiadások Ök'!M31+'3.kiadások Faluház '!M31+'4.kiadások Óvoda'!M31+'5.kiadások PMH'!M31</f>
        <v>1976</v>
      </c>
      <c r="N31" s="130">
        <f>'2.kiadások Ök'!N31+'3.kiadások Faluház '!N31+'4.kiadások Óvoda'!N31+'5.kiadások PMH'!N31</f>
        <v>1974</v>
      </c>
      <c r="O31" s="130">
        <f>'2.kiadások Ök'!O31+'3.kiadások Faluház '!O31+'4.kiadások Óvoda'!O31+'5.kiadások PMH'!O31</f>
        <v>0</v>
      </c>
    </row>
    <row r="32" spans="1:15" ht="15" customHeight="1">
      <c r="A32" s="7" t="s">
        <v>15</v>
      </c>
      <c r="B32" s="33" t="s">
        <v>367</v>
      </c>
      <c r="C32" s="130">
        <f>'2.kiadások Ök'!C32+'3.kiadások Faluház '!C32+'4.kiadások Óvoda'!C32+'5.kiadások PMH'!C32</f>
        <v>2428</v>
      </c>
      <c r="D32" s="130">
        <f>'2.kiadások Ök'!D32+'3.kiadások Faluház '!D32+'4.kiadások Óvoda'!D32+'5.kiadások PMH'!D32</f>
        <v>2425</v>
      </c>
      <c r="E32" s="130">
        <f>'2.kiadások Ök'!E32+'3.kiadások Faluház '!E32+'4.kiadások Óvoda'!E32+'5.kiadások PMH'!E32</f>
        <v>2421</v>
      </c>
      <c r="F32" s="130">
        <f>'2.kiadások Ök'!F32+'3.kiadások Faluház '!F32+'4.kiadások Óvoda'!F32+'5.kiadások PMH'!F32</f>
        <v>1000</v>
      </c>
      <c r="G32" s="130">
        <f>'2.kiadások Ök'!G32+'3.kiadások Faluház '!G32+'4.kiadások Óvoda'!G32+'5.kiadások PMH'!G32</f>
        <v>0</v>
      </c>
      <c r="H32" s="130">
        <f>'2.kiadások Ök'!H32+'3.kiadások Faluház '!H32+'4.kiadások Óvoda'!H32+'5.kiadások PMH'!H32</f>
        <v>0</v>
      </c>
      <c r="I32" s="130">
        <f>'2.kiadások Ök'!I32+'3.kiadások Faluház '!I32+'4.kiadások Óvoda'!I32+'5.kiadások PMH'!I32</f>
        <v>0</v>
      </c>
      <c r="J32" s="130">
        <f>'2.kiadások Ök'!J32+'3.kiadások Faluház '!J32+'4.kiadások Óvoda'!J32+'5.kiadások PMH'!J32</f>
        <v>0</v>
      </c>
      <c r="K32" s="130">
        <f>'2.kiadások Ök'!K32+'3.kiadások Faluház '!K32+'4.kiadások Óvoda'!K32+'5.kiadások PMH'!K32</f>
        <v>0</v>
      </c>
      <c r="L32" s="130">
        <f>'2.kiadások Ök'!L32+'3.kiadások Faluház '!L32+'4.kiadások Óvoda'!L32+'5.kiadások PMH'!L32</f>
        <v>3428</v>
      </c>
      <c r="M32" s="130">
        <f>'2.kiadások Ök'!M32+'3.kiadások Faluház '!M32+'4.kiadások Óvoda'!M32+'5.kiadások PMH'!M32</f>
        <v>2425</v>
      </c>
      <c r="N32" s="130">
        <f>'2.kiadások Ök'!N32+'3.kiadások Faluház '!N32+'4.kiadások Óvoda'!N32+'5.kiadások PMH'!N32</f>
        <v>2421</v>
      </c>
      <c r="O32" s="130">
        <f>'2.kiadások Ök'!O32+'3.kiadások Faluház '!O32+'4.kiadások Óvoda'!O32+'5.kiadások PMH'!O32</f>
        <v>0</v>
      </c>
    </row>
    <row r="33" spans="1:15">
      <c r="A33" s="5" t="s">
        <v>368</v>
      </c>
      <c r="B33" s="30" t="s">
        <v>369</v>
      </c>
      <c r="C33" s="130">
        <f>'2.kiadások Ök'!C33+'3.kiadások Faluház '!C33+'4.kiadások Óvoda'!C33+'5.kiadások PMH'!C33</f>
        <v>20938</v>
      </c>
      <c r="D33" s="130">
        <f>'2.kiadások Ök'!D33+'3.kiadások Faluház '!D33+'4.kiadások Óvoda'!D33+'5.kiadások PMH'!D33</f>
        <v>16301</v>
      </c>
      <c r="E33" s="130">
        <f>'2.kiadások Ök'!E33+'3.kiadások Faluház '!E33+'4.kiadások Óvoda'!E33+'5.kiadások PMH'!E33</f>
        <v>15360</v>
      </c>
      <c r="F33" s="130">
        <f>'2.kiadások Ök'!F33+'3.kiadások Faluház '!F33+'4.kiadások Óvoda'!F33+'5.kiadások PMH'!F33</f>
        <v>0</v>
      </c>
      <c r="G33" s="130">
        <f>'2.kiadások Ök'!G33+'3.kiadások Faluház '!G33+'4.kiadások Óvoda'!G33+'5.kiadások PMH'!G33</f>
        <v>0</v>
      </c>
      <c r="H33" s="130">
        <f>'2.kiadások Ök'!H33+'3.kiadások Faluház '!H33+'4.kiadások Óvoda'!H33+'5.kiadások PMH'!H33</f>
        <v>0</v>
      </c>
      <c r="I33" s="130">
        <f>'2.kiadások Ök'!I33+'3.kiadások Faluház '!I33+'4.kiadások Óvoda'!I33+'5.kiadások PMH'!I33</f>
        <v>0</v>
      </c>
      <c r="J33" s="130">
        <f>'2.kiadások Ök'!J33+'3.kiadások Faluház '!J33+'4.kiadások Óvoda'!J33+'5.kiadások PMH'!J33</f>
        <v>0</v>
      </c>
      <c r="K33" s="130">
        <f>'2.kiadások Ök'!K33+'3.kiadások Faluház '!K33+'4.kiadások Óvoda'!K33+'5.kiadások PMH'!K33</f>
        <v>0</v>
      </c>
      <c r="L33" s="130">
        <f>'2.kiadások Ök'!L33+'3.kiadások Faluház '!L33+'4.kiadások Óvoda'!L33+'5.kiadások PMH'!L33</f>
        <v>20938</v>
      </c>
      <c r="M33" s="130">
        <f>'2.kiadások Ök'!M33+'3.kiadások Faluház '!M33+'4.kiadások Óvoda'!M33+'5.kiadások PMH'!M33</f>
        <v>16301</v>
      </c>
      <c r="N33" s="130">
        <f>'2.kiadások Ök'!N33+'3.kiadások Faluház '!N33+'4.kiadások Óvoda'!N33+'5.kiadások PMH'!N33</f>
        <v>15360</v>
      </c>
      <c r="O33" s="130">
        <f>'2.kiadások Ök'!O33+'3.kiadások Faluház '!O33+'4.kiadások Óvoda'!O33+'5.kiadások PMH'!O33</f>
        <v>0</v>
      </c>
    </row>
    <row r="34" spans="1:15">
      <c r="A34" s="5" t="s">
        <v>370</v>
      </c>
      <c r="B34" s="30" t="s">
        <v>371</v>
      </c>
      <c r="C34" s="130">
        <f>'2.kiadások Ök'!C34+'3.kiadások Faluház '!C34+'4.kiadások Óvoda'!C34+'5.kiadások PMH'!C34</f>
        <v>0</v>
      </c>
      <c r="D34" s="130">
        <f>'2.kiadások Ök'!D34+'3.kiadások Faluház '!D34+'4.kiadások Óvoda'!D34+'5.kiadások PMH'!D34</f>
        <v>0</v>
      </c>
      <c r="E34" s="130">
        <f>'2.kiadások Ök'!E34+'3.kiadások Faluház '!E34+'4.kiadások Óvoda'!E34+'5.kiadások PMH'!E34</f>
        <v>0</v>
      </c>
      <c r="F34" s="130">
        <f>'2.kiadások Ök'!F34+'3.kiadások Faluház '!F34+'4.kiadások Óvoda'!F34+'5.kiadások PMH'!F34</f>
        <v>0</v>
      </c>
      <c r="G34" s="130">
        <f>'2.kiadások Ök'!G34+'3.kiadások Faluház '!G34+'4.kiadások Óvoda'!G34+'5.kiadások PMH'!G34</f>
        <v>0</v>
      </c>
      <c r="H34" s="130">
        <f>'2.kiadások Ök'!H34+'3.kiadások Faluház '!H34+'4.kiadások Óvoda'!H34+'5.kiadások PMH'!H34</f>
        <v>0</v>
      </c>
      <c r="I34" s="130">
        <f>'2.kiadások Ök'!I34+'3.kiadások Faluház '!I34+'4.kiadások Óvoda'!I34+'5.kiadások PMH'!I34</f>
        <v>0</v>
      </c>
      <c r="J34" s="130">
        <f>'2.kiadások Ök'!J34+'3.kiadások Faluház '!J34+'4.kiadások Óvoda'!J34+'5.kiadások PMH'!J34</f>
        <v>0</v>
      </c>
      <c r="K34" s="130">
        <f>'2.kiadások Ök'!K34+'3.kiadások Faluház '!K34+'4.kiadások Óvoda'!K34+'5.kiadások PMH'!K34</f>
        <v>0</v>
      </c>
      <c r="L34" s="130">
        <f>'2.kiadások Ök'!L34+'3.kiadások Faluház '!L34+'4.kiadások Óvoda'!L34+'5.kiadások PMH'!L34</f>
        <v>0</v>
      </c>
      <c r="M34" s="130">
        <f>'2.kiadások Ök'!M34+'3.kiadások Faluház '!M34+'4.kiadások Óvoda'!M34+'5.kiadások PMH'!M34</f>
        <v>0</v>
      </c>
      <c r="N34" s="130">
        <f>'2.kiadások Ök'!N34+'3.kiadások Faluház '!N34+'4.kiadások Óvoda'!N34+'5.kiadások PMH'!N34</f>
        <v>0</v>
      </c>
      <c r="O34" s="130">
        <f>'2.kiadások Ök'!O34+'3.kiadások Faluház '!O34+'4.kiadások Óvoda'!O34+'5.kiadások PMH'!O34</f>
        <v>0</v>
      </c>
    </row>
    <row r="35" spans="1:15">
      <c r="A35" s="5" t="s">
        <v>1087</v>
      </c>
      <c r="B35" s="30" t="s">
        <v>372</v>
      </c>
      <c r="C35" s="130">
        <f>'2.kiadások Ök'!C35+'3.kiadások Faluház '!C35+'4.kiadások Óvoda'!C35+'5.kiadások PMH'!C35</f>
        <v>720</v>
      </c>
      <c r="D35" s="130">
        <f>'2.kiadások Ök'!D35+'3.kiadások Faluház '!D35+'4.kiadások Óvoda'!D35+'5.kiadások PMH'!D35</f>
        <v>1333</v>
      </c>
      <c r="E35" s="130">
        <f>'2.kiadások Ök'!E35+'3.kiadások Faluház '!E35+'4.kiadások Óvoda'!E35+'5.kiadások PMH'!E35</f>
        <v>1321</v>
      </c>
      <c r="F35" s="130">
        <f>'2.kiadások Ök'!F35+'3.kiadások Faluház '!F35+'4.kiadások Óvoda'!F35+'5.kiadások PMH'!F35</f>
        <v>0</v>
      </c>
      <c r="G35" s="130">
        <f>'2.kiadások Ök'!G35+'3.kiadások Faluház '!G35+'4.kiadások Óvoda'!G35+'5.kiadások PMH'!G35</f>
        <v>0</v>
      </c>
      <c r="H35" s="130">
        <f>'2.kiadások Ök'!H35+'3.kiadások Faluház '!H35+'4.kiadások Óvoda'!H35+'5.kiadások PMH'!H35</f>
        <v>0</v>
      </c>
      <c r="I35" s="130">
        <f>'2.kiadások Ök'!I35+'3.kiadások Faluház '!I35+'4.kiadások Óvoda'!I35+'5.kiadások PMH'!I35</f>
        <v>0</v>
      </c>
      <c r="J35" s="130">
        <f>'2.kiadások Ök'!J35+'3.kiadások Faluház '!J35+'4.kiadások Óvoda'!J35+'5.kiadások PMH'!J35</f>
        <v>0</v>
      </c>
      <c r="K35" s="130">
        <f>'2.kiadások Ök'!K35+'3.kiadások Faluház '!K35+'4.kiadások Óvoda'!K35+'5.kiadások PMH'!K35</f>
        <v>0</v>
      </c>
      <c r="L35" s="130">
        <f>'2.kiadások Ök'!L35+'3.kiadások Faluház '!L35+'4.kiadások Óvoda'!L35+'5.kiadások PMH'!L35</f>
        <v>720</v>
      </c>
      <c r="M35" s="130">
        <f>'2.kiadások Ök'!M35+'3.kiadások Faluház '!M35+'4.kiadások Óvoda'!M35+'5.kiadások PMH'!M35</f>
        <v>1333</v>
      </c>
      <c r="N35" s="130">
        <f>'2.kiadások Ök'!N35+'3.kiadások Faluház '!N35+'4.kiadások Óvoda'!N35+'5.kiadások PMH'!N35</f>
        <v>1321</v>
      </c>
      <c r="O35" s="130">
        <f>'2.kiadások Ök'!O35+'3.kiadások Faluház '!O35+'4.kiadások Óvoda'!O35+'5.kiadások PMH'!O35</f>
        <v>0</v>
      </c>
    </row>
    <row r="36" spans="1:15">
      <c r="A36" s="5" t="s">
        <v>373</v>
      </c>
      <c r="B36" s="30" t="s">
        <v>374</v>
      </c>
      <c r="C36" s="130">
        <f>'2.kiadások Ök'!C36+'3.kiadások Faluház '!C36+'4.kiadások Óvoda'!C36+'5.kiadások PMH'!C36</f>
        <v>8716</v>
      </c>
      <c r="D36" s="130">
        <f>'2.kiadások Ök'!D36+'3.kiadások Faluház '!D36+'4.kiadások Óvoda'!D36+'5.kiadások PMH'!D36</f>
        <v>7984</v>
      </c>
      <c r="E36" s="130">
        <f>'2.kiadások Ök'!E36+'3.kiadások Faluház '!E36+'4.kiadások Óvoda'!E36+'5.kiadások PMH'!E36</f>
        <v>6967</v>
      </c>
      <c r="F36" s="130">
        <f>'2.kiadások Ök'!F36+'3.kiadások Faluház '!F36+'4.kiadások Óvoda'!F36+'5.kiadások PMH'!F36</f>
        <v>0</v>
      </c>
      <c r="G36" s="130">
        <f>'2.kiadások Ök'!G36+'3.kiadások Faluház '!G36+'4.kiadások Óvoda'!G36+'5.kiadások PMH'!G36</f>
        <v>0</v>
      </c>
      <c r="H36" s="130">
        <f>'2.kiadások Ök'!H36+'3.kiadások Faluház '!H36+'4.kiadások Óvoda'!H36+'5.kiadások PMH'!H36</f>
        <v>0</v>
      </c>
      <c r="I36" s="130">
        <f>'2.kiadások Ök'!I36+'3.kiadások Faluház '!I36+'4.kiadások Óvoda'!I36+'5.kiadások PMH'!I36</f>
        <v>0</v>
      </c>
      <c r="J36" s="130">
        <f>'2.kiadások Ök'!J36+'3.kiadások Faluház '!J36+'4.kiadások Óvoda'!J36+'5.kiadások PMH'!J36</f>
        <v>0</v>
      </c>
      <c r="K36" s="130">
        <f>'2.kiadások Ök'!K36+'3.kiadások Faluház '!K36+'4.kiadások Óvoda'!K36+'5.kiadások PMH'!K36</f>
        <v>0</v>
      </c>
      <c r="L36" s="130">
        <f>'2.kiadások Ök'!L36+'3.kiadások Faluház '!L36+'4.kiadások Óvoda'!L36+'5.kiadások PMH'!L36</f>
        <v>8716</v>
      </c>
      <c r="M36" s="130">
        <f>'2.kiadások Ök'!M36+'3.kiadások Faluház '!M36+'4.kiadások Óvoda'!M36+'5.kiadások PMH'!M36</f>
        <v>7984</v>
      </c>
      <c r="N36" s="130">
        <f>'2.kiadások Ök'!N36+'3.kiadások Faluház '!N36+'4.kiadások Óvoda'!N36+'5.kiadások PMH'!N36</f>
        <v>6967</v>
      </c>
      <c r="O36" s="130">
        <f>'2.kiadások Ök'!O36+'3.kiadások Faluház '!O36+'4.kiadások Óvoda'!O36+'5.kiadások PMH'!O36</f>
        <v>0</v>
      </c>
    </row>
    <row r="37" spans="1:15">
      <c r="A37" s="10" t="s">
        <v>1088</v>
      </c>
      <c r="B37" s="30" t="s">
        <v>375</v>
      </c>
      <c r="C37" s="130">
        <f>'2.kiadások Ök'!C37+'3.kiadások Faluház '!C37+'4.kiadások Óvoda'!C37+'5.kiadások PMH'!C37</f>
        <v>250</v>
      </c>
      <c r="D37" s="130">
        <f>'2.kiadások Ök'!D37+'3.kiadások Faluház '!D37+'4.kiadások Óvoda'!D37+'5.kiadások PMH'!D37</f>
        <v>558</v>
      </c>
      <c r="E37" s="130">
        <f>'2.kiadások Ök'!E37+'3.kiadások Faluház '!E37+'4.kiadások Óvoda'!E37+'5.kiadások PMH'!E37</f>
        <v>419</v>
      </c>
      <c r="F37" s="130">
        <f>'2.kiadások Ök'!F37+'3.kiadások Faluház '!F37+'4.kiadások Óvoda'!F37+'5.kiadások PMH'!F37</f>
        <v>0</v>
      </c>
      <c r="G37" s="130">
        <f>'2.kiadások Ök'!G37+'3.kiadások Faluház '!G37+'4.kiadások Óvoda'!G37+'5.kiadások PMH'!G37</f>
        <v>0</v>
      </c>
      <c r="H37" s="130">
        <f>'2.kiadások Ök'!H37+'3.kiadások Faluház '!H37+'4.kiadások Óvoda'!H37+'5.kiadások PMH'!H37</f>
        <v>0</v>
      </c>
      <c r="I37" s="130">
        <f>'2.kiadások Ök'!I37+'3.kiadások Faluház '!I37+'4.kiadások Óvoda'!I37+'5.kiadások PMH'!I37</f>
        <v>0</v>
      </c>
      <c r="J37" s="130">
        <f>'2.kiadások Ök'!J37+'3.kiadások Faluház '!J37+'4.kiadások Óvoda'!J37+'5.kiadások PMH'!J37</f>
        <v>0</v>
      </c>
      <c r="K37" s="130">
        <f>'2.kiadások Ök'!K37+'3.kiadások Faluház '!K37+'4.kiadások Óvoda'!K37+'5.kiadások PMH'!K37</f>
        <v>0</v>
      </c>
      <c r="L37" s="130">
        <f>'2.kiadások Ök'!L37+'3.kiadások Faluház '!L37+'4.kiadások Óvoda'!L37+'5.kiadások PMH'!L37</f>
        <v>250</v>
      </c>
      <c r="M37" s="130">
        <f>'2.kiadások Ök'!M37+'3.kiadások Faluház '!M37+'4.kiadások Óvoda'!M37+'5.kiadások PMH'!M37</f>
        <v>558</v>
      </c>
      <c r="N37" s="130">
        <f>'2.kiadások Ök'!N37+'3.kiadások Faluház '!N37+'4.kiadások Óvoda'!N37+'5.kiadások PMH'!N37</f>
        <v>419</v>
      </c>
      <c r="O37" s="130">
        <f>'2.kiadások Ök'!O37+'3.kiadások Faluház '!O37+'4.kiadások Óvoda'!O37+'5.kiadások PMH'!O37</f>
        <v>0</v>
      </c>
    </row>
    <row r="38" spans="1:15">
      <c r="A38" s="6" t="s">
        <v>376</v>
      </c>
      <c r="B38" s="30" t="s">
        <v>377</v>
      </c>
      <c r="C38" s="130">
        <f>'2.kiadások Ök'!C38+'3.kiadások Faluház '!C38+'4.kiadások Óvoda'!C38+'5.kiadások PMH'!C38</f>
        <v>0</v>
      </c>
      <c r="D38" s="130">
        <f>'2.kiadások Ök'!D38+'3.kiadások Faluház '!D38+'4.kiadások Óvoda'!D38+'5.kiadások PMH'!D38</f>
        <v>0</v>
      </c>
      <c r="E38" s="130">
        <f>'2.kiadások Ök'!E38+'3.kiadások Faluház '!E38+'4.kiadások Óvoda'!E38+'5.kiadások PMH'!E38</f>
        <v>0</v>
      </c>
      <c r="F38" s="130">
        <f>'2.kiadások Ök'!F38+'3.kiadások Faluház '!F38+'4.kiadások Óvoda'!F38+'5.kiadások PMH'!F38</f>
        <v>0</v>
      </c>
      <c r="G38" s="130">
        <f>'2.kiadások Ök'!G38+'3.kiadások Faluház '!G38+'4.kiadások Óvoda'!G38+'5.kiadások PMH'!G38</f>
        <v>0</v>
      </c>
      <c r="H38" s="130">
        <f>'2.kiadások Ök'!H38+'3.kiadások Faluház '!H38+'4.kiadások Óvoda'!H38+'5.kiadások PMH'!H38</f>
        <v>0</v>
      </c>
      <c r="I38" s="130">
        <f>'2.kiadások Ök'!I38+'3.kiadások Faluház '!I38+'4.kiadások Óvoda'!I38+'5.kiadások PMH'!I38</f>
        <v>0</v>
      </c>
      <c r="J38" s="130">
        <f>'2.kiadások Ök'!J38+'3.kiadások Faluház '!J38+'4.kiadások Óvoda'!J38+'5.kiadások PMH'!J38</f>
        <v>0</v>
      </c>
      <c r="K38" s="130">
        <f>'2.kiadások Ök'!K38+'3.kiadások Faluház '!K38+'4.kiadások Óvoda'!K38+'5.kiadások PMH'!K38</f>
        <v>0</v>
      </c>
      <c r="L38" s="130">
        <f>'2.kiadások Ök'!L38+'3.kiadások Faluház '!L38+'4.kiadások Óvoda'!L38+'5.kiadások PMH'!L38</f>
        <v>0</v>
      </c>
      <c r="M38" s="130">
        <f>'2.kiadások Ök'!M38+'3.kiadások Faluház '!M38+'4.kiadások Óvoda'!M38+'5.kiadások PMH'!M38</f>
        <v>0</v>
      </c>
      <c r="N38" s="130">
        <f>'2.kiadások Ök'!N38+'3.kiadások Faluház '!N38+'4.kiadások Óvoda'!N38+'5.kiadások PMH'!N38</f>
        <v>0</v>
      </c>
      <c r="O38" s="130">
        <f>'2.kiadások Ök'!O38+'3.kiadások Faluház '!O38+'4.kiadások Óvoda'!O38+'5.kiadások PMH'!O38</f>
        <v>0</v>
      </c>
    </row>
    <row r="39" spans="1:15">
      <c r="A39" s="5" t="s">
        <v>1089</v>
      </c>
      <c r="B39" s="30" t="s">
        <v>378</v>
      </c>
      <c r="C39" s="130">
        <f>'2.kiadások Ök'!C39+'3.kiadások Faluház '!C39+'4.kiadások Óvoda'!C39+'5.kiadások PMH'!C39</f>
        <v>38771</v>
      </c>
      <c r="D39" s="130">
        <f>'2.kiadások Ök'!D39+'3.kiadások Faluház '!D39+'4.kiadások Óvoda'!D39+'5.kiadások PMH'!D39</f>
        <v>45644</v>
      </c>
      <c r="E39" s="130">
        <f>'2.kiadások Ök'!E39+'3.kiadások Faluház '!E39+'4.kiadások Óvoda'!E39+'5.kiadások PMH'!E39</f>
        <v>42986</v>
      </c>
      <c r="F39" s="130">
        <f>'2.kiadások Ök'!F39+'3.kiadások Faluház '!F39+'4.kiadások Óvoda'!F39+'5.kiadások PMH'!F39</f>
        <v>0</v>
      </c>
      <c r="G39" s="130">
        <f>'2.kiadások Ök'!G39+'3.kiadások Faluház '!G39+'4.kiadások Óvoda'!G39+'5.kiadások PMH'!G39</f>
        <v>0</v>
      </c>
      <c r="H39" s="130">
        <f>'2.kiadások Ök'!H39+'3.kiadások Faluház '!H39+'4.kiadások Óvoda'!H39+'5.kiadások PMH'!H39</f>
        <v>0</v>
      </c>
      <c r="I39" s="130">
        <f>'2.kiadások Ök'!I39+'3.kiadások Faluház '!I39+'4.kiadások Óvoda'!I39+'5.kiadások PMH'!I39</f>
        <v>0</v>
      </c>
      <c r="J39" s="130">
        <f>'2.kiadások Ök'!J39+'3.kiadások Faluház '!J39+'4.kiadások Óvoda'!J39+'5.kiadások PMH'!J39</f>
        <v>0</v>
      </c>
      <c r="K39" s="130">
        <f>'2.kiadások Ök'!K39+'3.kiadások Faluház '!K39+'4.kiadások Óvoda'!K39+'5.kiadások PMH'!K39</f>
        <v>0</v>
      </c>
      <c r="L39" s="130">
        <f>'2.kiadások Ök'!L39+'3.kiadások Faluház '!L39+'4.kiadások Óvoda'!L39+'5.kiadások PMH'!L39</f>
        <v>38771</v>
      </c>
      <c r="M39" s="130">
        <f>'2.kiadások Ök'!M39+'3.kiadások Faluház '!M39+'4.kiadások Óvoda'!M39+'5.kiadások PMH'!M39</f>
        <v>45644</v>
      </c>
      <c r="N39" s="130">
        <f>'2.kiadások Ök'!N39+'3.kiadások Faluház '!N39+'4.kiadások Óvoda'!N39+'5.kiadások PMH'!N39</f>
        <v>42986</v>
      </c>
      <c r="O39" s="130">
        <f>'2.kiadások Ök'!O39+'3.kiadások Faluház '!O39+'4.kiadások Óvoda'!O39+'5.kiadások PMH'!O39</f>
        <v>0</v>
      </c>
    </row>
    <row r="40" spans="1:15">
      <c r="A40" s="7" t="s">
        <v>621</v>
      </c>
      <c r="B40" s="33" t="s">
        <v>379</v>
      </c>
      <c r="C40" s="130">
        <f>'2.kiadások Ök'!C40+'3.kiadások Faluház '!C40+'4.kiadások Óvoda'!C40+'5.kiadások PMH'!C40</f>
        <v>69395</v>
      </c>
      <c r="D40" s="130">
        <f>'2.kiadások Ök'!D40+'3.kiadások Faluház '!D40+'4.kiadások Óvoda'!D40+'5.kiadások PMH'!D40</f>
        <v>71820</v>
      </c>
      <c r="E40" s="130">
        <f>'2.kiadások Ök'!E40+'3.kiadások Faluház '!E40+'4.kiadások Óvoda'!E40+'5.kiadások PMH'!E40</f>
        <v>67053</v>
      </c>
      <c r="F40" s="130">
        <f>'2.kiadások Ök'!F40+'3.kiadások Faluház '!F40+'4.kiadások Óvoda'!F40+'5.kiadások PMH'!F40</f>
        <v>0</v>
      </c>
      <c r="G40" s="130">
        <f>'2.kiadások Ök'!G40+'3.kiadások Faluház '!G40+'4.kiadások Óvoda'!G40+'5.kiadások PMH'!G40</f>
        <v>0</v>
      </c>
      <c r="H40" s="130">
        <f>'2.kiadások Ök'!H40+'3.kiadások Faluház '!H40+'4.kiadások Óvoda'!H40+'5.kiadások PMH'!H40</f>
        <v>0</v>
      </c>
      <c r="I40" s="130">
        <f>'2.kiadások Ök'!I40+'3.kiadások Faluház '!I40+'4.kiadások Óvoda'!I40+'5.kiadások PMH'!I40</f>
        <v>0</v>
      </c>
      <c r="J40" s="130">
        <f>'2.kiadások Ök'!J40+'3.kiadások Faluház '!J40+'4.kiadások Óvoda'!J40+'5.kiadások PMH'!J40</f>
        <v>0</v>
      </c>
      <c r="K40" s="130">
        <f>'2.kiadások Ök'!K40+'3.kiadások Faluház '!K40+'4.kiadások Óvoda'!K40+'5.kiadások PMH'!K40</f>
        <v>0</v>
      </c>
      <c r="L40" s="130">
        <f>'2.kiadások Ök'!L40+'3.kiadások Faluház '!L40+'4.kiadások Óvoda'!L40+'5.kiadások PMH'!L40</f>
        <v>69395</v>
      </c>
      <c r="M40" s="130">
        <f>'2.kiadások Ök'!M40+'3.kiadások Faluház '!M40+'4.kiadások Óvoda'!M40+'5.kiadások PMH'!M40</f>
        <v>71820</v>
      </c>
      <c r="N40" s="130">
        <f>'2.kiadások Ök'!N40+'3.kiadások Faluház '!N40+'4.kiadások Óvoda'!N40+'5.kiadások PMH'!N40</f>
        <v>67053</v>
      </c>
      <c r="O40" s="130">
        <f>'2.kiadások Ök'!O40+'3.kiadások Faluház '!O40+'4.kiadások Óvoda'!O40+'5.kiadások PMH'!O40</f>
        <v>0</v>
      </c>
    </row>
    <row r="41" spans="1:15">
      <c r="A41" s="5" t="s">
        <v>380</v>
      </c>
      <c r="B41" s="30" t="s">
        <v>381</v>
      </c>
      <c r="C41" s="130">
        <f>'2.kiadások Ök'!C41+'3.kiadások Faluház '!C41+'4.kiadások Óvoda'!C41+'5.kiadások PMH'!C41</f>
        <v>1970</v>
      </c>
      <c r="D41" s="130">
        <f>'2.kiadások Ök'!D41+'3.kiadások Faluház '!D41+'4.kiadások Óvoda'!D41+'5.kiadások PMH'!D41</f>
        <v>1866</v>
      </c>
      <c r="E41" s="130">
        <f>'2.kiadások Ök'!E41+'3.kiadások Faluház '!E41+'4.kiadások Óvoda'!E41+'5.kiadások PMH'!E41</f>
        <v>1476</v>
      </c>
      <c r="F41" s="130">
        <f>'2.kiadások Ök'!F41+'3.kiadások Faluház '!F41+'4.kiadások Óvoda'!F41+'5.kiadások PMH'!F41</f>
        <v>0</v>
      </c>
      <c r="G41" s="130">
        <f>'2.kiadások Ök'!G41+'3.kiadások Faluház '!G41+'4.kiadások Óvoda'!G41+'5.kiadások PMH'!G41</f>
        <v>0</v>
      </c>
      <c r="H41" s="130">
        <f>'2.kiadások Ök'!H41+'3.kiadások Faluház '!H41+'4.kiadások Óvoda'!H41+'5.kiadások PMH'!H41</f>
        <v>0</v>
      </c>
      <c r="I41" s="130">
        <f>'2.kiadások Ök'!I41+'3.kiadások Faluház '!I41+'4.kiadások Óvoda'!I41+'5.kiadások PMH'!I41</f>
        <v>0</v>
      </c>
      <c r="J41" s="130">
        <f>'2.kiadások Ök'!J41+'3.kiadások Faluház '!J41+'4.kiadások Óvoda'!J41+'5.kiadások PMH'!J41</f>
        <v>0</v>
      </c>
      <c r="K41" s="130">
        <f>'2.kiadások Ök'!K41+'3.kiadások Faluház '!K41+'4.kiadások Óvoda'!K41+'5.kiadások PMH'!K41</f>
        <v>0</v>
      </c>
      <c r="L41" s="130">
        <f>'2.kiadások Ök'!L41+'3.kiadások Faluház '!L41+'4.kiadások Óvoda'!L41+'5.kiadások PMH'!L41</f>
        <v>1970</v>
      </c>
      <c r="M41" s="130">
        <f>'2.kiadások Ök'!M41+'3.kiadások Faluház '!M41+'4.kiadások Óvoda'!M41+'5.kiadások PMH'!M41</f>
        <v>1866</v>
      </c>
      <c r="N41" s="130">
        <f>'2.kiadások Ök'!N41+'3.kiadások Faluház '!N41+'4.kiadások Óvoda'!N41+'5.kiadások PMH'!N41</f>
        <v>1476</v>
      </c>
      <c r="O41" s="130">
        <f>'2.kiadások Ök'!O41+'3.kiadások Faluház '!O41+'4.kiadások Óvoda'!O41+'5.kiadások PMH'!O41</f>
        <v>0</v>
      </c>
    </row>
    <row r="42" spans="1:15">
      <c r="A42" s="5" t="s">
        <v>382</v>
      </c>
      <c r="B42" s="30" t="s">
        <v>383</v>
      </c>
      <c r="C42" s="130">
        <f>'2.kiadások Ök'!C42+'3.kiadások Faluház '!C42+'4.kiadások Óvoda'!C42+'5.kiadások PMH'!C42</f>
        <v>100</v>
      </c>
      <c r="D42" s="130">
        <f>'2.kiadások Ök'!D42+'3.kiadások Faluház '!D42+'4.kiadások Óvoda'!D42+'5.kiadások PMH'!D42</f>
        <v>289</v>
      </c>
      <c r="E42" s="130">
        <f>'2.kiadások Ök'!E42+'3.kiadások Faluház '!E42+'4.kiadások Óvoda'!E42+'5.kiadások PMH'!E42</f>
        <v>249</v>
      </c>
      <c r="F42" s="130">
        <f>'2.kiadások Ök'!F42+'3.kiadások Faluház '!F42+'4.kiadások Óvoda'!F42+'5.kiadások PMH'!F42</f>
        <v>0</v>
      </c>
      <c r="G42" s="130">
        <f>'2.kiadások Ök'!G42+'3.kiadások Faluház '!G42+'4.kiadások Óvoda'!G42+'5.kiadások PMH'!G42</f>
        <v>0</v>
      </c>
      <c r="H42" s="130">
        <f>'2.kiadások Ök'!H42+'3.kiadások Faluház '!H42+'4.kiadások Óvoda'!H42+'5.kiadások PMH'!H42</f>
        <v>0</v>
      </c>
      <c r="I42" s="130">
        <f>'2.kiadások Ök'!I42+'3.kiadások Faluház '!I42+'4.kiadások Óvoda'!I42+'5.kiadások PMH'!I42</f>
        <v>0</v>
      </c>
      <c r="J42" s="130">
        <f>'2.kiadások Ök'!J42+'3.kiadások Faluház '!J42+'4.kiadások Óvoda'!J42+'5.kiadások PMH'!J42</f>
        <v>0</v>
      </c>
      <c r="K42" s="130">
        <f>'2.kiadások Ök'!K42+'3.kiadások Faluház '!K42+'4.kiadások Óvoda'!K42+'5.kiadások PMH'!K42</f>
        <v>0</v>
      </c>
      <c r="L42" s="130">
        <f>'2.kiadások Ök'!L42+'3.kiadások Faluház '!L42+'4.kiadások Óvoda'!L42+'5.kiadások PMH'!L42</f>
        <v>100</v>
      </c>
      <c r="M42" s="130">
        <f>'2.kiadások Ök'!M42+'3.kiadások Faluház '!M42+'4.kiadások Óvoda'!M42+'5.kiadások PMH'!M42</f>
        <v>289</v>
      </c>
      <c r="N42" s="130">
        <f>'2.kiadások Ök'!N42+'3.kiadások Faluház '!N42+'4.kiadások Óvoda'!N42+'5.kiadások PMH'!N42</f>
        <v>249</v>
      </c>
      <c r="O42" s="130">
        <f>'2.kiadások Ök'!O42+'3.kiadások Faluház '!O42+'4.kiadások Óvoda'!O42+'5.kiadások PMH'!O42</f>
        <v>0</v>
      </c>
    </row>
    <row r="43" spans="1:15">
      <c r="A43" s="7" t="s">
        <v>657</v>
      </c>
      <c r="B43" s="33" t="s">
        <v>384</v>
      </c>
      <c r="C43" s="130">
        <f>'2.kiadások Ök'!C43+'3.kiadások Faluház '!C43+'4.kiadások Óvoda'!C43+'5.kiadások PMH'!C43</f>
        <v>2070</v>
      </c>
      <c r="D43" s="130">
        <f>'2.kiadások Ök'!D43+'3.kiadások Faluház '!D43+'4.kiadások Óvoda'!D43+'5.kiadások PMH'!D43</f>
        <v>2155</v>
      </c>
      <c r="E43" s="130">
        <f>'2.kiadások Ök'!E43+'3.kiadások Faluház '!E43+'4.kiadások Óvoda'!E43+'5.kiadások PMH'!E43</f>
        <v>1725</v>
      </c>
      <c r="F43" s="130">
        <f>'2.kiadások Ök'!F43+'3.kiadások Faluház '!F43+'4.kiadások Óvoda'!F43+'5.kiadások PMH'!F43</f>
        <v>0</v>
      </c>
      <c r="G43" s="130">
        <f>'2.kiadások Ök'!G43+'3.kiadások Faluház '!G43+'4.kiadások Óvoda'!G43+'5.kiadások PMH'!G43</f>
        <v>0</v>
      </c>
      <c r="H43" s="130">
        <f>'2.kiadások Ök'!H43+'3.kiadások Faluház '!H43+'4.kiadások Óvoda'!H43+'5.kiadások PMH'!H43</f>
        <v>0</v>
      </c>
      <c r="I43" s="130">
        <f>'2.kiadások Ök'!I43+'3.kiadások Faluház '!I43+'4.kiadások Óvoda'!I43+'5.kiadások PMH'!I43</f>
        <v>0</v>
      </c>
      <c r="J43" s="130">
        <f>'2.kiadások Ök'!J43+'3.kiadások Faluház '!J43+'4.kiadások Óvoda'!J43+'5.kiadások PMH'!J43</f>
        <v>0</v>
      </c>
      <c r="K43" s="130">
        <f>'2.kiadások Ök'!K43+'3.kiadások Faluház '!K43+'4.kiadások Óvoda'!K43+'5.kiadások PMH'!K43</f>
        <v>0</v>
      </c>
      <c r="L43" s="130">
        <f>'2.kiadások Ök'!L43+'3.kiadások Faluház '!L43+'4.kiadások Óvoda'!L43+'5.kiadások PMH'!L43</f>
        <v>2070</v>
      </c>
      <c r="M43" s="130">
        <f>'2.kiadások Ök'!M43+'3.kiadások Faluház '!M43+'4.kiadások Óvoda'!M43+'5.kiadások PMH'!M43</f>
        <v>2155</v>
      </c>
      <c r="N43" s="130">
        <f>'2.kiadások Ök'!N43+'3.kiadások Faluház '!N43+'4.kiadások Óvoda'!N43+'5.kiadások PMH'!N43</f>
        <v>1725</v>
      </c>
      <c r="O43" s="130">
        <f>'2.kiadások Ök'!O43+'3.kiadások Faluház '!O43+'4.kiadások Óvoda'!O43+'5.kiadások PMH'!O43</f>
        <v>0</v>
      </c>
    </row>
    <row r="44" spans="1:15">
      <c r="A44" s="5" t="s">
        <v>385</v>
      </c>
      <c r="B44" s="30" t="s">
        <v>386</v>
      </c>
      <c r="C44" s="130">
        <f>'2.kiadások Ök'!C44+'3.kiadások Faluház '!C44+'4.kiadások Óvoda'!C44+'5.kiadások PMH'!C44</f>
        <v>29135</v>
      </c>
      <c r="D44" s="130">
        <f>'2.kiadások Ök'!D44+'3.kiadások Faluház '!D44+'4.kiadások Óvoda'!D44+'5.kiadások PMH'!D44</f>
        <v>28165</v>
      </c>
      <c r="E44" s="130">
        <f>'2.kiadások Ök'!E44+'3.kiadások Faluház '!E44+'4.kiadások Óvoda'!E44+'5.kiadások PMH'!E44</f>
        <v>23452</v>
      </c>
      <c r="F44" s="130">
        <f>'2.kiadások Ök'!F44+'3.kiadások Faluház '!F44+'4.kiadások Óvoda'!F44+'5.kiadások PMH'!F44</f>
        <v>0</v>
      </c>
      <c r="G44" s="130">
        <f>'2.kiadások Ök'!G44+'3.kiadások Faluház '!G44+'4.kiadások Óvoda'!G44+'5.kiadások PMH'!G44</f>
        <v>0</v>
      </c>
      <c r="H44" s="130">
        <f>'2.kiadások Ök'!H44+'3.kiadások Faluház '!H44+'4.kiadások Óvoda'!H44+'5.kiadások PMH'!H44</f>
        <v>0</v>
      </c>
      <c r="I44" s="130">
        <f>'2.kiadások Ök'!I44+'3.kiadások Faluház '!I44+'4.kiadások Óvoda'!I44+'5.kiadások PMH'!I44</f>
        <v>0</v>
      </c>
      <c r="J44" s="130">
        <f>'2.kiadások Ök'!J44+'3.kiadások Faluház '!J44+'4.kiadások Óvoda'!J44+'5.kiadások PMH'!J44</f>
        <v>0</v>
      </c>
      <c r="K44" s="130">
        <f>'2.kiadások Ök'!K44+'3.kiadások Faluház '!K44+'4.kiadások Óvoda'!K44+'5.kiadások PMH'!K44</f>
        <v>0</v>
      </c>
      <c r="L44" s="130">
        <f>'2.kiadások Ök'!L44+'3.kiadások Faluház '!L44+'4.kiadások Óvoda'!L44+'5.kiadások PMH'!L44</f>
        <v>29135</v>
      </c>
      <c r="M44" s="130">
        <f>'2.kiadások Ök'!M44+'3.kiadások Faluház '!M44+'4.kiadások Óvoda'!M44+'5.kiadások PMH'!M44</f>
        <v>28165</v>
      </c>
      <c r="N44" s="130">
        <f>'2.kiadások Ök'!N44+'3.kiadások Faluház '!N44+'4.kiadások Óvoda'!N44+'5.kiadások PMH'!N44</f>
        <v>23452</v>
      </c>
      <c r="O44" s="130">
        <f>'2.kiadások Ök'!O44+'3.kiadások Faluház '!O44+'4.kiadások Óvoda'!O44+'5.kiadások PMH'!O44</f>
        <v>0</v>
      </c>
    </row>
    <row r="45" spans="1:15">
      <c r="A45" s="5" t="s">
        <v>387</v>
      </c>
      <c r="B45" s="30" t="s">
        <v>388</v>
      </c>
      <c r="C45" s="130">
        <f>'2.kiadások Ök'!C45+'3.kiadások Faluház '!C45+'4.kiadások Óvoda'!C45+'5.kiadások PMH'!C45</f>
        <v>0</v>
      </c>
      <c r="D45" s="130">
        <f>'2.kiadások Ök'!D45+'3.kiadások Faluház '!D45+'4.kiadások Óvoda'!D45+'5.kiadások PMH'!D45</f>
        <v>0</v>
      </c>
      <c r="E45" s="130">
        <f>'2.kiadások Ök'!E45+'3.kiadások Faluház '!E45+'4.kiadások Óvoda'!E45+'5.kiadások PMH'!E45</f>
        <v>0</v>
      </c>
      <c r="F45" s="130">
        <f>'2.kiadások Ök'!F45+'3.kiadások Faluház '!F45+'4.kiadások Óvoda'!F45+'5.kiadások PMH'!F45</f>
        <v>0</v>
      </c>
      <c r="G45" s="130">
        <f>'2.kiadások Ök'!G45+'3.kiadások Faluház '!G45+'4.kiadások Óvoda'!G45+'5.kiadások PMH'!G45</f>
        <v>0</v>
      </c>
      <c r="H45" s="130">
        <f>'2.kiadások Ök'!H45+'3.kiadások Faluház '!H45+'4.kiadások Óvoda'!H45+'5.kiadások PMH'!H45</f>
        <v>0</v>
      </c>
      <c r="I45" s="130">
        <f>'2.kiadások Ök'!I45+'3.kiadások Faluház '!I45+'4.kiadások Óvoda'!I45+'5.kiadások PMH'!I45</f>
        <v>0</v>
      </c>
      <c r="J45" s="130">
        <f>'2.kiadások Ök'!J45+'3.kiadások Faluház '!J45+'4.kiadások Óvoda'!J45+'5.kiadások PMH'!J45</f>
        <v>0</v>
      </c>
      <c r="K45" s="130">
        <f>'2.kiadások Ök'!K45+'3.kiadások Faluház '!K45+'4.kiadások Óvoda'!K45+'5.kiadások PMH'!K45</f>
        <v>0</v>
      </c>
      <c r="L45" s="130">
        <f>'2.kiadások Ök'!L45+'3.kiadások Faluház '!L45+'4.kiadások Óvoda'!L45+'5.kiadások PMH'!L45</f>
        <v>0</v>
      </c>
      <c r="M45" s="130">
        <f>'2.kiadások Ök'!M45+'3.kiadások Faluház '!M45+'4.kiadások Óvoda'!M45+'5.kiadások PMH'!M45</f>
        <v>0</v>
      </c>
      <c r="N45" s="130">
        <f>'2.kiadások Ök'!N45+'3.kiadások Faluház '!N45+'4.kiadások Óvoda'!N45+'5.kiadások PMH'!N45</f>
        <v>0</v>
      </c>
      <c r="O45" s="130">
        <f>'2.kiadások Ök'!O45+'3.kiadások Faluház '!O45+'4.kiadások Óvoda'!O45+'5.kiadások PMH'!O45</f>
        <v>0</v>
      </c>
    </row>
    <row r="46" spans="1:15">
      <c r="A46" s="5" t="s">
        <v>1090</v>
      </c>
      <c r="B46" s="30" t="s">
        <v>389</v>
      </c>
      <c r="C46" s="130">
        <f>'2.kiadások Ök'!C46+'3.kiadások Faluház '!C46+'4.kiadások Óvoda'!C46+'5.kiadások PMH'!C46</f>
        <v>85</v>
      </c>
      <c r="D46" s="130">
        <f>'2.kiadások Ök'!D46+'3.kiadások Faluház '!D46+'4.kiadások Óvoda'!D46+'5.kiadások PMH'!D46</f>
        <v>270</v>
      </c>
      <c r="E46" s="130">
        <f>'2.kiadások Ök'!E46+'3.kiadások Faluház '!E46+'4.kiadások Óvoda'!E46+'5.kiadások PMH'!E46</f>
        <v>219</v>
      </c>
      <c r="F46" s="130">
        <f>'2.kiadások Ök'!F46+'3.kiadások Faluház '!F46+'4.kiadások Óvoda'!F46+'5.kiadások PMH'!F46</f>
        <v>0</v>
      </c>
      <c r="G46" s="130">
        <f>'2.kiadások Ök'!G46+'3.kiadások Faluház '!G46+'4.kiadások Óvoda'!G46+'5.kiadások PMH'!G46</f>
        <v>0</v>
      </c>
      <c r="H46" s="130">
        <f>'2.kiadások Ök'!H46+'3.kiadások Faluház '!H46+'4.kiadások Óvoda'!H46+'5.kiadások PMH'!H46</f>
        <v>0</v>
      </c>
      <c r="I46" s="130">
        <f>'2.kiadások Ök'!I46+'3.kiadások Faluház '!I46+'4.kiadások Óvoda'!I46+'5.kiadások PMH'!I46</f>
        <v>0</v>
      </c>
      <c r="J46" s="130">
        <f>'2.kiadások Ök'!J46+'3.kiadások Faluház '!J46+'4.kiadások Óvoda'!J46+'5.kiadások PMH'!J46</f>
        <v>0</v>
      </c>
      <c r="K46" s="130">
        <f>'2.kiadások Ök'!K46+'3.kiadások Faluház '!K46+'4.kiadások Óvoda'!K46+'5.kiadások PMH'!K46</f>
        <v>0</v>
      </c>
      <c r="L46" s="130">
        <f>'2.kiadások Ök'!L46+'3.kiadások Faluház '!L46+'4.kiadások Óvoda'!L46+'5.kiadások PMH'!L46</f>
        <v>85</v>
      </c>
      <c r="M46" s="130">
        <f>'2.kiadások Ök'!M46+'3.kiadások Faluház '!M46+'4.kiadások Óvoda'!M46+'5.kiadások PMH'!M46</f>
        <v>270</v>
      </c>
      <c r="N46" s="130">
        <f>'2.kiadások Ök'!N46+'3.kiadások Faluház '!N46+'4.kiadások Óvoda'!N46+'5.kiadások PMH'!N46</f>
        <v>219</v>
      </c>
      <c r="O46" s="130">
        <f>'2.kiadások Ök'!O46+'3.kiadások Faluház '!O46+'4.kiadások Óvoda'!O46+'5.kiadások PMH'!O46</f>
        <v>0</v>
      </c>
    </row>
    <row r="47" spans="1:15">
      <c r="A47" s="5" t="s">
        <v>1091</v>
      </c>
      <c r="B47" s="30" t="s">
        <v>390</v>
      </c>
      <c r="C47" s="130">
        <f>'2.kiadások Ök'!C47+'3.kiadások Faluház '!C47+'4.kiadások Óvoda'!C47+'5.kiadások PMH'!C47</f>
        <v>0</v>
      </c>
      <c r="D47" s="130">
        <f>'2.kiadások Ök'!D47+'3.kiadások Faluház '!D47+'4.kiadások Óvoda'!D47+'5.kiadások PMH'!D47</f>
        <v>0</v>
      </c>
      <c r="E47" s="130">
        <f>'2.kiadások Ök'!E47+'3.kiadások Faluház '!E47+'4.kiadások Óvoda'!E47+'5.kiadások PMH'!E47</f>
        <v>0</v>
      </c>
      <c r="F47" s="130">
        <f>'2.kiadások Ök'!F47+'3.kiadások Faluház '!F47+'4.kiadások Óvoda'!F47+'5.kiadások PMH'!F47</f>
        <v>0</v>
      </c>
      <c r="G47" s="130">
        <f>'2.kiadások Ök'!G47+'3.kiadások Faluház '!G47+'4.kiadások Óvoda'!G47+'5.kiadások PMH'!G47</f>
        <v>0</v>
      </c>
      <c r="H47" s="130">
        <f>'2.kiadások Ök'!H47+'3.kiadások Faluház '!H47+'4.kiadások Óvoda'!H47+'5.kiadások PMH'!H47</f>
        <v>0</v>
      </c>
      <c r="I47" s="130">
        <f>'2.kiadások Ök'!I47+'3.kiadások Faluház '!I47+'4.kiadások Óvoda'!I47+'5.kiadások PMH'!I47</f>
        <v>0</v>
      </c>
      <c r="J47" s="130">
        <f>'2.kiadások Ök'!J47+'3.kiadások Faluház '!J47+'4.kiadások Óvoda'!J47+'5.kiadások PMH'!J47</f>
        <v>0</v>
      </c>
      <c r="K47" s="130">
        <f>'2.kiadások Ök'!K47+'3.kiadások Faluház '!K47+'4.kiadások Óvoda'!K47+'5.kiadások PMH'!K47</f>
        <v>0</v>
      </c>
      <c r="L47" s="130">
        <f>'2.kiadások Ök'!L47+'3.kiadások Faluház '!L47+'4.kiadások Óvoda'!L47+'5.kiadások PMH'!L47</f>
        <v>0</v>
      </c>
      <c r="M47" s="130">
        <f>'2.kiadások Ök'!M47+'3.kiadások Faluház '!M47+'4.kiadások Óvoda'!M47+'5.kiadások PMH'!M47</f>
        <v>0</v>
      </c>
      <c r="N47" s="130">
        <f>'2.kiadások Ök'!N47+'3.kiadások Faluház '!N47+'4.kiadások Óvoda'!N47+'5.kiadások PMH'!N47</f>
        <v>0</v>
      </c>
      <c r="O47" s="130">
        <f>'2.kiadások Ök'!O47+'3.kiadások Faluház '!O47+'4.kiadások Óvoda'!O47+'5.kiadások PMH'!O47</f>
        <v>0</v>
      </c>
    </row>
    <row r="48" spans="1:15">
      <c r="A48" s="5" t="s">
        <v>391</v>
      </c>
      <c r="B48" s="30" t="s">
        <v>392</v>
      </c>
      <c r="C48" s="130">
        <f>'2.kiadások Ök'!C48+'3.kiadások Faluház '!C48+'4.kiadások Óvoda'!C48+'5.kiadások PMH'!C48</f>
        <v>2050</v>
      </c>
      <c r="D48" s="130">
        <f>'2.kiadások Ök'!D48+'3.kiadások Faluház '!D48+'4.kiadások Óvoda'!D48+'5.kiadások PMH'!D48</f>
        <v>5638</v>
      </c>
      <c r="E48" s="130">
        <f>'2.kiadások Ök'!E48+'3.kiadások Faluház '!E48+'4.kiadások Óvoda'!E48+'5.kiadások PMH'!E48</f>
        <v>5617</v>
      </c>
      <c r="F48" s="130">
        <f>'2.kiadások Ök'!F48+'3.kiadások Faluház '!F48+'4.kiadások Óvoda'!F48+'5.kiadások PMH'!F48</f>
        <v>0</v>
      </c>
      <c r="G48" s="130">
        <f>'2.kiadások Ök'!G48+'3.kiadások Faluház '!G48+'4.kiadások Óvoda'!G48+'5.kiadások PMH'!G48</f>
        <v>0</v>
      </c>
      <c r="H48" s="130">
        <f>'2.kiadások Ök'!H48+'3.kiadások Faluház '!H48+'4.kiadások Óvoda'!H48+'5.kiadások PMH'!H48</f>
        <v>0</v>
      </c>
      <c r="I48" s="130">
        <f>'2.kiadások Ök'!I48+'3.kiadások Faluház '!I48+'4.kiadások Óvoda'!I48+'5.kiadások PMH'!I48</f>
        <v>0</v>
      </c>
      <c r="J48" s="130">
        <f>'2.kiadások Ök'!J48+'3.kiadások Faluház '!J48+'4.kiadások Óvoda'!J48+'5.kiadások PMH'!J48</f>
        <v>0</v>
      </c>
      <c r="K48" s="130">
        <f>'2.kiadások Ök'!K48+'3.kiadások Faluház '!K48+'4.kiadások Óvoda'!K48+'5.kiadások PMH'!K48</f>
        <v>0</v>
      </c>
      <c r="L48" s="130">
        <f>'2.kiadások Ök'!L48+'3.kiadások Faluház '!L48+'4.kiadások Óvoda'!L48+'5.kiadások PMH'!L48</f>
        <v>2050</v>
      </c>
      <c r="M48" s="130">
        <f>'2.kiadások Ök'!M48+'3.kiadások Faluház '!M48+'4.kiadások Óvoda'!M48+'5.kiadások PMH'!M48</f>
        <v>5638</v>
      </c>
      <c r="N48" s="130">
        <f>'2.kiadások Ök'!N48+'3.kiadások Faluház '!N48+'4.kiadások Óvoda'!N48+'5.kiadások PMH'!N48</f>
        <v>5617</v>
      </c>
      <c r="O48" s="130">
        <f>'2.kiadások Ök'!O48+'3.kiadások Faluház '!O48+'4.kiadások Óvoda'!O48+'5.kiadások PMH'!O48</f>
        <v>0</v>
      </c>
    </row>
    <row r="49" spans="1:15">
      <c r="A49" s="7" t="s">
        <v>658</v>
      </c>
      <c r="B49" s="33" t="s">
        <v>393</v>
      </c>
      <c r="C49" s="130">
        <f>'2.kiadások Ök'!C49+'3.kiadások Faluház '!C49+'4.kiadások Óvoda'!C49+'5.kiadások PMH'!C49</f>
        <v>31270</v>
      </c>
      <c r="D49" s="130">
        <f>'2.kiadások Ök'!D49+'3.kiadások Faluház '!D49+'4.kiadások Óvoda'!D49+'5.kiadások PMH'!D49</f>
        <v>34073</v>
      </c>
      <c r="E49" s="130">
        <f>'2.kiadások Ök'!E49+'3.kiadások Faluház '!E49+'4.kiadások Óvoda'!E49+'5.kiadások PMH'!E49</f>
        <v>29288</v>
      </c>
      <c r="F49" s="130">
        <f>'2.kiadások Ök'!F49+'3.kiadások Faluház '!F49+'4.kiadások Óvoda'!F49+'5.kiadások PMH'!F49</f>
        <v>0</v>
      </c>
      <c r="G49" s="130">
        <f>'2.kiadások Ök'!G49+'3.kiadások Faluház '!G49+'4.kiadások Óvoda'!G49+'5.kiadások PMH'!G49</f>
        <v>0</v>
      </c>
      <c r="H49" s="130">
        <f>'2.kiadások Ök'!H49+'3.kiadások Faluház '!H49+'4.kiadások Óvoda'!H49+'5.kiadások PMH'!H49</f>
        <v>0</v>
      </c>
      <c r="I49" s="130">
        <f>'2.kiadások Ök'!I49+'3.kiadások Faluház '!I49+'4.kiadások Óvoda'!I49+'5.kiadások PMH'!I49</f>
        <v>0</v>
      </c>
      <c r="J49" s="130">
        <f>'2.kiadások Ök'!J49+'3.kiadások Faluház '!J49+'4.kiadások Óvoda'!J49+'5.kiadások PMH'!J49</f>
        <v>0</v>
      </c>
      <c r="K49" s="130">
        <f>'2.kiadások Ök'!K49+'3.kiadások Faluház '!K49+'4.kiadások Óvoda'!K49+'5.kiadások PMH'!K49</f>
        <v>0</v>
      </c>
      <c r="L49" s="130">
        <f>'2.kiadások Ök'!L49+'3.kiadások Faluház '!L49+'4.kiadások Óvoda'!L49+'5.kiadások PMH'!L49</f>
        <v>31270</v>
      </c>
      <c r="M49" s="130">
        <f>'2.kiadások Ök'!M49+'3.kiadások Faluház '!M49+'4.kiadások Óvoda'!M49+'5.kiadások PMH'!M49</f>
        <v>34073</v>
      </c>
      <c r="N49" s="130">
        <f>'2.kiadások Ök'!N49+'3.kiadások Faluház '!N49+'4.kiadások Óvoda'!N49+'5.kiadások PMH'!N49</f>
        <v>29288</v>
      </c>
      <c r="O49" s="130">
        <f>'2.kiadások Ök'!O49+'3.kiadások Faluház '!O49+'4.kiadások Óvoda'!O49+'5.kiadások PMH'!O49</f>
        <v>0</v>
      </c>
    </row>
    <row r="50" spans="1:15">
      <c r="A50" s="39" t="s">
        <v>659</v>
      </c>
      <c r="B50" s="52" t="s">
        <v>394</v>
      </c>
      <c r="C50" s="130">
        <f>'2.kiadások Ök'!C50+'3.kiadások Faluház '!C50+'4.kiadások Óvoda'!C50+'5.kiadások PMH'!C50</f>
        <v>143176</v>
      </c>
      <c r="D50" s="130">
        <f>'2.kiadások Ök'!D50+'3.kiadások Faluház '!D50+'4.kiadások Óvoda'!D50+'5.kiadások PMH'!D50</f>
        <v>148575</v>
      </c>
      <c r="E50" s="130">
        <f>'2.kiadások Ök'!E50+'3.kiadások Faluház '!E50+'4.kiadások Óvoda'!E50+'5.kiadások PMH'!E50</f>
        <v>138585</v>
      </c>
      <c r="F50" s="130">
        <f>'2.kiadások Ök'!F50+'3.kiadások Faluház '!F50+'4.kiadások Óvoda'!F50+'5.kiadások PMH'!F50</f>
        <v>1000</v>
      </c>
      <c r="G50" s="130">
        <f>'2.kiadások Ök'!G50+'3.kiadások Faluház '!G50+'4.kiadások Óvoda'!G50+'5.kiadások PMH'!G50</f>
        <v>0</v>
      </c>
      <c r="H50" s="130">
        <f>'2.kiadások Ök'!H50+'3.kiadások Faluház '!H50+'4.kiadások Óvoda'!H50+'5.kiadások PMH'!H50</f>
        <v>0</v>
      </c>
      <c r="I50" s="130">
        <f>'2.kiadások Ök'!I50+'3.kiadások Faluház '!I50+'4.kiadások Óvoda'!I50+'5.kiadások PMH'!I50</f>
        <v>0</v>
      </c>
      <c r="J50" s="130">
        <f>'2.kiadások Ök'!J50+'3.kiadások Faluház '!J50+'4.kiadások Óvoda'!J50+'5.kiadások PMH'!J50</f>
        <v>0</v>
      </c>
      <c r="K50" s="130">
        <f>'2.kiadások Ök'!K50+'3.kiadások Faluház '!K50+'4.kiadások Óvoda'!K50+'5.kiadások PMH'!K50</f>
        <v>0</v>
      </c>
      <c r="L50" s="130">
        <f>'2.kiadások Ök'!L50+'3.kiadások Faluház '!L50+'4.kiadások Óvoda'!L50+'5.kiadások PMH'!L50</f>
        <v>144176</v>
      </c>
      <c r="M50" s="130">
        <f>'2.kiadások Ök'!M50+'3.kiadások Faluház '!M50+'4.kiadások Óvoda'!M50+'5.kiadások PMH'!M50</f>
        <v>148575</v>
      </c>
      <c r="N50" s="130">
        <f>'2.kiadások Ök'!N50+'3.kiadások Faluház '!N50+'4.kiadások Óvoda'!N50+'5.kiadások PMH'!N50</f>
        <v>138585</v>
      </c>
      <c r="O50" s="130">
        <f>'2.kiadások Ök'!O50+'3.kiadások Faluház '!O50+'4.kiadások Óvoda'!O50+'5.kiadások PMH'!O50</f>
        <v>0</v>
      </c>
    </row>
    <row r="51" spans="1:15">
      <c r="A51" s="13" t="s">
        <v>395</v>
      </c>
      <c r="B51" s="30" t="s">
        <v>396</v>
      </c>
      <c r="C51" s="130">
        <f>'2.kiadások Ök'!C51+'3.kiadások Faluház '!C51+'4.kiadások Óvoda'!C51+'5.kiadások PMH'!C51</f>
        <v>0</v>
      </c>
      <c r="D51" s="130">
        <f>'2.kiadások Ök'!D51+'3.kiadások Faluház '!D51+'4.kiadások Óvoda'!D51+'5.kiadások PMH'!D51</f>
        <v>0</v>
      </c>
      <c r="E51" s="130">
        <f>'2.kiadások Ök'!E51+'3.kiadások Faluház '!E51+'4.kiadások Óvoda'!E51+'5.kiadások PMH'!E51</f>
        <v>0</v>
      </c>
      <c r="F51" s="130">
        <f>'2.kiadások Ök'!F51+'3.kiadások Faluház '!F51+'4.kiadások Óvoda'!F51+'5.kiadások PMH'!F51</f>
        <v>0</v>
      </c>
      <c r="G51" s="130">
        <f>'2.kiadások Ök'!G51+'3.kiadások Faluház '!G51+'4.kiadások Óvoda'!G51+'5.kiadások PMH'!G51</f>
        <v>0</v>
      </c>
      <c r="H51" s="130">
        <f>'2.kiadások Ök'!H51+'3.kiadások Faluház '!H51+'4.kiadások Óvoda'!H51+'5.kiadások PMH'!H51</f>
        <v>0</v>
      </c>
      <c r="I51" s="130">
        <f>'2.kiadások Ök'!I51+'3.kiadások Faluház '!I51+'4.kiadások Óvoda'!I51+'5.kiadások PMH'!I51</f>
        <v>0</v>
      </c>
      <c r="J51" s="130">
        <f>'2.kiadások Ök'!J51+'3.kiadások Faluház '!J51+'4.kiadások Óvoda'!J51+'5.kiadások PMH'!J51</f>
        <v>0</v>
      </c>
      <c r="K51" s="130">
        <f>'2.kiadások Ök'!K51+'3.kiadások Faluház '!K51+'4.kiadások Óvoda'!K51+'5.kiadások PMH'!K51</f>
        <v>0</v>
      </c>
      <c r="L51" s="130">
        <f>'2.kiadások Ök'!L51+'3.kiadások Faluház '!L51+'4.kiadások Óvoda'!L51+'5.kiadások PMH'!L51</f>
        <v>0</v>
      </c>
      <c r="M51" s="130">
        <f>'2.kiadások Ök'!M51+'3.kiadások Faluház '!M51+'4.kiadások Óvoda'!M51+'5.kiadások PMH'!M51</f>
        <v>0</v>
      </c>
      <c r="N51" s="130">
        <f>'2.kiadások Ök'!N51+'3.kiadások Faluház '!N51+'4.kiadások Óvoda'!N51+'5.kiadások PMH'!N51</f>
        <v>0</v>
      </c>
      <c r="O51" s="130">
        <f>'2.kiadások Ök'!O51+'3.kiadások Faluház '!O51+'4.kiadások Óvoda'!O51+'5.kiadások PMH'!O51</f>
        <v>0</v>
      </c>
    </row>
    <row r="52" spans="1:15">
      <c r="A52" s="13" t="s">
        <v>660</v>
      </c>
      <c r="B52" s="30" t="s">
        <v>397</v>
      </c>
      <c r="C52" s="130">
        <f>'2.kiadások Ök'!C52+'3.kiadások Faluház '!C52+'4.kiadások Óvoda'!C52+'5.kiadások PMH'!C52</f>
        <v>1400</v>
      </c>
      <c r="D52" s="130">
        <f>'2.kiadások Ök'!D52+'3.kiadások Faluház '!D52+'4.kiadások Óvoda'!D52+'5.kiadások PMH'!D52</f>
        <v>17</v>
      </c>
      <c r="E52" s="130">
        <f>'2.kiadások Ök'!E52+'3.kiadások Faluház '!E52+'4.kiadások Óvoda'!E52+'5.kiadások PMH'!E52</f>
        <v>17</v>
      </c>
      <c r="F52" s="130">
        <f>'2.kiadások Ök'!F52+'3.kiadások Faluház '!F52+'4.kiadások Óvoda'!F52+'5.kiadások PMH'!F52</f>
        <v>0</v>
      </c>
      <c r="G52" s="130">
        <f>'2.kiadások Ök'!G52+'3.kiadások Faluház '!G52+'4.kiadások Óvoda'!G52+'5.kiadások PMH'!G52</f>
        <v>0</v>
      </c>
      <c r="H52" s="130">
        <f>'2.kiadások Ök'!H52+'3.kiadások Faluház '!H52+'4.kiadások Óvoda'!H52+'5.kiadások PMH'!H52</f>
        <v>0</v>
      </c>
      <c r="I52" s="130">
        <f>'2.kiadások Ök'!I52+'3.kiadások Faluház '!I52+'4.kiadások Óvoda'!I52+'5.kiadások PMH'!I52</f>
        <v>0</v>
      </c>
      <c r="J52" s="130">
        <f>'2.kiadások Ök'!J52+'3.kiadások Faluház '!J52+'4.kiadások Óvoda'!J52+'5.kiadások PMH'!J52</f>
        <v>0</v>
      </c>
      <c r="K52" s="130">
        <f>'2.kiadások Ök'!K52+'3.kiadások Faluház '!K52+'4.kiadások Óvoda'!K52+'5.kiadások PMH'!K52</f>
        <v>0</v>
      </c>
      <c r="L52" s="130">
        <f>'2.kiadások Ök'!L52+'3.kiadások Faluház '!L52+'4.kiadások Óvoda'!L52+'5.kiadások PMH'!L52</f>
        <v>1400</v>
      </c>
      <c r="M52" s="130">
        <f>'2.kiadások Ök'!M52+'3.kiadások Faluház '!M52+'4.kiadások Óvoda'!M52+'5.kiadások PMH'!M52</f>
        <v>17</v>
      </c>
      <c r="N52" s="130">
        <f>'2.kiadások Ök'!N52+'3.kiadások Faluház '!N52+'4.kiadások Óvoda'!N52+'5.kiadások PMH'!N52</f>
        <v>17</v>
      </c>
      <c r="O52" s="130">
        <f>'2.kiadások Ök'!O52+'3.kiadások Faluház '!O52+'4.kiadások Óvoda'!O52+'5.kiadások PMH'!O52</f>
        <v>0</v>
      </c>
    </row>
    <row r="53" spans="1:15">
      <c r="A53" s="17" t="s">
        <v>1092</v>
      </c>
      <c r="B53" s="30" t="s">
        <v>398</v>
      </c>
      <c r="C53" s="130">
        <f>'2.kiadások Ök'!C53+'3.kiadások Faluház '!C53+'4.kiadások Óvoda'!C53+'5.kiadások PMH'!C53</f>
        <v>0</v>
      </c>
      <c r="D53" s="130">
        <f>'2.kiadások Ök'!D53+'3.kiadások Faluház '!D53+'4.kiadások Óvoda'!D53+'5.kiadások PMH'!D53</f>
        <v>0</v>
      </c>
      <c r="E53" s="130">
        <f>'2.kiadások Ök'!E53+'3.kiadások Faluház '!E53+'4.kiadások Óvoda'!E53+'5.kiadások PMH'!E53</f>
        <v>0</v>
      </c>
      <c r="F53" s="130">
        <f>'2.kiadások Ök'!F53+'3.kiadások Faluház '!F53+'4.kiadások Óvoda'!F53+'5.kiadások PMH'!F53</f>
        <v>0</v>
      </c>
      <c r="G53" s="130">
        <f>'2.kiadások Ök'!G53+'3.kiadások Faluház '!G53+'4.kiadások Óvoda'!G53+'5.kiadások PMH'!G53</f>
        <v>0</v>
      </c>
      <c r="H53" s="130">
        <f>'2.kiadások Ök'!H53+'3.kiadások Faluház '!H53+'4.kiadások Óvoda'!H53+'5.kiadások PMH'!H53</f>
        <v>0</v>
      </c>
      <c r="I53" s="130">
        <f>'2.kiadások Ök'!I53+'3.kiadások Faluház '!I53+'4.kiadások Óvoda'!I53+'5.kiadások PMH'!I53</f>
        <v>0</v>
      </c>
      <c r="J53" s="130">
        <f>'2.kiadások Ök'!J53+'3.kiadások Faluház '!J53+'4.kiadások Óvoda'!J53+'5.kiadások PMH'!J53</f>
        <v>0</v>
      </c>
      <c r="K53" s="130">
        <f>'2.kiadások Ök'!K53+'3.kiadások Faluház '!K53+'4.kiadások Óvoda'!K53+'5.kiadások PMH'!K53</f>
        <v>0</v>
      </c>
      <c r="L53" s="130">
        <f>'2.kiadások Ök'!L53+'3.kiadások Faluház '!L53+'4.kiadások Óvoda'!L53+'5.kiadások PMH'!L53</f>
        <v>0</v>
      </c>
      <c r="M53" s="130">
        <f>'2.kiadások Ök'!M53+'3.kiadások Faluház '!M53+'4.kiadások Óvoda'!M53+'5.kiadások PMH'!M53</f>
        <v>0</v>
      </c>
      <c r="N53" s="130">
        <f>'2.kiadások Ök'!N53+'3.kiadások Faluház '!N53+'4.kiadások Óvoda'!N53+'5.kiadások PMH'!N53</f>
        <v>0</v>
      </c>
      <c r="O53" s="130">
        <f>'2.kiadások Ök'!O53+'3.kiadások Faluház '!O53+'4.kiadások Óvoda'!O53+'5.kiadások PMH'!O53</f>
        <v>0</v>
      </c>
    </row>
    <row r="54" spans="1:15">
      <c r="A54" s="17" t="s">
        <v>1093</v>
      </c>
      <c r="B54" s="30" t="s">
        <v>399</v>
      </c>
      <c r="C54" s="130">
        <f>'2.kiadások Ök'!C54+'3.kiadások Faluház '!C54+'4.kiadások Óvoda'!C54+'5.kiadások PMH'!C54</f>
        <v>596</v>
      </c>
      <c r="D54" s="130">
        <f>'2.kiadások Ök'!D54+'3.kiadások Faluház '!D54+'4.kiadások Óvoda'!D54+'5.kiadások PMH'!D54</f>
        <v>0</v>
      </c>
      <c r="E54" s="130">
        <f>'2.kiadások Ök'!E54+'3.kiadások Faluház '!E54+'4.kiadások Óvoda'!E54+'5.kiadások PMH'!E54</f>
        <v>0</v>
      </c>
      <c r="F54" s="130">
        <f>'2.kiadások Ök'!F54+'3.kiadások Faluház '!F54+'4.kiadások Óvoda'!F54+'5.kiadások PMH'!F54</f>
        <v>0</v>
      </c>
      <c r="G54" s="130">
        <f>'2.kiadások Ök'!G54+'3.kiadások Faluház '!G54+'4.kiadások Óvoda'!G54+'5.kiadások PMH'!G54</f>
        <v>0</v>
      </c>
      <c r="H54" s="130">
        <f>'2.kiadások Ök'!H54+'3.kiadások Faluház '!H54+'4.kiadások Óvoda'!H54+'5.kiadások PMH'!H54</f>
        <v>0</v>
      </c>
      <c r="I54" s="130">
        <f>'2.kiadások Ök'!I54+'3.kiadások Faluház '!I54+'4.kiadások Óvoda'!I54+'5.kiadások PMH'!I54</f>
        <v>0</v>
      </c>
      <c r="J54" s="130">
        <f>'2.kiadások Ök'!J54+'3.kiadások Faluház '!J54+'4.kiadások Óvoda'!J54+'5.kiadások PMH'!J54</f>
        <v>0</v>
      </c>
      <c r="K54" s="130">
        <f>'2.kiadások Ök'!K54+'3.kiadások Faluház '!K54+'4.kiadások Óvoda'!K54+'5.kiadások PMH'!K54</f>
        <v>0</v>
      </c>
      <c r="L54" s="130">
        <f>'2.kiadások Ök'!L54+'3.kiadások Faluház '!L54+'4.kiadások Óvoda'!L54+'5.kiadások PMH'!L54</f>
        <v>596</v>
      </c>
      <c r="M54" s="130">
        <f>'2.kiadások Ök'!M54+'3.kiadások Faluház '!M54+'4.kiadások Óvoda'!M54+'5.kiadások PMH'!M54</f>
        <v>0</v>
      </c>
      <c r="N54" s="130">
        <f>'2.kiadások Ök'!N54+'3.kiadások Faluház '!N54+'4.kiadások Óvoda'!N54+'5.kiadások PMH'!N54</f>
        <v>0</v>
      </c>
      <c r="O54" s="130">
        <f>'2.kiadások Ök'!O54+'3.kiadások Faluház '!O54+'4.kiadások Óvoda'!O54+'5.kiadások PMH'!O54</f>
        <v>0</v>
      </c>
    </row>
    <row r="55" spans="1:15">
      <c r="A55" s="17" t="s">
        <v>1094</v>
      </c>
      <c r="B55" s="30" t="s">
        <v>400</v>
      </c>
      <c r="C55" s="130">
        <f>'2.kiadások Ök'!C55+'3.kiadások Faluház '!C55+'4.kiadások Óvoda'!C55+'5.kiadások PMH'!C55</f>
        <v>3900</v>
      </c>
      <c r="D55" s="130">
        <f>'2.kiadások Ök'!D55+'3.kiadások Faluház '!D55+'4.kiadások Óvoda'!D55+'5.kiadások PMH'!D55</f>
        <v>3103</v>
      </c>
      <c r="E55" s="130">
        <f>'2.kiadások Ök'!E55+'3.kiadások Faluház '!E55+'4.kiadások Óvoda'!E55+'5.kiadások PMH'!E55</f>
        <v>3103</v>
      </c>
      <c r="F55" s="130">
        <f>'2.kiadások Ök'!F55+'3.kiadások Faluház '!F55+'4.kiadások Óvoda'!F55+'5.kiadások PMH'!F55</f>
        <v>0</v>
      </c>
      <c r="G55" s="130">
        <f>'2.kiadások Ök'!G55+'3.kiadások Faluház '!G55+'4.kiadások Óvoda'!G55+'5.kiadások PMH'!G55</f>
        <v>0</v>
      </c>
      <c r="H55" s="130">
        <f>'2.kiadások Ök'!H55+'3.kiadások Faluház '!H55+'4.kiadások Óvoda'!H55+'5.kiadások PMH'!H55</f>
        <v>0</v>
      </c>
      <c r="I55" s="130">
        <f>'2.kiadások Ök'!I55+'3.kiadások Faluház '!I55+'4.kiadások Óvoda'!I55+'5.kiadások PMH'!I55</f>
        <v>0</v>
      </c>
      <c r="J55" s="130">
        <f>'2.kiadások Ök'!J55+'3.kiadások Faluház '!J55+'4.kiadások Óvoda'!J55+'5.kiadások PMH'!J55</f>
        <v>0</v>
      </c>
      <c r="K55" s="130">
        <f>'2.kiadások Ök'!K55+'3.kiadások Faluház '!K55+'4.kiadások Óvoda'!K55+'5.kiadások PMH'!K55</f>
        <v>0</v>
      </c>
      <c r="L55" s="130">
        <f>'2.kiadások Ök'!L55+'3.kiadások Faluház '!L55+'4.kiadások Óvoda'!L55+'5.kiadások PMH'!L55</f>
        <v>3900</v>
      </c>
      <c r="M55" s="130">
        <f>'2.kiadások Ök'!M55+'3.kiadások Faluház '!M55+'4.kiadások Óvoda'!M55+'5.kiadások PMH'!M55</f>
        <v>3103</v>
      </c>
      <c r="N55" s="130">
        <f>'2.kiadások Ök'!N55+'3.kiadások Faluház '!N55+'4.kiadások Óvoda'!N55+'5.kiadások PMH'!N55</f>
        <v>3103</v>
      </c>
      <c r="O55" s="130">
        <f>'2.kiadások Ök'!O55+'3.kiadások Faluház '!O55+'4.kiadások Óvoda'!O55+'5.kiadások PMH'!O55</f>
        <v>0</v>
      </c>
    </row>
    <row r="56" spans="1:15">
      <c r="A56" s="13" t="s">
        <v>1095</v>
      </c>
      <c r="B56" s="30" t="s">
        <v>401</v>
      </c>
      <c r="C56" s="130">
        <f>'2.kiadások Ök'!C56+'3.kiadások Faluház '!C56+'4.kiadások Óvoda'!C56+'5.kiadások PMH'!C56</f>
        <v>7150</v>
      </c>
      <c r="D56" s="130">
        <f>'2.kiadások Ök'!D56+'3.kiadások Faluház '!D56+'4.kiadások Óvoda'!D56+'5.kiadások PMH'!D56</f>
        <v>1368</v>
      </c>
      <c r="E56" s="130">
        <f>'2.kiadások Ök'!E56+'3.kiadások Faluház '!E56+'4.kiadások Óvoda'!E56+'5.kiadások PMH'!E56</f>
        <v>1367</v>
      </c>
      <c r="F56" s="130">
        <f>'2.kiadások Ök'!F56+'3.kiadások Faluház '!F56+'4.kiadások Óvoda'!F56+'5.kiadások PMH'!F56</f>
        <v>0</v>
      </c>
      <c r="G56" s="130">
        <f>'2.kiadások Ök'!G56+'3.kiadások Faluház '!G56+'4.kiadások Óvoda'!G56+'5.kiadások PMH'!G56</f>
        <v>0</v>
      </c>
      <c r="H56" s="130">
        <f>'2.kiadások Ök'!H56+'3.kiadások Faluház '!H56+'4.kiadások Óvoda'!H56+'5.kiadások PMH'!H56</f>
        <v>0</v>
      </c>
      <c r="I56" s="130">
        <f>'2.kiadások Ök'!I56+'3.kiadások Faluház '!I56+'4.kiadások Óvoda'!I56+'5.kiadások PMH'!I56</f>
        <v>0</v>
      </c>
      <c r="J56" s="130">
        <f>'2.kiadások Ök'!J56+'3.kiadások Faluház '!J56+'4.kiadások Óvoda'!J56+'5.kiadások PMH'!J56</f>
        <v>0</v>
      </c>
      <c r="K56" s="130">
        <f>'2.kiadások Ök'!K56+'3.kiadások Faluház '!K56+'4.kiadások Óvoda'!K56+'5.kiadások PMH'!K56</f>
        <v>0</v>
      </c>
      <c r="L56" s="130">
        <f>'2.kiadások Ök'!L56+'3.kiadások Faluház '!L56+'4.kiadások Óvoda'!L56+'5.kiadások PMH'!L56</f>
        <v>7150</v>
      </c>
      <c r="M56" s="130">
        <f>'2.kiadások Ök'!M56+'3.kiadások Faluház '!M56+'4.kiadások Óvoda'!M56+'5.kiadások PMH'!M56</f>
        <v>1368</v>
      </c>
      <c r="N56" s="130">
        <f>'2.kiadások Ök'!N56+'3.kiadások Faluház '!N56+'4.kiadások Óvoda'!N56+'5.kiadások PMH'!N56</f>
        <v>1367</v>
      </c>
      <c r="O56" s="130">
        <f>'2.kiadások Ök'!O56+'3.kiadások Faluház '!O56+'4.kiadások Óvoda'!O56+'5.kiadások PMH'!O56</f>
        <v>0</v>
      </c>
    </row>
    <row r="57" spans="1:15">
      <c r="A57" s="13" t="s">
        <v>1096</v>
      </c>
      <c r="B57" s="30" t="s">
        <v>402</v>
      </c>
      <c r="C57" s="130">
        <f>'2.kiadások Ök'!C57+'3.kiadások Faluház '!C57+'4.kiadások Óvoda'!C57+'5.kiadások PMH'!C57</f>
        <v>710</v>
      </c>
      <c r="D57" s="130">
        <f>'2.kiadások Ök'!D57+'3.kiadások Faluház '!D57+'4.kiadások Óvoda'!D57+'5.kiadások PMH'!D57</f>
        <v>695</v>
      </c>
      <c r="E57" s="130">
        <f>'2.kiadások Ök'!E57+'3.kiadások Faluház '!E57+'4.kiadások Óvoda'!E57+'5.kiadások PMH'!E57</f>
        <v>695</v>
      </c>
      <c r="F57" s="130">
        <f>'2.kiadások Ök'!F57+'3.kiadások Faluház '!F57+'4.kiadások Óvoda'!F57+'5.kiadások PMH'!F57</f>
        <v>0</v>
      </c>
      <c r="G57" s="130">
        <f>'2.kiadások Ök'!G57+'3.kiadások Faluház '!G57+'4.kiadások Óvoda'!G57+'5.kiadások PMH'!G57</f>
        <v>0</v>
      </c>
      <c r="H57" s="130">
        <f>'2.kiadások Ök'!H57+'3.kiadások Faluház '!H57+'4.kiadások Óvoda'!H57+'5.kiadások PMH'!H57</f>
        <v>0</v>
      </c>
      <c r="I57" s="130">
        <f>'2.kiadások Ök'!I57+'3.kiadások Faluház '!I57+'4.kiadások Óvoda'!I57+'5.kiadások PMH'!I57</f>
        <v>0</v>
      </c>
      <c r="J57" s="130">
        <f>'2.kiadások Ök'!J57+'3.kiadások Faluház '!J57+'4.kiadások Óvoda'!J57+'5.kiadások PMH'!J57</f>
        <v>0</v>
      </c>
      <c r="K57" s="130">
        <f>'2.kiadások Ök'!K57+'3.kiadások Faluház '!K57+'4.kiadások Óvoda'!K57+'5.kiadások PMH'!K57</f>
        <v>0</v>
      </c>
      <c r="L57" s="130">
        <f>'2.kiadások Ök'!L57+'3.kiadások Faluház '!L57+'4.kiadások Óvoda'!L57+'5.kiadások PMH'!L57</f>
        <v>710</v>
      </c>
      <c r="M57" s="130">
        <f>'2.kiadások Ök'!M57+'3.kiadások Faluház '!M57+'4.kiadások Óvoda'!M57+'5.kiadások PMH'!M57</f>
        <v>695</v>
      </c>
      <c r="N57" s="130">
        <f>'2.kiadások Ök'!N57+'3.kiadások Faluház '!N57+'4.kiadások Óvoda'!N57+'5.kiadások PMH'!N57</f>
        <v>695</v>
      </c>
      <c r="O57" s="130">
        <f>'2.kiadások Ök'!O57+'3.kiadások Faluház '!O57+'4.kiadások Óvoda'!O57+'5.kiadások PMH'!O57</f>
        <v>0</v>
      </c>
    </row>
    <row r="58" spans="1:15">
      <c r="A58" s="13" t="s">
        <v>1097</v>
      </c>
      <c r="B58" s="30" t="s">
        <v>403</v>
      </c>
      <c r="C58" s="130">
        <f>'2.kiadások Ök'!C58+'3.kiadások Faluház '!C58+'4.kiadások Óvoda'!C58+'5.kiadások PMH'!C58</f>
        <v>13650</v>
      </c>
      <c r="D58" s="130">
        <f>'2.kiadások Ök'!D58+'3.kiadások Faluház '!D58+'4.kiadások Óvoda'!D58+'5.kiadások PMH'!D58</f>
        <v>3688</v>
      </c>
      <c r="E58" s="130">
        <f>'2.kiadások Ök'!E58+'3.kiadások Faluház '!E58+'4.kiadások Óvoda'!E58+'5.kiadások PMH'!E58</f>
        <v>3686</v>
      </c>
      <c r="F58" s="130">
        <f>'2.kiadások Ök'!F58+'3.kiadások Faluház '!F58+'4.kiadások Óvoda'!F58+'5.kiadások PMH'!F58</f>
        <v>0</v>
      </c>
      <c r="G58" s="130">
        <f>'2.kiadások Ök'!G58+'3.kiadások Faluház '!G58+'4.kiadások Óvoda'!G58+'5.kiadások PMH'!G58</f>
        <v>0</v>
      </c>
      <c r="H58" s="130">
        <f>'2.kiadások Ök'!H58+'3.kiadások Faluház '!H58+'4.kiadások Óvoda'!H58+'5.kiadások PMH'!H58</f>
        <v>0</v>
      </c>
      <c r="I58" s="130">
        <f>'2.kiadások Ök'!I58+'3.kiadások Faluház '!I58+'4.kiadások Óvoda'!I58+'5.kiadások PMH'!I58</f>
        <v>0</v>
      </c>
      <c r="J58" s="130">
        <f>'2.kiadások Ök'!J58+'3.kiadások Faluház '!J58+'4.kiadások Óvoda'!J58+'5.kiadások PMH'!J58</f>
        <v>0</v>
      </c>
      <c r="K58" s="130">
        <f>'2.kiadások Ök'!K58+'3.kiadások Faluház '!K58+'4.kiadások Óvoda'!K58+'5.kiadások PMH'!K58</f>
        <v>0</v>
      </c>
      <c r="L58" s="130">
        <f>'2.kiadások Ök'!L58+'3.kiadások Faluház '!L58+'4.kiadások Óvoda'!L58+'5.kiadások PMH'!L58</f>
        <v>13650</v>
      </c>
      <c r="M58" s="130">
        <f>'2.kiadások Ök'!M58+'3.kiadások Faluház '!M58+'4.kiadások Óvoda'!M58+'5.kiadások PMH'!M58</f>
        <v>3688</v>
      </c>
      <c r="N58" s="130">
        <f>'2.kiadások Ök'!N58+'3.kiadások Faluház '!N58+'4.kiadások Óvoda'!N58+'5.kiadások PMH'!N58</f>
        <v>3686</v>
      </c>
      <c r="O58" s="130">
        <f>'2.kiadások Ök'!O58+'3.kiadások Faluház '!O58+'4.kiadások Óvoda'!O58+'5.kiadások PMH'!O58</f>
        <v>0</v>
      </c>
    </row>
    <row r="59" spans="1:15">
      <c r="A59" s="49" t="s">
        <v>689</v>
      </c>
      <c r="B59" s="52" t="s">
        <v>404</v>
      </c>
      <c r="C59" s="130">
        <f>'2.kiadások Ök'!C59+'3.kiadások Faluház '!C59+'4.kiadások Óvoda'!C59+'5.kiadások PMH'!C59</f>
        <v>27406</v>
      </c>
      <c r="D59" s="130">
        <f>'2.kiadások Ök'!D59+'3.kiadások Faluház '!D59+'4.kiadások Óvoda'!D59+'5.kiadások PMH'!D59</f>
        <v>8871</v>
      </c>
      <c r="E59" s="130">
        <f>'2.kiadások Ök'!E59+'3.kiadások Faluház '!E59+'4.kiadások Óvoda'!E59+'5.kiadások PMH'!E59</f>
        <v>8868</v>
      </c>
      <c r="F59" s="130">
        <f>'2.kiadások Ök'!F59+'3.kiadások Faluház '!F59+'4.kiadások Óvoda'!F59+'5.kiadások PMH'!F59</f>
        <v>0</v>
      </c>
      <c r="G59" s="130">
        <f>'2.kiadások Ök'!G59+'3.kiadások Faluház '!G59+'4.kiadások Óvoda'!G59+'5.kiadások PMH'!G59</f>
        <v>0</v>
      </c>
      <c r="H59" s="130">
        <f>'2.kiadások Ök'!H59+'3.kiadások Faluház '!H59+'4.kiadások Óvoda'!H59+'5.kiadások PMH'!H59</f>
        <v>0</v>
      </c>
      <c r="I59" s="130">
        <f>'2.kiadások Ök'!I59+'3.kiadások Faluház '!I59+'4.kiadások Óvoda'!I59+'5.kiadások PMH'!I59</f>
        <v>0</v>
      </c>
      <c r="J59" s="130">
        <f>'2.kiadások Ök'!J59+'3.kiadások Faluház '!J59+'4.kiadások Óvoda'!J59+'5.kiadások PMH'!J59</f>
        <v>0</v>
      </c>
      <c r="K59" s="130">
        <f>'2.kiadások Ök'!K59+'3.kiadások Faluház '!K59+'4.kiadások Óvoda'!K59+'5.kiadások PMH'!K59</f>
        <v>0</v>
      </c>
      <c r="L59" s="130">
        <f>'2.kiadások Ök'!L59+'3.kiadások Faluház '!L59+'4.kiadások Óvoda'!L59+'5.kiadások PMH'!L59</f>
        <v>27406</v>
      </c>
      <c r="M59" s="130">
        <f>'2.kiadások Ök'!M59+'3.kiadások Faluház '!M59+'4.kiadások Óvoda'!M59+'5.kiadások PMH'!M59</f>
        <v>8871</v>
      </c>
      <c r="N59" s="130">
        <f>'2.kiadások Ök'!N59+'3.kiadások Faluház '!N59+'4.kiadások Óvoda'!N59+'5.kiadások PMH'!N59</f>
        <v>8868</v>
      </c>
      <c r="O59" s="130">
        <f>'2.kiadások Ök'!O59+'3.kiadások Faluház '!O59+'4.kiadások Óvoda'!O59+'5.kiadások PMH'!O59</f>
        <v>0</v>
      </c>
    </row>
    <row r="60" spans="1:15">
      <c r="A60" s="12" t="s">
        <v>1098</v>
      </c>
      <c r="B60" s="30" t="s">
        <v>405</v>
      </c>
      <c r="C60" s="130">
        <f>'2.kiadások Ök'!C60+'3.kiadások Faluház '!C60+'4.kiadások Óvoda'!C60+'5.kiadások PMH'!C60</f>
        <v>0</v>
      </c>
      <c r="D60" s="130">
        <f>'2.kiadások Ök'!D60+'3.kiadások Faluház '!D60+'4.kiadások Óvoda'!D60+'5.kiadások PMH'!D60</f>
        <v>0</v>
      </c>
      <c r="E60" s="130">
        <f>'2.kiadások Ök'!E60+'3.kiadások Faluház '!E60+'4.kiadások Óvoda'!E60+'5.kiadások PMH'!E60</f>
        <v>0</v>
      </c>
      <c r="F60" s="130">
        <f>'2.kiadások Ök'!F60+'3.kiadások Faluház '!F60+'4.kiadások Óvoda'!F60+'5.kiadások PMH'!F60</f>
        <v>0</v>
      </c>
      <c r="G60" s="130">
        <f>'2.kiadások Ök'!G60+'3.kiadások Faluház '!G60+'4.kiadások Óvoda'!G60+'5.kiadások PMH'!G60</f>
        <v>0</v>
      </c>
      <c r="H60" s="130">
        <f>'2.kiadások Ök'!H60+'3.kiadások Faluház '!H60+'4.kiadások Óvoda'!H60+'5.kiadások PMH'!H60</f>
        <v>0</v>
      </c>
      <c r="I60" s="130">
        <f>'2.kiadások Ök'!I60+'3.kiadások Faluház '!I60+'4.kiadások Óvoda'!I60+'5.kiadások PMH'!I60</f>
        <v>0</v>
      </c>
      <c r="J60" s="130">
        <f>'2.kiadások Ök'!J60+'3.kiadások Faluház '!J60+'4.kiadások Óvoda'!J60+'5.kiadások PMH'!J60</f>
        <v>0</v>
      </c>
      <c r="K60" s="130">
        <f>'2.kiadások Ök'!K60+'3.kiadások Faluház '!K60+'4.kiadások Óvoda'!K60+'5.kiadások PMH'!K60</f>
        <v>0</v>
      </c>
      <c r="L60" s="130">
        <f>'2.kiadások Ök'!L60+'3.kiadások Faluház '!L60+'4.kiadások Óvoda'!L60+'5.kiadások PMH'!L60</f>
        <v>0</v>
      </c>
      <c r="M60" s="130">
        <f>'2.kiadások Ök'!M60+'3.kiadások Faluház '!M60+'4.kiadások Óvoda'!M60+'5.kiadások PMH'!M60</f>
        <v>0</v>
      </c>
      <c r="N60" s="130">
        <f>'2.kiadások Ök'!N60+'3.kiadások Faluház '!N60+'4.kiadások Óvoda'!N60+'5.kiadások PMH'!N60</f>
        <v>0</v>
      </c>
      <c r="O60" s="130">
        <f>'2.kiadások Ök'!O60+'3.kiadások Faluház '!O60+'4.kiadások Óvoda'!O60+'5.kiadások PMH'!O60</f>
        <v>0</v>
      </c>
    </row>
    <row r="61" spans="1:15">
      <c r="A61" s="12" t="s">
        <v>406</v>
      </c>
      <c r="B61" s="30" t="s">
        <v>407</v>
      </c>
      <c r="C61" s="130">
        <f>'2.kiadások Ök'!C61+'3.kiadások Faluház '!C61+'4.kiadások Óvoda'!C61+'5.kiadások PMH'!C61</f>
        <v>0</v>
      </c>
      <c r="D61" s="130">
        <f>'2.kiadások Ök'!D61+'3.kiadások Faluház '!D61+'4.kiadások Óvoda'!D61+'5.kiadások PMH'!D61</f>
        <v>0</v>
      </c>
      <c r="E61" s="130">
        <f>'2.kiadások Ök'!E61+'3.kiadások Faluház '!E61+'4.kiadások Óvoda'!E61+'5.kiadások PMH'!E61</f>
        <v>0</v>
      </c>
      <c r="F61" s="130">
        <f>'2.kiadások Ök'!F61+'3.kiadások Faluház '!F61+'4.kiadások Óvoda'!F61+'5.kiadások PMH'!F61</f>
        <v>0</v>
      </c>
      <c r="G61" s="130">
        <f>'2.kiadások Ök'!G61+'3.kiadások Faluház '!G61+'4.kiadások Óvoda'!G61+'5.kiadások PMH'!G61</f>
        <v>0</v>
      </c>
      <c r="H61" s="130">
        <f>'2.kiadások Ök'!H61+'3.kiadások Faluház '!H61+'4.kiadások Óvoda'!H61+'5.kiadások PMH'!H61</f>
        <v>0</v>
      </c>
      <c r="I61" s="130">
        <f>'2.kiadások Ök'!I61+'3.kiadások Faluház '!I61+'4.kiadások Óvoda'!I61+'5.kiadások PMH'!I61</f>
        <v>0</v>
      </c>
      <c r="J61" s="130">
        <f>'2.kiadások Ök'!J61+'3.kiadások Faluház '!J61+'4.kiadások Óvoda'!J61+'5.kiadások PMH'!J61</f>
        <v>0</v>
      </c>
      <c r="K61" s="130">
        <f>'2.kiadások Ök'!K61+'3.kiadások Faluház '!K61+'4.kiadások Óvoda'!K61+'5.kiadások PMH'!K61</f>
        <v>0</v>
      </c>
      <c r="L61" s="130">
        <f>'2.kiadások Ök'!L61+'3.kiadások Faluház '!L61+'4.kiadások Óvoda'!L61+'5.kiadások PMH'!L61</f>
        <v>0</v>
      </c>
      <c r="M61" s="130">
        <f>'2.kiadások Ök'!M61+'3.kiadások Faluház '!M61+'4.kiadások Óvoda'!M61+'5.kiadások PMH'!M61</f>
        <v>0</v>
      </c>
      <c r="N61" s="130">
        <f>'2.kiadások Ök'!N61+'3.kiadások Faluház '!N61+'4.kiadások Óvoda'!N61+'5.kiadások PMH'!N61</f>
        <v>0</v>
      </c>
      <c r="O61" s="130">
        <f>'2.kiadások Ök'!O61+'3.kiadások Faluház '!O61+'4.kiadások Óvoda'!O61+'5.kiadások PMH'!O61</f>
        <v>0</v>
      </c>
    </row>
    <row r="62" spans="1:15">
      <c r="A62" s="12" t="s">
        <v>408</v>
      </c>
      <c r="B62" s="30" t="s">
        <v>409</v>
      </c>
      <c r="C62" s="130">
        <f>'2.kiadások Ök'!C62+'3.kiadások Faluház '!C62+'4.kiadások Óvoda'!C62+'5.kiadások PMH'!C62</f>
        <v>0</v>
      </c>
      <c r="D62" s="130">
        <f>'2.kiadások Ök'!D62+'3.kiadások Faluház '!D62+'4.kiadások Óvoda'!D62+'5.kiadások PMH'!D62</f>
        <v>0</v>
      </c>
      <c r="E62" s="130">
        <f>'2.kiadások Ök'!E62+'3.kiadások Faluház '!E62+'4.kiadások Óvoda'!E62+'5.kiadások PMH'!E62</f>
        <v>0</v>
      </c>
      <c r="F62" s="130">
        <f>'2.kiadások Ök'!F62+'3.kiadások Faluház '!F62+'4.kiadások Óvoda'!F62+'5.kiadások PMH'!F62</f>
        <v>0</v>
      </c>
      <c r="G62" s="130">
        <f>'2.kiadások Ök'!G62+'3.kiadások Faluház '!G62+'4.kiadások Óvoda'!G62+'5.kiadások PMH'!G62</f>
        <v>0</v>
      </c>
      <c r="H62" s="130">
        <f>'2.kiadások Ök'!H62+'3.kiadások Faluház '!H62+'4.kiadások Óvoda'!H62+'5.kiadások PMH'!H62</f>
        <v>0</v>
      </c>
      <c r="I62" s="130">
        <f>'2.kiadások Ök'!I62+'3.kiadások Faluház '!I62+'4.kiadások Óvoda'!I62+'5.kiadások PMH'!I62</f>
        <v>0</v>
      </c>
      <c r="J62" s="130">
        <f>'2.kiadások Ök'!J62+'3.kiadások Faluház '!J62+'4.kiadások Óvoda'!J62+'5.kiadások PMH'!J62</f>
        <v>0</v>
      </c>
      <c r="K62" s="130">
        <f>'2.kiadások Ök'!K62+'3.kiadások Faluház '!K62+'4.kiadások Óvoda'!K62+'5.kiadások PMH'!K62</f>
        <v>0</v>
      </c>
      <c r="L62" s="130">
        <f>'2.kiadások Ök'!L62+'3.kiadások Faluház '!L62+'4.kiadások Óvoda'!L62+'5.kiadások PMH'!L62</f>
        <v>0</v>
      </c>
      <c r="M62" s="130">
        <f>'2.kiadások Ök'!M62+'3.kiadások Faluház '!M62+'4.kiadások Óvoda'!M62+'5.kiadások PMH'!M62</f>
        <v>0</v>
      </c>
      <c r="N62" s="130">
        <f>'2.kiadások Ök'!N62+'3.kiadások Faluház '!N62+'4.kiadások Óvoda'!N62+'5.kiadások PMH'!N62</f>
        <v>0</v>
      </c>
      <c r="O62" s="130">
        <f>'2.kiadások Ök'!O62+'3.kiadások Faluház '!O62+'4.kiadások Óvoda'!O62+'5.kiadások PMH'!O62</f>
        <v>0</v>
      </c>
    </row>
    <row r="63" spans="1:15">
      <c r="A63" s="12" t="s">
        <v>690</v>
      </c>
      <c r="B63" s="30" t="s">
        <v>410</v>
      </c>
      <c r="C63" s="130">
        <f>'2.kiadások Ök'!C63+'3.kiadások Faluház '!C63+'4.kiadások Óvoda'!C63+'5.kiadások PMH'!C63</f>
        <v>0</v>
      </c>
      <c r="D63" s="130">
        <f>'2.kiadások Ök'!D63+'3.kiadások Faluház '!D63+'4.kiadások Óvoda'!D63+'5.kiadások PMH'!D63</f>
        <v>0</v>
      </c>
      <c r="E63" s="130">
        <f>'2.kiadások Ök'!E63+'3.kiadások Faluház '!E63+'4.kiadások Óvoda'!E63+'5.kiadások PMH'!E63</f>
        <v>0</v>
      </c>
      <c r="F63" s="130">
        <f>'2.kiadások Ök'!F63+'3.kiadások Faluház '!F63+'4.kiadások Óvoda'!F63+'5.kiadások PMH'!F63</f>
        <v>0</v>
      </c>
      <c r="G63" s="130">
        <f>'2.kiadások Ök'!G63+'3.kiadások Faluház '!G63+'4.kiadások Óvoda'!G63+'5.kiadások PMH'!G63</f>
        <v>0</v>
      </c>
      <c r="H63" s="130">
        <f>'2.kiadások Ök'!H63+'3.kiadások Faluház '!H63+'4.kiadások Óvoda'!H63+'5.kiadások PMH'!H63</f>
        <v>0</v>
      </c>
      <c r="I63" s="130">
        <f>'2.kiadások Ök'!I63+'3.kiadások Faluház '!I63+'4.kiadások Óvoda'!I63+'5.kiadások PMH'!I63</f>
        <v>0</v>
      </c>
      <c r="J63" s="130">
        <f>'2.kiadások Ök'!J63+'3.kiadások Faluház '!J63+'4.kiadások Óvoda'!J63+'5.kiadások PMH'!J63</f>
        <v>0</v>
      </c>
      <c r="K63" s="130">
        <f>'2.kiadások Ök'!K63+'3.kiadások Faluház '!K63+'4.kiadások Óvoda'!K63+'5.kiadások PMH'!K63</f>
        <v>0</v>
      </c>
      <c r="L63" s="130">
        <f>'2.kiadások Ök'!L63+'3.kiadások Faluház '!L63+'4.kiadások Óvoda'!L63+'5.kiadások PMH'!L63</f>
        <v>0</v>
      </c>
      <c r="M63" s="130">
        <f>'2.kiadások Ök'!M63+'3.kiadások Faluház '!M63+'4.kiadások Óvoda'!M63+'5.kiadások PMH'!M63</f>
        <v>0</v>
      </c>
      <c r="N63" s="130">
        <f>'2.kiadások Ök'!N63+'3.kiadások Faluház '!N63+'4.kiadások Óvoda'!N63+'5.kiadások PMH'!N63</f>
        <v>0</v>
      </c>
      <c r="O63" s="130">
        <f>'2.kiadások Ök'!O63+'3.kiadások Faluház '!O63+'4.kiadások Óvoda'!O63+'5.kiadások PMH'!O63</f>
        <v>0</v>
      </c>
    </row>
    <row r="64" spans="1:15">
      <c r="A64" s="12" t="s">
        <v>1099</v>
      </c>
      <c r="B64" s="30" t="s">
        <v>411</v>
      </c>
      <c r="C64" s="130">
        <f>'2.kiadások Ök'!C64+'3.kiadások Faluház '!C64+'4.kiadások Óvoda'!C64+'5.kiadások PMH'!C64</f>
        <v>0</v>
      </c>
      <c r="D64" s="130">
        <f>'2.kiadások Ök'!D64+'3.kiadások Faluház '!D64+'4.kiadások Óvoda'!D64+'5.kiadások PMH'!D64</f>
        <v>1990</v>
      </c>
      <c r="E64" s="130">
        <f>'2.kiadások Ök'!E64+'3.kiadások Faluház '!E64+'4.kiadások Óvoda'!E64+'5.kiadások PMH'!E64</f>
        <v>1990</v>
      </c>
      <c r="F64" s="130">
        <f>'2.kiadások Ök'!F64+'3.kiadások Faluház '!F64+'4.kiadások Óvoda'!F64+'5.kiadások PMH'!F64</f>
        <v>0</v>
      </c>
      <c r="G64" s="130">
        <f>'2.kiadások Ök'!G64+'3.kiadások Faluház '!G64+'4.kiadások Óvoda'!G64+'5.kiadások PMH'!G64</f>
        <v>0</v>
      </c>
      <c r="H64" s="130">
        <f>'2.kiadások Ök'!H64+'3.kiadások Faluház '!H64+'4.kiadások Óvoda'!H64+'5.kiadások PMH'!H64</f>
        <v>0</v>
      </c>
      <c r="I64" s="130">
        <f>'2.kiadások Ök'!I64+'3.kiadások Faluház '!I64+'4.kiadások Óvoda'!I64+'5.kiadások PMH'!I64</f>
        <v>0</v>
      </c>
      <c r="J64" s="130">
        <f>'2.kiadások Ök'!J64+'3.kiadások Faluház '!J64+'4.kiadások Óvoda'!J64+'5.kiadások PMH'!J64</f>
        <v>0</v>
      </c>
      <c r="K64" s="130">
        <f>'2.kiadások Ök'!K64+'3.kiadások Faluház '!K64+'4.kiadások Óvoda'!K64+'5.kiadások PMH'!K64</f>
        <v>0</v>
      </c>
      <c r="L64" s="130">
        <f>'2.kiadások Ök'!L64+'3.kiadások Faluház '!L64+'4.kiadások Óvoda'!L64+'5.kiadások PMH'!L64</f>
        <v>0</v>
      </c>
      <c r="M64" s="130">
        <f>'2.kiadások Ök'!M64+'3.kiadások Faluház '!M64+'4.kiadások Óvoda'!M64+'5.kiadások PMH'!M64</f>
        <v>1990</v>
      </c>
      <c r="N64" s="130">
        <f>'2.kiadások Ök'!N64+'3.kiadások Faluház '!N64+'4.kiadások Óvoda'!N64+'5.kiadások PMH'!N64</f>
        <v>1990</v>
      </c>
      <c r="O64" s="130">
        <f>'2.kiadások Ök'!O64+'3.kiadások Faluház '!O64+'4.kiadások Óvoda'!O64+'5.kiadások PMH'!O64</f>
        <v>0</v>
      </c>
    </row>
    <row r="65" spans="1:15">
      <c r="A65" s="12" t="s">
        <v>1067</v>
      </c>
      <c r="B65" s="30" t="s">
        <v>412</v>
      </c>
      <c r="C65" s="130">
        <f>'2.kiadások Ök'!C65+'3.kiadások Faluház '!C65+'4.kiadások Óvoda'!C65+'5.kiadások PMH'!C65</f>
        <v>5490</v>
      </c>
      <c r="D65" s="130">
        <f>'2.kiadások Ök'!D65+'3.kiadások Faluház '!D65+'4.kiadások Óvoda'!D65+'5.kiadások PMH'!D65</f>
        <v>3186</v>
      </c>
      <c r="E65" s="130">
        <f>'2.kiadások Ök'!E65+'3.kiadások Faluház '!E65+'4.kiadások Óvoda'!E65+'5.kiadások PMH'!E65</f>
        <v>3186</v>
      </c>
      <c r="F65" s="130">
        <f>'2.kiadások Ök'!F65+'3.kiadások Faluház '!F65+'4.kiadások Óvoda'!F65+'5.kiadások PMH'!F65</f>
        <v>0</v>
      </c>
      <c r="G65" s="130">
        <f>'2.kiadások Ök'!G65+'3.kiadások Faluház '!G65+'4.kiadások Óvoda'!G65+'5.kiadások PMH'!G65</f>
        <v>0</v>
      </c>
      <c r="H65" s="130">
        <f>'2.kiadások Ök'!H65+'3.kiadások Faluház '!H65+'4.kiadások Óvoda'!H65+'5.kiadások PMH'!H65</f>
        <v>0</v>
      </c>
      <c r="I65" s="130">
        <f>'2.kiadások Ök'!I65+'3.kiadások Faluház '!I65+'4.kiadások Óvoda'!I65+'5.kiadások PMH'!I65</f>
        <v>0</v>
      </c>
      <c r="J65" s="130">
        <f>'2.kiadások Ök'!J65+'3.kiadások Faluház '!J65+'4.kiadások Óvoda'!J65+'5.kiadások PMH'!J65</f>
        <v>0</v>
      </c>
      <c r="K65" s="130">
        <f>'2.kiadások Ök'!K65+'3.kiadások Faluház '!K65+'4.kiadások Óvoda'!K65+'5.kiadások PMH'!K65</f>
        <v>0</v>
      </c>
      <c r="L65" s="130">
        <f>'2.kiadások Ök'!L65+'3.kiadások Faluház '!L65+'4.kiadások Óvoda'!L65+'5.kiadások PMH'!L65</f>
        <v>5490</v>
      </c>
      <c r="M65" s="130">
        <f>'2.kiadások Ök'!M65+'3.kiadások Faluház '!M65+'4.kiadások Óvoda'!M65+'5.kiadások PMH'!M65</f>
        <v>3186</v>
      </c>
      <c r="N65" s="130">
        <f>'2.kiadások Ök'!N65+'3.kiadások Faluház '!N65+'4.kiadások Óvoda'!N65+'5.kiadások PMH'!N65</f>
        <v>3186</v>
      </c>
      <c r="O65" s="130">
        <f>'2.kiadások Ök'!O65+'3.kiadások Faluház '!O65+'4.kiadások Óvoda'!O65+'5.kiadások PMH'!O65</f>
        <v>0</v>
      </c>
    </row>
    <row r="66" spans="1:15">
      <c r="A66" s="12" t="s">
        <v>1100</v>
      </c>
      <c r="B66" s="30" t="s">
        <v>413</v>
      </c>
      <c r="C66" s="130">
        <f>'2.kiadások Ök'!C66+'3.kiadások Faluház '!C66+'4.kiadások Óvoda'!C66+'5.kiadások PMH'!C66</f>
        <v>0</v>
      </c>
      <c r="D66" s="130">
        <f>'2.kiadások Ök'!D66+'3.kiadások Faluház '!D66+'4.kiadások Óvoda'!D66+'5.kiadások PMH'!D66</f>
        <v>0</v>
      </c>
      <c r="E66" s="130">
        <f>'2.kiadások Ök'!E66+'3.kiadások Faluház '!E66+'4.kiadások Óvoda'!E66+'5.kiadások PMH'!E66</f>
        <v>0</v>
      </c>
      <c r="F66" s="130">
        <f>'2.kiadások Ök'!F66+'3.kiadások Faluház '!F66+'4.kiadások Óvoda'!F66+'5.kiadások PMH'!F66</f>
        <v>0</v>
      </c>
      <c r="G66" s="130">
        <f>'2.kiadások Ök'!G66+'3.kiadások Faluház '!G66+'4.kiadások Óvoda'!G66+'5.kiadások PMH'!G66</f>
        <v>0</v>
      </c>
      <c r="H66" s="130">
        <f>'2.kiadások Ök'!H66+'3.kiadások Faluház '!H66+'4.kiadások Óvoda'!H66+'5.kiadások PMH'!H66</f>
        <v>0</v>
      </c>
      <c r="I66" s="130">
        <f>'2.kiadások Ök'!I66+'3.kiadások Faluház '!I66+'4.kiadások Óvoda'!I66+'5.kiadások PMH'!I66</f>
        <v>0</v>
      </c>
      <c r="J66" s="130">
        <f>'2.kiadások Ök'!J66+'3.kiadások Faluház '!J66+'4.kiadások Óvoda'!J66+'5.kiadások PMH'!J66</f>
        <v>0</v>
      </c>
      <c r="K66" s="130">
        <f>'2.kiadások Ök'!K66+'3.kiadások Faluház '!K66+'4.kiadások Óvoda'!K66+'5.kiadások PMH'!K66</f>
        <v>0</v>
      </c>
      <c r="L66" s="130">
        <f>'2.kiadások Ök'!L66+'3.kiadások Faluház '!L66+'4.kiadások Óvoda'!L66+'5.kiadások PMH'!L66</f>
        <v>0</v>
      </c>
      <c r="M66" s="130">
        <f>'2.kiadások Ök'!M66+'3.kiadások Faluház '!M66+'4.kiadások Óvoda'!M66+'5.kiadások PMH'!M66</f>
        <v>0</v>
      </c>
      <c r="N66" s="130">
        <f>'2.kiadások Ök'!N66+'3.kiadások Faluház '!N66+'4.kiadások Óvoda'!N66+'5.kiadások PMH'!N66</f>
        <v>0</v>
      </c>
      <c r="O66" s="130">
        <f>'2.kiadások Ök'!O66+'3.kiadások Faluház '!O66+'4.kiadások Óvoda'!O66+'5.kiadások PMH'!O66</f>
        <v>0</v>
      </c>
    </row>
    <row r="67" spans="1:15">
      <c r="A67" s="12" t="s">
        <v>0</v>
      </c>
      <c r="B67" s="30" t="s">
        <v>414</v>
      </c>
      <c r="C67" s="130">
        <f>'2.kiadások Ök'!C67+'3.kiadások Faluház '!C67+'4.kiadások Óvoda'!C67+'5.kiadások PMH'!C67</f>
        <v>3100</v>
      </c>
      <c r="D67" s="130">
        <f>'2.kiadások Ök'!D67+'3.kiadások Faluház '!D67+'4.kiadások Óvoda'!D67+'5.kiadások PMH'!D67</f>
        <v>690</v>
      </c>
      <c r="E67" s="130">
        <f>'2.kiadások Ök'!E67+'3.kiadások Faluház '!E67+'4.kiadások Óvoda'!E67+'5.kiadások PMH'!E67</f>
        <v>690</v>
      </c>
      <c r="F67" s="130">
        <f>'2.kiadások Ök'!F67+'3.kiadások Faluház '!F67+'4.kiadások Óvoda'!F67+'5.kiadások PMH'!F67</f>
        <v>0</v>
      </c>
      <c r="G67" s="130">
        <f>'2.kiadások Ök'!G67+'3.kiadások Faluház '!G67+'4.kiadások Óvoda'!G67+'5.kiadások PMH'!G67</f>
        <v>0</v>
      </c>
      <c r="H67" s="130">
        <f>'2.kiadások Ök'!H67+'3.kiadások Faluház '!H67+'4.kiadások Óvoda'!H67+'5.kiadások PMH'!H67</f>
        <v>0</v>
      </c>
      <c r="I67" s="130">
        <f>'2.kiadások Ök'!I67+'3.kiadások Faluház '!I67+'4.kiadások Óvoda'!I67+'5.kiadások PMH'!I67</f>
        <v>0</v>
      </c>
      <c r="J67" s="130">
        <f>'2.kiadások Ök'!J67+'3.kiadások Faluház '!J67+'4.kiadások Óvoda'!J67+'5.kiadások PMH'!J67</f>
        <v>0</v>
      </c>
      <c r="K67" s="130">
        <f>'2.kiadások Ök'!K67+'3.kiadások Faluház '!K67+'4.kiadások Óvoda'!K67+'5.kiadások PMH'!K67</f>
        <v>0</v>
      </c>
      <c r="L67" s="130">
        <f>'2.kiadások Ök'!L67+'3.kiadások Faluház '!L67+'4.kiadások Óvoda'!L67+'5.kiadások PMH'!L67</f>
        <v>3100</v>
      </c>
      <c r="M67" s="130">
        <f>'2.kiadások Ök'!M67+'3.kiadások Faluház '!M67+'4.kiadások Óvoda'!M67+'5.kiadások PMH'!M67</f>
        <v>690</v>
      </c>
      <c r="N67" s="130">
        <f>'2.kiadások Ök'!N67+'3.kiadások Faluház '!N67+'4.kiadások Óvoda'!N67+'5.kiadások PMH'!N67</f>
        <v>690</v>
      </c>
      <c r="O67" s="130">
        <f>'2.kiadások Ök'!O67+'3.kiadások Faluház '!O67+'4.kiadások Óvoda'!O67+'5.kiadások PMH'!O67</f>
        <v>0</v>
      </c>
    </row>
    <row r="68" spans="1:15">
      <c r="A68" s="12" t="s">
        <v>415</v>
      </c>
      <c r="B68" s="30" t="s">
        <v>416</v>
      </c>
      <c r="C68" s="130">
        <f>'2.kiadások Ök'!C68+'3.kiadások Faluház '!C68+'4.kiadások Óvoda'!C68+'5.kiadások PMH'!C68</f>
        <v>0</v>
      </c>
      <c r="D68" s="130">
        <f>'2.kiadások Ök'!D68+'3.kiadások Faluház '!D68+'4.kiadások Óvoda'!D68+'5.kiadások PMH'!D68</f>
        <v>0</v>
      </c>
      <c r="E68" s="130">
        <f>'2.kiadások Ök'!E68+'3.kiadások Faluház '!E68+'4.kiadások Óvoda'!E68+'5.kiadások PMH'!E68</f>
        <v>0</v>
      </c>
      <c r="F68" s="130">
        <f>'2.kiadások Ök'!F68+'3.kiadások Faluház '!F68+'4.kiadások Óvoda'!F68+'5.kiadások PMH'!F68</f>
        <v>0</v>
      </c>
      <c r="G68" s="130">
        <f>'2.kiadások Ök'!G68+'3.kiadások Faluház '!G68+'4.kiadások Óvoda'!G68+'5.kiadások PMH'!G68</f>
        <v>0</v>
      </c>
      <c r="H68" s="130">
        <f>'2.kiadások Ök'!H68+'3.kiadások Faluház '!H68+'4.kiadások Óvoda'!H68+'5.kiadások PMH'!H68</f>
        <v>0</v>
      </c>
      <c r="I68" s="130">
        <f>'2.kiadások Ök'!I68+'3.kiadások Faluház '!I68+'4.kiadások Óvoda'!I68+'5.kiadások PMH'!I68</f>
        <v>0</v>
      </c>
      <c r="J68" s="130">
        <f>'2.kiadások Ök'!J68+'3.kiadások Faluház '!J68+'4.kiadások Óvoda'!J68+'5.kiadások PMH'!J68</f>
        <v>0</v>
      </c>
      <c r="K68" s="130">
        <f>'2.kiadások Ök'!K68+'3.kiadások Faluház '!K68+'4.kiadások Óvoda'!K68+'5.kiadások PMH'!K68</f>
        <v>0</v>
      </c>
      <c r="L68" s="130">
        <f>'2.kiadások Ök'!L68+'3.kiadások Faluház '!L68+'4.kiadások Óvoda'!L68+'5.kiadások PMH'!L68</f>
        <v>0</v>
      </c>
      <c r="M68" s="130">
        <f>'2.kiadások Ök'!M68+'3.kiadások Faluház '!M68+'4.kiadások Óvoda'!M68+'5.kiadások PMH'!M68</f>
        <v>0</v>
      </c>
      <c r="N68" s="130">
        <f>'2.kiadások Ök'!N68+'3.kiadások Faluház '!N68+'4.kiadások Óvoda'!N68+'5.kiadások PMH'!N68</f>
        <v>0</v>
      </c>
      <c r="O68" s="130">
        <f>'2.kiadások Ök'!O68+'3.kiadások Faluház '!O68+'4.kiadások Óvoda'!O68+'5.kiadások PMH'!O68</f>
        <v>0</v>
      </c>
    </row>
    <row r="69" spans="1:15">
      <c r="A69" s="20" t="s">
        <v>417</v>
      </c>
      <c r="B69" s="30" t="s">
        <v>418</v>
      </c>
      <c r="C69" s="130">
        <f>'2.kiadások Ök'!C69+'3.kiadások Faluház '!C69+'4.kiadások Óvoda'!C69+'5.kiadások PMH'!C69</f>
        <v>0</v>
      </c>
      <c r="D69" s="130">
        <f>'2.kiadások Ök'!D69+'3.kiadások Faluház '!D69+'4.kiadások Óvoda'!D69+'5.kiadások PMH'!D69</f>
        <v>0</v>
      </c>
      <c r="E69" s="130">
        <f>'2.kiadások Ök'!E69+'3.kiadások Faluház '!E69+'4.kiadások Óvoda'!E69+'5.kiadások PMH'!E69</f>
        <v>0</v>
      </c>
      <c r="F69" s="130">
        <f>'2.kiadások Ök'!F69+'3.kiadások Faluház '!F69+'4.kiadások Óvoda'!F69+'5.kiadások PMH'!F69</f>
        <v>0</v>
      </c>
      <c r="G69" s="130">
        <f>'2.kiadások Ök'!G69+'3.kiadások Faluház '!G69+'4.kiadások Óvoda'!G69+'5.kiadások PMH'!G69</f>
        <v>0</v>
      </c>
      <c r="H69" s="130">
        <f>'2.kiadások Ök'!H69+'3.kiadások Faluház '!H69+'4.kiadások Óvoda'!H69+'5.kiadások PMH'!H69</f>
        <v>0</v>
      </c>
      <c r="I69" s="130">
        <f>'2.kiadások Ök'!I69+'3.kiadások Faluház '!I69+'4.kiadások Óvoda'!I69+'5.kiadások PMH'!I69</f>
        <v>0</v>
      </c>
      <c r="J69" s="130">
        <f>'2.kiadások Ök'!J69+'3.kiadások Faluház '!J69+'4.kiadások Óvoda'!J69+'5.kiadások PMH'!J69</f>
        <v>0</v>
      </c>
      <c r="K69" s="130">
        <f>'2.kiadások Ök'!K69+'3.kiadások Faluház '!K69+'4.kiadások Óvoda'!K69+'5.kiadások PMH'!K69</f>
        <v>0</v>
      </c>
      <c r="L69" s="130">
        <f>'2.kiadások Ök'!L69+'3.kiadások Faluház '!L69+'4.kiadások Óvoda'!L69+'5.kiadások PMH'!L69</f>
        <v>0</v>
      </c>
      <c r="M69" s="130">
        <f>'2.kiadások Ök'!M69+'3.kiadások Faluház '!M69+'4.kiadások Óvoda'!M69+'5.kiadások PMH'!M69</f>
        <v>0</v>
      </c>
      <c r="N69" s="130">
        <f>'2.kiadások Ök'!N69+'3.kiadások Faluház '!N69+'4.kiadások Óvoda'!N69+'5.kiadások PMH'!N69</f>
        <v>0</v>
      </c>
      <c r="O69" s="130">
        <f>'2.kiadások Ök'!O69+'3.kiadások Faluház '!O69+'4.kiadások Óvoda'!O69+'5.kiadások PMH'!O69</f>
        <v>0</v>
      </c>
    </row>
    <row r="70" spans="1:15">
      <c r="A70" s="12" t="s">
        <v>1</v>
      </c>
      <c r="B70" s="30" t="s">
        <v>419</v>
      </c>
      <c r="C70" s="130">
        <f>'2.kiadások Ök'!C70+'3.kiadások Faluház '!C70+'4.kiadások Óvoda'!C70+'5.kiadások PMH'!C70</f>
        <v>7845</v>
      </c>
      <c r="D70" s="130">
        <f>'2.kiadások Ök'!D70+'3.kiadások Faluház '!D70+'4.kiadások Óvoda'!D70+'5.kiadások PMH'!D70</f>
        <v>14408</v>
      </c>
      <c r="E70" s="130">
        <f>'2.kiadások Ök'!E70+'3.kiadások Faluház '!E70+'4.kiadások Óvoda'!E70+'5.kiadások PMH'!E70</f>
        <v>14407</v>
      </c>
      <c r="F70" s="130">
        <f>'2.kiadások Ök'!F70+'3.kiadások Faluház '!F70+'4.kiadások Óvoda'!F70+'5.kiadások PMH'!F70</f>
        <v>0</v>
      </c>
      <c r="G70" s="130">
        <f>'2.kiadások Ök'!G70+'3.kiadások Faluház '!G70+'4.kiadások Óvoda'!G70+'5.kiadások PMH'!G70</f>
        <v>0</v>
      </c>
      <c r="H70" s="130">
        <f>'2.kiadások Ök'!H70+'3.kiadások Faluház '!H70+'4.kiadások Óvoda'!H70+'5.kiadások PMH'!H70</f>
        <v>0</v>
      </c>
      <c r="I70" s="130">
        <f>'2.kiadások Ök'!I70+'3.kiadások Faluház '!I70+'4.kiadások Óvoda'!I70+'5.kiadások PMH'!I70</f>
        <v>0</v>
      </c>
      <c r="J70" s="130">
        <f>'2.kiadások Ök'!J70+'3.kiadások Faluház '!J70+'4.kiadások Óvoda'!J70+'5.kiadások PMH'!J70</f>
        <v>0</v>
      </c>
      <c r="K70" s="130">
        <f>'2.kiadások Ök'!K70+'3.kiadások Faluház '!K70+'4.kiadások Óvoda'!K70+'5.kiadások PMH'!K70</f>
        <v>0</v>
      </c>
      <c r="L70" s="130">
        <f>'2.kiadások Ök'!L70+'3.kiadások Faluház '!L70+'4.kiadások Óvoda'!L70+'5.kiadások PMH'!L70</f>
        <v>7845</v>
      </c>
      <c r="M70" s="130">
        <f>'2.kiadások Ök'!M70+'3.kiadások Faluház '!M70+'4.kiadások Óvoda'!M70+'5.kiadások PMH'!M70</f>
        <v>14408</v>
      </c>
      <c r="N70" s="130">
        <f>'2.kiadások Ök'!N70+'3.kiadások Faluház '!N70+'4.kiadások Óvoda'!N70+'5.kiadások PMH'!N70</f>
        <v>14407</v>
      </c>
      <c r="O70" s="130">
        <f>'2.kiadások Ök'!O70+'3.kiadások Faluház '!O70+'4.kiadások Óvoda'!O70+'5.kiadások PMH'!O70</f>
        <v>0</v>
      </c>
    </row>
    <row r="71" spans="1:15">
      <c r="A71" s="20" t="s">
        <v>198</v>
      </c>
      <c r="B71" s="30" t="s">
        <v>420</v>
      </c>
      <c r="C71" s="130">
        <f>'2.kiadások Ök'!C71+'3.kiadások Faluház '!C71+'4.kiadások Óvoda'!C71+'5.kiadások PMH'!C71</f>
        <v>50244</v>
      </c>
      <c r="D71" s="130">
        <f>'2.kiadások Ök'!D71+'3.kiadások Faluház '!D71+'4.kiadások Óvoda'!D71+'5.kiadások PMH'!D71</f>
        <v>58804</v>
      </c>
      <c r="E71" s="130">
        <f>'2.kiadások Ök'!E71+'3.kiadások Faluház '!E71+'4.kiadások Óvoda'!E71+'5.kiadások PMH'!E71</f>
        <v>0</v>
      </c>
      <c r="F71" s="130">
        <f>'2.kiadások Ök'!F71+'3.kiadások Faluház '!F71+'4.kiadások Óvoda'!F71+'5.kiadások PMH'!F71</f>
        <v>0</v>
      </c>
      <c r="G71" s="130">
        <f>'2.kiadások Ök'!G71+'3.kiadások Faluház '!G71+'4.kiadások Óvoda'!G71+'5.kiadások PMH'!G71</f>
        <v>0</v>
      </c>
      <c r="H71" s="130">
        <f>'2.kiadások Ök'!H71+'3.kiadások Faluház '!H71+'4.kiadások Óvoda'!H71+'5.kiadások PMH'!H71</f>
        <v>0</v>
      </c>
      <c r="I71" s="130">
        <f>'2.kiadások Ök'!I71+'3.kiadások Faluház '!I71+'4.kiadások Óvoda'!I71+'5.kiadások PMH'!I71</f>
        <v>0</v>
      </c>
      <c r="J71" s="130">
        <f>'2.kiadások Ök'!J71+'3.kiadások Faluház '!J71+'4.kiadások Óvoda'!J71+'5.kiadások PMH'!J71</f>
        <v>0</v>
      </c>
      <c r="K71" s="130">
        <f>'2.kiadások Ök'!K71+'3.kiadások Faluház '!K71+'4.kiadások Óvoda'!K71+'5.kiadások PMH'!K71</f>
        <v>0</v>
      </c>
      <c r="L71" s="130">
        <f>'2.kiadások Ök'!L71+'3.kiadások Faluház '!L71+'4.kiadások Óvoda'!L71+'5.kiadások PMH'!L71</f>
        <v>50244</v>
      </c>
      <c r="M71" s="130">
        <f>'2.kiadások Ök'!M71+'3.kiadások Faluház '!M71+'4.kiadások Óvoda'!M71+'5.kiadások PMH'!M71</f>
        <v>58804</v>
      </c>
      <c r="N71" s="130">
        <f>'2.kiadások Ök'!N71+'3.kiadások Faluház '!N71+'4.kiadások Óvoda'!N71+'5.kiadások PMH'!N71</f>
        <v>0</v>
      </c>
      <c r="O71" s="130">
        <f>'2.kiadások Ök'!O71+'3.kiadások Faluház '!O71+'4.kiadások Óvoda'!O71+'5.kiadások PMH'!O71</f>
        <v>0</v>
      </c>
    </row>
    <row r="72" spans="1:15">
      <c r="A72" s="20" t="s">
        <v>199</v>
      </c>
      <c r="B72" s="30" t="s">
        <v>420</v>
      </c>
      <c r="C72" s="130">
        <f>'2.kiadások Ök'!C72+'3.kiadások Faluház '!C72+'4.kiadások Óvoda'!C72+'5.kiadások PMH'!C72</f>
        <v>0</v>
      </c>
      <c r="D72" s="130">
        <f>'2.kiadások Ök'!D72+'3.kiadások Faluház '!D72+'4.kiadások Óvoda'!D72+'5.kiadások PMH'!D72</f>
        <v>0</v>
      </c>
      <c r="E72" s="130">
        <f>'2.kiadások Ök'!E72+'3.kiadások Faluház '!E72+'4.kiadások Óvoda'!E72+'5.kiadások PMH'!E72</f>
        <v>0</v>
      </c>
      <c r="F72" s="130">
        <f>'2.kiadások Ök'!F72+'3.kiadások Faluház '!F72+'4.kiadások Óvoda'!F72+'5.kiadások PMH'!F72</f>
        <v>0</v>
      </c>
      <c r="G72" s="130">
        <f>'2.kiadások Ök'!G72+'3.kiadások Faluház '!G72+'4.kiadások Óvoda'!G72+'5.kiadások PMH'!G72</f>
        <v>0</v>
      </c>
      <c r="H72" s="130">
        <f>'2.kiadások Ök'!H72+'3.kiadások Faluház '!H72+'4.kiadások Óvoda'!H72+'5.kiadások PMH'!H72</f>
        <v>0</v>
      </c>
      <c r="I72" s="130">
        <f>'2.kiadások Ök'!I72+'3.kiadások Faluház '!I72+'4.kiadások Óvoda'!I72+'5.kiadások PMH'!I72</f>
        <v>0</v>
      </c>
      <c r="J72" s="130">
        <f>'2.kiadások Ök'!J72+'3.kiadások Faluház '!J72+'4.kiadások Óvoda'!J72+'5.kiadások PMH'!J72</f>
        <v>0</v>
      </c>
      <c r="K72" s="130">
        <f>'2.kiadások Ök'!K72+'3.kiadások Faluház '!K72+'4.kiadások Óvoda'!K72+'5.kiadások PMH'!K72</f>
        <v>0</v>
      </c>
      <c r="L72" s="130">
        <f>'2.kiadások Ök'!L72+'3.kiadások Faluház '!L72+'4.kiadások Óvoda'!L72+'5.kiadások PMH'!L72</f>
        <v>0</v>
      </c>
      <c r="M72" s="130">
        <f>'2.kiadások Ök'!M72+'3.kiadások Faluház '!M72+'4.kiadások Óvoda'!M72+'5.kiadások PMH'!M72</f>
        <v>0</v>
      </c>
      <c r="N72" s="130">
        <f>'2.kiadások Ök'!N72+'3.kiadások Faluház '!N72+'4.kiadások Óvoda'!N72+'5.kiadások PMH'!N72</f>
        <v>0</v>
      </c>
      <c r="O72" s="130">
        <f>'2.kiadások Ök'!O72+'3.kiadások Faluház '!O72+'4.kiadások Óvoda'!O72+'5.kiadások PMH'!O72</f>
        <v>0</v>
      </c>
    </row>
    <row r="73" spans="1:15">
      <c r="A73" s="49" t="s">
        <v>1070</v>
      </c>
      <c r="B73" s="52" t="s">
        <v>421</v>
      </c>
      <c r="C73" s="130">
        <f>'2.kiadások Ök'!C73+'3.kiadások Faluház '!C73+'4.kiadások Óvoda'!C73+'5.kiadások PMH'!C73</f>
        <v>66679</v>
      </c>
      <c r="D73" s="130">
        <f>'2.kiadások Ök'!D73+'3.kiadások Faluház '!D73+'4.kiadások Óvoda'!D73+'5.kiadások PMH'!D73</f>
        <v>79078</v>
      </c>
      <c r="E73" s="130">
        <f>'2.kiadások Ök'!E73+'3.kiadások Faluház '!E73+'4.kiadások Óvoda'!E73+'5.kiadások PMH'!E73</f>
        <v>20273</v>
      </c>
      <c r="F73" s="130">
        <f>'2.kiadások Ök'!F73+'3.kiadások Faluház '!F73+'4.kiadások Óvoda'!F73+'5.kiadások PMH'!F73</f>
        <v>0</v>
      </c>
      <c r="G73" s="130">
        <f>'2.kiadások Ök'!G73+'3.kiadások Faluház '!G73+'4.kiadások Óvoda'!G73+'5.kiadások PMH'!G73</f>
        <v>0</v>
      </c>
      <c r="H73" s="130">
        <f>'2.kiadások Ök'!H73+'3.kiadások Faluház '!H73+'4.kiadások Óvoda'!H73+'5.kiadások PMH'!H73</f>
        <v>0</v>
      </c>
      <c r="I73" s="130">
        <f>'2.kiadások Ök'!I73+'3.kiadások Faluház '!I73+'4.kiadások Óvoda'!I73+'5.kiadások PMH'!I73</f>
        <v>0</v>
      </c>
      <c r="J73" s="130">
        <f>'2.kiadások Ök'!J73+'3.kiadások Faluház '!J73+'4.kiadások Óvoda'!J73+'5.kiadások PMH'!J73</f>
        <v>0</v>
      </c>
      <c r="K73" s="130">
        <f>'2.kiadások Ök'!K73+'3.kiadások Faluház '!K73+'4.kiadások Óvoda'!K73+'5.kiadások PMH'!K73</f>
        <v>0</v>
      </c>
      <c r="L73" s="130">
        <f>'2.kiadások Ök'!L73+'3.kiadások Faluház '!L73+'4.kiadások Óvoda'!L73+'5.kiadások PMH'!L73</f>
        <v>66679</v>
      </c>
      <c r="M73" s="130">
        <f>'2.kiadások Ök'!M73+'3.kiadások Faluház '!M73+'4.kiadások Óvoda'!M73+'5.kiadások PMH'!M73</f>
        <v>79078</v>
      </c>
      <c r="N73" s="130">
        <f>'2.kiadások Ök'!N73+'3.kiadások Faluház '!N73+'4.kiadások Óvoda'!N73+'5.kiadások PMH'!N73</f>
        <v>20273</v>
      </c>
      <c r="O73" s="130">
        <f>'2.kiadások Ök'!O73+'3.kiadások Faluház '!O73+'4.kiadások Óvoda'!O73+'5.kiadások PMH'!O73</f>
        <v>0</v>
      </c>
    </row>
    <row r="74" spans="1:15" ht="15.6">
      <c r="A74" s="59" t="s">
        <v>131</v>
      </c>
      <c r="B74" s="52"/>
      <c r="C74" s="130">
        <f>'2.kiadások Ök'!C74+'3.kiadások Faluház '!C74+'4.kiadások Óvoda'!C74+'5.kiadások PMH'!C74</f>
        <v>390690</v>
      </c>
      <c r="D74" s="130">
        <f>'2.kiadások Ök'!D74+'3.kiadások Faluház '!D74+'4.kiadások Óvoda'!D74+'5.kiadások PMH'!D74</f>
        <v>406868</v>
      </c>
      <c r="E74" s="130">
        <f>'2.kiadások Ök'!E74+'3.kiadások Faluház '!E74+'4.kiadások Óvoda'!E74+'5.kiadások PMH'!E74</f>
        <v>337284</v>
      </c>
      <c r="F74" s="130">
        <f>'2.kiadások Ök'!F74+'3.kiadások Faluház '!F74+'4.kiadások Óvoda'!F74+'5.kiadások PMH'!F74</f>
        <v>5663</v>
      </c>
      <c r="G74" s="130">
        <f>'2.kiadások Ök'!G74+'3.kiadások Faluház '!G74+'4.kiadások Óvoda'!G74+'5.kiadások PMH'!G74</f>
        <v>0</v>
      </c>
      <c r="H74" s="130">
        <f>'2.kiadások Ök'!H74+'3.kiadások Faluház '!H74+'4.kiadások Óvoda'!H74+'5.kiadások PMH'!H74</f>
        <v>0</v>
      </c>
      <c r="I74" s="130">
        <f>'2.kiadások Ök'!I74+'3.kiadások Faluház '!I74+'4.kiadások Óvoda'!I74+'5.kiadások PMH'!I74</f>
        <v>0</v>
      </c>
      <c r="J74" s="130">
        <f>'2.kiadások Ök'!J74+'3.kiadások Faluház '!J74+'4.kiadások Óvoda'!J74+'5.kiadások PMH'!J74</f>
        <v>0</v>
      </c>
      <c r="K74" s="130">
        <f>'2.kiadások Ök'!K74+'3.kiadások Faluház '!K74+'4.kiadások Óvoda'!K74+'5.kiadások PMH'!K74</f>
        <v>0</v>
      </c>
      <c r="L74" s="130">
        <f>'2.kiadások Ök'!L74+'3.kiadások Faluház '!L74+'4.kiadások Óvoda'!L74+'5.kiadások PMH'!L74</f>
        <v>396353</v>
      </c>
      <c r="M74" s="130">
        <f>'2.kiadások Ök'!M74+'3.kiadások Faluház '!M74+'4.kiadások Óvoda'!M74+'5.kiadások PMH'!M74</f>
        <v>406868</v>
      </c>
      <c r="N74" s="130">
        <f>'2.kiadások Ök'!N74+'3.kiadások Faluház '!N74+'4.kiadások Óvoda'!N74+'5.kiadások PMH'!N74</f>
        <v>337284</v>
      </c>
      <c r="O74" s="130">
        <f>'2.kiadások Ök'!O74+'3.kiadások Faluház '!O74+'4.kiadások Óvoda'!O74+'5.kiadások PMH'!O74</f>
        <v>0</v>
      </c>
    </row>
    <row r="75" spans="1:15">
      <c r="A75" s="34" t="s">
        <v>422</v>
      </c>
      <c r="B75" s="30" t="s">
        <v>423</v>
      </c>
      <c r="C75" s="130">
        <f>'2.kiadások Ök'!C75+'3.kiadások Faluház '!C75+'4.kiadások Óvoda'!C75+'5.kiadások PMH'!C75</f>
        <v>397</v>
      </c>
      <c r="D75" s="130">
        <f>'2.kiadások Ök'!D75+'3.kiadások Faluház '!D75+'4.kiadások Óvoda'!D75+'5.kiadások PMH'!D75</f>
        <v>128</v>
      </c>
      <c r="E75" s="130">
        <f>'2.kiadások Ök'!E75+'3.kiadások Faluház '!E75+'4.kiadások Óvoda'!E75+'5.kiadások PMH'!E75</f>
        <v>154</v>
      </c>
      <c r="F75" s="130">
        <f>'2.kiadások Ök'!F75+'3.kiadások Faluház '!F75+'4.kiadások Óvoda'!F75+'5.kiadások PMH'!F75</f>
        <v>0</v>
      </c>
      <c r="G75" s="130">
        <f>'2.kiadások Ök'!G75+'3.kiadások Faluház '!G75+'4.kiadások Óvoda'!G75+'5.kiadások PMH'!G75</f>
        <v>0</v>
      </c>
      <c r="H75" s="130">
        <f>'2.kiadások Ök'!H75+'3.kiadások Faluház '!H75+'4.kiadások Óvoda'!H75+'5.kiadások PMH'!H75</f>
        <v>0</v>
      </c>
      <c r="I75" s="130">
        <f>'2.kiadások Ök'!I75+'3.kiadások Faluház '!I75+'4.kiadások Óvoda'!I75+'5.kiadások PMH'!I75</f>
        <v>0</v>
      </c>
      <c r="J75" s="130">
        <f>'2.kiadások Ök'!J75+'3.kiadások Faluház '!J75+'4.kiadások Óvoda'!J75+'5.kiadások PMH'!J75</f>
        <v>0</v>
      </c>
      <c r="K75" s="130">
        <f>'2.kiadások Ök'!K75+'3.kiadások Faluház '!K75+'4.kiadások Óvoda'!K75+'5.kiadások PMH'!K75</f>
        <v>0</v>
      </c>
      <c r="L75" s="130">
        <f>'2.kiadások Ök'!L75+'3.kiadások Faluház '!L75+'4.kiadások Óvoda'!L75+'5.kiadások PMH'!L75</f>
        <v>397</v>
      </c>
      <c r="M75" s="130">
        <f>'2.kiadások Ök'!M75+'3.kiadások Faluház '!M75+'4.kiadások Óvoda'!M75+'5.kiadások PMH'!M75</f>
        <v>128</v>
      </c>
      <c r="N75" s="130">
        <f>'2.kiadások Ök'!N75+'3.kiadások Faluház '!N75+'4.kiadások Óvoda'!N75+'5.kiadások PMH'!N75</f>
        <v>154</v>
      </c>
      <c r="O75" s="130">
        <f>'2.kiadások Ök'!O75+'3.kiadások Faluház '!O75+'4.kiadások Óvoda'!O75+'5.kiadások PMH'!O75</f>
        <v>0</v>
      </c>
    </row>
    <row r="76" spans="1:15">
      <c r="A76" s="34" t="s">
        <v>2</v>
      </c>
      <c r="B76" s="30" t="s">
        <v>424</v>
      </c>
      <c r="C76" s="130">
        <f>'2.kiadások Ök'!C76+'3.kiadások Faluház '!C76+'4.kiadások Óvoda'!C76+'5.kiadások PMH'!C76</f>
        <v>60000</v>
      </c>
      <c r="D76" s="130">
        <f>'2.kiadások Ök'!D76+'3.kiadások Faluház '!D76+'4.kiadások Óvoda'!D76+'5.kiadások PMH'!D76</f>
        <v>456601</v>
      </c>
      <c r="E76" s="130">
        <f>'2.kiadások Ök'!E76+'3.kiadások Faluház '!E76+'4.kiadások Óvoda'!E76+'5.kiadások PMH'!E76</f>
        <v>69706</v>
      </c>
      <c r="F76" s="130">
        <f>'2.kiadások Ök'!F76+'3.kiadások Faluház '!F76+'4.kiadások Óvoda'!F76+'5.kiadások PMH'!F76</f>
        <v>396351</v>
      </c>
      <c r="G76" s="130">
        <f>'2.kiadások Ök'!G76+'3.kiadások Faluház '!G76+'4.kiadások Óvoda'!G76+'5.kiadások PMH'!G76</f>
        <v>0</v>
      </c>
      <c r="H76" s="130">
        <f>'2.kiadások Ök'!H76+'3.kiadások Faluház '!H76+'4.kiadások Óvoda'!H76+'5.kiadások PMH'!H76</f>
        <v>0</v>
      </c>
      <c r="I76" s="130">
        <f>'2.kiadások Ök'!I76+'3.kiadások Faluház '!I76+'4.kiadások Óvoda'!I76+'5.kiadások PMH'!I76</f>
        <v>0</v>
      </c>
      <c r="J76" s="130">
        <f>'2.kiadások Ök'!J76+'3.kiadások Faluház '!J76+'4.kiadások Óvoda'!J76+'5.kiadások PMH'!J76</f>
        <v>0</v>
      </c>
      <c r="K76" s="130">
        <f>'2.kiadások Ök'!K76+'3.kiadások Faluház '!K76+'4.kiadások Óvoda'!K76+'5.kiadások PMH'!K76</f>
        <v>0</v>
      </c>
      <c r="L76" s="130">
        <f>'2.kiadások Ök'!L76+'3.kiadások Faluház '!L76+'4.kiadások Óvoda'!L76+'5.kiadások PMH'!L76</f>
        <v>456351</v>
      </c>
      <c r="M76" s="130">
        <f>'2.kiadások Ök'!M76+'3.kiadások Faluház '!M76+'4.kiadások Óvoda'!M76+'5.kiadások PMH'!M76</f>
        <v>456601</v>
      </c>
      <c r="N76" s="130">
        <f>'2.kiadások Ök'!N76+'3.kiadások Faluház '!N76+'4.kiadások Óvoda'!N76+'5.kiadások PMH'!N76</f>
        <v>69706</v>
      </c>
      <c r="O76" s="130">
        <f>'2.kiadások Ök'!O76+'3.kiadások Faluház '!O76+'4.kiadások Óvoda'!O76+'5.kiadások PMH'!O76</f>
        <v>0</v>
      </c>
    </row>
    <row r="77" spans="1:15">
      <c r="A77" s="34" t="s">
        <v>425</v>
      </c>
      <c r="B77" s="30" t="s">
        <v>426</v>
      </c>
      <c r="C77" s="130">
        <f>'2.kiadások Ök'!C77+'3.kiadások Faluház '!C77+'4.kiadások Óvoda'!C77+'5.kiadások PMH'!C77</f>
        <v>600</v>
      </c>
      <c r="D77" s="130">
        <f>'2.kiadások Ök'!D77+'3.kiadások Faluház '!D77+'4.kiadások Óvoda'!D77+'5.kiadások PMH'!D77</f>
        <v>1386</v>
      </c>
      <c r="E77" s="130">
        <f>'2.kiadások Ök'!E77+'3.kiadások Faluház '!E77+'4.kiadások Óvoda'!E77+'5.kiadások PMH'!E77</f>
        <v>1033</v>
      </c>
      <c r="F77" s="130">
        <f>'2.kiadások Ök'!F77+'3.kiadások Faluház '!F77+'4.kiadások Óvoda'!F77+'5.kiadások PMH'!F77</f>
        <v>0</v>
      </c>
      <c r="G77" s="130">
        <f>'2.kiadások Ök'!G77+'3.kiadások Faluház '!G77+'4.kiadások Óvoda'!G77+'5.kiadások PMH'!G77</f>
        <v>0</v>
      </c>
      <c r="H77" s="130">
        <f>'2.kiadások Ök'!H77+'3.kiadások Faluház '!H77+'4.kiadások Óvoda'!H77+'5.kiadások PMH'!H77</f>
        <v>0</v>
      </c>
      <c r="I77" s="130">
        <f>'2.kiadások Ök'!I77+'3.kiadások Faluház '!I77+'4.kiadások Óvoda'!I77+'5.kiadások PMH'!I77</f>
        <v>0</v>
      </c>
      <c r="J77" s="130">
        <f>'2.kiadások Ök'!J77+'3.kiadások Faluház '!J77+'4.kiadások Óvoda'!J77+'5.kiadások PMH'!J77</f>
        <v>0</v>
      </c>
      <c r="K77" s="130">
        <f>'2.kiadások Ök'!K77+'3.kiadások Faluház '!K77+'4.kiadások Óvoda'!K77+'5.kiadások PMH'!K77</f>
        <v>0</v>
      </c>
      <c r="L77" s="130">
        <f>'2.kiadások Ök'!L77+'3.kiadások Faluház '!L77+'4.kiadások Óvoda'!L77+'5.kiadások PMH'!L77</f>
        <v>600</v>
      </c>
      <c r="M77" s="130">
        <f>'2.kiadások Ök'!M77+'3.kiadások Faluház '!M77+'4.kiadások Óvoda'!M77+'5.kiadások PMH'!M77</f>
        <v>1386</v>
      </c>
      <c r="N77" s="130">
        <f>'2.kiadások Ök'!N77+'3.kiadások Faluház '!N77+'4.kiadások Óvoda'!N77+'5.kiadások PMH'!N77</f>
        <v>1033</v>
      </c>
      <c r="O77" s="130">
        <f>'2.kiadások Ök'!O77+'3.kiadások Faluház '!O77+'4.kiadások Óvoda'!O77+'5.kiadások PMH'!O77</f>
        <v>0</v>
      </c>
    </row>
    <row r="78" spans="1:15">
      <c r="A78" s="34" t="s">
        <v>427</v>
      </c>
      <c r="B78" s="30" t="s">
        <v>428</v>
      </c>
      <c r="C78" s="130">
        <f>'2.kiadások Ök'!C78+'3.kiadások Faluház '!C78+'4.kiadások Óvoda'!C78+'5.kiadások PMH'!C78</f>
        <v>4119</v>
      </c>
      <c r="D78" s="130">
        <f>'2.kiadások Ök'!D78+'3.kiadások Faluház '!D78+'4.kiadások Óvoda'!D78+'5.kiadások PMH'!D78</f>
        <v>5205</v>
      </c>
      <c r="E78" s="130">
        <f>'2.kiadások Ök'!E78+'3.kiadások Faluház '!E78+'4.kiadások Óvoda'!E78+'5.kiadások PMH'!E78</f>
        <v>5203</v>
      </c>
      <c r="F78" s="130">
        <f>'2.kiadások Ök'!F78+'3.kiadások Faluház '!F78+'4.kiadások Óvoda'!F78+'5.kiadások PMH'!F78</f>
        <v>0</v>
      </c>
      <c r="G78" s="130">
        <f>'2.kiadások Ök'!G78+'3.kiadások Faluház '!G78+'4.kiadások Óvoda'!G78+'5.kiadások PMH'!G78</f>
        <v>0</v>
      </c>
      <c r="H78" s="130">
        <f>'2.kiadások Ök'!H78+'3.kiadások Faluház '!H78+'4.kiadások Óvoda'!H78+'5.kiadások PMH'!H78</f>
        <v>0</v>
      </c>
      <c r="I78" s="130">
        <f>'2.kiadások Ök'!I78+'3.kiadások Faluház '!I78+'4.kiadások Óvoda'!I78+'5.kiadások PMH'!I78</f>
        <v>0</v>
      </c>
      <c r="J78" s="130">
        <f>'2.kiadások Ök'!J78+'3.kiadások Faluház '!J78+'4.kiadások Óvoda'!J78+'5.kiadások PMH'!J78</f>
        <v>0</v>
      </c>
      <c r="K78" s="130">
        <f>'2.kiadások Ök'!K78+'3.kiadások Faluház '!K78+'4.kiadások Óvoda'!K78+'5.kiadások PMH'!K78</f>
        <v>0</v>
      </c>
      <c r="L78" s="130">
        <f>'2.kiadások Ök'!L78+'3.kiadások Faluház '!L78+'4.kiadások Óvoda'!L78+'5.kiadások PMH'!L78</f>
        <v>4119</v>
      </c>
      <c r="M78" s="130">
        <f>'2.kiadások Ök'!M78+'3.kiadások Faluház '!M78+'4.kiadások Óvoda'!M78+'5.kiadások PMH'!M78</f>
        <v>5205</v>
      </c>
      <c r="N78" s="130">
        <f>'2.kiadások Ök'!N78+'3.kiadások Faluház '!N78+'4.kiadások Óvoda'!N78+'5.kiadások PMH'!N78</f>
        <v>5203</v>
      </c>
      <c r="O78" s="130">
        <f>'2.kiadások Ök'!O78+'3.kiadások Faluház '!O78+'4.kiadások Óvoda'!O78+'5.kiadások PMH'!O78</f>
        <v>0</v>
      </c>
    </row>
    <row r="79" spans="1:15">
      <c r="A79" s="6" t="s">
        <v>429</v>
      </c>
      <c r="B79" s="30" t="s">
        <v>430</v>
      </c>
      <c r="C79" s="130">
        <f>'2.kiadások Ök'!C79+'3.kiadások Faluház '!C79+'4.kiadások Óvoda'!C79+'5.kiadások PMH'!C79</f>
        <v>0</v>
      </c>
      <c r="D79" s="130">
        <f>'2.kiadások Ök'!D79+'3.kiadások Faluház '!D79+'4.kiadások Óvoda'!D79+'5.kiadások PMH'!D79</f>
        <v>0</v>
      </c>
      <c r="E79" s="130">
        <f>'2.kiadások Ök'!E79+'3.kiadások Faluház '!E79+'4.kiadások Óvoda'!E79+'5.kiadások PMH'!E79</f>
        <v>0</v>
      </c>
      <c r="F79" s="130">
        <f>'2.kiadások Ök'!F79+'3.kiadások Faluház '!F79+'4.kiadások Óvoda'!F79+'5.kiadások PMH'!F79</f>
        <v>0</v>
      </c>
      <c r="G79" s="130">
        <f>'2.kiadások Ök'!G79+'3.kiadások Faluház '!G79+'4.kiadások Óvoda'!G79+'5.kiadások PMH'!G79</f>
        <v>0</v>
      </c>
      <c r="H79" s="130">
        <f>'2.kiadások Ök'!H79+'3.kiadások Faluház '!H79+'4.kiadások Óvoda'!H79+'5.kiadások PMH'!H79</f>
        <v>0</v>
      </c>
      <c r="I79" s="130">
        <f>'2.kiadások Ök'!I79+'3.kiadások Faluház '!I79+'4.kiadások Óvoda'!I79+'5.kiadások PMH'!I79</f>
        <v>0</v>
      </c>
      <c r="J79" s="130">
        <f>'2.kiadások Ök'!J79+'3.kiadások Faluház '!J79+'4.kiadások Óvoda'!J79+'5.kiadások PMH'!J79</f>
        <v>0</v>
      </c>
      <c r="K79" s="130">
        <f>'2.kiadások Ök'!K79+'3.kiadások Faluház '!K79+'4.kiadások Óvoda'!K79+'5.kiadások PMH'!K79</f>
        <v>0</v>
      </c>
      <c r="L79" s="130">
        <f>'2.kiadások Ök'!L79+'3.kiadások Faluház '!L79+'4.kiadások Óvoda'!L79+'5.kiadások PMH'!L79</f>
        <v>0</v>
      </c>
      <c r="M79" s="130">
        <f>'2.kiadások Ök'!M79+'3.kiadások Faluház '!M79+'4.kiadások Óvoda'!M79+'5.kiadások PMH'!M79</f>
        <v>0</v>
      </c>
      <c r="N79" s="130">
        <f>'2.kiadások Ök'!N79+'3.kiadások Faluház '!N79+'4.kiadások Óvoda'!N79+'5.kiadások PMH'!N79</f>
        <v>0</v>
      </c>
      <c r="O79" s="130">
        <f>'2.kiadások Ök'!O79+'3.kiadások Faluház '!O79+'4.kiadások Óvoda'!O79+'5.kiadások PMH'!O79</f>
        <v>0</v>
      </c>
    </row>
    <row r="80" spans="1:15">
      <c r="A80" s="6" t="s">
        <v>431</v>
      </c>
      <c r="B80" s="30" t="s">
        <v>432</v>
      </c>
      <c r="C80" s="130">
        <f>'2.kiadások Ök'!C80+'3.kiadások Faluház '!C80+'4.kiadások Óvoda'!C80+'5.kiadások PMH'!C80</f>
        <v>0</v>
      </c>
      <c r="D80" s="130">
        <f>'2.kiadások Ök'!D80+'3.kiadások Faluház '!D80+'4.kiadások Óvoda'!D80+'5.kiadások PMH'!D80</f>
        <v>0</v>
      </c>
      <c r="E80" s="130">
        <f>'2.kiadások Ök'!E80+'3.kiadások Faluház '!E80+'4.kiadások Óvoda'!E80+'5.kiadások PMH'!E80</f>
        <v>0</v>
      </c>
      <c r="F80" s="130">
        <f>'2.kiadások Ök'!F80+'3.kiadások Faluház '!F80+'4.kiadások Óvoda'!F80+'5.kiadások PMH'!F80</f>
        <v>0</v>
      </c>
      <c r="G80" s="130">
        <f>'2.kiadások Ök'!G80+'3.kiadások Faluház '!G80+'4.kiadások Óvoda'!G80+'5.kiadások PMH'!G80</f>
        <v>0</v>
      </c>
      <c r="H80" s="130">
        <f>'2.kiadások Ök'!H80+'3.kiadások Faluház '!H80+'4.kiadások Óvoda'!H80+'5.kiadások PMH'!H80</f>
        <v>0</v>
      </c>
      <c r="I80" s="130">
        <f>'2.kiadások Ök'!I80+'3.kiadások Faluház '!I80+'4.kiadások Óvoda'!I80+'5.kiadások PMH'!I80</f>
        <v>0</v>
      </c>
      <c r="J80" s="130">
        <f>'2.kiadások Ök'!J80+'3.kiadások Faluház '!J80+'4.kiadások Óvoda'!J80+'5.kiadások PMH'!J80</f>
        <v>0</v>
      </c>
      <c r="K80" s="130">
        <f>'2.kiadások Ök'!K80+'3.kiadások Faluház '!K80+'4.kiadások Óvoda'!K80+'5.kiadások PMH'!K80</f>
        <v>0</v>
      </c>
      <c r="L80" s="130">
        <f>'2.kiadások Ök'!L80+'3.kiadások Faluház '!L80+'4.kiadások Óvoda'!L80+'5.kiadások PMH'!L80</f>
        <v>0</v>
      </c>
      <c r="M80" s="130">
        <f>'2.kiadások Ök'!M80+'3.kiadások Faluház '!M80+'4.kiadások Óvoda'!M80+'5.kiadások PMH'!M80</f>
        <v>0</v>
      </c>
      <c r="N80" s="130">
        <f>'2.kiadások Ök'!N80+'3.kiadások Faluház '!N80+'4.kiadások Óvoda'!N80+'5.kiadások PMH'!N80</f>
        <v>0</v>
      </c>
      <c r="O80" s="130">
        <f>'2.kiadások Ök'!O80+'3.kiadások Faluház '!O80+'4.kiadások Óvoda'!O80+'5.kiadások PMH'!O80</f>
        <v>0</v>
      </c>
    </row>
    <row r="81" spans="1:15">
      <c r="A81" s="6" t="s">
        <v>433</v>
      </c>
      <c r="B81" s="30" t="s">
        <v>434</v>
      </c>
      <c r="C81" s="130">
        <f>'2.kiadások Ök'!C81+'3.kiadások Faluház '!C81+'4.kiadások Óvoda'!C81+'5.kiadások PMH'!C81</f>
        <v>1384</v>
      </c>
      <c r="D81" s="130">
        <f>'2.kiadások Ök'!D81+'3.kiadások Faluház '!D81+'4.kiadások Óvoda'!D81+'5.kiadások PMH'!D81</f>
        <v>5139</v>
      </c>
      <c r="E81" s="130">
        <f>'2.kiadások Ök'!E81+'3.kiadások Faluház '!E81+'4.kiadások Óvoda'!E81+'5.kiadások PMH'!E81</f>
        <v>4967</v>
      </c>
      <c r="F81" s="130">
        <f>'2.kiadások Ök'!F81+'3.kiadások Faluház '!F81+'4.kiadások Óvoda'!F81+'5.kiadások PMH'!F81</f>
        <v>0</v>
      </c>
      <c r="G81" s="130">
        <f>'2.kiadások Ök'!G81+'3.kiadások Faluház '!G81+'4.kiadások Óvoda'!G81+'5.kiadások PMH'!G81</f>
        <v>0</v>
      </c>
      <c r="H81" s="130">
        <f>'2.kiadások Ök'!H81+'3.kiadások Faluház '!H81+'4.kiadások Óvoda'!H81+'5.kiadások PMH'!H81</f>
        <v>0</v>
      </c>
      <c r="I81" s="130">
        <f>'2.kiadások Ök'!I81+'3.kiadások Faluház '!I81+'4.kiadások Óvoda'!I81+'5.kiadások PMH'!I81</f>
        <v>0</v>
      </c>
      <c r="J81" s="130">
        <f>'2.kiadások Ök'!J81+'3.kiadások Faluház '!J81+'4.kiadások Óvoda'!J81+'5.kiadások PMH'!J81</f>
        <v>0</v>
      </c>
      <c r="K81" s="130">
        <f>'2.kiadások Ök'!K81+'3.kiadások Faluház '!K81+'4.kiadások Óvoda'!K81+'5.kiadások PMH'!K81</f>
        <v>0</v>
      </c>
      <c r="L81" s="130">
        <f>'2.kiadások Ök'!L81+'3.kiadások Faluház '!L81+'4.kiadások Óvoda'!L81+'5.kiadások PMH'!L81</f>
        <v>1384</v>
      </c>
      <c r="M81" s="130">
        <f>'2.kiadások Ök'!M81+'3.kiadások Faluház '!M81+'4.kiadások Óvoda'!M81+'5.kiadások PMH'!M81</f>
        <v>5139</v>
      </c>
      <c r="N81" s="130">
        <f>'2.kiadások Ök'!N81+'3.kiadások Faluház '!N81+'4.kiadások Óvoda'!N81+'5.kiadások PMH'!N81</f>
        <v>4967</v>
      </c>
      <c r="O81" s="130">
        <f>'2.kiadások Ök'!O81+'3.kiadások Faluház '!O81+'4.kiadások Óvoda'!O81+'5.kiadások PMH'!O81</f>
        <v>0</v>
      </c>
    </row>
    <row r="82" spans="1:15">
      <c r="A82" s="50" t="s">
        <v>1072</v>
      </c>
      <c r="B82" s="52" t="s">
        <v>435</v>
      </c>
      <c r="C82" s="130">
        <f>'2.kiadások Ök'!C82+'3.kiadások Faluház '!C82+'4.kiadások Óvoda'!C82+'5.kiadások PMH'!C82</f>
        <v>66500</v>
      </c>
      <c r="D82" s="130">
        <f>'2.kiadások Ök'!D82+'3.kiadások Faluház '!D82+'4.kiadások Óvoda'!D82+'5.kiadások PMH'!D82</f>
        <v>468459</v>
      </c>
      <c r="E82" s="130">
        <f>'2.kiadások Ök'!E82+'3.kiadások Faluház '!E82+'4.kiadások Óvoda'!E82+'5.kiadások PMH'!E82</f>
        <v>81063</v>
      </c>
      <c r="F82" s="130">
        <f>'2.kiadások Ök'!F82+'3.kiadások Faluház '!F82+'4.kiadások Óvoda'!F82+'5.kiadások PMH'!F82</f>
        <v>396351</v>
      </c>
      <c r="G82" s="130">
        <f>'2.kiadások Ök'!G82+'3.kiadások Faluház '!G82+'4.kiadások Óvoda'!G82+'5.kiadások PMH'!G82</f>
        <v>0</v>
      </c>
      <c r="H82" s="130">
        <f>'2.kiadások Ök'!H82+'3.kiadások Faluház '!H82+'4.kiadások Óvoda'!H82+'5.kiadások PMH'!H82</f>
        <v>0</v>
      </c>
      <c r="I82" s="130">
        <f>'2.kiadások Ök'!I82+'3.kiadások Faluház '!I82+'4.kiadások Óvoda'!I82+'5.kiadások PMH'!I82</f>
        <v>0</v>
      </c>
      <c r="J82" s="130">
        <f>'2.kiadások Ök'!J82+'3.kiadások Faluház '!J82+'4.kiadások Óvoda'!J82+'5.kiadások PMH'!J82</f>
        <v>0</v>
      </c>
      <c r="K82" s="130">
        <f>'2.kiadások Ök'!K82+'3.kiadások Faluház '!K82+'4.kiadások Óvoda'!K82+'5.kiadások PMH'!K82</f>
        <v>0</v>
      </c>
      <c r="L82" s="130">
        <f>'2.kiadások Ök'!L82+'3.kiadások Faluház '!L82+'4.kiadások Óvoda'!L82+'5.kiadások PMH'!L82</f>
        <v>462851</v>
      </c>
      <c r="M82" s="130">
        <f>'2.kiadások Ök'!M82+'3.kiadások Faluház '!M82+'4.kiadások Óvoda'!M82+'5.kiadások PMH'!M82</f>
        <v>468459</v>
      </c>
      <c r="N82" s="130">
        <f>'2.kiadások Ök'!N82+'3.kiadások Faluház '!N82+'4.kiadások Óvoda'!N82+'5.kiadások PMH'!N82</f>
        <v>81063</v>
      </c>
      <c r="O82" s="130">
        <f>'2.kiadások Ök'!O82+'3.kiadások Faluház '!O82+'4.kiadások Óvoda'!O82+'5.kiadások PMH'!O82</f>
        <v>0</v>
      </c>
    </row>
    <row r="83" spans="1:15">
      <c r="A83" s="13" t="s">
        <v>436</v>
      </c>
      <c r="B83" s="30" t="s">
        <v>437</v>
      </c>
      <c r="C83" s="130">
        <f>'2.kiadások Ök'!C83+'3.kiadások Faluház '!C83+'4.kiadások Óvoda'!C83+'5.kiadások PMH'!C83</f>
        <v>43084</v>
      </c>
      <c r="D83" s="130">
        <f>'2.kiadások Ök'!D83+'3.kiadások Faluház '!D83+'4.kiadások Óvoda'!D83+'5.kiadások PMH'!D83</f>
        <v>43084</v>
      </c>
      <c r="E83" s="130">
        <f>'2.kiadások Ök'!E83+'3.kiadások Faluház '!E83+'4.kiadások Óvoda'!E83+'5.kiadások PMH'!E83</f>
        <v>138</v>
      </c>
      <c r="F83" s="130">
        <f>'2.kiadások Ök'!F83+'3.kiadások Faluház '!F83+'4.kiadások Óvoda'!F83+'5.kiadások PMH'!F83</f>
        <v>0</v>
      </c>
      <c r="G83" s="130">
        <f>'2.kiadások Ök'!G83+'3.kiadások Faluház '!G83+'4.kiadások Óvoda'!G83+'5.kiadások PMH'!G83</f>
        <v>0</v>
      </c>
      <c r="H83" s="130">
        <f>'2.kiadások Ök'!H83+'3.kiadások Faluház '!H83+'4.kiadások Óvoda'!H83+'5.kiadások PMH'!H83</f>
        <v>0</v>
      </c>
      <c r="I83" s="130">
        <f>'2.kiadások Ök'!I83+'3.kiadások Faluház '!I83+'4.kiadások Óvoda'!I83+'5.kiadások PMH'!I83</f>
        <v>0</v>
      </c>
      <c r="J83" s="130">
        <f>'2.kiadások Ök'!J83+'3.kiadások Faluház '!J83+'4.kiadások Óvoda'!J83+'5.kiadások PMH'!J83</f>
        <v>0</v>
      </c>
      <c r="K83" s="130">
        <f>'2.kiadások Ök'!K83+'3.kiadások Faluház '!K83+'4.kiadások Óvoda'!K83+'5.kiadások PMH'!K83</f>
        <v>0</v>
      </c>
      <c r="L83" s="130">
        <f>'2.kiadások Ök'!L83+'3.kiadások Faluház '!L83+'4.kiadások Óvoda'!L83+'5.kiadások PMH'!L83</f>
        <v>43084</v>
      </c>
      <c r="M83" s="130">
        <f>'2.kiadások Ök'!M83+'3.kiadások Faluház '!M83+'4.kiadások Óvoda'!M83+'5.kiadások PMH'!M83</f>
        <v>43084</v>
      </c>
      <c r="N83" s="130">
        <f>'2.kiadások Ök'!N83+'3.kiadások Faluház '!N83+'4.kiadások Óvoda'!N83+'5.kiadások PMH'!N83</f>
        <v>138</v>
      </c>
      <c r="O83" s="130">
        <f>'2.kiadások Ök'!O83+'3.kiadások Faluház '!O83+'4.kiadások Óvoda'!O83+'5.kiadások PMH'!O83</f>
        <v>0</v>
      </c>
    </row>
    <row r="84" spans="1:15">
      <c r="A84" s="13" t="s">
        <v>438</v>
      </c>
      <c r="B84" s="30" t="s">
        <v>439</v>
      </c>
      <c r="C84" s="130">
        <f>'2.kiadások Ök'!C84+'3.kiadások Faluház '!C84+'4.kiadások Óvoda'!C84+'5.kiadások PMH'!C84</f>
        <v>0</v>
      </c>
      <c r="D84" s="130">
        <f>'2.kiadások Ök'!D84+'3.kiadások Faluház '!D84+'4.kiadások Óvoda'!D84+'5.kiadások PMH'!D84</f>
        <v>0</v>
      </c>
      <c r="E84" s="130">
        <f>'2.kiadások Ök'!E84+'3.kiadások Faluház '!E84+'4.kiadások Óvoda'!E84+'5.kiadások PMH'!E84</f>
        <v>0</v>
      </c>
      <c r="F84" s="130">
        <f>'2.kiadások Ök'!F84+'3.kiadások Faluház '!F84+'4.kiadások Óvoda'!F84+'5.kiadások PMH'!F84</f>
        <v>0</v>
      </c>
      <c r="G84" s="130">
        <f>'2.kiadások Ök'!G84+'3.kiadások Faluház '!G84+'4.kiadások Óvoda'!G84+'5.kiadások PMH'!G84</f>
        <v>0</v>
      </c>
      <c r="H84" s="130">
        <f>'2.kiadások Ök'!H84+'3.kiadások Faluház '!H84+'4.kiadások Óvoda'!H84+'5.kiadások PMH'!H84</f>
        <v>0</v>
      </c>
      <c r="I84" s="130">
        <f>'2.kiadások Ök'!I84+'3.kiadások Faluház '!I84+'4.kiadások Óvoda'!I84+'5.kiadások PMH'!I84</f>
        <v>0</v>
      </c>
      <c r="J84" s="130">
        <f>'2.kiadások Ök'!J84+'3.kiadások Faluház '!J84+'4.kiadások Óvoda'!J84+'5.kiadások PMH'!J84</f>
        <v>0</v>
      </c>
      <c r="K84" s="130">
        <f>'2.kiadások Ök'!K84+'3.kiadások Faluház '!K84+'4.kiadások Óvoda'!K84+'5.kiadások PMH'!K84</f>
        <v>0</v>
      </c>
      <c r="L84" s="130">
        <f>'2.kiadások Ök'!L84+'3.kiadások Faluház '!L84+'4.kiadások Óvoda'!L84+'5.kiadások PMH'!L84</f>
        <v>0</v>
      </c>
      <c r="M84" s="130">
        <f>'2.kiadások Ök'!M84+'3.kiadások Faluház '!M84+'4.kiadások Óvoda'!M84+'5.kiadások PMH'!M84</f>
        <v>0</v>
      </c>
      <c r="N84" s="130">
        <f>'2.kiadások Ök'!N84+'3.kiadások Faluház '!N84+'4.kiadások Óvoda'!N84+'5.kiadások PMH'!N84</f>
        <v>0</v>
      </c>
      <c r="O84" s="130">
        <f>'2.kiadások Ök'!O84+'3.kiadások Faluház '!O84+'4.kiadások Óvoda'!O84+'5.kiadások PMH'!O84</f>
        <v>0</v>
      </c>
    </row>
    <row r="85" spans="1:15">
      <c r="A85" s="13" t="s">
        <v>440</v>
      </c>
      <c r="B85" s="30" t="s">
        <v>441</v>
      </c>
      <c r="C85" s="130">
        <f>'2.kiadások Ök'!C85+'3.kiadások Faluház '!C85+'4.kiadások Óvoda'!C85+'5.kiadások PMH'!C85</f>
        <v>1000</v>
      </c>
      <c r="D85" s="130">
        <f>'2.kiadások Ök'!D85+'3.kiadások Faluház '!D85+'4.kiadások Óvoda'!D85+'5.kiadások PMH'!D85</f>
        <v>1000</v>
      </c>
      <c r="E85" s="130">
        <f>'2.kiadások Ök'!E85+'3.kiadások Faluház '!E85+'4.kiadások Óvoda'!E85+'5.kiadások PMH'!E85</f>
        <v>0</v>
      </c>
      <c r="F85" s="130">
        <f>'2.kiadások Ök'!F85+'3.kiadások Faluház '!F85+'4.kiadások Óvoda'!F85+'5.kiadások PMH'!F85</f>
        <v>0</v>
      </c>
      <c r="G85" s="130">
        <f>'2.kiadások Ök'!G85+'3.kiadások Faluház '!G85+'4.kiadások Óvoda'!G85+'5.kiadások PMH'!G85</f>
        <v>0</v>
      </c>
      <c r="H85" s="130">
        <f>'2.kiadások Ök'!H85+'3.kiadások Faluház '!H85+'4.kiadások Óvoda'!H85+'5.kiadások PMH'!H85</f>
        <v>0</v>
      </c>
      <c r="I85" s="130">
        <f>'2.kiadások Ök'!I85+'3.kiadások Faluház '!I85+'4.kiadások Óvoda'!I85+'5.kiadások PMH'!I85</f>
        <v>0</v>
      </c>
      <c r="J85" s="130">
        <f>'2.kiadások Ök'!J85+'3.kiadások Faluház '!J85+'4.kiadások Óvoda'!J85+'5.kiadások PMH'!J85</f>
        <v>0</v>
      </c>
      <c r="K85" s="130">
        <f>'2.kiadások Ök'!K85+'3.kiadások Faluház '!K85+'4.kiadások Óvoda'!K85+'5.kiadások PMH'!K85</f>
        <v>0</v>
      </c>
      <c r="L85" s="130">
        <f>'2.kiadások Ök'!L85+'3.kiadások Faluház '!L85+'4.kiadások Óvoda'!L85+'5.kiadások PMH'!L85</f>
        <v>1000</v>
      </c>
      <c r="M85" s="130">
        <f>'2.kiadások Ök'!M85+'3.kiadások Faluház '!M85+'4.kiadások Óvoda'!M85+'5.kiadások PMH'!M85</f>
        <v>1000</v>
      </c>
      <c r="N85" s="130">
        <f>'2.kiadások Ök'!N85+'3.kiadások Faluház '!N85+'4.kiadások Óvoda'!N85+'5.kiadások PMH'!N85</f>
        <v>0</v>
      </c>
      <c r="O85" s="130">
        <f>'2.kiadások Ök'!O85+'3.kiadások Faluház '!O85+'4.kiadások Óvoda'!O85+'5.kiadások PMH'!O85</f>
        <v>0</v>
      </c>
    </row>
    <row r="86" spans="1:15">
      <c r="A86" s="13" t="s">
        <v>442</v>
      </c>
      <c r="B86" s="30" t="s">
        <v>443</v>
      </c>
      <c r="C86" s="130">
        <f>'2.kiadások Ök'!C86+'3.kiadások Faluház '!C86+'4.kiadások Óvoda'!C86+'5.kiadások PMH'!C86</f>
        <v>2039</v>
      </c>
      <c r="D86" s="130">
        <f>'2.kiadások Ök'!D86+'3.kiadások Faluház '!D86+'4.kiadások Óvoda'!D86+'5.kiadások PMH'!D86</f>
        <v>2039</v>
      </c>
      <c r="E86" s="130">
        <f>'2.kiadások Ök'!E86+'3.kiadások Faluház '!E86+'4.kiadások Óvoda'!E86+'5.kiadások PMH'!E86</f>
        <v>0</v>
      </c>
      <c r="F86" s="130">
        <f>'2.kiadások Ök'!F86+'3.kiadások Faluház '!F86+'4.kiadások Óvoda'!F86+'5.kiadások PMH'!F86</f>
        <v>0</v>
      </c>
      <c r="G86" s="130">
        <f>'2.kiadások Ök'!G86+'3.kiadások Faluház '!G86+'4.kiadások Óvoda'!G86+'5.kiadások PMH'!G86</f>
        <v>0</v>
      </c>
      <c r="H86" s="130">
        <f>'2.kiadások Ök'!H86+'3.kiadások Faluház '!H86+'4.kiadások Óvoda'!H86+'5.kiadások PMH'!H86</f>
        <v>0</v>
      </c>
      <c r="I86" s="130">
        <f>'2.kiadások Ök'!I86+'3.kiadások Faluház '!I86+'4.kiadások Óvoda'!I86+'5.kiadások PMH'!I86</f>
        <v>0</v>
      </c>
      <c r="J86" s="130">
        <f>'2.kiadások Ök'!J86+'3.kiadások Faluház '!J86+'4.kiadások Óvoda'!J86+'5.kiadások PMH'!J86</f>
        <v>0</v>
      </c>
      <c r="K86" s="130">
        <f>'2.kiadások Ök'!K86+'3.kiadások Faluház '!K86+'4.kiadások Óvoda'!K86+'5.kiadások PMH'!K86</f>
        <v>0</v>
      </c>
      <c r="L86" s="130">
        <f>'2.kiadások Ök'!L86+'3.kiadások Faluház '!L86+'4.kiadások Óvoda'!L86+'5.kiadások PMH'!L86</f>
        <v>2039</v>
      </c>
      <c r="M86" s="130">
        <f>'2.kiadások Ök'!M86+'3.kiadások Faluház '!M86+'4.kiadások Óvoda'!M86+'5.kiadások PMH'!M86</f>
        <v>2039</v>
      </c>
      <c r="N86" s="130">
        <f>'2.kiadások Ök'!N86+'3.kiadások Faluház '!N86+'4.kiadások Óvoda'!N86+'5.kiadások PMH'!N86</f>
        <v>0</v>
      </c>
      <c r="O86" s="130">
        <f>'2.kiadások Ök'!O86+'3.kiadások Faluház '!O86+'4.kiadások Óvoda'!O86+'5.kiadások PMH'!O86</f>
        <v>0</v>
      </c>
    </row>
    <row r="87" spans="1:15">
      <c r="A87" s="49" t="s">
        <v>1073</v>
      </c>
      <c r="B87" s="52" t="s">
        <v>444</v>
      </c>
      <c r="C87" s="130">
        <f>'2.kiadások Ök'!C87+'3.kiadások Faluház '!C87+'4.kiadások Óvoda'!C87+'5.kiadások PMH'!C87</f>
        <v>46123</v>
      </c>
      <c r="D87" s="130">
        <f>'2.kiadások Ök'!D87+'3.kiadások Faluház '!D87+'4.kiadások Óvoda'!D87+'5.kiadások PMH'!D87</f>
        <v>46123</v>
      </c>
      <c r="E87" s="130">
        <f>'2.kiadások Ök'!E87+'3.kiadások Faluház '!E87+'4.kiadások Óvoda'!E87+'5.kiadások PMH'!E87</f>
        <v>138</v>
      </c>
      <c r="F87" s="130">
        <f>'2.kiadások Ök'!F87+'3.kiadások Faluház '!F87+'4.kiadások Óvoda'!F87+'5.kiadások PMH'!F87</f>
        <v>0</v>
      </c>
      <c r="G87" s="130">
        <f>'2.kiadások Ök'!G87+'3.kiadások Faluház '!G87+'4.kiadások Óvoda'!G87+'5.kiadások PMH'!G87</f>
        <v>0</v>
      </c>
      <c r="H87" s="130">
        <f>'2.kiadások Ök'!H87+'3.kiadások Faluház '!H87+'4.kiadások Óvoda'!H87+'5.kiadások PMH'!H87</f>
        <v>0</v>
      </c>
      <c r="I87" s="130">
        <f>'2.kiadások Ök'!I87+'3.kiadások Faluház '!I87+'4.kiadások Óvoda'!I87+'5.kiadások PMH'!I87</f>
        <v>0</v>
      </c>
      <c r="J87" s="130">
        <f>'2.kiadások Ök'!J87+'3.kiadások Faluház '!J87+'4.kiadások Óvoda'!J87+'5.kiadások PMH'!J87</f>
        <v>0</v>
      </c>
      <c r="K87" s="130">
        <f>'2.kiadások Ök'!K87+'3.kiadások Faluház '!K87+'4.kiadások Óvoda'!K87+'5.kiadások PMH'!K87</f>
        <v>0</v>
      </c>
      <c r="L87" s="130">
        <f>'2.kiadások Ök'!L87+'3.kiadások Faluház '!L87+'4.kiadások Óvoda'!L87+'5.kiadások PMH'!L87</f>
        <v>46123</v>
      </c>
      <c r="M87" s="130">
        <f>'2.kiadások Ök'!M87+'3.kiadások Faluház '!M87+'4.kiadások Óvoda'!M87+'5.kiadások PMH'!M87</f>
        <v>46123</v>
      </c>
      <c r="N87" s="130">
        <f>'2.kiadások Ök'!N87+'3.kiadások Faluház '!N87+'4.kiadások Óvoda'!N87+'5.kiadások PMH'!N87</f>
        <v>138</v>
      </c>
      <c r="O87" s="130">
        <f>'2.kiadások Ök'!O87+'3.kiadások Faluház '!O87+'4.kiadások Óvoda'!O87+'5.kiadások PMH'!O87</f>
        <v>0</v>
      </c>
    </row>
    <row r="88" spans="1:15">
      <c r="A88" s="13" t="s">
        <v>445</v>
      </c>
      <c r="B88" s="30" t="s">
        <v>446</v>
      </c>
      <c r="C88" s="130">
        <f>'2.kiadások Ök'!C88+'3.kiadások Faluház '!C88+'4.kiadások Óvoda'!C88+'5.kiadások PMH'!C88</f>
        <v>0</v>
      </c>
      <c r="D88" s="130">
        <f>'2.kiadások Ök'!D88+'3.kiadások Faluház '!D88+'4.kiadások Óvoda'!D88+'5.kiadások PMH'!D88</f>
        <v>0</v>
      </c>
      <c r="E88" s="130">
        <f>'2.kiadások Ök'!E88+'3.kiadások Faluház '!E88+'4.kiadások Óvoda'!E88+'5.kiadások PMH'!E88</f>
        <v>0</v>
      </c>
      <c r="F88" s="130">
        <f>'2.kiadások Ök'!F88+'3.kiadások Faluház '!F88+'4.kiadások Óvoda'!F88+'5.kiadások PMH'!F88</f>
        <v>0</v>
      </c>
      <c r="G88" s="130">
        <f>'2.kiadások Ök'!G88+'3.kiadások Faluház '!G88+'4.kiadások Óvoda'!G88+'5.kiadások PMH'!G88</f>
        <v>0</v>
      </c>
      <c r="H88" s="130">
        <f>'2.kiadások Ök'!H88+'3.kiadások Faluház '!H88+'4.kiadások Óvoda'!H88+'5.kiadások PMH'!H88</f>
        <v>0</v>
      </c>
      <c r="I88" s="130">
        <f>'2.kiadások Ök'!I88+'3.kiadások Faluház '!I88+'4.kiadások Óvoda'!I88+'5.kiadások PMH'!I88</f>
        <v>0</v>
      </c>
      <c r="J88" s="130">
        <f>'2.kiadások Ök'!J88+'3.kiadások Faluház '!J88+'4.kiadások Óvoda'!J88+'5.kiadások PMH'!J88</f>
        <v>0</v>
      </c>
      <c r="K88" s="130">
        <f>'2.kiadások Ök'!K88+'3.kiadások Faluház '!K88+'4.kiadások Óvoda'!K88+'5.kiadások PMH'!K88</f>
        <v>0</v>
      </c>
      <c r="L88" s="130">
        <f>'2.kiadások Ök'!L88+'3.kiadások Faluház '!L88+'4.kiadások Óvoda'!L88+'5.kiadások PMH'!L88</f>
        <v>0</v>
      </c>
      <c r="M88" s="130">
        <f>'2.kiadások Ök'!M88+'3.kiadások Faluház '!M88+'4.kiadások Óvoda'!M88+'5.kiadások PMH'!M88</f>
        <v>0</v>
      </c>
      <c r="N88" s="130">
        <f>'2.kiadások Ök'!N88+'3.kiadások Faluház '!N88+'4.kiadások Óvoda'!N88+'5.kiadások PMH'!N88</f>
        <v>0</v>
      </c>
      <c r="O88" s="130">
        <f>'2.kiadások Ök'!O88+'3.kiadások Faluház '!O88+'4.kiadások Óvoda'!O88+'5.kiadások PMH'!O88</f>
        <v>0</v>
      </c>
    </row>
    <row r="89" spans="1:15">
      <c r="A89" s="13" t="s">
        <v>3</v>
      </c>
      <c r="B89" s="30" t="s">
        <v>447</v>
      </c>
      <c r="C89" s="130">
        <f>'2.kiadások Ök'!C89+'3.kiadások Faluház '!C89+'4.kiadások Óvoda'!C89+'5.kiadások PMH'!C89</f>
        <v>0</v>
      </c>
      <c r="D89" s="130">
        <f>'2.kiadások Ök'!D89+'3.kiadások Faluház '!D89+'4.kiadások Óvoda'!D89+'5.kiadások PMH'!D89</f>
        <v>0</v>
      </c>
      <c r="E89" s="130">
        <f>'2.kiadások Ök'!E89+'3.kiadások Faluház '!E89+'4.kiadások Óvoda'!E89+'5.kiadások PMH'!E89</f>
        <v>0</v>
      </c>
      <c r="F89" s="130">
        <f>'2.kiadások Ök'!F89+'3.kiadások Faluház '!F89+'4.kiadások Óvoda'!F89+'5.kiadások PMH'!F89</f>
        <v>0</v>
      </c>
      <c r="G89" s="130">
        <f>'2.kiadások Ök'!G89+'3.kiadások Faluház '!G89+'4.kiadások Óvoda'!G89+'5.kiadások PMH'!G89</f>
        <v>0</v>
      </c>
      <c r="H89" s="130">
        <f>'2.kiadások Ök'!H89+'3.kiadások Faluház '!H89+'4.kiadások Óvoda'!H89+'5.kiadások PMH'!H89</f>
        <v>0</v>
      </c>
      <c r="I89" s="130">
        <f>'2.kiadások Ök'!I89+'3.kiadások Faluház '!I89+'4.kiadások Óvoda'!I89+'5.kiadások PMH'!I89</f>
        <v>0</v>
      </c>
      <c r="J89" s="130">
        <f>'2.kiadások Ök'!J89+'3.kiadások Faluház '!J89+'4.kiadások Óvoda'!J89+'5.kiadások PMH'!J89</f>
        <v>0</v>
      </c>
      <c r="K89" s="130">
        <f>'2.kiadások Ök'!K89+'3.kiadások Faluház '!K89+'4.kiadások Óvoda'!K89+'5.kiadások PMH'!K89</f>
        <v>0</v>
      </c>
      <c r="L89" s="130">
        <f>'2.kiadások Ök'!L89+'3.kiadások Faluház '!L89+'4.kiadások Óvoda'!L89+'5.kiadások PMH'!L89</f>
        <v>0</v>
      </c>
      <c r="M89" s="130">
        <f>'2.kiadások Ök'!M89+'3.kiadások Faluház '!M89+'4.kiadások Óvoda'!M89+'5.kiadások PMH'!M89</f>
        <v>0</v>
      </c>
      <c r="N89" s="130">
        <f>'2.kiadások Ök'!N89+'3.kiadások Faluház '!N89+'4.kiadások Óvoda'!N89+'5.kiadások PMH'!N89</f>
        <v>0</v>
      </c>
      <c r="O89" s="130">
        <f>'2.kiadások Ök'!O89+'3.kiadások Faluház '!O89+'4.kiadások Óvoda'!O89+'5.kiadások PMH'!O89</f>
        <v>0</v>
      </c>
    </row>
    <row r="90" spans="1:15">
      <c r="A90" s="13" t="s">
        <v>4</v>
      </c>
      <c r="B90" s="30" t="s">
        <v>448</v>
      </c>
      <c r="C90" s="130">
        <f>'2.kiadások Ök'!C90+'3.kiadások Faluház '!C90+'4.kiadások Óvoda'!C90+'5.kiadások PMH'!C90</f>
        <v>0</v>
      </c>
      <c r="D90" s="130">
        <f>'2.kiadások Ök'!D90+'3.kiadások Faluház '!D90+'4.kiadások Óvoda'!D90+'5.kiadások PMH'!D90</f>
        <v>0</v>
      </c>
      <c r="E90" s="130">
        <f>'2.kiadások Ök'!E90+'3.kiadások Faluház '!E90+'4.kiadások Óvoda'!E90+'5.kiadások PMH'!E90</f>
        <v>0</v>
      </c>
      <c r="F90" s="130">
        <f>'2.kiadások Ök'!F90+'3.kiadások Faluház '!F90+'4.kiadások Óvoda'!F90+'5.kiadások PMH'!F90</f>
        <v>0</v>
      </c>
      <c r="G90" s="130">
        <f>'2.kiadások Ök'!G90+'3.kiadások Faluház '!G90+'4.kiadások Óvoda'!G90+'5.kiadások PMH'!G90</f>
        <v>0</v>
      </c>
      <c r="H90" s="130">
        <f>'2.kiadások Ök'!H90+'3.kiadások Faluház '!H90+'4.kiadások Óvoda'!H90+'5.kiadások PMH'!H90</f>
        <v>0</v>
      </c>
      <c r="I90" s="130">
        <f>'2.kiadások Ök'!I90+'3.kiadások Faluház '!I90+'4.kiadások Óvoda'!I90+'5.kiadások PMH'!I90</f>
        <v>0</v>
      </c>
      <c r="J90" s="130">
        <f>'2.kiadások Ök'!J90+'3.kiadások Faluház '!J90+'4.kiadások Óvoda'!J90+'5.kiadások PMH'!J90</f>
        <v>0</v>
      </c>
      <c r="K90" s="130">
        <f>'2.kiadások Ök'!K90+'3.kiadások Faluház '!K90+'4.kiadások Óvoda'!K90+'5.kiadások PMH'!K90</f>
        <v>0</v>
      </c>
      <c r="L90" s="130">
        <f>'2.kiadások Ök'!L90+'3.kiadások Faluház '!L90+'4.kiadások Óvoda'!L90+'5.kiadások PMH'!L90</f>
        <v>0</v>
      </c>
      <c r="M90" s="130">
        <f>'2.kiadások Ök'!M90+'3.kiadások Faluház '!M90+'4.kiadások Óvoda'!M90+'5.kiadások PMH'!M90</f>
        <v>0</v>
      </c>
      <c r="N90" s="130">
        <f>'2.kiadások Ök'!N90+'3.kiadások Faluház '!N90+'4.kiadások Óvoda'!N90+'5.kiadások PMH'!N90</f>
        <v>0</v>
      </c>
      <c r="O90" s="130">
        <f>'2.kiadások Ök'!O90+'3.kiadások Faluház '!O90+'4.kiadások Óvoda'!O90+'5.kiadások PMH'!O90</f>
        <v>0</v>
      </c>
    </row>
    <row r="91" spans="1:15">
      <c r="A91" s="13" t="s">
        <v>5</v>
      </c>
      <c r="B91" s="30" t="s">
        <v>449</v>
      </c>
      <c r="C91" s="130">
        <f>'2.kiadások Ök'!C91+'3.kiadások Faluház '!C91+'4.kiadások Óvoda'!C91+'5.kiadások PMH'!C91</f>
        <v>0</v>
      </c>
      <c r="D91" s="130">
        <f>'2.kiadások Ök'!D91+'3.kiadások Faluház '!D91+'4.kiadások Óvoda'!D91+'5.kiadások PMH'!D91</f>
        <v>0</v>
      </c>
      <c r="E91" s="130">
        <f>'2.kiadások Ök'!E91+'3.kiadások Faluház '!E91+'4.kiadások Óvoda'!E91+'5.kiadások PMH'!E91</f>
        <v>0</v>
      </c>
      <c r="F91" s="130">
        <f>'2.kiadások Ök'!F91+'3.kiadások Faluház '!F91+'4.kiadások Óvoda'!F91+'5.kiadások PMH'!F91</f>
        <v>0</v>
      </c>
      <c r="G91" s="130">
        <f>'2.kiadások Ök'!G91+'3.kiadások Faluház '!G91+'4.kiadások Óvoda'!G91+'5.kiadások PMH'!G91</f>
        <v>0</v>
      </c>
      <c r="H91" s="130">
        <f>'2.kiadások Ök'!H91+'3.kiadások Faluház '!H91+'4.kiadások Óvoda'!H91+'5.kiadások PMH'!H91</f>
        <v>0</v>
      </c>
      <c r="I91" s="130">
        <f>'2.kiadások Ök'!I91+'3.kiadások Faluház '!I91+'4.kiadások Óvoda'!I91+'5.kiadások PMH'!I91</f>
        <v>0</v>
      </c>
      <c r="J91" s="130">
        <f>'2.kiadások Ök'!J91+'3.kiadások Faluház '!J91+'4.kiadások Óvoda'!J91+'5.kiadások PMH'!J91</f>
        <v>0</v>
      </c>
      <c r="K91" s="130">
        <f>'2.kiadások Ök'!K91+'3.kiadások Faluház '!K91+'4.kiadások Óvoda'!K91+'5.kiadások PMH'!K91</f>
        <v>0</v>
      </c>
      <c r="L91" s="130">
        <f>'2.kiadások Ök'!L91+'3.kiadások Faluház '!L91+'4.kiadások Óvoda'!L91+'5.kiadások PMH'!L91</f>
        <v>0</v>
      </c>
      <c r="M91" s="130">
        <f>'2.kiadások Ök'!M91+'3.kiadások Faluház '!M91+'4.kiadások Óvoda'!M91+'5.kiadások PMH'!M91</f>
        <v>0</v>
      </c>
      <c r="N91" s="130">
        <f>'2.kiadások Ök'!N91+'3.kiadások Faluház '!N91+'4.kiadások Óvoda'!N91+'5.kiadások PMH'!N91</f>
        <v>0</v>
      </c>
      <c r="O91" s="130">
        <f>'2.kiadások Ök'!O91+'3.kiadások Faluház '!O91+'4.kiadások Óvoda'!O91+'5.kiadások PMH'!O91</f>
        <v>0</v>
      </c>
    </row>
    <row r="92" spans="1:15">
      <c r="A92" s="13" t="s">
        <v>6</v>
      </c>
      <c r="B92" s="30" t="s">
        <v>450</v>
      </c>
      <c r="C92" s="130">
        <f>'2.kiadások Ök'!C92+'3.kiadások Faluház '!C92+'4.kiadások Óvoda'!C92+'5.kiadások PMH'!C92</f>
        <v>0</v>
      </c>
      <c r="D92" s="130">
        <f>'2.kiadások Ök'!D92+'3.kiadások Faluház '!D92+'4.kiadások Óvoda'!D92+'5.kiadások PMH'!D92</f>
        <v>0</v>
      </c>
      <c r="E92" s="130">
        <f>'2.kiadások Ök'!E92+'3.kiadások Faluház '!E92+'4.kiadások Óvoda'!E92+'5.kiadások PMH'!E92</f>
        <v>0</v>
      </c>
      <c r="F92" s="130">
        <f>'2.kiadások Ök'!F92+'3.kiadások Faluház '!F92+'4.kiadások Óvoda'!F92+'5.kiadások PMH'!F92</f>
        <v>0</v>
      </c>
      <c r="G92" s="130">
        <f>'2.kiadások Ök'!G92+'3.kiadások Faluház '!G92+'4.kiadások Óvoda'!G92+'5.kiadások PMH'!G92</f>
        <v>0</v>
      </c>
      <c r="H92" s="130">
        <f>'2.kiadások Ök'!H92+'3.kiadások Faluház '!H92+'4.kiadások Óvoda'!H92+'5.kiadások PMH'!H92</f>
        <v>0</v>
      </c>
      <c r="I92" s="130">
        <f>'2.kiadások Ök'!I92+'3.kiadások Faluház '!I92+'4.kiadások Óvoda'!I92+'5.kiadások PMH'!I92</f>
        <v>0</v>
      </c>
      <c r="J92" s="130">
        <f>'2.kiadások Ök'!J92+'3.kiadások Faluház '!J92+'4.kiadások Óvoda'!J92+'5.kiadások PMH'!J92</f>
        <v>0</v>
      </c>
      <c r="K92" s="130">
        <f>'2.kiadások Ök'!K92+'3.kiadások Faluház '!K92+'4.kiadások Óvoda'!K92+'5.kiadások PMH'!K92</f>
        <v>0</v>
      </c>
      <c r="L92" s="130">
        <f>'2.kiadások Ök'!L92+'3.kiadások Faluház '!L92+'4.kiadások Óvoda'!L92+'5.kiadások PMH'!L92</f>
        <v>0</v>
      </c>
      <c r="M92" s="130">
        <f>'2.kiadások Ök'!M92+'3.kiadások Faluház '!M92+'4.kiadások Óvoda'!M92+'5.kiadások PMH'!M92</f>
        <v>0</v>
      </c>
      <c r="N92" s="130">
        <f>'2.kiadások Ök'!N92+'3.kiadások Faluház '!N92+'4.kiadások Óvoda'!N92+'5.kiadások PMH'!N92</f>
        <v>0</v>
      </c>
      <c r="O92" s="130">
        <f>'2.kiadások Ök'!O92+'3.kiadások Faluház '!O92+'4.kiadások Óvoda'!O92+'5.kiadások PMH'!O92</f>
        <v>0</v>
      </c>
    </row>
    <row r="93" spans="1:15">
      <c r="A93" s="13" t="s">
        <v>7</v>
      </c>
      <c r="B93" s="30" t="s">
        <v>451</v>
      </c>
      <c r="C93" s="130">
        <f>'2.kiadások Ök'!C93+'3.kiadások Faluház '!C93+'4.kiadások Óvoda'!C93+'5.kiadások PMH'!C93</f>
        <v>0</v>
      </c>
      <c r="D93" s="130">
        <f>'2.kiadások Ök'!D93+'3.kiadások Faluház '!D93+'4.kiadások Óvoda'!D93+'5.kiadások PMH'!D93</f>
        <v>0</v>
      </c>
      <c r="E93" s="130">
        <f>'2.kiadások Ök'!E93+'3.kiadások Faluház '!E93+'4.kiadások Óvoda'!E93+'5.kiadások PMH'!E93</f>
        <v>0</v>
      </c>
      <c r="F93" s="130">
        <f>'2.kiadások Ök'!F93+'3.kiadások Faluház '!F93+'4.kiadások Óvoda'!F93+'5.kiadások PMH'!F93</f>
        <v>0</v>
      </c>
      <c r="G93" s="130">
        <f>'2.kiadások Ök'!G93+'3.kiadások Faluház '!G93+'4.kiadások Óvoda'!G93+'5.kiadások PMH'!G93</f>
        <v>0</v>
      </c>
      <c r="H93" s="130">
        <f>'2.kiadások Ök'!H93+'3.kiadások Faluház '!H93+'4.kiadások Óvoda'!H93+'5.kiadások PMH'!H93</f>
        <v>0</v>
      </c>
      <c r="I93" s="130">
        <f>'2.kiadások Ök'!I93+'3.kiadások Faluház '!I93+'4.kiadások Óvoda'!I93+'5.kiadások PMH'!I93</f>
        <v>0</v>
      </c>
      <c r="J93" s="130">
        <f>'2.kiadások Ök'!J93+'3.kiadások Faluház '!J93+'4.kiadások Óvoda'!J93+'5.kiadások PMH'!J93</f>
        <v>0</v>
      </c>
      <c r="K93" s="130">
        <f>'2.kiadások Ök'!K93+'3.kiadások Faluház '!K93+'4.kiadások Óvoda'!K93+'5.kiadások PMH'!K93</f>
        <v>0</v>
      </c>
      <c r="L93" s="130">
        <f>'2.kiadások Ök'!L93+'3.kiadások Faluház '!L93+'4.kiadások Óvoda'!L93+'5.kiadások PMH'!L93</f>
        <v>0</v>
      </c>
      <c r="M93" s="130">
        <f>'2.kiadások Ök'!M93+'3.kiadások Faluház '!M93+'4.kiadások Óvoda'!M93+'5.kiadások PMH'!M93</f>
        <v>0</v>
      </c>
      <c r="N93" s="130">
        <f>'2.kiadások Ök'!N93+'3.kiadások Faluház '!N93+'4.kiadások Óvoda'!N93+'5.kiadások PMH'!N93</f>
        <v>0</v>
      </c>
      <c r="O93" s="130">
        <f>'2.kiadások Ök'!O93+'3.kiadások Faluház '!O93+'4.kiadások Óvoda'!O93+'5.kiadások PMH'!O93</f>
        <v>0</v>
      </c>
    </row>
    <row r="94" spans="1:15">
      <c r="A94" s="13" t="s">
        <v>452</v>
      </c>
      <c r="B94" s="30" t="s">
        <v>453</v>
      </c>
      <c r="C94" s="130">
        <f>'2.kiadások Ök'!C94+'3.kiadások Faluház '!C94+'4.kiadások Óvoda'!C94+'5.kiadások PMH'!C94</f>
        <v>0</v>
      </c>
      <c r="D94" s="130">
        <f>'2.kiadások Ök'!D94+'3.kiadások Faluház '!D94+'4.kiadások Óvoda'!D94+'5.kiadások PMH'!D94</f>
        <v>0</v>
      </c>
      <c r="E94" s="130">
        <f>'2.kiadások Ök'!E94+'3.kiadások Faluház '!E94+'4.kiadások Óvoda'!E94+'5.kiadások PMH'!E94</f>
        <v>0</v>
      </c>
      <c r="F94" s="130">
        <f>'2.kiadások Ök'!F94+'3.kiadások Faluház '!F94+'4.kiadások Óvoda'!F94+'5.kiadások PMH'!F94</f>
        <v>0</v>
      </c>
      <c r="G94" s="130">
        <f>'2.kiadások Ök'!G94+'3.kiadások Faluház '!G94+'4.kiadások Óvoda'!G94+'5.kiadások PMH'!G94</f>
        <v>0</v>
      </c>
      <c r="H94" s="130">
        <f>'2.kiadások Ök'!H94+'3.kiadások Faluház '!H94+'4.kiadások Óvoda'!H94+'5.kiadások PMH'!H94</f>
        <v>0</v>
      </c>
      <c r="I94" s="130">
        <f>'2.kiadások Ök'!I94+'3.kiadások Faluház '!I94+'4.kiadások Óvoda'!I94+'5.kiadások PMH'!I94</f>
        <v>0</v>
      </c>
      <c r="J94" s="130">
        <f>'2.kiadások Ök'!J94+'3.kiadások Faluház '!J94+'4.kiadások Óvoda'!J94+'5.kiadások PMH'!J94</f>
        <v>0</v>
      </c>
      <c r="K94" s="130">
        <f>'2.kiadások Ök'!K94+'3.kiadások Faluház '!K94+'4.kiadások Óvoda'!K94+'5.kiadások PMH'!K94</f>
        <v>0</v>
      </c>
      <c r="L94" s="130">
        <f>'2.kiadások Ök'!L94+'3.kiadások Faluház '!L94+'4.kiadások Óvoda'!L94+'5.kiadások PMH'!L94</f>
        <v>0</v>
      </c>
      <c r="M94" s="130">
        <f>'2.kiadások Ök'!M94+'3.kiadások Faluház '!M94+'4.kiadások Óvoda'!M94+'5.kiadások PMH'!M94</f>
        <v>0</v>
      </c>
      <c r="N94" s="130">
        <f>'2.kiadások Ök'!N94+'3.kiadások Faluház '!N94+'4.kiadások Óvoda'!N94+'5.kiadások PMH'!N94</f>
        <v>0</v>
      </c>
      <c r="O94" s="130">
        <f>'2.kiadások Ök'!O94+'3.kiadások Faluház '!O94+'4.kiadások Óvoda'!O94+'5.kiadások PMH'!O94</f>
        <v>0</v>
      </c>
    </row>
    <row r="95" spans="1:15">
      <c r="A95" s="13" t="s">
        <v>8</v>
      </c>
      <c r="B95" s="30" t="s">
        <v>454</v>
      </c>
      <c r="C95" s="130">
        <f>'2.kiadások Ök'!C95+'3.kiadások Faluház '!C95+'4.kiadások Óvoda'!C95+'5.kiadások PMH'!C95</f>
        <v>0</v>
      </c>
      <c r="D95" s="130">
        <f>'2.kiadások Ök'!D95+'3.kiadások Faluház '!D95+'4.kiadások Óvoda'!D95+'5.kiadások PMH'!D95</f>
        <v>835</v>
      </c>
      <c r="E95" s="130">
        <f>'2.kiadások Ök'!E95+'3.kiadások Faluház '!E95+'4.kiadások Óvoda'!E95+'5.kiadások PMH'!E95</f>
        <v>835</v>
      </c>
      <c r="F95" s="130">
        <f>'2.kiadások Ök'!F95+'3.kiadások Faluház '!F95+'4.kiadások Óvoda'!F95+'5.kiadások PMH'!F95</f>
        <v>0</v>
      </c>
      <c r="G95" s="130">
        <f>'2.kiadások Ök'!G95+'3.kiadások Faluház '!G95+'4.kiadások Óvoda'!G95+'5.kiadások PMH'!G95</f>
        <v>0</v>
      </c>
      <c r="H95" s="130">
        <f>'2.kiadások Ök'!H95+'3.kiadások Faluház '!H95+'4.kiadások Óvoda'!H95+'5.kiadások PMH'!H95</f>
        <v>0</v>
      </c>
      <c r="I95" s="130">
        <f>'2.kiadások Ök'!I95+'3.kiadások Faluház '!I95+'4.kiadások Óvoda'!I95+'5.kiadások PMH'!I95</f>
        <v>0</v>
      </c>
      <c r="J95" s="130">
        <f>'2.kiadások Ök'!J95+'3.kiadások Faluház '!J95+'4.kiadások Óvoda'!J95+'5.kiadások PMH'!J95</f>
        <v>0</v>
      </c>
      <c r="K95" s="130">
        <f>'2.kiadások Ök'!K95+'3.kiadások Faluház '!K95+'4.kiadások Óvoda'!K95+'5.kiadások PMH'!K95</f>
        <v>0</v>
      </c>
      <c r="L95" s="130">
        <f>'2.kiadások Ök'!L95+'3.kiadások Faluház '!L95+'4.kiadások Óvoda'!L95+'5.kiadások PMH'!L95</f>
        <v>0</v>
      </c>
      <c r="M95" s="130">
        <f>'2.kiadások Ök'!M95+'3.kiadások Faluház '!M95+'4.kiadások Óvoda'!M95+'5.kiadások PMH'!M95</f>
        <v>835</v>
      </c>
      <c r="N95" s="130">
        <f>'2.kiadások Ök'!N95+'3.kiadások Faluház '!N95+'4.kiadások Óvoda'!N95+'5.kiadások PMH'!N95</f>
        <v>835</v>
      </c>
      <c r="O95" s="130">
        <f>'2.kiadások Ök'!O95+'3.kiadások Faluház '!O95+'4.kiadások Óvoda'!O95+'5.kiadások PMH'!O95</f>
        <v>0</v>
      </c>
    </row>
    <row r="96" spans="1:15">
      <c r="A96" s="49" t="s">
        <v>1074</v>
      </c>
      <c r="B96" s="52" t="s">
        <v>455</v>
      </c>
      <c r="C96" s="130">
        <f>'2.kiadások Ök'!C96+'3.kiadások Faluház '!C96+'4.kiadások Óvoda'!C96+'5.kiadások PMH'!C96</f>
        <v>0</v>
      </c>
      <c r="D96" s="130">
        <f>'2.kiadások Ök'!D96+'3.kiadások Faluház '!D96+'4.kiadások Óvoda'!D96+'5.kiadások PMH'!D96</f>
        <v>835</v>
      </c>
      <c r="E96" s="130">
        <f>'2.kiadások Ök'!E96+'3.kiadások Faluház '!E96+'4.kiadások Óvoda'!E96+'5.kiadások PMH'!E96</f>
        <v>835</v>
      </c>
      <c r="F96" s="130">
        <f>'2.kiadások Ök'!F96+'3.kiadások Faluház '!F96+'4.kiadások Óvoda'!F96+'5.kiadások PMH'!F96</f>
        <v>0</v>
      </c>
      <c r="G96" s="130">
        <f>'2.kiadások Ök'!G96+'3.kiadások Faluház '!G96+'4.kiadások Óvoda'!G96+'5.kiadások PMH'!G96</f>
        <v>0</v>
      </c>
      <c r="H96" s="130">
        <f>'2.kiadások Ök'!H96+'3.kiadások Faluház '!H96+'4.kiadások Óvoda'!H96+'5.kiadások PMH'!H96</f>
        <v>0</v>
      </c>
      <c r="I96" s="130">
        <f>'2.kiadások Ök'!I96+'3.kiadások Faluház '!I96+'4.kiadások Óvoda'!I96+'5.kiadások PMH'!I96</f>
        <v>0</v>
      </c>
      <c r="J96" s="130">
        <f>'2.kiadások Ök'!J96+'3.kiadások Faluház '!J96+'4.kiadások Óvoda'!J96+'5.kiadások PMH'!J96</f>
        <v>0</v>
      </c>
      <c r="K96" s="130">
        <f>'2.kiadások Ök'!K96+'3.kiadások Faluház '!K96+'4.kiadások Óvoda'!K96+'5.kiadások PMH'!K96</f>
        <v>0</v>
      </c>
      <c r="L96" s="130">
        <f>'2.kiadások Ök'!L96+'3.kiadások Faluház '!L96+'4.kiadások Óvoda'!L96+'5.kiadások PMH'!L96</f>
        <v>0</v>
      </c>
      <c r="M96" s="130">
        <f>'2.kiadások Ök'!M96+'3.kiadások Faluház '!M96+'4.kiadások Óvoda'!M96+'5.kiadások PMH'!M96</f>
        <v>835</v>
      </c>
      <c r="N96" s="130">
        <f>'2.kiadások Ök'!N96+'3.kiadások Faluház '!N96+'4.kiadások Óvoda'!N96+'5.kiadások PMH'!N96</f>
        <v>835</v>
      </c>
      <c r="O96" s="130">
        <f>'2.kiadások Ök'!O96+'3.kiadások Faluház '!O96+'4.kiadások Óvoda'!O96+'5.kiadások PMH'!O96</f>
        <v>0</v>
      </c>
    </row>
    <row r="97" spans="1:32" ht="15.6">
      <c r="A97" s="59" t="s">
        <v>130</v>
      </c>
      <c r="B97" s="52"/>
      <c r="C97" s="130">
        <f>'2.kiadások Ök'!C97+'3.kiadások Faluház '!C97+'4.kiadások Óvoda'!C97+'5.kiadások PMH'!C97</f>
        <v>112623</v>
      </c>
      <c r="D97" s="130">
        <f>'2.kiadások Ök'!D97+'3.kiadások Faluház '!D97+'4.kiadások Óvoda'!D97+'5.kiadások PMH'!D97</f>
        <v>515417</v>
      </c>
      <c r="E97" s="130">
        <f>'2.kiadások Ök'!E97+'3.kiadások Faluház '!E97+'4.kiadások Óvoda'!E97+'5.kiadások PMH'!E97</f>
        <v>82036</v>
      </c>
      <c r="F97" s="130">
        <f>'2.kiadások Ök'!F97+'3.kiadások Faluház '!F97+'4.kiadások Óvoda'!F97+'5.kiadások PMH'!F97</f>
        <v>396351</v>
      </c>
      <c r="G97" s="130">
        <f>'2.kiadások Ök'!G97+'3.kiadások Faluház '!G97+'4.kiadások Óvoda'!G97+'5.kiadások PMH'!G97</f>
        <v>0</v>
      </c>
      <c r="H97" s="130">
        <f>'2.kiadások Ök'!H97+'3.kiadások Faluház '!H97+'4.kiadások Óvoda'!H97+'5.kiadások PMH'!H97</f>
        <v>0</v>
      </c>
      <c r="I97" s="130">
        <f>'2.kiadások Ök'!I97+'3.kiadások Faluház '!I97+'4.kiadások Óvoda'!I97+'5.kiadások PMH'!I97</f>
        <v>0</v>
      </c>
      <c r="J97" s="130">
        <f>'2.kiadások Ök'!J97+'3.kiadások Faluház '!J97+'4.kiadások Óvoda'!J97+'5.kiadások PMH'!J97</f>
        <v>0</v>
      </c>
      <c r="K97" s="130">
        <f>'2.kiadások Ök'!K97+'3.kiadások Faluház '!K97+'4.kiadások Óvoda'!K97+'5.kiadások PMH'!K97</f>
        <v>0</v>
      </c>
      <c r="L97" s="130">
        <f>'2.kiadások Ök'!L97+'3.kiadások Faluház '!L97+'4.kiadások Óvoda'!L97+'5.kiadások PMH'!L97</f>
        <v>508974</v>
      </c>
      <c r="M97" s="130">
        <f>'2.kiadások Ök'!M97+'3.kiadások Faluház '!M97+'4.kiadások Óvoda'!M97+'5.kiadások PMH'!M97</f>
        <v>515417</v>
      </c>
      <c r="N97" s="130">
        <f>'2.kiadások Ök'!N97+'3.kiadások Faluház '!N97+'4.kiadások Óvoda'!N97+'5.kiadások PMH'!N97</f>
        <v>82036</v>
      </c>
      <c r="O97" s="130">
        <f>'2.kiadások Ök'!O97+'3.kiadások Faluház '!O97+'4.kiadások Óvoda'!O97+'5.kiadások PMH'!O97</f>
        <v>0</v>
      </c>
    </row>
    <row r="98" spans="1:32" ht="15.6">
      <c r="A98" s="35" t="s">
        <v>16</v>
      </c>
      <c r="B98" s="36" t="s">
        <v>456</v>
      </c>
      <c r="C98" s="130">
        <f>'2.kiadások Ök'!C98+'3.kiadások Faluház '!C98+'4.kiadások Óvoda'!C98+'5.kiadások PMH'!C98</f>
        <v>503313</v>
      </c>
      <c r="D98" s="130">
        <f>'2.kiadások Ök'!D98+'3.kiadások Faluház '!D98+'4.kiadások Óvoda'!D98+'5.kiadások PMH'!D98</f>
        <v>922285</v>
      </c>
      <c r="E98" s="130">
        <f>'2.kiadások Ök'!E98+'3.kiadások Faluház '!E98+'4.kiadások Óvoda'!E98+'5.kiadások PMH'!E98</f>
        <v>419320</v>
      </c>
      <c r="F98" s="130">
        <f>'2.kiadások Ök'!F98+'3.kiadások Faluház '!F98+'4.kiadások Óvoda'!F98+'5.kiadások PMH'!F98</f>
        <v>402014</v>
      </c>
      <c r="G98" s="130">
        <f>'2.kiadások Ök'!G98+'3.kiadások Faluház '!G98+'4.kiadások Óvoda'!G98+'5.kiadások PMH'!G98</f>
        <v>0</v>
      </c>
      <c r="H98" s="130">
        <f>'2.kiadások Ök'!H98+'3.kiadások Faluház '!H98+'4.kiadások Óvoda'!H98+'5.kiadások PMH'!H98</f>
        <v>0</v>
      </c>
      <c r="I98" s="130">
        <f>'2.kiadások Ök'!I98+'3.kiadások Faluház '!I98+'4.kiadások Óvoda'!I98+'5.kiadások PMH'!I98</f>
        <v>0</v>
      </c>
      <c r="J98" s="130">
        <f>'2.kiadások Ök'!J98+'3.kiadások Faluház '!J98+'4.kiadások Óvoda'!J98+'5.kiadások PMH'!J98</f>
        <v>0</v>
      </c>
      <c r="K98" s="130">
        <f>'2.kiadások Ök'!K98+'3.kiadások Faluház '!K98+'4.kiadások Óvoda'!K98+'5.kiadások PMH'!K98</f>
        <v>0</v>
      </c>
      <c r="L98" s="130">
        <f>'2.kiadások Ök'!L98+'3.kiadások Faluház '!L98+'4.kiadások Óvoda'!L98+'5.kiadások PMH'!L98</f>
        <v>905327</v>
      </c>
      <c r="M98" s="130">
        <f>'2.kiadások Ök'!M98+'3.kiadások Faluház '!M98+'4.kiadások Óvoda'!M98+'5.kiadások PMH'!M98</f>
        <v>922285</v>
      </c>
      <c r="N98" s="130">
        <f>'2.kiadások Ök'!N98+'3.kiadások Faluház '!N98+'4.kiadások Óvoda'!N98+'5.kiadások PMH'!N98</f>
        <v>419320</v>
      </c>
      <c r="O98" s="130">
        <f>'2.kiadások Ök'!O98+'3.kiadások Faluház '!O98+'4.kiadások Óvoda'!O98+'5.kiadások PMH'!O98</f>
        <v>0</v>
      </c>
    </row>
    <row r="99" spans="1:32">
      <c r="A99" s="13" t="s">
        <v>9</v>
      </c>
      <c r="B99" s="5" t="s">
        <v>457</v>
      </c>
      <c r="C99" s="130">
        <f>'2.kiadások Ök'!C99+'3.kiadások Faluház '!C99+'4.kiadások Óvoda'!C99+'5.kiadások PMH'!C99</f>
        <v>0</v>
      </c>
      <c r="D99" s="130">
        <f>'2.kiadások Ök'!D99+'3.kiadások Faluház '!D99+'4.kiadások Óvoda'!D99+'5.kiadások PMH'!D99</f>
        <v>0</v>
      </c>
      <c r="E99" s="130">
        <f>'2.kiadások Ök'!E99+'3.kiadások Faluház '!E99+'4.kiadások Óvoda'!E99+'5.kiadások PMH'!E99</f>
        <v>0</v>
      </c>
      <c r="F99" s="130">
        <f>'2.kiadások Ök'!F99+'3.kiadások Faluház '!F99+'4.kiadások Óvoda'!F99+'5.kiadások PMH'!F99</f>
        <v>0</v>
      </c>
      <c r="G99" s="130">
        <f>'2.kiadások Ök'!G99+'3.kiadások Faluház '!G99+'4.kiadások Óvoda'!G99+'5.kiadások PMH'!G99</f>
        <v>0</v>
      </c>
      <c r="H99" s="130">
        <f>'2.kiadások Ök'!H99+'3.kiadások Faluház '!H99+'4.kiadások Óvoda'!H99+'5.kiadások PMH'!H99</f>
        <v>0</v>
      </c>
      <c r="I99" s="130">
        <f>'2.kiadások Ök'!I99+'3.kiadások Faluház '!I99+'4.kiadások Óvoda'!I99+'5.kiadások PMH'!I99</f>
        <v>0</v>
      </c>
      <c r="J99" s="130">
        <f>'2.kiadások Ök'!J99+'3.kiadások Faluház '!J99+'4.kiadások Óvoda'!J99+'5.kiadások PMH'!J99</f>
        <v>0</v>
      </c>
      <c r="K99" s="130">
        <f>'2.kiadások Ök'!K99+'3.kiadások Faluház '!K99+'4.kiadások Óvoda'!K99+'5.kiadások PMH'!K99</f>
        <v>0</v>
      </c>
      <c r="L99" s="130">
        <f>'2.kiadások Ök'!L99+'3.kiadások Faluház '!L99+'4.kiadások Óvoda'!L99+'5.kiadások PMH'!L99</f>
        <v>0</v>
      </c>
      <c r="M99" s="130">
        <f>'2.kiadások Ök'!M99+'3.kiadások Faluház '!M99+'4.kiadások Óvoda'!M99+'5.kiadások PMH'!M99</f>
        <v>0</v>
      </c>
      <c r="N99" s="130">
        <f>'2.kiadások Ök'!N99+'3.kiadások Faluház '!N99+'4.kiadások Óvoda'!N99+'5.kiadások PMH'!N99</f>
        <v>0</v>
      </c>
      <c r="O99" s="130">
        <f>'2.kiadások Ök'!O99+'3.kiadások Faluház '!O99+'4.kiadások Óvoda'!O99+'5.kiadások PMH'!O99</f>
        <v>0</v>
      </c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3"/>
      <c r="AF99" s="23"/>
    </row>
    <row r="100" spans="1:32">
      <c r="A100" s="13" t="s">
        <v>459</v>
      </c>
      <c r="B100" s="5" t="s">
        <v>460</v>
      </c>
      <c r="C100" s="130">
        <f>'2.kiadások Ök'!C100+'3.kiadások Faluház '!C100+'4.kiadások Óvoda'!C100+'5.kiadások PMH'!C100</f>
        <v>0</v>
      </c>
      <c r="D100" s="130">
        <f>'2.kiadások Ök'!D100+'3.kiadások Faluház '!D100+'4.kiadások Óvoda'!D100+'5.kiadások PMH'!D100</f>
        <v>0</v>
      </c>
      <c r="E100" s="130">
        <f>'2.kiadások Ök'!E100+'3.kiadások Faluház '!E100+'4.kiadások Óvoda'!E100+'5.kiadások PMH'!E100</f>
        <v>0</v>
      </c>
      <c r="F100" s="130">
        <f>'2.kiadások Ök'!F100+'3.kiadások Faluház '!F100+'4.kiadások Óvoda'!F100+'5.kiadások PMH'!F100</f>
        <v>0</v>
      </c>
      <c r="G100" s="130">
        <f>'2.kiadások Ök'!G100+'3.kiadások Faluház '!G100+'4.kiadások Óvoda'!G100+'5.kiadások PMH'!G100</f>
        <v>0</v>
      </c>
      <c r="H100" s="130">
        <f>'2.kiadások Ök'!H100+'3.kiadások Faluház '!H100+'4.kiadások Óvoda'!H100+'5.kiadások PMH'!H100</f>
        <v>0</v>
      </c>
      <c r="I100" s="130">
        <f>'2.kiadások Ök'!I100+'3.kiadások Faluház '!I100+'4.kiadások Óvoda'!I100+'5.kiadások PMH'!I100</f>
        <v>0</v>
      </c>
      <c r="J100" s="130">
        <f>'2.kiadások Ök'!J100+'3.kiadások Faluház '!J100+'4.kiadások Óvoda'!J100+'5.kiadások PMH'!J100</f>
        <v>0</v>
      </c>
      <c r="K100" s="130">
        <f>'2.kiadások Ök'!K100+'3.kiadások Faluház '!K100+'4.kiadások Óvoda'!K100+'5.kiadások PMH'!K100</f>
        <v>0</v>
      </c>
      <c r="L100" s="130">
        <f>'2.kiadások Ök'!L100+'3.kiadások Faluház '!L100+'4.kiadások Óvoda'!L100+'5.kiadások PMH'!L100</f>
        <v>0</v>
      </c>
      <c r="M100" s="130">
        <f>'2.kiadások Ök'!M100+'3.kiadások Faluház '!M100+'4.kiadások Óvoda'!M100+'5.kiadások PMH'!M100</f>
        <v>0</v>
      </c>
      <c r="N100" s="130">
        <f>'2.kiadások Ök'!N100+'3.kiadások Faluház '!N100+'4.kiadások Óvoda'!N100+'5.kiadások PMH'!N100</f>
        <v>0</v>
      </c>
      <c r="O100" s="130">
        <f>'2.kiadások Ök'!O100+'3.kiadások Faluház '!O100+'4.kiadások Óvoda'!O100+'5.kiadások PMH'!O100</f>
        <v>0</v>
      </c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3"/>
      <c r="AF100" s="23"/>
    </row>
    <row r="101" spans="1:32">
      <c r="A101" s="13" t="s">
        <v>10</v>
      </c>
      <c r="B101" s="5" t="s">
        <v>461</v>
      </c>
      <c r="C101" s="130">
        <f>'2.kiadások Ök'!C101+'3.kiadások Faluház '!C101+'4.kiadások Óvoda'!C101+'5.kiadások PMH'!C101</f>
        <v>0</v>
      </c>
      <c r="D101" s="130">
        <f>'2.kiadások Ök'!D101+'3.kiadások Faluház '!D101+'4.kiadások Óvoda'!D101+'5.kiadások PMH'!D101</f>
        <v>0</v>
      </c>
      <c r="E101" s="130">
        <f>'2.kiadások Ök'!E101+'3.kiadások Faluház '!E101+'4.kiadások Óvoda'!E101+'5.kiadások PMH'!E101</f>
        <v>0</v>
      </c>
      <c r="F101" s="130">
        <f>'2.kiadások Ök'!F101+'3.kiadások Faluház '!F101+'4.kiadások Óvoda'!F101+'5.kiadások PMH'!F101</f>
        <v>0</v>
      </c>
      <c r="G101" s="130">
        <f>'2.kiadások Ök'!G101+'3.kiadások Faluház '!G101+'4.kiadások Óvoda'!G101+'5.kiadások PMH'!G101</f>
        <v>0</v>
      </c>
      <c r="H101" s="130">
        <f>'2.kiadások Ök'!H101+'3.kiadások Faluház '!H101+'4.kiadások Óvoda'!H101+'5.kiadások PMH'!H101</f>
        <v>0</v>
      </c>
      <c r="I101" s="130">
        <f>'2.kiadások Ök'!I101+'3.kiadások Faluház '!I101+'4.kiadások Óvoda'!I101+'5.kiadások PMH'!I101</f>
        <v>0</v>
      </c>
      <c r="J101" s="130">
        <f>'2.kiadások Ök'!J101+'3.kiadások Faluház '!J101+'4.kiadások Óvoda'!J101+'5.kiadások PMH'!J101</f>
        <v>0</v>
      </c>
      <c r="K101" s="130">
        <f>'2.kiadások Ök'!K101+'3.kiadások Faluház '!K101+'4.kiadások Óvoda'!K101+'5.kiadások PMH'!K101</f>
        <v>0</v>
      </c>
      <c r="L101" s="130">
        <f>'2.kiadások Ök'!L101+'3.kiadások Faluház '!L101+'4.kiadások Óvoda'!L101+'5.kiadások PMH'!L101</f>
        <v>0</v>
      </c>
      <c r="M101" s="130">
        <f>'2.kiadások Ök'!M101+'3.kiadások Faluház '!M101+'4.kiadások Óvoda'!M101+'5.kiadások PMH'!M101</f>
        <v>0</v>
      </c>
      <c r="N101" s="130">
        <f>'2.kiadások Ök'!N101+'3.kiadások Faluház '!N101+'4.kiadások Óvoda'!N101+'5.kiadások PMH'!N101</f>
        <v>0</v>
      </c>
      <c r="O101" s="130">
        <f>'2.kiadások Ök'!O101+'3.kiadások Faluház '!O101+'4.kiadások Óvoda'!O101+'5.kiadások PMH'!O101</f>
        <v>0</v>
      </c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3"/>
      <c r="AF101" s="23"/>
    </row>
    <row r="102" spans="1:32">
      <c r="A102" s="15" t="s">
        <v>1079</v>
      </c>
      <c r="B102" s="7" t="s">
        <v>462</v>
      </c>
      <c r="C102" s="130">
        <f>'2.kiadások Ök'!C102+'3.kiadások Faluház '!C102+'4.kiadások Óvoda'!C102+'5.kiadások PMH'!C102</f>
        <v>0</v>
      </c>
      <c r="D102" s="130">
        <f>'2.kiadások Ök'!D102+'3.kiadások Faluház '!D102+'4.kiadások Óvoda'!D102+'5.kiadások PMH'!D102</f>
        <v>0</v>
      </c>
      <c r="E102" s="130">
        <f>'2.kiadások Ök'!E102+'3.kiadások Faluház '!E102+'4.kiadások Óvoda'!E102+'5.kiadások PMH'!E102</f>
        <v>0</v>
      </c>
      <c r="F102" s="130">
        <f>'2.kiadások Ök'!F102+'3.kiadások Faluház '!F102+'4.kiadások Óvoda'!F102+'5.kiadások PMH'!F102</f>
        <v>0</v>
      </c>
      <c r="G102" s="130">
        <f>'2.kiadások Ök'!G102+'3.kiadások Faluház '!G102+'4.kiadások Óvoda'!G102+'5.kiadások PMH'!G102</f>
        <v>0</v>
      </c>
      <c r="H102" s="130">
        <f>'2.kiadások Ök'!H102+'3.kiadások Faluház '!H102+'4.kiadások Óvoda'!H102+'5.kiadások PMH'!H102</f>
        <v>0</v>
      </c>
      <c r="I102" s="130">
        <f>'2.kiadások Ök'!I102+'3.kiadások Faluház '!I102+'4.kiadások Óvoda'!I102+'5.kiadások PMH'!I102</f>
        <v>0</v>
      </c>
      <c r="J102" s="130">
        <f>'2.kiadások Ök'!J102+'3.kiadások Faluház '!J102+'4.kiadások Óvoda'!J102+'5.kiadások PMH'!J102</f>
        <v>0</v>
      </c>
      <c r="K102" s="130">
        <f>'2.kiadások Ök'!K102+'3.kiadások Faluház '!K102+'4.kiadások Óvoda'!K102+'5.kiadások PMH'!K102</f>
        <v>0</v>
      </c>
      <c r="L102" s="130">
        <f>'2.kiadások Ök'!L102+'3.kiadások Faluház '!L102+'4.kiadások Óvoda'!L102+'5.kiadások PMH'!L102</f>
        <v>0</v>
      </c>
      <c r="M102" s="130">
        <f>'2.kiadások Ök'!M102+'3.kiadások Faluház '!M102+'4.kiadások Óvoda'!M102+'5.kiadások PMH'!M102</f>
        <v>0</v>
      </c>
      <c r="N102" s="130">
        <f>'2.kiadások Ök'!N102+'3.kiadások Faluház '!N102+'4.kiadások Óvoda'!N102+'5.kiadások PMH'!N102</f>
        <v>0</v>
      </c>
      <c r="O102" s="130">
        <f>'2.kiadások Ök'!O102+'3.kiadások Faluház '!O102+'4.kiadások Óvoda'!O102+'5.kiadások PMH'!O102</f>
        <v>0</v>
      </c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3"/>
      <c r="AF102" s="23"/>
    </row>
    <row r="103" spans="1:32">
      <c r="A103" s="37" t="s">
        <v>11</v>
      </c>
      <c r="B103" s="5" t="s">
        <v>463</v>
      </c>
      <c r="C103" s="130">
        <f>'2.kiadások Ök'!C103+'3.kiadások Faluház '!C103+'4.kiadások Óvoda'!C103+'5.kiadások PMH'!C103</f>
        <v>0</v>
      </c>
      <c r="D103" s="130">
        <f>'2.kiadások Ök'!D103+'3.kiadások Faluház '!D103+'4.kiadások Óvoda'!D103+'5.kiadások PMH'!D103</f>
        <v>0</v>
      </c>
      <c r="E103" s="130">
        <f>'2.kiadások Ök'!E103+'3.kiadások Faluház '!E103+'4.kiadások Óvoda'!E103+'5.kiadások PMH'!E103</f>
        <v>0</v>
      </c>
      <c r="F103" s="130">
        <f>'2.kiadások Ök'!F103+'3.kiadások Faluház '!F103+'4.kiadások Óvoda'!F103+'5.kiadások PMH'!F103</f>
        <v>0</v>
      </c>
      <c r="G103" s="130">
        <f>'2.kiadások Ök'!G103+'3.kiadások Faluház '!G103+'4.kiadások Óvoda'!G103+'5.kiadások PMH'!G103</f>
        <v>0</v>
      </c>
      <c r="H103" s="130">
        <f>'2.kiadások Ök'!H103+'3.kiadások Faluház '!H103+'4.kiadások Óvoda'!H103+'5.kiadások PMH'!H103</f>
        <v>0</v>
      </c>
      <c r="I103" s="130">
        <f>'2.kiadások Ök'!I103+'3.kiadások Faluház '!I103+'4.kiadások Óvoda'!I103+'5.kiadások PMH'!I103</f>
        <v>0</v>
      </c>
      <c r="J103" s="130">
        <f>'2.kiadások Ök'!J103+'3.kiadások Faluház '!J103+'4.kiadások Óvoda'!J103+'5.kiadások PMH'!J103</f>
        <v>0</v>
      </c>
      <c r="K103" s="130">
        <f>'2.kiadások Ök'!K103+'3.kiadások Faluház '!K103+'4.kiadások Óvoda'!K103+'5.kiadások PMH'!K103</f>
        <v>0</v>
      </c>
      <c r="L103" s="130">
        <f>'2.kiadások Ök'!L103+'3.kiadások Faluház '!L103+'4.kiadások Óvoda'!L103+'5.kiadások PMH'!L103</f>
        <v>0</v>
      </c>
      <c r="M103" s="130">
        <f>'2.kiadások Ök'!M103+'3.kiadások Faluház '!M103+'4.kiadások Óvoda'!M103+'5.kiadások PMH'!M103</f>
        <v>0</v>
      </c>
      <c r="N103" s="130">
        <f>'2.kiadások Ök'!N103+'3.kiadások Faluház '!N103+'4.kiadások Óvoda'!N103+'5.kiadások PMH'!N103</f>
        <v>0</v>
      </c>
      <c r="O103" s="130">
        <f>'2.kiadások Ök'!O103+'3.kiadások Faluház '!O103+'4.kiadások Óvoda'!O103+'5.kiadások PMH'!O103</f>
        <v>0</v>
      </c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3"/>
      <c r="AF103" s="23"/>
    </row>
    <row r="104" spans="1:32">
      <c r="A104" s="37" t="s">
        <v>1082</v>
      </c>
      <c r="B104" s="5" t="s">
        <v>466</v>
      </c>
      <c r="C104" s="130">
        <f>'2.kiadások Ök'!C104+'3.kiadások Faluház '!C104+'4.kiadások Óvoda'!C104+'5.kiadások PMH'!C104</f>
        <v>0</v>
      </c>
      <c r="D104" s="130">
        <f>'2.kiadások Ök'!D104+'3.kiadások Faluház '!D104+'4.kiadások Óvoda'!D104+'5.kiadások PMH'!D104</f>
        <v>0</v>
      </c>
      <c r="E104" s="130">
        <f>'2.kiadások Ök'!E104+'3.kiadások Faluház '!E104+'4.kiadások Óvoda'!E104+'5.kiadások PMH'!E104</f>
        <v>0</v>
      </c>
      <c r="F104" s="130">
        <f>'2.kiadások Ök'!F104+'3.kiadások Faluház '!F104+'4.kiadások Óvoda'!F104+'5.kiadások PMH'!F104</f>
        <v>0</v>
      </c>
      <c r="G104" s="130">
        <f>'2.kiadások Ök'!G104+'3.kiadások Faluház '!G104+'4.kiadások Óvoda'!G104+'5.kiadások PMH'!G104</f>
        <v>0</v>
      </c>
      <c r="H104" s="130">
        <f>'2.kiadások Ök'!H104+'3.kiadások Faluház '!H104+'4.kiadások Óvoda'!H104+'5.kiadások PMH'!H104</f>
        <v>0</v>
      </c>
      <c r="I104" s="130">
        <f>'2.kiadások Ök'!I104+'3.kiadások Faluház '!I104+'4.kiadások Óvoda'!I104+'5.kiadások PMH'!I104</f>
        <v>0</v>
      </c>
      <c r="J104" s="130">
        <f>'2.kiadások Ök'!J104+'3.kiadások Faluház '!J104+'4.kiadások Óvoda'!J104+'5.kiadások PMH'!J104</f>
        <v>0</v>
      </c>
      <c r="K104" s="130">
        <f>'2.kiadások Ök'!K104+'3.kiadások Faluház '!K104+'4.kiadások Óvoda'!K104+'5.kiadások PMH'!K104</f>
        <v>0</v>
      </c>
      <c r="L104" s="130">
        <f>'2.kiadások Ök'!L104+'3.kiadások Faluház '!L104+'4.kiadások Óvoda'!L104+'5.kiadások PMH'!L104</f>
        <v>0</v>
      </c>
      <c r="M104" s="130">
        <f>'2.kiadások Ök'!M104+'3.kiadások Faluház '!M104+'4.kiadások Óvoda'!M104+'5.kiadások PMH'!M104</f>
        <v>0</v>
      </c>
      <c r="N104" s="130">
        <f>'2.kiadások Ök'!N104+'3.kiadások Faluház '!N104+'4.kiadások Óvoda'!N104+'5.kiadások PMH'!N104</f>
        <v>0</v>
      </c>
      <c r="O104" s="130">
        <f>'2.kiadások Ök'!O104+'3.kiadások Faluház '!O104+'4.kiadások Óvoda'!O104+'5.kiadások PMH'!O104</f>
        <v>0</v>
      </c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3"/>
      <c r="AF104" s="23"/>
    </row>
    <row r="105" spans="1:32">
      <c r="A105" s="13" t="s">
        <v>467</v>
      </c>
      <c r="B105" s="5" t="s">
        <v>468</v>
      </c>
      <c r="C105" s="130">
        <f>'2.kiadások Ök'!C105+'3.kiadások Faluház '!C105+'4.kiadások Óvoda'!C105+'5.kiadások PMH'!C105</f>
        <v>0</v>
      </c>
      <c r="D105" s="130">
        <f>'2.kiadások Ök'!D105+'3.kiadások Faluház '!D105+'4.kiadások Óvoda'!D105+'5.kiadások PMH'!D105</f>
        <v>0</v>
      </c>
      <c r="E105" s="130">
        <f>'2.kiadások Ök'!E105+'3.kiadások Faluház '!E105+'4.kiadások Óvoda'!E105+'5.kiadások PMH'!E105</f>
        <v>0</v>
      </c>
      <c r="F105" s="130">
        <f>'2.kiadások Ök'!F105+'3.kiadások Faluház '!F105+'4.kiadások Óvoda'!F105+'5.kiadások PMH'!F105</f>
        <v>0</v>
      </c>
      <c r="G105" s="130">
        <f>'2.kiadások Ök'!G105+'3.kiadások Faluház '!G105+'4.kiadások Óvoda'!G105+'5.kiadások PMH'!G105</f>
        <v>0</v>
      </c>
      <c r="H105" s="130">
        <f>'2.kiadások Ök'!H105+'3.kiadások Faluház '!H105+'4.kiadások Óvoda'!H105+'5.kiadások PMH'!H105</f>
        <v>0</v>
      </c>
      <c r="I105" s="130">
        <f>'2.kiadások Ök'!I105+'3.kiadások Faluház '!I105+'4.kiadások Óvoda'!I105+'5.kiadások PMH'!I105</f>
        <v>0</v>
      </c>
      <c r="J105" s="130">
        <f>'2.kiadások Ök'!J105+'3.kiadások Faluház '!J105+'4.kiadások Óvoda'!J105+'5.kiadások PMH'!J105</f>
        <v>0</v>
      </c>
      <c r="K105" s="130">
        <f>'2.kiadások Ök'!K105+'3.kiadások Faluház '!K105+'4.kiadások Óvoda'!K105+'5.kiadások PMH'!K105</f>
        <v>0</v>
      </c>
      <c r="L105" s="130">
        <f>'2.kiadások Ök'!L105+'3.kiadások Faluház '!L105+'4.kiadások Óvoda'!L105+'5.kiadások PMH'!L105</f>
        <v>0</v>
      </c>
      <c r="M105" s="130">
        <f>'2.kiadások Ök'!M105+'3.kiadások Faluház '!M105+'4.kiadások Óvoda'!M105+'5.kiadások PMH'!M105</f>
        <v>0</v>
      </c>
      <c r="N105" s="130">
        <f>'2.kiadások Ök'!N105+'3.kiadások Faluház '!N105+'4.kiadások Óvoda'!N105+'5.kiadások PMH'!N105</f>
        <v>0</v>
      </c>
      <c r="O105" s="130">
        <f>'2.kiadások Ök'!O105+'3.kiadások Faluház '!O105+'4.kiadások Óvoda'!O105+'5.kiadások PMH'!O105</f>
        <v>0</v>
      </c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3"/>
      <c r="AF105" s="23"/>
    </row>
    <row r="106" spans="1:32">
      <c r="A106" s="13" t="s">
        <v>12</v>
      </c>
      <c r="B106" s="5" t="s">
        <v>469</v>
      </c>
      <c r="C106" s="130">
        <f>'2.kiadások Ök'!C106+'3.kiadások Faluház '!C106+'4.kiadások Óvoda'!C106+'5.kiadások PMH'!C106</f>
        <v>0</v>
      </c>
      <c r="D106" s="130">
        <f>'2.kiadások Ök'!D106+'3.kiadások Faluház '!D106+'4.kiadások Óvoda'!D106+'5.kiadások PMH'!D106</f>
        <v>0</v>
      </c>
      <c r="E106" s="130">
        <f>'2.kiadások Ök'!E106+'3.kiadások Faluház '!E106+'4.kiadások Óvoda'!E106+'5.kiadások PMH'!E106</f>
        <v>0</v>
      </c>
      <c r="F106" s="130">
        <f>'2.kiadások Ök'!F106+'3.kiadások Faluház '!F106+'4.kiadások Óvoda'!F106+'5.kiadások PMH'!F106</f>
        <v>0</v>
      </c>
      <c r="G106" s="130">
        <f>'2.kiadások Ök'!G106+'3.kiadások Faluház '!G106+'4.kiadások Óvoda'!G106+'5.kiadások PMH'!G106</f>
        <v>0</v>
      </c>
      <c r="H106" s="130">
        <f>'2.kiadások Ök'!H106+'3.kiadások Faluház '!H106+'4.kiadások Óvoda'!H106+'5.kiadások PMH'!H106</f>
        <v>0</v>
      </c>
      <c r="I106" s="130">
        <f>'2.kiadások Ök'!I106+'3.kiadások Faluház '!I106+'4.kiadások Óvoda'!I106+'5.kiadások PMH'!I106</f>
        <v>0</v>
      </c>
      <c r="J106" s="130">
        <f>'2.kiadások Ök'!J106+'3.kiadások Faluház '!J106+'4.kiadások Óvoda'!J106+'5.kiadások PMH'!J106</f>
        <v>0</v>
      </c>
      <c r="K106" s="130">
        <f>'2.kiadások Ök'!K106+'3.kiadások Faluház '!K106+'4.kiadások Óvoda'!K106+'5.kiadások PMH'!K106</f>
        <v>0</v>
      </c>
      <c r="L106" s="130">
        <f>'2.kiadások Ök'!L106+'3.kiadások Faluház '!L106+'4.kiadások Óvoda'!L106+'5.kiadások PMH'!L106</f>
        <v>0</v>
      </c>
      <c r="M106" s="130">
        <f>'2.kiadások Ök'!M106+'3.kiadások Faluház '!M106+'4.kiadások Óvoda'!M106+'5.kiadások PMH'!M106</f>
        <v>0</v>
      </c>
      <c r="N106" s="130">
        <f>'2.kiadások Ök'!N106+'3.kiadások Faluház '!N106+'4.kiadások Óvoda'!N106+'5.kiadások PMH'!N106</f>
        <v>0</v>
      </c>
      <c r="O106" s="130">
        <f>'2.kiadások Ök'!O106+'3.kiadások Faluház '!O106+'4.kiadások Óvoda'!O106+'5.kiadások PMH'!O106</f>
        <v>0</v>
      </c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3"/>
      <c r="AF106" s="23"/>
    </row>
    <row r="107" spans="1:32">
      <c r="A107" s="14" t="s">
        <v>1080</v>
      </c>
      <c r="B107" s="7" t="s">
        <v>470</v>
      </c>
      <c r="C107" s="130">
        <f>'2.kiadások Ök'!C107+'3.kiadások Faluház '!C107+'4.kiadások Óvoda'!C107+'5.kiadások PMH'!C107</f>
        <v>0</v>
      </c>
      <c r="D107" s="130">
        <f>'2.kiadások Ök'!D107+'3.kiadások Faluház '!D107+'4.kiadások Óvoda'!D107+'5.kiadások PMH'!D107</f>
        <v>0</v>
      </c>
      <c r="E107" s="130">
        <f>'2.kiadások Ök'!E107+'3.kiadások Faluház '!E107+'4.kiadások Óvoda'!E107+'5.kiadások PMH'!E107</f>
        <v>0</v>
      </c>
      <c r="F107" s="130">
        <f>'2.kiadások Ök'!F107+'3.kiadások Faluház '!F107+'4.kiadások Óvoda'!F107+'5.kiadások PMH'!F107</f>
        <v>0</v>
      </c>
      <c r="G107" s="130">
        <f>'2.kiadások Ök'!G107+'3.kiadások Faluház '!G107+'4.kiadások Óvoda'!G107+'5.kiadások PMH'!G107</f>
        <v>0</v>
      </c>
      <c r="H107" s="130">
        <f>'2.kiadások Ök'!H107+'3.kiadások Faluház '!H107+'4.kiadások Óvoda'!H107+'5.kiadások PMH'!H107</f>
        <v>0</v>
      </c>
      <c r="I107" s="130">
        <f>'2.kiadások Ök'!I107+'3.kiadások Faluház '!I107+'4.kiadások Óvoda'!I107+'5.kiadások PMH'!I107</f>
        <v>0</v>
      </c>
      <c r="J107" s="130">
        <f>'2.kiadások Ök'!J107+'3.kiadások Faluház '!J107+'4.kiadások Óvoda'!J107+'5.kiadások PMH'!J107</f>
        <v>0</v>
      </c>
      <c r="K107" s="130">
        <f>'2.kiadások Ök'!K107+'3.kiadások Faluház '!K107+'4.kiadások Óvoda'!K107+'5.kiadások PMH'!K107</f>
        <v>0</v>
      </c>
      <c r="L107" s="130">
        <f>'2.kiadások Ök'!L107+'3.kiadások Faluház '!L107+'4.kiadások Óvoda'!L107+'5.kiadások PMH'!L107</f>
        <v>0</v>
      </c>
      <c r="M107" s="130">
        <f>'2.kiadások Ök'!M107+'3.kiadások Faluház '!M107+'4.kiadások Óvoda'!M107+'5.kiadások PMH'!M107</f>
        <v>0</v>
      </c>
      <c r="N107" s="130">
        <f>'2.kiadások Ök'!N107+'3.kiadások Faluház '!N107+'4.kiadások Óvoda'!N107+'5.kiadások PMH'!N107</f>
        <v>0</v>
      </c>
      <c r="O107" s="130">
        <f>'2.kiadások Ök'!O107+'3.kiadások Faluház '!O107+'4.kiadások Óvoda'!O107+'5.kiadások PMH'!O107</f>
        <v>0</v>
      </c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3"/>
      <c r="AF107" s="23"/>
    </row>
    <row r="108" spans="1:32">
      <c r="A108" s="37" t="s">
        <v>471</v>
      </c>
      <c r="B108" s="5" t="s">
        <v>472</v>
      </c>
      <c r="C108" s="130">
        <f>'2.kiadások Ök'!C108+'3.kiadások Faluház '!C108+'4.kiadások Óvoda'!C108+'5.kiadások PMH'!C108</f>
        <v>0</v>
      </c>
      <c r="D108" s="130">
        <f>'2.kiadások Ök'!D108+'3.kiadások Faluház '!D108+'4.kiadások Óvoda'!D108+'5.kiadások PMH'!D108</f>
        <v>0</v>
      </c>
      <c r="E108" s="130">
        <f>'2.kiadások Ök'!E108+'3.kiadások Faluház '!E108+'4.kiadások Óvoda'!E108+'5.kiadások PMH'!E108</f>
        <v>0</v>
      </c>
      <c r="F108" s="130">
        <f>'2.kiadások Ök'!F108+'3.kiadások Faluház '!F108+'4.kiadások Óvoda'!F108+'5.kiadások PMH'!F108</f>
        <v>0</v>
      </c>
      <c r="G108" s="130">
        <f>'2.kiadások Ök'!G108+'3.kiadások Faluház '!G108+'4.kiadások Óvoda'!G108+'5.kiadások PMH'!G108</f>
        <v>0</v>
      </c>
      <c r="H108" s="130">
        <f>'2.kiadások Ök'!H108+'3.kiadások Faluház '!H108+'4.kiadások Óvoda'!H108+'5.kiadások PMH'!H108</f>
        <v>0</v>
      </c>
      <c r="I108" s="130">
        <f>'2.kiadások Ök'!I108+'3.kiadások Faluház '!I108+'4.kiadások Óvoda'!I108+'5.kiadások PMH'!I108</f>
        <v>0</v>
      </c>
      <c r="J108" s="130">
        <f>'2.kiadások Ök'!J108+'3.kiadások Faluház '!J108+'4.kiadások Óvoda'!J108+'5.kiadások PMH'!J108</f>
        <v>0</v>
      </c>
      <c r="K108" s="130">
        <f>'2.kiadások Ök'!K108+'3.kiadások Faluház '!K108+'4.kiadások Óvoda'!K108+'5.kiadások PMH'!K108</f>
        <v>0</v>
      </c>
      <c r="L108" s="130">
        <f>'2.kiadások Ök'!L108+'3.kiadások Faluház '!L108+'4.kiadások Óvoda'!L108+'5.kiadások PMH'!L108</f>
        <v>0</v>
      </c>
      <c r="M108" s="130">
        <f>'2.kiadások Ök'!M108+'3.kiadások Faluház '!M108+'4.kiadások Óvoda'!M108+'5.kiadások PMH'!M108</f>
        <v>0</v>
      </c>
      <c r="N108" s="130">
        <f>'2.kiadások Ök'!N108+'3.kiadások Faluház '!N108+'4.kiadások Óvoda'!N108+'5.kiadások PMH'!N108</f>
        <v>0</v>
      </c>
      <c r="O108" s="130">
        <f>'2.kiadások Ök'!O108+'3.kiadások Faluház '!O108+'4.kiadások Óvoda'!O108+'5.kiadások PMH'!O108</f>
        <v>0</v>
      </c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3"/>
      <c r="AF108" s="23"/>
    </row>
    <row r="109" spans="1:32">
      <c r="A109" s="37" t="s">
        <v>473</v>
      </c>
      <c r="B109" s="5" t="s">
        <v>474</v>
      </c>
      <c r="C109" s="130">
        <f>'2.kiadások Ök'!C109+'3.kiadások Faluház '!C109+'4.kiadások Óvoda'!C109+'5.kiadások PMH'!C109</f>
        <v>0</v>
      </c>
      <c r="D109" s="130">
        <f>'2.kiadások Ök'!D109+'3.kiadások Faluház '!D109+'4.kiadások Óvoda'!D109+'5.kiadások PMH'!D109</f>
        <v>0</v>
      </c>
      <c r="E109" s="130">
        <f>'2.kiadások Ök'!E109+'3.kiadások Faluház '!E109+'4.kiadások Óvoda'!E109+'5.kiadások PMH'!E109</f>
        <v>0</v>
      </c>
      <c r="F109" s="130">
        <f>'2.kiadások Ök'!F109+'3.kiadások Faluház '!F109+'4.kiadások Óvoda'!F109+'5.kiadások PMH'!F109</f>
        <v>0</v>
      </c>
      <c r="G109" s="130">
        <f>'2.kiadások Ök'!G109+'3.kiadások Faluház '!G109+'4.kiadások Óvoda'!G109+'5.kiadások PMH'!G109</f>
        <v>0</v>
      </c>
      <c r="H109" s="130">
        <f>'2.kiadások Ök'!H109+'3.kiadások Faluház '!H109+'4.kiadások Óvoda'!H109+'5.kiadások PMH'!H109</f>
        <v>0</v>
      </c>
      <c r="I109" s="130">
        <f>'2.kiadások Ök'!I109+'3.kiadások Faluház '!I109+'4.kiadások Óvoda'!I109+'5.kiadások PMH'!I109</f>
        <v>0</v>
      </c>
      <c r="J109" s="130">
        <f>'2.kiadások Ök'!J109+'3.kiadások Faluház '!J109+'4.kiadások Óvoda'!J109+'5.kiadások PMH'!J109</f>
        <v>0</v>
      </c>
      <c r="K109" s="130">
        <f>'2.kiadások Ök'!K109+'3.kiadások Faluház '!K109+'4.kiadások Óvoda'!K109+'5.kiadások PMH'!K109</f>
        <v>0</v>
      </c>
      <c r="L109" s="130">
        <f>'2.kiadások Ök'!L109+'3.kiadások Faluház '!L109+'4.kiadások Óvoda'!L109+'5.kiadások PMH'!L109</f>
        <v>0</v>
      </c>
      <c r="M109" s="130">
        <f>'2.kiadások Ök'!M109+'3.kiadások Faluház '!M109+'4.kiadások Óvoda'!M109+'5.kiadások PMH'!M109</f>
        <v>0</v>
      </c>
      <c r="N109" s="130">
        <f>'2.kiadások Ök'!N109+'3.kiadások Faluház '!N109+'4.kiadások Óvoda'!N109+'5.kiadások PMH'!N109</f>
        <v>0</v>
      </c>
      <c r="O109" s="130">
        <f>'2.kiadások Ök'!O109+'3.kiadások Faluház '!O109+'4.kiadások Óvoda'!O109+'5.kiadások PMH'!O109</f>
        <v>0</v>
      </c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3"/>
      <c r="AF109" s="23"/>
    </row>
    <row r="110" spans="1:32">
      <c r="A110" s="14" t="s">
        <v>475</v>
      </c>
      <c r="B110" s="7" t="s">
        <v>476</v>
      </c>
      <c r="C110" s="130">
        <f>'2.kiadások Ök'!C110+'3.kiadások Faluház '!C110+'4.kiadások Óvoda'!C110+'5.kiadások PMH'!C110</f>
        <v>0</v>
      </c>
      <c r="D110" s="130">
        <f>'2.kiadások Ök'!D110+'3.kiadások Faluház '!D110+'4.kiadások Óvoda'!D110+'5.kiadások PMH'!D110</f>
        <v>145470</v>
      </c>
      <c r="E110" s="130">
        <f>'2.kiadások Ök'!E110+'3.kiadások Faluház '!E110+'4.kiadások Óvoda'!E110+'5.kiadások PMH'!E110</f>
        <v>145470</v>
      </c>
      <c r="F110" s="130">
        <f>'2.kiadások Ök'!F110+'3.kiadások Faluház '!F110+'4.kiadások Óvoda'!F110+'5.kiadások PMH'!F110</f>
        <v>144334</v>
      </c>
      <c r="G110" s="130">
        <f>'2.kiadások Ök'!G110+'3.kiadások Faluház '!G110+'4.kiadások Óvoda'!G110+'5.kiadások PMH'!G110</f>
        <v>0</v>
      </c>
      <c r="H110" s="130">
        <f>'2.kiadások Ök'!H110+'3.kiadások Faluház '!H110+'4.kiadások Óvoda'!H110+'5.kiadások PMH'!H110</f>
        <v>0</v>
      </c>
      <c r="I110" s="130">
        <f>'2.kiadások Ök'!I110+'3.kiadások Faluház '!I110+'4.kiadások Óvoda'!I110+'5.kiadások PMH'!I110</f>
        <v>0</v>
      </c>
      <c r="J110" s="130">
        <f>'2.kiadások Ök'!J110+'3.kiadások Faluház '!J110+'4.kiadások Óvoda'!J110+'5.kiadások PMH'!J110</f>
        <v>0</v>
      </c>
      <c r="K110" s="130">
        <f>'2.kiadások Ök'!K110+'3.kiadások Faluház '!K110+'4.kiadások Óvoda'!K110+'5.kiadások PMH'!K110</f>
        <v>0</v>
      </c>
      <c r="L110" s="130">
        <f>'2.kiadások Ök'!L110+'3.kiadások Faluház '!L110+'4.kiadások Óvoda'!L110+'5.kiadások PMH'!L110</f>
        <v>144334</v>
      </c>
      <c r="M110" s="130">
        <f>'2.kiadások Ök'!M110+'3.kiadások Faluház '!M110+'4.kiadások Óvoda'!M110+'5.kiadások PMH'!M110</f>
        <v>145470</v>
      </c>
      <c r="N110" s="130">
        <f>'2.kiadások Ök'!N110+'3.kiadások Faluház '!N110+'4.kiadások Óvoda'!N110+'5.kiadások PMH'!N110</f>
        <v>145470</v>
      </c>
      <c r="O110" s="130">
        <v>145470</v>
      </c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3"/>
      <c r="AF110" s="23"/>
    </row>
    <row r="111" spans="1:32">
      <c r="A111" s="37" t="s">
        <v>477</v>
      </c>
      <c r="B111" s="5" t="s">
        <v>478</v>
      </c>
      <c r="C111" s="130">
        <f>'2.kiadások Ök'!C111+'3.kiadások Faluház '!C111+'4.kiadások Óvoda'!C111+'5.kiadások PMH'!C111</f>
        <v>0</v>
      </c>
      <c r="D111" s="130">
        <f>'2.kiadások Ök'!D111+'3.kiadások Faluház '!D111+'4.kiadások Óvoda'!D111+'5.kiadások PMH'!D111</f>
        <v>0</v>
      </c>
      <c r="E111" s="130">
        <f>'2.kiadások Ök'!E111+'3.kiadások Faluház '!E111+'4.kiadások Óvoda'!E111+'5.kiadások PMH'!E111</f>
        <v>0</v>
      </c>
      <c r="F111" s="130">
        <f>'2.kiadások Ök'!F111+'3.kiadások Faluház '!F111+'4.kiadások Óvoda'!F111+'5.kiadások PMH'!F111</f>
        <v>0</v>
      </c>
      <c r="G111" s="130">
        <f>'2.kiadások Ök'!G111+'3.kiadások Faluház '!G111+'4.kiadások Óvoda'!G111+'5.kiadások PMH'!G111</f>
        <v>0</v>
      </c>
      <c r="H111" s="130">
        <f>'2.kiadások Ök'!H111+'3.kiadások Faluház '!H111+'4.kiadások Óvoda'!H111+'5.kiadások PMH'!H111</f>
        <v>0</v>
      </c>
      <c r="I111" s="130">
        <f>'2.kiadások Ök'!I111+'3.kiadások Faluház '!I111+'4.kiadások Óvoda'!I111+'5.kiadások PMH'!I111</f>
        <v>0</v>
      </c>
      <c r="J111" s="130">
        <f>'2.kiadások Ök'!J111+'3.kiadások Faluház '!J111+'4.kiadások Óvoda'!J111+'5.kiadások PMH'!J111</f>
        <v>0</v>
      </c>
      <c r="K111" s="130">
        <f>'2.kiadások Ök'!K111+'3.kiadások Faluház '!K111+'4.kiadások Óvoda'!K111+'5.kiadások PMH'!K111</f>
        <v>0</v>
      </c>
      <c r="L111" s="130">
        <f>'2.kiadások Ök'!L111+'3.kiadások Faluház '!L111+'4.kiadások Óvoda'!L111+'5.kiadások PMH'!L111</f>
        <v>0</v>
      </c>
      <c r="M111" s="130">
        <f>'2.kiadások Ök'!M111+'3.kiadások Faluház '!M111+'4.kiadások Óvoda'!M111+'5.kiadások PMH'!M111</f>
        <v>0</v>
      </c>
      <c r="N111" s="130">
        <f>'2.kiadások Ök'!N111+'3.kiadások Faluház '!N111+'4.kiadások Óvoda'!N111+'5.kiadások PMH'!N111</f>
        <v>0</v>
      </c>
      <c r="O111" s="130">
        <f>'2.kiadások Ök'!O111+'3.kiadások Faluház '!O111+'4.kiadások Óvoda'!O111+'5.kiadások PMH'!O111</f>
        <v>0</v>
      </c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3"/>
      <c r="AF111" s="23"/>
    </row>
    <row r="112" spans="1:32">
      <c r="A112" s="37" t="s">
        <v>479</v>
      </c>
      <c r="B112" s="5" t="s">
        <v>480</v>
      </c>
      <c r="C112" s="130">
        <f>'2.kiadások Ök'!C112+'3.kiadások Faluház '!C112+'4.kiadások Óvoda'!C112+'5.kiadások PMH'!C112</f>
        <v>0</v>
      </c>
      <c r="D112" s="130">
        <f>'2.kiadások Ök'!D112+'3.kiadások Faluház '!D112+'4.kiadások Óvoda'!D112+'5.kiadások PMH'!D112</f>
        <v>0</v>
      </c>
      <c r="E112" s="130">
        <f>'2.kiadások Ök'!E112+'3.kiadások Faluház '!E112+'4.kiadások Óvoda'!E112+'5.kiadások PMH'!E112</f>
        <v>0</v>
      </c>
      <c r="F112" s="130">
        <f>'2.kiadások Ök'!F112+'3.kiadások Faluház '!F112+'4.kiadások Óvoda'!F112+'5.kiadások PMH'!F112</f>
        <v>0</v>
      </c>
      <c r="G112" s="130">
        <f>'2.kiadások Ök'!G112+'3.kiadások Faluház '!G112+'4.kiadások Óvoda'!G112+'5.kiadások PMH'!G112</f>
        <v>0</v>
      </c>
      <c r="H112" s="130">
        <f>'2.kiadások Ök'!H112+'3.kiadások Faluház '!H112+'4.kiadások Óvoda'!H112+'5.kiadások PMH'!H112</f>
        <v>0</v>
      </c>
      <c r="I112" s="130">
        <f>'2.kiadások Ök'!I112+'3.kiadások Faluház '!I112+'4.kiadások Óvoda'!I112+'5.kiadások PMH'!I112</f>
        <v>0</v>
      </c>
      <c r="J112" s="130">
        <f>'2.kiadások Ök'!J112+'3.kiadások Faluház '!J112+'4.kiadások Óvoda'!J112+'5.kiadások PMH'!J112</f>
        <v>0</v>
      </c>
      <c r="K112" s="130">
        <f>'2.kiadások Ök'!K112+'3.kiadások Faluház '!K112+'4.kiadások Óvoda'!K112+'5.kiadások PMH'!K112</f>
        <v>0</v>
      </c>
      <c r="L112" s="130">
        <f>'2.kiadások Ök'!L112+'3.kiadások Faluház '!L112+'4.kiadások Óvoda'!L112+'5.kiadások PMH'!L112</f>
        <v>0</v>
      </c>
      <c r="M112" s="130">
        <f>'2.kiadások Ök'!M112+'3.kiadások Faluház '!M112+'4.kiadások Óvoda'!M112+'5.kiadások PMH'!M112</f>
        <v>0</v>
      </c>
      <c r="N112" s="130">
        <f>'2.kiadások Ök'!N112+'3.kiadások Faluház '!N112+'4.kiadások Óvoda'!N112+'5.kiadások PMH'!N112</f>
        <v>0</v>
      </c>
      <c r="O112" s="130">
        <f>'2.kiadások Ök'!O112+'3.kiadások Faluház '!O112+'4.kiadások Óvoda'!O112+'5.kiadások PMH'!O112</f>
        <v>0</v>
      </c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3"/>
      <c r="AF112" s="23"/>
    </row>
    <row r="113" spans="1:32">
      <c r="A113" s="37" t="s">
        <v>481</v>
      </c>
      <c r="B113" s="5" t="s">
        <v>482</v>
      </c>
      <c r="C113" s="130">
        <f>'2.kiadások Ök'!C113+'3.kiadások Faluház '!C113+'4.kiadások Óvoda'!C113+'5.kiadások PMH'!C113</f>
        <v>0</v>
      </c>
      <c r="D113" s="130">
        <f>'2.kiadások Ök'!D113+'3.kiadások Faluház '!D113+'4.kiadások Óvoda'!D113+'5.kiadások PMH'!D113</f>
        <v>0</v>
      </c>
      <c r="E113" s="130">
        <f>'2.kiadások Ök'!E113+'3.kiadások Faluház '!E113+'4.kiadások Óvoda'!E113+'5.kiadások PMH'!E113</f>
        <v>0</v>
      </c>
      <c r="F113" s="130">
        <f>'2.kiadások Ök'!F113+'3.kiadások Faluház '!F113+'4.kiadások Óvoda'!F113+'5.kiadások PMH'!F113</f>
        <v>0</v>
      </c>
      <c r="G113" s="130">
        <f>'2.kiadások Ök'!G113+'3.kiadások Faluház '!G113+'4.kiadások Óvoda'!G113+'5.kiadások PMH'!G113</f>
        <v>0</v>
      </c>
      <c r="H113" s="130">
        <f>'2.kiadások Ök'!H113+'3.kiadások Faluház '!H113+'4.kiadások Óvoda'!H113+'5.kiadások PMH'!H113</f>
        <v>0</v>
      </c>
      <c r="I113" s="130">
        <f>'2.kiadások Ök'!I113+'3.kiadások Faluház '!I113+'4.kiadások Óvoda'!I113+'5.kiadások PMH'!I113</f>
        <v>0</v>
      </c>
      <c r="J113" s="130">
        <f>'2.kiadások Ök'!J113+'3.kiadások Faluház '!J113+'4.kiadások Óvoda'!J113+'5.kiadások PMH'!J113</f>
        <v>0</v>
      </c>
      <c r="K113" s="130">
        <f>'2.kiadások Ök'!K113+'3.kiadások Faluház '!K113+'4.kiadások Óvoda'!K113+'5.kiadások PMH'!K113</f>
        <v>0</v>
      </c>
      <c r="L113" s="130">
        <f>'2.kiadások Ök'!L113+'3.kiadások Faluház '!L113+'4.kiadások Óvoda'!L113+'5.kiadások PMH'!L113</f>
        <v>0</v>
      </c>
      <c r="M113" s="130">
        <f>'2.kiadások Ök'!M113+'3.kiadások Faluház '!M113+'4.kiadások Óvoda'!M113+'5.kiadások PMH'!M113</f>
        <v>0</v>
      </c>
      <c r="N113" s="130">
        <f>'2.kiadások Ök'!N113+'3.kiadások Faluház '!N113+'4.kiadások Óvoda'!N113+'5.kiadások PMH'!N113</f>
        <v>0</v>
      </c>
      <c r="O113" s="130">
        <f>'2.kiadások Ök'!O113+'3.kiadások Faluház '!O113+'4.kiadások Óvoda'!O113+'5.kiadások PMH'!O113</f>
        <v>0</v>
      </c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3"/>
      <c r="AF113" s="23"/>
    </row>
    <row r="114" spans="1:32">
      <c r="A114" s="38" t="s">
        <v>1081</v>
      </c>
      <c r="B114" s="39" t="s">
        <v>483</v>
      </c>
      <c r="C114" s="130">
        <f>'2.kiadások Ök'!C114+'3.kiadások Faluház '!C114+'4.kiadások Óvoda'!C114+'5.kiadások PMH'!C114</f>
        <v>0</v>
      </c>
      <c r="D114" s="130">
        <f>'2.kiadások Ök'!D114+'3.kiadások Faluház '!D114+'4.kiadások Óvoda'!D114+'5.kiadások PMH'!D114</f>
        <v>145470</v>
      </c>
      <c r="E114" s="130">
        <f>'2.kiadások Ök'!E114+'3.kiadások Faluház '!E114+'4.kiadások Óvoda'!E114+'5.kiadások PMH'!E114</f>
        <v>145470</v>
      </c>
      <c r="F114" s="130">
        <f>'2.kiadások Ök'!F114+'3.kiadások Faluház '!F114+'4.kiadások Óvoda'!F114+'5.kiadások PMH'!F114</f>
        <v>144334</v>
      </c>
      <c r="G114" s="130">
        <f>'2.kiadások Ök'!G114+'3.kiadások Faluház '!G114+'4.kiadások Óvoda'!G114+'5.kiadások PMH'!G114</f>
        <v>0</v>
      </c>
      <c r="H114" s="130">
        <f>'2.kiadások Ök'!H114+'3.kiadások Faluház '!H114+'4.kiadások Óvoda'!H114+'5.kiadások PMH'!H114</f>
        <v>0</v>
      </c>
      <c r="I114" s="130">
        <f>'2.kiadások Ök'!I114+'3.kiadások Faluház '!I114+'4.kiadások Óvoda'!I114+'5.kiadások PMH'!I114</f>
        <v>0</v>
      </c>
      <c r="J114" s="130">
        <f>'2.kiadások Ök'!J114+'3.kiadások Faluház '!J114+'4.kiadások Óvoda'!J114+'5.kiadások PMH'!J114</f>
        <v>0</v>
      </c>
      <c r="K114" s="130">
        <f>'2.kiadások Ök'!K114+'3.kiadások Faluház '!K114+'4.kiadások Óvoda'!K114+'5.kiadások PMH'!K114</f>
        <v>0</v>
      </c>
      <c r="L114" s="130">
        <f>'2.kiadások Ök'!L114+'3.kiadások Faluház '!L114+'4.kiadások Óvoda'!L114+'5.kiadások PMH'!L114</f>
        <v>144334</v>
      </c>
      <c r="M114" s="130">
        <f>'2.kiadások Ök'!M114+'3.kiadások Faluház '!M114+'4.kiadások Óvoda'!M114+'5.kiadások PMH'!M114</f>
        <v>145470</v>
      </c>
      <c r="N114" s="130">
        <f>'2.kiadások Ök'!N114+'3.kiadások Faluház '!N114+'4.kiadások Óvoda'!N114+'5.kiadások PMH'!N114</f>
        <v>145470</v>
      </c>
      <c r="O114" s="130">
        <v>145470</v>
      </c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3"/>
      <c r="AF114" s="23"/>
    </row>
    <row r="115" spans="1:32">
      <c r="A115" s="37" t="s">
        <v>484</v>
      </c>
      <c r="B115" s="5" t="s">
        <v>485</v>
      </c>
      <c r="C115" s="130">
        <f>'2.kiadások Ök'!C115+'3.kiadások Faluház '!C115+'4.kiadások Óvoda'!C115+'5.kiadások PMH'!C115</f>
        <v>0</v>
      </c>
      <c r="D115" s="130">
        <f>'2.kiadások Ök'!D115+'3.kiadások Faluház '!D115+'4.kiadások Óvoda'!D115+'5.kiadások PMH'!D115</f>
        <v>0</v>
      </c>
      <c r="E115" s="130">
        <f>'2.kiadások Ök'!E115+'3.kiadások Faluház '!E115+'4.kiadások Óvoda'!E115+'5.kiadások PMH'!E115</f>
        <v>0</v>
      </c>
      <c r="F115" s="130">
        <f>'2.kiadások Ök'!F115+'3.kiadások Faluház '!F115+'4.kiadások Óvoda'!F115+'5.kiadások PMH'!F115</f>
        <v>0</v>
      </c>
      <c r="G115" s="130">
        <f>'2.kiadások Ök'!G115+'3.kiadások Faluház '!G115+'4.kiadások Óvoda'!G115+'5.kiadások PMH'!G115</f>
        <v>0</v>
      </c>
      <c r="H115" s="130">
        <f>'2.kiadások Ök'!H115+'3.kiadások Faluház '!H115+'4.kiadások Óvoda'!H115+'5.kiadások PMH'!H115</f>
        <v>0</v>
      </c>
      <c r="I115" s="130">
        <f>'2.kiadások Ök'!I115+'3.kiadások Faluház '!I115+'4.kiadások Óvoda'!I115+'5.kiadások PMH'!I115</f>
        <v>0</v>
      </c>
      <c r="J115" s="130">
        <f>'2.kiadások Ök'!J115+'3.kiadások Faluház '!J115+'4.kiadások Óvoda'!J115+'5.kiadások PMH'!J115</f>
        <v>0</v>
      </c>
      <c r="K115" s="130">
        <f>'2.kiadások Ök'!K115+'3.kiadások Faluház '!K115+'4.kiadások Óvoda'!K115+'5.kiadások PMH'!K115</f>
        <v>0</v>
      </c>
      <c r="L115" s="130">
        <f>'2.kiadások Ök'!L115+'3.kiadások Faluház '!L115+'4.kiadások Óvoda'!L115+'5.kiadások PMH'!L115</f>
        <v>0</v>
      </c>
      <c r="M115" s="130">
        <f>'2.kiadások Ök'!M115+'3.kiadások Faluház '!M115+'4.kiadások Óvoda'!M115+'5.kiadások PMH'!M115</f>
        <v>0</v>
      </c>
      <c r="N115" s="130">
        <f>'2.kiadások Ök'!N115+'3.kiadások Faluház '!N115+'4.kiadások Óvoda'!N115+'5.kiadások PMH'!N115</f>
        <v>0</v>
      </c>
      <c r="O115" s="130">
        <f>'2.kiadások Ök'!O115+'3.kiadások Faluház '!O115+'4.kiadások Óvoda'!O115+'5.kiadások PMH'!O115</f>
        <v>0</v>
      </c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3"/>
      <c r="AF115" s="23"/>
    </row>
    <row r="116" spans="1:32">
      <c r="A116" s="13" t="s">
        <v>486</v>
      </c>
      <c r="B116" s="5" t="s">
        <v>487</v>
      </c>
      <c r="C116" s="130">
        <f>'2.kiadások Ök'!C116+'3.kiadások Faluház '!C116+'4.kiadások Óvoda'!C116+'5.kiadások PMH'!C116</f>
        <v>0</v>
      </c>
      <c r="D116" s="130">
        <f>'2.kiadások Ök'!D116+'3.kiadások Faluház '!D116+'4.kiadások Óvoda'!D116+'5.kiadások PMH'!D116</f>
        <v>0</v>
      </c>
      <c r="E116" s="130">
        <f>'2.kiadások Ök'!E116+'3.kiadások Faluház '!E116+'4.kiadások Óvoda'!E116+'5.kiadások PMH'!E116</f>
        <v>0</v>
      </c>
      <c r="F116" s="130">
        <f>'2.kiadások Ök'!F116+'3.kiadások Faluház '!F116+'4.kiadások Óvoda'!F116+'5.kiadások PMH'!F116</f>
        <v>0</v>
      </c>
      <c r="G116" s="130">
        <f>'2.kiadások Ök'!G116+'3.kiadások Faluház '!G116+'4.kiadások Óvoda'!G116+'5.kiadások PMH'!G116</f>
        <v>0</v>
      </c>
      <c r="H116" s="130">
        <f>'2.kiadások Ök'!H116+'3.kiadások Faluház '!H116+'4.kiadások Óvoda'!H116+'5.kiadások PMH'!H116</f>
        <v>0</v>
      </c>
      <c r="I116" s="130">
        <f>'2.kiadások Ök'!I116+'3.kiadások Faluház '!I116+'4.kiadások Óvoda'!I116+'5.kiadások PMH'!I116</f>
        <v>0</v>
      </c>
      <c r="J116" s="130">
        <f>'2.kiadások Ök'!J116+'3.kiadások Faluház '!J116+'4.kiadások Óvoda'!J116+'5.kiadások PMH'!J116</f>
        <v>0</v>
      </c>
      <c r="K116" s="130">
        <f>'2.kiadások Ök'!K116+'3.kiadások Faluház '!K116+'4.kiadások Óvoda'!K116+'5.kiadások PMH'!K116</f>
        <v>0</v>
      </c>
      <c r="L116" s="130">
        <f>'2.kiadások Ök'!L116+'3.kiadások Faluház '!L116+'4.kiadások Óvoda'!L116+'5.kiadások PMH'!L116</f>
        <v>0</v>
      </c>
      <c r="M116" s="130">
        <f>'2.kiadások Ök'!M116+'3.kiadások Faluház '!M116+'4.kiadások Óvoda'!M116+'5.kiadások PMH'!M116</f>
        <v>0</v>
      </c>
      <c r="N116" s="130">
        <f>'2.kiadások Ök'!N116+'3.kiadások Faluház '!N116+'4.kiadások Óvoda'!N116+'5.kiadások PMH'!N116</f>
        <v>0</v>
      </c>
      <c r="O116" s="130">
        <f>'2.kiadások Ök'!O116+'3.kiadások Faluház '!O116+'4.kiadások Óvoda'!O116+'5.kiadások PMH'!O116</f>
        <v>0</v>
      </c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3"/>
      <c r="AF116" s="23"/>
    </row>
    <row r="117" spans="1:32">
      <c r="A117" s="37" t="s">
        <v>13</v>
      </c>
      <c r="B117" s="5" t="s">
        <v>488</v>
      </c>
      <c r="C117" s="130">
        <f>'2.kiadások Ök'!C117+'3.kiadások Faluház '!C117+'4.kiadások Óvoda'!C117+'5.kiadások PMH'!C117</f>
        <v>0</v>
      </c>
      <c r="D117" s="130">
        <f>'2.kiadások Ök'!D117+'3.kiadások Faluház '!D117+'4.kiadások Óvoda'!D117+'5.kiadások PMH'!D117</f>
        <v>0</v>
      </c>
      <c r="E117" s="130">
        <f>'2.kiadások Ök'!E117+'3.kiadások Faluház '!E117+'4.kiadások Óvoda'!E117+'5.kiadások PMH'!E117</f>
        <v>0</v>
      </c>
      <c r="F117" s="130">
        <f>'2.kiadások Ök'!F117+'3.kiadások Faluház '!F117+'4.kiadások Óvoda'!F117+'5.kiadások PMH'!F117</f>
        <v>0</v>
      </c>
      <c r="G117" s="130">
        <f>'2.kiadások Ök'!G117+'3.kiadások Faluház '!G117+'4.kiadások Óvoda'!G117+'5.kiadások PMH'!G117</f>
        <v>0</v>
      </c>
      <c r="H117" s="130">
        <f>'2.kiadások Ök'!H117+'3.kiadások Faluház '!H117+'4.kiadások Óvoda'!H117+'5.kiadások PMH'!H117</f>
        <v>0</v>
      </c>
      <c r="I117" s="130">
        <f>'2.kiadások Ök'!I117+'3.kiadások Faluház '!I117+'4.kiadások Óvoda'!I117+'5.kiadások PMH'!I117</f>
        <v>0</v>
      </c>
      <c r="J117" s="130">
        <f>'2.kiadások Ök'!J117+'3.kiadások Faluház '!J117+'4.kiadások Óvoda'!J117+'5.kiadások PMH'!J117</f>
        <v>0</v>
      </c>
      <c r="K117" s="130">
        <f>'2.kiadások Ök'!K117+'3.kiadások Faluház '!K117+'4.kiadások Óvoda'!K117+'5.kiadások PMH'!K117</f>
        <v>0</v>
      </c>
      <c r="L117" s="130">
        <f>'2.kiadások Ök'!L117+'3.kiadások Faluház '!L117+'4.kiadások Óvoda'!L117+'5.kiadások PMH'!L117</f>
        <v>0</v>
      </c>
      <c r="M117" s="130">
        <f>'2.kiadások Ök'!M117+'3.kiadások Faluház '!M117+'4.kiadások Óvoda'!M117+'5.kiadások PMH'!M117</f>
        <v>0</v>
      </c>
      <c r="N117" s="130">
        <f>'2.kiadások Ök'!N117+'3.kiadások Faluház '!N117+'4.kiadások Óvoda'!N117+'5.kiadások PMH'!N117</f>
        <v>0</v>
      </c>
      <c r="O117" s="130">
        <f>'2.kiadások Ök'!O117+'3.kiadások Faluház '!O117+'4.kiadások Óvoda'!O117+'5.kiadások PMH'!O117</f>
        <v>0</v>
      </c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3"/>
      <c r="AF117" s="23"/>
    </row>
    <row r="118" spans="1:32">
      <c r="A118" s="37" t="s">
        <v>1083</v>
      </c>
      <c r="B118" s="5" t="s">
        <v>489</v>
      </c>
      <c r="C118" s="130">
        <f>'2.kiadások Ök'!C118+'3.kiadások Faluház '!C118+'4.kiadások Óvoda'!C118+'5.kiadások PMH'!C118</f>
        <v>0</v>
      </c>
      <c r="D118" s="130">
        <f>'2.kiadások Ök'!D118+'3.kiadások Faluház '!D118+'4.kiadások Óvoda'!D118+'5.kiadások PMH'!D118</f>
        <v>0</v>
      </c>
      <c r="E118" s="130">
        <f>'2.kiadások Ök'!E118+'3.kiadások Faluház '!E118+'4.kiadások Óvoda'!E118+'5.kiadások PMH'!E118</f>
        <v>0</v>
      </c>
      <c r="F118" s="130">
        <f>'2.kiadások Ök'!F118+'3.kiadások Faluház '!F118+'4.kiadások Óvoda'!F118+'5.kiadások PMH'!F118</f>
        <v>0</v>
      </c>
      <c r="G118" s="130">
        <f>'2.kiadások Ök'!G118+'3.kiadások Faluház '!G118+'4.kiadások Óvoda'!G118+'5.kiadások PMH'!G118</f>
        <v>0</v>
      </c>
      <c r="H118" s="130">
        <f>'2.kiadások Ök'!H118+'3.kiadások Faluház '!H118+'4.kiadások Óvoda'!H118+'5.kiadások PMH'!H118</f>
        <v>0</v>
      </c>
      <c r="I118" s="130">
        <f>'2.kiadások Ök'!I118+'3.kiadások Faluház '!I118+'4.kiadások Óvoda'!I118+'5.kiadások PMH'!I118</f>
        <v>0</v>
      </c>
      <c r="J118" s="130">
        <f>'2.kiadások Ök'!J118+'3.kiadások Faluház '!J118+'4.kiadások Óvoda'!J118+'5.kiadások PMH'!J118</f>
        <v>0</v>
      </c>
      <c r="K118" s="130">
        <f>'2.kiadások Ök'!K118+'3.kiadások Faluház '!K118+'4.kiadások Óvoda'!K118+'5.kiadások PMH'!K118</f>
        <v>0</v>
      </c>
      <c r="L118" s="130">
        <f>'2.kiadások Ök'!L118+'3.kiadások Faluház '!L118+'4.kiadások Óvoda'!L118+'5.kiadások PMH'!L118</f>
        <v>0</v>
      </c>
      <c r="M118" s="130">
        <f>'2.kiadások Ök'!M118+'3.kiadások Faluház '!M118+'4.kiadások Óvoda'!M118+'5.kiadások PMH'!M118</f>
        <v>0</v>
      </c>
      <c r="N118" s="130">
        <f>'2.kiadások Ök'!N118+'3.kiadások Faluház '!N118+'4.kiadások Óvoda'!N118+'5.kiadások PMH'!N118</f>
        <v>0</v>
      </c>
      <c r="O118" s="130">
        <f>'2.kiadások Ök'!O118+'3.kiadások Faluház '!O118+'4.kiadások Óvoda'!O118+'5.kiadások PMH'!O118</f>
        <v>0</v>
      </c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3"/>
      <c r="AF118" s="23"/>
    </row>
    <row r="119" spans="1:32">
      <c r="A119" s="38" t="s">
        <v>1084</v>
      </c>
      <c r="B119" s="39" t="s">
        <v>493</v>
      </c>
      <c r="C119" s="130">
        <f>'2.kiadások Ök'!C119+'3.kiadások Faluház '!C119+'4.kiadások Óvoda'!C119+'5.kiadások PMH'!C119</f>
        <v>0</v>
      </c>
      <c r="D119" s="130">
        <f>'2.kiadások Ök'!D119+'3.kiadások Faluház '!D119+'4.kiadások Óvoda'!D119+'5.kiadások PMH'!D119</f>
        <v>0</v>
      </c>
      <c r="E119" s="130">
        <f>'2.kiadások Ök'!E119+'3.kiadások Faluház '!E119+'4.kiadások Óvoda'!E119+'5.kiadások PMH'!E119</f>
        <v>0</v>
      </c>
      <c r="F119" s="130">
        <f>'2.kiadások Ök'!F119+'3.kiadások Faluház '!F119+'4.kiadások Óvoda'!F119+'5.kiadások PMH'!F119</f>
        <v>0</v>
      </c>
      <c r="G119" s="130">
        <f>'2.kiadások Ök'!G119+'3.kiadások Faluház '!G119+'4.kiadások Óvoda'!G119+'5.kiadások PMH'!G119</f>
        <v>0</v>
      </c>
      <c r="H119" s="130">
        <f>'2.kiadások Ök'!H119+'3.kiadások Faluház '!H119+'4.kiadások Óvoda'!H119+'5.kiadások PMH'!H119</f>
        <v>0</v>
      </c>
      <c r="I119" s="130">
        <f>'2.kiadások Ök'!I119+'3.kiadások Faluház '!I119+'4.kiadások Óvoda'!I119+'5.kiadások PMH'!I119</f>
        <v>0</v>
      </c>
      <c r="J119" s="130">
        <f>'2.kiadások Ök'!J119+'3.kiadások Faluház '!J119+'4.kiadások Óvoda'!J119+'5.kiadások PMH'!J119</f>
        <v>0</v>
      </c>
      <c r="K119" s="130">
        <f>'2.kiadások Ök'!K119+'3.kiadások Faluház '!K119+'4.kiadások Óvoda'!K119+'5.kiadások PMH'!K119</f>
        <v>0</v>
      </c>
      <c r="L119" s="130">
        <f>'2.kiadások Ök'!L119+'3.kiadások Faluház '!L119+'4.kiadások Óvoda'!L119+'5.kiadások PMH'!L119</f>
        <v>0</v>
      </c>
      <c r="M119" s="130">
        <f>'2.kiadások Ök'!M119+'3.kiadások Faluház '!M119+'4.kiadások Óvoda'!M119+'5.kiadások PMH'!M119</f>
        <v>0</v>
      </c>
      <c r="N119" s="130">
        <f>'2.kiadások Ök'!N119+'3.kiadások Faluház '!N119+'4.kiadások Óvoda'!N119+'5.kiadások PMH'!N119</f>
        <v>0</v>
      </c>
      <c r="O119" s="130">
        <f>'2.kiadások Ök'!O119+'3.kiadások Faluház '!O119+'4.kiadások Óvoda'!O119+'5.kiadások PMH'!O119</f>
        <v>0</v>
      </c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3"/>
      <c r="AF119" s="23"/>
    </row>
    <row r="120" spans="1:32">
      <c r="A120" s="13" t="s">
        <v>494</v>
      </c>
      <c r="B120" s="5" t="s">
        <v>495</v>
      </c>
      <c r="C120" s="130">
        <f>'2.kiadások Ök'!C120+'3.kiadások Faluház '!C120+'4.kiadások Óvoda'!C120+'5.kiadások PMH'!C120</f>
        <v>0</v>
      </c>
      <c r="D120" s="130">
        <f>'2.kiadások Ök'!D120+'3.kiadások Faluház '!D120+'4.kiadások Óvoda'!D120+'5.kiadások PMH'!D120</f>
        <v>0</v>
      </c>
      <c r="E120" s="130">
        <f>'2.kiadások Ök'!E120+'3.kiadások Faluház '!E120+'4.kiadások Óvoda'!E120+'5.kiadások PMH'!E120</f>
        <v>0</v>
      </c>
      <c r="F120" s="130">
        <f>'2.kiadások Ök'!F120+'3.kiadások Faluház '!F120+'4.kiadások Óvoda'!F120+'5.kiadások PMH'!F120</f>
        <v>0</v>
      </c>
      <c r="G120" s="130">
        <f>'2.kiadások Ök'!G120+'3.kiadások Faluház '!G120+'4.kiadások Óvoda'!G120+'5.kiadások PMH'!G120</f>
        <v>0</v>
      </c>
      <c r="H120" s="130">
        <f>'2.kiadások Ök'!H120+'3.kiadások Faluház '!H120+'4.kiadások Óvoda'!H120+'5.kiadások PMH'!H120</f>
        <v>0</v>
      </c>
      <c r="I120" s="130">
        <f>'2.kiadások Ök'!I120+'3.kiadások Faluház '!I120+'4.kiadások Óvoda'!I120+'5.kiadások PMH'!I120</f>
        <v>0</v>
      </c>
      <c r="J120" s="130">
        <f>'2.kiadások Ök'!J120+'3.kiadások Faluház '!J120+'4.kiadások Óvoda'!J120+'5.kiadások PMH'!J120</f>
        <v>0</v>
      </c>
      <c r="K120" s="130">
        <f>'2.kiadások Ök'!K120+'3.kiadások Faluház '!K120+'4.kiadások Óvoda'!K120+'5.kiadások PMH'!K120</f>
        <v>0</v>
      </c>
      <c r="L120" s="130">
        <f>'2.kiadások Ök'!L120+'3.kiadások Faluház '!L120+'4.kiadások Óvoda'!L120+'5.kiadások PMH'!L120</f>
        <v>0</v>
      </c>
      <c r="M120" s="130">
        <f>'2.kiadások Ök'!M120+'3.kiadások Faluház '!M120+'4.kiadások Óvoda'!M120+'5.kiadások PMH'!M120</f>
        <v>0</v>
      </c>
      <c r="N120" s="130">
        <f>'2.kiadások Ök'!N120+'3.kiadások Faluház '!N120+'4.kiadások Óvoda'!N120+'5.kiadások PMH'!N120</f>
        <v>0</v>
      </c>
      <c r="O120" s="130">
        <f>'2.kiadások Ök'!O120+'3.kiadások Faluház '!O120+'4.kiadások Óvoda'!O120+'5.kiadások PMH'!O120</f>
        <v>0</v>
      </c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3"/>
      <c r="AF120" s="23"/>
    </row>
    <row r="121" spans="1:32" ht="15.6">
      <c r="A121" s="40" t="s">
        <v>17</v>
      </c>
      <c r="B121" s="41" t="s">
        <v>496</v>
      </c>
      <c r="C121" s="130">
        <f>'2.kiadások Ök'!C121+'3.kiadások Faluház '!C121+'4.kiadások Óvoda'!C121+'5.kiadások PMH'!C121</f>
        <v>0</v>
      </c>
      <c r="D121" s="130">
        <f>'2.kiadások Ök'!D121+'3.kiadások Faluház '!D121+'4.kiadások Óvoda'!D121+'5.kiadások PMH'!D121</f>
        <v>145470</v>
      </c>
      <c r="E121" s="130">
        <f>'2.kiadások Ök'!E121+'3.kiadások Faluház '!E121+'4.kiadások Óvoda'!E121+'5.kiadások PMH'!E121</f>
        <v>145470</v>
      </c>
      <c r="F121" s="130">
        <f>'2.kiadások Ök'!F121+'3.kiadások Faluház '!F121+'4.kiadások Óvoda'!F121+'5.kiadások PMH'!F121</f>
        <v>144334</v>
      </c>
      <c r="G121" s="130">
        <f>'2.kiadások Ök'!G121+'3.kiadások Faluház '!G121+'4.kiadások Óvoda'!G121+'5.kiadások PMH'!G121</f>
        <v>0</v>
      </c>
      <c r="H121" s="130">
        <f>'2.kiadások Ök'!H121+'3.kiadások Faluház '!H121+'4.kiadások Óvoda'!H121+'5.kiadások PMH'!H121</f>
        <v>0</v>
      </c>
      <c r="I121" s="130">
        <f>'2.kiadások Ök'!I121+'3.kiadások Faluház '!I121+'4.kiadások Óvoda'!I121+'5.kiadások PMH'!I121</f>
        <v>0</v>
      </c>
      <c r="J121" s="130">
        <f>'2.kiadások Ök'!J121+'3.kiadások Faluház '!J121+'4.kiadások Óvoda'!J121+'5.kiadások PMH'!J121</f>
        <v>0</v>
      </c>
      <c r="K121" s="130">
        <f>'2.kiadások Ök'!K121+'3.kiadások Faluház '!K121+'4.kiadások Óvoda'!K121+'5.kiadások PMH'!K121</f>
        <v>0</v>
      </c>
      <c r="L121" s="130">
        <f>'2.kiadások Ök'!L121+'3.kiadások Faluház '!L121+'4.kiadások Óvoda'!L121+'5.kiadások PMH'!L121</f>
        <v>144334</v>
      </c>
      <c r="M121" s="130">
        <f>'2.kiadások Ök'!M121+'3.kiadások Faluház '!M121+'4.kiadások Óvoda'!M121+'5.kiadások PMH'!M121</f>
        <v>145470</v>
      </c>
      <c r="N121" s="130">
        <f>'2.kiadások Ök'!N121+'3.kiadások Faluház '!N121+'4.kiadások Óvoda'!N121+'5.kiadások PMH'!N121</f>
        <v>145470</v>
      </c>
      <c r="O121" s="130">
        <v>145470</v>
      </c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3"/>
      <c r="AF121" s="23"/>
    </row>
    <row r="122" spans="1:32" ht="15.6">
      <c r="A122" s="127" t="s">
        <v>54</v>
      </c>
      <c r="B122" s="128"/>
      <c r="C122" s="130">
        <f>'2.kiadások Ök'!C122+'3.kiadások Faluház '!C122+'4.kiadások Óvoda'!C122+'5.kiadások PMH'!C122</f>
        <v>503313</v>
      </c>
      <c r="D122" s="130">
        <f>'2.kiadások Ök'!D122+'3.kiadások Faluház '!D122+'4.kiadások Óvoda'!D122+'5.kiadások PMH'!D122</f>
        <v>1067755</v>
      </c>
      <c r="E122" s="130">
        <f>'2.kiadások Ök'!E122+'3.kiadások Faluház '!E122+'4.kiadások Óvoda'!E122+'5.kiadások PMH'!E122</f>
        <v>564790</v>
      </c>
      <c r="F122" s="130">
        <f>'2.kiadások Ök'!F122+'3.kiadások Faluház '!F122+'4.kiadások Óvoda'!F122+'5.kiadások PMH'!F122</f>
        <v>546348</v>
      </c>
      <c r="G122" s="130">
        <f>'2.kiadások Ök'!G122+'3.kiadások Faluház '!G122+'4.kiadások Óvoda'!G122+'5.kiadások PMH'!G122</f>
        <v>0</v>
      </c>
      <c r="H122" s="130">
        <f>'2.kiadások Ök'!H122+'3.kiadások Faluház '!H122+'4.kiadások Óvoda'!H122+'5.kiadások PMH'!H122</f>
        <v>0</v>
      </c>
      <c r="I122" s="130">
        <f>'2.kiadások Ök'!I122+'3.kiadások Faluház '!I122+'4.kiadások Óvoda'!I122+'5.kiadások PMH'!I122</f>
        <v>0</v>
      </c>
      <c r="J122" s="130">
        <f>'2.kiadások Ök'!J122+'3.kiadások Faluház '!J122+'4.kiadások Óvoda'!J122+'5.kiadások PMH'!J122</f>
        <v>0</v>
      </c>
      <c r="K122" s="130">
        <f>'2.kiadások Ök'!K122+'3.kiadások Faluház '!K122+'4.kiadások Óvoda'!K122+'5.kiadások PMH'!K122</f>
        <v>0</v>
      </c>
      <c r="L122" s="130">
        <f>'2.kiadások Ök'!L122+'3.kiadások Faluház '!L122+'4.kiadások Óvoda'!L122+'5.kiadások PMH'!L122</f>
        <v>1049661</v>
      </c>
      <c r="M122" s="130">
        <f>'2.kiadások Ök'!M122+'3.kiadások Faluház '!M122+'4.kiadások Óvoda'!M122+'5.kiadások PMH'!M122</f>
        <v>1067755</v>
      </c>
      <c r="N122" s="130">
        <f>'2.kiadások Ök'!N122+'3.kiadások Faluház '!N122+'4.kiadások Óvoda'!N122+'5.kiadások PMH'!N122</f>
        <v>564790</v>
      </c>
      <c r="O122" s="130">
        <f>'2.kiadások Ök'!O122+'3.kiadások Faluház '!O122+'4.kiadások Óvoda'!O122+'5.kiadások PMH'!O122</f>
        <v>0</v>
      </c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1:32">
      <c r="B123" s="23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1:32">
      <c r="B124" s="23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</row>
    <row r="125" spans="1:32">
      <c r="B125" s="23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</row>
    <row r="126" spans="1:32">
      <c r="B126" s="23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1:32">
      <c r="B127" s="23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1:32">
      <c r="B128" s="23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2:32">
      <c r="B129" s="23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</row>
    <row r="130" spans="2:32">
      <c r="B130" s="23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</row>
    <row r="131" spans="2:32">
      <c r="B131" s="23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</row>
    <row r="132" spans="2:32">
      <c r="B132" s="23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</row>
    <row r="133" spans="2:32">
      <c r="B133" s="23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</row>
    <row r="134" spans="2:32">
      <c r="B134" s="23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</row>
    <row r="135" spans="2:32">
      <c r="B135" s="23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</row>
    <row r="136" spans="2:32">
      <c r="B136" s="23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</row>
    <row r="137" spans="2:32">
      <c r="B137" s="23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</row>
    <row r="138" spans="2:32">
      <c r="B138" s="23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</row>
    <row r="139" spans="2:32">
      <c r="B139" s="23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</row>
    <row r="140" spans="2:32">
      <c r="B140" s="23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</row>
    <row r="141" spans="2:32">
      <c r="B141" s="23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</row>
    <row r="142" spans="2:32">
      <c r="B142" s="23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</row>
    <row r="143" spans="2:32">
      <c r="B143" s="23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</row>
    <row r="144" spans="2:32">
      <c r="B144" s="23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</row>
    <row r="145" spans="2:32">
      <c r="B145" s="23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</row>
    <row r="146" spans="2:32">
      <c r="B146" s="23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</row>
    <row r="147" spans="2:32">
      <c r="B147" s="23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</row>
    <row r="148" spans="2:32">
      <c r="B148" s="23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</row>
    <row r="149" spans="2:32">
      <c r="B149" s="23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</row>
    <row r="150" spans="2:32">
      <c r="B150" s="23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</row>
    <row r="151" spans="2:32">
      <c r="B151" s="23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</row>
    <row r="152" spans="2:32">
      <c r="B152" s="23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</row>
    <row r="153" spans="2:32">
      <c r="B153" s="23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</row>
    <row r="154" spans="2:32">
      <c r="B154" s="23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</row>
    <row r="155" spans="2:32">
      <c r="B155" s="23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</row>
    <row r="156" spans="2:32">
      <c r="B156" s="23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</row>
    <row r="157" spans="2:32">
      <c r="B157" s="23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</row>
    <row r="158" spans="2:32">
      <c r="B158" s="23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</row>
    <row r="159" spans="2:32">
      <c r="B159" s="23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</row>
    <row r="160" spans="2:32">
      <c r="B160" s="23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</row>
    <row r="161" spans="2:32">
      <c r="B161" s="23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</row>
    <row r="162" spans="2:32">
      <c r="B162" s="23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</row>
    <row r="163" spans="2:32">
      <c r="B163" s="23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2:32">
      <c r="B164" s="23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>
      <c r="B165" s="23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2:32">
      <c r="B166" s="23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>
      <c r="B167" s="23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2:32">
      <c r="B168" s="23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</row>
    <row r="169" spans="2:32">
      <c r="B169" s="23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</row>
    <row r="170" spans="2:32">
      <c r="B170" s="23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</row>
    <row r="171" spans="2:32">
      <c r="B171" s="23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</row>
  </sheetData>
  <mergeCells count="2">
    <mergeCell ref="A1:L1"/>
    <mergeCell ref="A2:L2"/>
  </mergeCells>
  <phoneticPr fontId="46" type="noConversion"/>
  <pageMargins left="0.21" right="0.23" top="0.28000000000000003" bottom="0.28000000000000003" header="0.17" footer="0.17"/>
  <pageSetup paperSize="9" scale="28" orientation="portrait" horizontalDpi="300" verticalDpi="300" r:id="rId1"/>
  <headerFooter alignWithMargins="0">
    <oddHeader>&amp;R6.sz.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N94"/>
  <sheetViews>
    <sheetView zoomScale="70" workbookViewId="0">
      <pane xSplit="2" ySplit="5" topLeftCell="K42" activePane="bottomRight" state="frozen"/>
      <selection activeCell="C92" sqref="C92"/>
      <selection pane="topRight" activeCell="C92" sqref="C92"/>
      <selection pane="bottomLeft" activeCell="C92" sqref="C92"/>
      <selection pane="bottomRight" activeCell="D24" sqref="D24"/>
    </sheetView>
  </sheetViews>
  <sheetFormatPr defaultRowHeight="14.4"/>
  <cols>
    <col min="1" max="1" width="92.5546875" customWidth="1"/>
    <col min="3" max="5" width="16.44140625" style="105" customWidth="1"/>
    <col min="6" max="8" width="16" style="105" customWidth="1"/>
    <col min="9" max="11" width="16.6640625" style="105" customWidth="1"/>
    <col min="12" max="12" width="14.6640625" style="105" customWidth="1"/>
    <col min="13" max="13" width="16.33203125" customWidth="1"/>
    <col min="14" max="14" width="14.33203125" customWidth="1"/>
  </cols>
  <sheetData>
    <row r="1" spans="1:14" ht="27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3"/>
    </row>
    <row r="2" spans="1:14" ht="23.25" customHeight="1">
      <c r="A2" s="284" t="s">
        <v>101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</row>
    <row r="3" spans="1:14" ht="18">
      <c r="A3" s="48"/>
    </row>
    <row r="4" spans="1:14">
      <c r="A4" t="s">
        <v>691</v>
      </c>
    </row>
    <row r="5" spans="1:14" ht="66.599999999999994">
      <c r="A5" s="2" t="s">
        <v>319</v>
      </c>
      <c r="B5" s="3" t="s">
        <v>267</v>
      </c>
      <c r="C5" s="123" t="s">
        <v>1022</v>
      </c>
      <c r="D5" s="123" t="s">
        <v>1021</v>
      </c>
      <c r="E5" s="123" t="s">
        <v>1032</v>
      </c>
      <c r="F5" s="123" t="s">
        <v>1023</v>
      </c>
      <c r="G5" s="123" t="s">
        <v>1024</v>
      </c>
      <c r="H5" s="123" t="s">
        <v>1025</v>
      </c>
      <c r="I5" s="123" t="s">
        <v>1026</v>
      </c>
      <c r="J5" s="123" t="s">
        <v>1027</v>
      </c>
      <c r="K5" s="123" t="s">
        <v>1028</v>
      </c>
      <c r="L5" s="124" t="s">
        <v>1029</v>
      </c>
      <c r="M5" s="124" t="s">
        <v>1030</v>
      </c>
      <c r="N5" s="124" t="s">
        <v>1031</v>
      </c>
    </row>
    <row r="6" spans="1:14" ht="15" customHeight="1">
      <c r="A6" s="31" t="s">
        <v>497</v>
      </c>
      <c r="B6" s="6" t="s">
        <v>498</v>
      </c>
      <c r="C6" s="109">
        <v>61614</v>
      </c>
      <c r="D6" s="109">
        <v>63260</v>
      </c>
      <c r="E6" s="109">
        <v>63260</v>
      </c>
      <c r="F6" s="109"/>
      <c r="G6" s="109"/>
      <c r="H6" s="109"/>
      <c r="I6" s="109"/>
      <c r="J6" s="109"/>
      <c r="K6" s="109"/>
      <c r="L6" s="109">
        <f t="shared" ref="L6:L11" si="0">C6+F6+I6</f>
        <v>61614</v>
      </c>
      <c r="M6" s="109">
        <f t="shared" ref="M6:M11" si="1">D6+G6+J6</f>
        <v>63260</v>
      </c>
      <c r="N6" s="109">
        <f t="shared" ref="N6:N11" si="2">E6+H6+K6</f>
        <v>63260</v>
      </c>
    </row>
    <row r="7" spans="1:14" ht="15" customHeight="1">
      <c r="A7" s="5" t="s">
        <v>499</v>
      </c>
      <c r="B7" s="6" t="s">
        <v>500</v>
      </c>
      <c r="C7" s="109">
        <v>47961</v>
      </c>
      <c r="D7" s="109">
        <v>46559</v>
      </c>
      <c r="E7" s="109">
        <v>46559</v>
      </c>
      <c r="F7" s="109"/>
      <c r="G7" s="109"/>
      <c r="H7" s="109"/>
      <c r="I7" s="109"/>
      <c r="J7" s="109"/>
      <c r="K7" s="109"/>
      <c r="L7" s="109">
        <f t="shared" si="0"/>
        <v>47961</v>
      </c>
      <c r="M7" s="109">
        <f t="shared" si="1"/>
        <v>46559</v>
      </c>
      <c r="N7" s="109">
        <f t="shared" si="2"/>
        <v>46559</v>
      </c>
    </row>
    <row r="8" spans="1:14" ht="15" customHeight="1">
      <c r="A8" s="5" t="s">
        <v>501</v>
      </c>
      <c r="B8" s="6" t="s">
        <v>502</v>
      </c>
      <c r="C8" s="109">
        <v>14826</v>
      </c>
      <c r="D8" s="109">
        <v>26975</v>
      </c>
      <c r="E8" s="109">
        <v>26975</v>
      </c>
      <c r="F8" s="109"/>
      <c r="G8" s="109"/>
      <c r="H8" s="109"/>
      <c r="I8" s="109"/>
      <c r="J8" s="109"/>
      <c r="K8" s="109"/>
      <c r="L8" s="109">
        <f t="shared" si="0"/>
        <v>14826</v>
      </c>
      <c r="M8" s="109">
        <f t="shared" si="1"/>
        <v>26975</v>
      </c>
      <c r="N8" s="109">
        <f t="shared" si="2"/>
        <v>26975</v>
      </c>
    </row>
    <row r="9" spans="1:14" ht="15" customHeight="1">
      <c r="A9" s="5" t="s">
        <v>503</v>
      </c>
      <c r="B9" s="6" t="s">
        <v>504</v>
      </c>
      <c r="C9" s="109">
        <v>2840</v>
      </c>
      <c r="D9" s="109">
        <v>2840</v>
      </c>
      <c r="E9" s="109">
        <v>2840</v>
      </c>
      <c r="F9" s="109"/>
      <c r="G9" s="109"/>
      <c r="H9" s="109"/>
      <c r="I9" s="109"/>
      <c r="J9" s="109"/>
      <c r="K9" s="109"/>
      <c r="L9" s="109">
        <f t="shared" si="0"/>
        <v>2840</v>
      </c>
      <c r="M9" s="109">
        <f t="shared" si="1"/>
        <v>2840</v>
      </c>
      <c r="N9" s="109">
        <f t="shared" si="2"/>
        <v>2840</v>
      </c>
    </row>
    <row r="10" spans="1:14" ht="15" customHeight="1">
      <c r="A10" s="5" t="s">
        <v>505</v>
      </c>
      <c r="B10" s="6" t="s">
        <v>506</v>
      </c>
      <c r="C10" s="109">
        <v>168</v>
      </c>
      <c r="D10" s="109">
        <v>431</v>
      </c>
      <c r="E10" s="109">
        <v>431</v>
      </c>
      <c r="F10" s="109"/>
      <c r="G10" s="109"/>
      <c r="H10" s="109"/>
      <c r="I10" s="109"/>
      <c r="J10" s="109"/>
      <c r="K10" s="109"/>
      <c r="L10" s="109">
        <f t="shared" si="0"/>
        <v>168</v>
      </c>
      <c r="M10" s="109">
        <f t="shared" si="1"/>
        <v>431</v>
      </c>
      <c r="N10" s="109">
        <f t="shared" si="2"/>
        <v>431</v>
      </c>
    </row>
    <row r="11" spans="1:14" ht="15" customHeight="1">
      <c r="A11" s="5" t="s">
        <v>507</v>
      </c>
      <c r="B11" s="6" t="s">
        <v>508</v>
      </c>
      <c r="C11" s="109"/>
      <c r="D11" s="109">
        <v>2847</v>
      </c>
      <c r="E11" s="109">
        <v>2847</v>
      </c>
      <c r="F11" s="109"/>
      <c r="G11" s="109"/>
      <c r="H11" s="109"/>
      <c r="I11" s="109"/>
      <c r="J11" s="109"/>
      <c r="K11" s="109"/>
      <c r="L11" s="109">
        <f t="shared" si="0"/>
        <v>0</v>
      </c>
      <c r="M11" s="109">
        <f t="shared" si="1"/>
        <v>2847</v>
      </c>
      <c r="N11" s="109">
        <f t="shared" si="2"/>
        <v>2847</v>
      </c>
    </row>
    <row r="12" spans="1:14" ht="15" customHeight="1">
      <c r="A12" s="7" t="s">
        <v>57</v>
      </c>
      <c r="B12" s="8" t="s">
        <v>509</v>
      </c>
      <c r="C12" s="120">
        <f>SUM(C6:C11)</f>
        <v>127409</v>
      </c>
      <c r="D12" s="120">
        <f t="shared" ref="D12:K12" si="3">SUM(D6:D11)</f>
        <v>142912</v>
      </c>
      <c r="E12" s="120">
        <f t="shared" si="3"/>
        <v>142912</v>
      </c>
      <c r="F12" s="120">
        <f t="shared" si="3"/>
        <v>0</v>
      </c>
      <c r="G12" s="120">
        <f t="shared" si="3"/>
        <v>0</v>
      </c>
      <c r="H12" s="120">
        <f t="shared" si="3"/>
        <v>0</v>
      </c>
      <c r="I12" s="120">
        <f t="shared" si="3"/>
        <v>0</v>
      </c>
      <c r="J12" s="120">
        <f t="shared" si="3"/>
        <v>0</v>
      </c>
      <c r="K12" s="120">
        <f t="shared" si="3"/>
        <v>0</v>
      </c>
      <c r="L12" s="109">
        <f t="shared" ref="L12:L75" si="4">C12+F12+I12</f>
        <v>127409</v>
      </c>
      <c r="M12" s="109">
        <f t="shared" ref="M12:M75" si="5">D12+G12+J12</f>
        <v>142912</v>
      </c>
      <c r="N12" s="109">
        <f t="shared" ref="N12:N75" si="6">E12+H12+K12</f>
        <v>142912</v>
      </c>
    </row>
    <row r="13" spans="1:14" ht="15" customHeight="1">
      <c r="A13" s="5" t="s">
        <v>510</v>
      </c>
      <c r="B13" s="6" t="s">
        <v>511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>
        <f t="shared" si="4"/>
        <v>0</v>
      </c>
      <c r="M13" s="109">
        <f t="shared" si="5"/>
        <v>0</v>
      </c>
      <c r="N13" s="109">
        <f t="shared" si="6"/>
        <v>0</v>
      </c>
    </row>
    <row r="14" spans="1:14" ht="15" customHeight="1">
      <c r="A14" s="5" t="s">
        <v>512</v>
      </c>
      <c r="B14" s="6" t="s">
        <v>513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>
        <f t="shared" si="4"/>
        <v>0</v>
      </c>
      <c r="M14" s="109">
        <f t="shared" si="5"/>
        <v>0</v>
      </c>
      <c r="N14" s="109">
        <f t="shared" si="6"/>
        <v>0</v>
      </c>
    </row>
    <row r="15" spans="1:14" ht="15" customHeight="1">
      <c r="A15" s="5" t="s">
        <v>18</v>
      </c>
      <c r="B15" s="6" t="s">
        <v>514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>
        <f t="shared" si="4"/>
        <v>0</v>
      </c>
      <c r="M15" s="109">
        <f t="shared" si="5"/>
        <v>0</v>
      </c>
      <c r="N15" s="109">
        <f t="shared" si="6"/>
        <v>0</v>
      </c>
    </row>
    <row r="16" spans="1:14" ht="15" customHeight="1">
      <c r="A16" s="5" t="s">
        <v>19</v>
      </c>
      <c r="B16" s="6" t="s">
        <v>515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>
        <f t="shared" si="4"/>
        <v>0</v>
      </c>
      <c r="M16" s="109">
        <f t="shared" si="5"/>
        <v>0</v>
      </c>
      <c r="N16" s="109">
        <f t="shared" si="6"/>
        <v>0</v>
      </c>
    </row>
    <row r="17" spans="1:14" ht="15" customHeight="1">
      <c r="A17" s="5" t="s">
        <v>20</v>
      </c>
      <c r="B17" s="6" t="s">
        <v>516</v>
      </c>
      <c r="C17" s="109">
        <v>49529</v>
      </c>
      <c r="D17" s="109">
        <f>5140+44389</f>
        <v>49529</v>
      </c>
      <c r="E17" s="109">
        <f>500+6834+403</f>
        <v>7737</v>
      </c>
      <c r="F17" s="109"/>
      <c r="G17" s="109"/>
      <c r="H17" s="109"/>
      <c r="I17" s="109"/>
      <c r="J17" s="109"/>
      <c r="K17" s="109"/>
      <c r="L17" s="109">
        <f t="shared" si="4"/>
        <v>49529</v>
      </c>
      <c r="M17" s="109">
        <f t="shared" si="5"/>
        <v>49529</v>
      </c>
      <c r="N17" s="109">
        <f t="shared" si="6"/>
        <v>7737</v>
      </c>
    </row>
    <row r="18" spans="1:14" ht="15" customHeight="1">
      <c r="A18" s="39" t="s">
        <v>58</v>
      </c>
      <c r="B18" s="50" t="s">
        <v>517</v>
      </c>
      <c r="C18" s="120">
        <f>SUM(C13:C17)+C12</f>
        <v>176938</v>
      </c>
      <c r="D18" s="120">
        <f t="shared" ref="D18:K18" si="7">SUM(D13:D17)+D12</f>
        <v>192441</v>
      </c>
      <c r="E18" s="120">
        <f t="shared" si="7"/>
        <v>150649</v>
      </c>
      <c r="F18" s="120">
        <f t="shared" si="7"/>
        <v>0</v>
      </c>
      <c r="G18" s="120">
        <f t="shared" si="7"/>
        <v>0</v>
      </c>
      <c r="H18" s="120">
        <f t="shared" si="7"/>
        <v>0</v>
      </c>
      <c r="I18" s="120">
        <f t="shared" si="7"/>
        <v>0</v>
      </c>
      <c r="J18" s="120">
        <f t="shared" si="7"/>
        <v>0</v>
      </c>
      <c r="K18" s="120">
        <f t="shared" si="7"/>
        <v>0</v>
      </c>
      <c r="L18" s="109">
        <f t="shared" si="4"/>
        <v>176938</v>
      </c>
      <c r="M18" s="109">
        <f t="shared" si="5"/>
        <v>192441</v>
      </c>
      <c r="N18" s="109">
        <f t="shared" si="6"/>
        <v>150649</v>
      </c>
    </row>
    <row r="19" spans="1:14" ht="15" customHeight="1">
      <c r="A19" s="5" t="s">
        <v>518</v>
      </c>
      <c r="B19" s="6" t="s">
        <v>519</v>
      </c>
      <c r="C19" s="109"/>
      <c r="D19" s="109">
        <v>12798</v>
      </c>
      <c r="E19" s="109">
        <v>12798</v>
      </c>
      <c r="F19" s="109"/>
      <c r="G19" s="109"/>
      <c r="H19" s="109"/>
      <c r="I19" s="109"/>
      <c r="J19" s="109"/>
      <c r="K19" s="109"/>
      <c r="L19" s="109">
        <f t="shared" si="4"/>
        <v>0</v>
      </c>
      <c r="M19" s="109">
        <f t="shared" si="5"/>
        <v>12798</v>
      </c>
      <c r="N19" s="109">
        <f t="shared" si="6"/>
        <v>12798</v>
      </c>
    </row>
    <row r="20" spans="1:14" ht="15" customHeight="1">
      <c r="A20" s="5" t="s">
        <v>520</v>
      </c>
      <c r="B20" s="6" t="s">
        <v>521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>
        <f t="shared" si="4"/>
        <v>0</v>
      </c>
      <c r="M20" s="109">
        <f t="shared" si="5"/>
        <v>0</v>
      </c>
      <c r="N20" s="109">
        <f t="shared" si="6"/>
        <v>0</v>
      </c>
    </row>
    <row r="21" spans="1:14" ht="15" customHeight="1">
      <c r="A21" s="5" t="s">
        <v>21</v>
      </c>
      <c r="B21" s="6" t="s">
        <v>522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>
        <f t="shared" si="4"/>
        <v>0</v>
      </c>
      <c r="M21" s="109">
        <f t="shared" si="5"/>
        <v>0</v>
      </c>
      <c r="N21" s="109">
        <f t="shared" si="6"/>
        <v>0</v>
      </c>
    </row>
    <row r="22" spans="1:14" ht="15" customHeight="1">
      <c r="A22" s="5" t="s">
        <v>22</v>
      </c>
      <c r="B22" s="6" t="s">
        <v>523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>
        <f t="shared" si="4"/>
        <v>0</v>
      </c>
      <c r="M22" s="109">
        <f t="shared" si="5"/>
        <v>0</v>
      </c>
      <c r="N22" s="109">
        <f t="shared" si="6"/>
        <v>0</v>
      </c>
    </row>
    <row r="23" spans="1:14" ht="15" customHeight="1">
      <c r="A23" s="5" t="s">
        <v>23</v>
      </c>
      <c r="B23" s="6" t="s">
        <v>524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>
        <f t="shared" si="4"/>
        <v>0</v>
      </c>
      <c r="M23" s="109">
        <f t="shared" si="5"/>
        <v>0</v>
      </c>
      <c r="N23" s="109">
        <f t="shared" si="6"/>
        <v>0</v>
      </c>
    </row>
    <row r="24" spans="1:14" ht="15" customHeight="1">
      <c r="A24" s="39" t="s">
        <v>59</v>
      </c>
      <c r="B24" s="50" t="s">
        <v>525</v>
      </c>
      <c r="C24" s="120">
        <f>SUM(C19:C23)</f>
        <v>0</v>
      </c>
      <c r="D24" s="120">
        <f t="shared" ref="D24:K24" si="8">SUM(D19:D23)</f>
        <v>12798</v>
      </c>
      <c r="E24" s="120">
        <f t="shared" si="8"/>
        <v>12798</v>
      </c>
      <c r="F24" s="120">
        <f t="shared" si="8"/>
        <v>0</v>
      </c>
      <c r="G24" s="120">
        <f t="shared" si="8"/>
        <v>0</v>
      </c>
      <c r="H24" s="120">
        <f t="shared" si="8"/>
        <v>0</v>
      </c>
      <c r="I24" s="120">
        <f t="shared" si="8"/>
        <v>0</v>
      </c>
      <c r="J24" s="120">
        <f t="shared" si="8"/>
        <v>0</v>
      </c>
      <c r="K24" s="120">
        <f t="shared" si="8"/>
        <v>0</v>
      </c>
      <c r="L24" s="109">
        <f t="shared" si="4"/>
        <v>0</v>
      </c>
      <c r="M24" s="109">
        <f t="shared" si="5"/>
        <v>12798</v>
      </c>
      <c r="N24" s="109">
        <f t="shared" si="6"/>
        <v>12798</v>
      </c>
    </row>
    <row r="25" spans="1:14" ht="15" customHeight="1">
      <c r="A25" s="5" t="s">
        <v>24</v>
      </c>
      <c r="B25" s="6" t="s">
        <v>526</v>
      </c>
      <c r="C25" s="109">
        <v>50</v>
      </c>
      <c r="D25" s="109">
        <v>50</v>
      </c>
      <c r="E25" s="109"/>
      <c r="F25" s="109"/>
      <c r="G25" s="109"/>
      <c r="H25" s="109"/>
      <c r="I25" s="109"/>
      <c r="J25" s="109"/>
      <c r="K25" s="109"/>
      <c r="L25" s="109">
        <f t="shared" si="4"/>
        <v>50</v>
      </c>
      <c r="M25" s="109">
        <f t="shared" si="5"/>
        <v>50</v>
      </c>
      <c r="N25" s="109">
        <f t="shared" si="6"/>
        <v>0</v>
      </c>
    </row>
    <row r="26" spans="1:14" ht="15" customHeight="1">
      <c r="A26" s="5" t="s">
        <v>25</v>
      </c>
      <c r="B26" s="6" t="s">
        <v>527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>
        <f t="shared" si="4"/>
        <v>0</v>
      </c>
      <c r="M26" s="109">
        <f t="shared" si="5"/>
        <v>0</v>
      </c>
      <c r="N26" s="109">
        <f t="shared" si="6"/>
        <v>0</v>
      </c>
    </row>
    <row r="27" spans="1:14" ht="15" customHeight="1">
      <c r="A27" s="7" t="s">
        <v>60</v>
      </c>
      <c r="B27" s="8" t="s">
        <v>528</v>
      </c>
      <c r="C27" s="120">
        <f>SUM(C25:C26)</f>
        <v>50</v>
      </c>
      <c r="D27" s="120">
        <f t="shared" ref="D27:K27" si="9">SUM(D25:D26)</f>
        <v>50</v>
      </c>
      <c r="E27" s="120">
        <f t="shared" si="9"/>
        <v>0</v>
      </c>
      <c r="F27" s="120">
        <f t="shared" si="9"/>
        <v>0</v>
      </c>
      <c r="G27" s="120">
        <f t="shared" si="9"/>
        <v>0</v>
      </c>
      <c r="H27" s="120">
        <f t="shared" si="9"/>
        <v>0</v>
      </c>
      <c r="I27" s="120">
        <f t="shared" si="9"/>
        <v>0</v>
      </c>
      <c r="J27" s="120">
        <f t="shared" si="9"/>
        <v>0</v>
      </c>
      <c r="K27" s="120">
        <f t="shared" si="9"/>
        <v>0</v>
      </c>
      <c r="L27" s="109">
        <f t="shared" si="4"/>
        <v>50</v>
      </c>
      <c r="M27" s="109">
        <f t="shared" si="5"/>
        <v>50</v>
      </c>
      <c r="N27" s="109">
        <f t="shared" si="6"/>
        <v>0</v>
      </c>
    </row>
    <row r="28" spans="1:14" ht="15" customHeight="1">
      <c r="A28" s="5" t="s">
        <v>26</v>
      </c>
      <c r="B28" s="6" t="s">
        <v>529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>
        <f t="shared" si="4"/>
        <v>0</v>
      </c>
      <c r="M28" s="109">
        <f t="shared" si="5"/>
        <v>0</v>
      </c>
      <c r="N28" s="109">
        <f t="shared" si="6"/>
        <v>0</v>
      </c>
    </row>
    <row r="29" spans="1:14" ht="15" customHeight="1">
      <c r="A29" s="5" t="s">
        <v>27</v>
      </c>
      <c r="B29" s="6" t="s">
        <v>530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>
        <f t="shared" si="4"/>
        <v>0</v>
      </c>
      <c r="M29" s="109">
        <f t="shared" si="5"/>
        <v>0</v>
      </c>
      <c r="N29" s="109">
        <f t="shared" si="6"/>
        <v>0</v>
      </c>
    </row>
    <row r="30" spans="1:14" ht="15" customHeight="1">
      <c r="A30" s="5" t="s">
        <v>28</v>
      </c>
      <c r="B30" s="6" t="s">
        <v>531</v>
      </c>
      <c r="C30" s="109">
        <v>96308</v>
      </c>
      <c r="D30" s="109">
        <f>53285+2079+14335+26609</f>
        <v>96308</v>
      </c>
      <c r="E30" s="109">
        <f>55897+2427+11823+26092</f>
        <v>96239</v>
      </c>
      <c r="F30" s="109"/>
      <c r="G30" s="109"/>
      <c r="H30" s="109"/>
      <c r="I30" s="109"/>
      <c r="J30" s="109"/>
      <c r="K30" s="109"/>
      <c r="L30" s="109">
        <f t="shared" si="4"/>
        <v>96308</v>
      </c>
      <c r="M30" s="109">
        <f t="shared" si="5"/>
        <v>96308</v>
      </c>
      <c r="N30" s="109">
        <f t="shared" si="6"/>
        <v>96239</v>
      </c>
    </row>
    <row r="31" spans="1:14" ht="15" customHeight="1">
      <c r="A31" s="5" t="s">
        <v>29</v>
      </c>
      <c r="B31" s="6" t="s">
        <v>532</v>
      </c>
      <c r="C31" s="109">
        <v>35221</v>
      </c>
      <c r="D31" s="109">
        <v>35221</v>
      </c>
      <c r="E31" s="109">
        <v>38113</v>
      </c>
      <c r="F31" s="109"/>
      <c r="G31" s="109"/>
      <c r="H31" s="109"/>
      <c r="I31" s="109"/>
      <c r="J31" s="109"/>
      <c r="K31" s="109"/>
      <c r="L31" s="109">
        <f t="shared" si="4"/>
        <v>35221</v>
      </c>
      <c r="M31" s="109">
        <f t="shared" si="5"/>
        <v>35221</v>
      </c>
      <c r="N31" s="109">
        <f t="shared" si="6"/>
        <v>38113</v>
      </c>
    </row>
    <row r="32" spans="1:14" ht="15" customHeight="1">
      <c r="A32" s="5" t="s">
        <v>30</v>
      </c>
      <c r="B32" s="6" t="s">
        <v>535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>
        <f t="shared" si="4"/>
        <v>0</v>
      </c>
      <c r="M32" s="109">
        <f t="shared" si="5"/>
        <v>0</v>
      </c>
      <c r="N32" s="109">
        <f t="shared" si="6"/>
        <v>0</v>
      </c>
    </row>
    <row r="33" spans="1:14" ht="15" customHeight="1">
      <c r="A33" s="5" t="s">
        <v>536</v>
      </c>
      <c r="B33" s="6" t="s">
        <v>537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>
        <f t="shared" si="4"/>
        <v>0</v>
      </c>
      <c r="M33" s="109">
        <f t="shared" si="5"/>
        <v>0</v>
      </c>
      <c r="N33" s="109">
        <f t="shared" si="6"/>
        <v>0</v>
      </c>
    </row>
    <row r="34" spans="1:14" ht="15" customHeight="1">
      <c r="A34" s="5" t="s">
        <v>31</v>
      </c>
      <c r="B34" s="6" t="s">
        <v>538</v>
      </c>
      <c r="C34" s="109">
        <v>7286</v>
      </c>
      <c r="D34" s="109">
        <v>7286</v>
      </c>
      <c r="E34" s="109">
        <v>10532</v>
      </c>
      <c r="F34" s="109"/>
      <c r="G34" s="109"/>
      <c r="H34" s="109"/>
      <c r="I34" s="109"/>
      <c r="J34" s="109"/>
      <c r="K34" s="109"/>
      <c r="L34" s="109">
        <f t="shared" si="4"/>
        <v>7286</v>
      </c>
      <c r="M34" s="109">
        <f t="shared" si="5"/>
        <v>7286</v>
      </c>
      <c r="N34" s="109">
        <f t="shared" si="6"/>
        <v>10532</v>
      </c>
    </row>
    <row r="35" spans="1:14" ht="15" customHeight="1">
      <c r="A35" s="5" t="s">
        <v>32</v>
      </c>
      <c r="B35" s="6" t="s">
        <v>542</v>
      </c>
      <c r="C35" s="109">
        <v>4117</v>
      </c>
      <c r="D35" s="109">
        <v>4117</v>
      </c>
      <c r="E35" s="109">
        <v>1092</v>
      </c>
      <c r="F35" s="109"/>
      <c r="G35" s="109"/>
      <c r="H35" s="109"/>
      <c r="I35" s="109"/>
      <c r="J35" s="109"/>
      <c r="K35" s="109"/>
      <c r="L35" s="109">
        <f t="shared" si="4"/>
        <v>4117</v>
      </c>
      <c r="M35" s="109">
        <f t="shared" si="5"/>
        <v>4117</v>
      </c>
      <c r="N35" s="109">
        <f t="shared" si="6"/>
        <v>1092</v>
      </c>
    </row>
    <row r="36" spans="1:14" ht="15" customHeight="1">
      <c r="A36" s="7" t="s">
        <v>61</v>
      </c>
      <c r="B36" s="8" t="s">
        <v>545</v>
      </c>
      <c r="C36" s="120">
        <f>SUM(C31:C35)</f>
        <v>46624</v>
      </c>
      <c r="D36" s="120">
        <f>SUM(D31:D35)</f>
        <v>46624</v>
      </c>
      <c r="E36" s="120">
        <f>SUM(E31:E35)</f>
        <v>49737</v>
      </c>
      <c r="F36" s="120">
        <f t="shared" ref="F36:K36" si="10">SUM(F28:F35)</f>
        <v>0</v>
      </c>
      <c r="G36" s="120">
        <f t="shared" si="10"/>
        <v>0</v>
      </c>
      <c r="H36" s="120">
        <f t="shared" si="10"/>
        <v>0</v>
      </c>
      <c r="I36" s="120">
        <f t="shared" si="10"/>
        <v>0</v>
      </c>
      <c r="J36" s="120">
        <f t="shared" si="10"/>
        <v>0</v>
      </c>
      <c r="K36" s="120">
        <f t="shared" si="10"/>
        <v>0</v>
      </c>
      <c r="L36" s="109">
        <f t="shared" si="4"/>
        <v>46624</v>
      </c>
      <c r="M36" s="109">
        <f t="shared" si="5"/>
        <v>46624</v>
      </c>
      <c r="N36" s="109">
        <f t="shared" si="6"/>
        <v>49737</v>
      </c>
    </row>
    <row r="37" spans="1:14" ht="15" customHeight="1">
      <c r="A37" s="5" t="s">
        <v>33</v>
      </c>
      <c r="B37" s="6" t="s">
        <v>546</v>
      </c>
      <c r="C37" s="109">
        <v>3800</v>
      </c>
      <c r="D37" s="109">
        <f>2500+150+1150</f>
        <v>3800</v>
      </c>
      <c r="E37" s="109">
        <f>82+237+6612</f>
        <v>6931</v>
      </c>
      <c r="F37" s="109"/>
      <c r="G37" s="109"/>
      <c r="H37" s="109"/>
      <c r="I37" s="109"/>
      <c r="J37" s="109"/>
      <c r="K37" s="109"/>
      <c r="L37" s="109">
        <f t="shared" si="4"/>
        <v>3800</v>
      </c>
      <c r="M37" s="109">
        <f t="shared" si="5"/>
        <v>3800</v>
      </c>
      <c r="N37" s="109">
        <f t="shared" si="6"/>
        <v>6931</v>
      </c>
    </row>
    <row r="38" spans="1:14" ht="15" customHeight="1">
      <c r="A38" s="39" t="s">
        <v>62</v>
      </c>
      <c r="B38" s="50" t="s">
        <v>547</v>
      </c>
      <c r="C38" s="120">
        <f>C37+C36+C27+C30</f>
        <v>146782</v>
      </c>
      <c r="D38" s="120">
        <f>D37+D36+D27+D30</f>
        <v>146782</v>
      </c>
      <c r="E38" s="120">
        <f>E37+E36+E27+E30</f>
        <v>152907</v>
      </c>
      <c r="F38" s="120">
        <f t="shared" ref="F38:K38" si="11">F37+F36+F27</f>
        <v>0</v>
      </c>
      <c r="G38" s="120">
        <f t="shared" si="11"/>
        <v>0</v>
      </c>
      <c r="H38" s="120">
        <f t="shared" si="11"/>
        <v>0</v>
      </c>
      <c r="I38" s="120">
        <f t="shared" si="11"/>
        <v>0</v>
      </c>
      <c r="J38" s="120">
        <f t="shared" si="11"/>
        <v>0</v>
      </c>
      <c r="K38" s="120">
        <f t="shared" si="11"/>
        <v>0</v>
      </c>
      <c r="L38" s="109">
        <f t="shared" si="4"/>
        <v>146782</v>
      </c>
      <c r="M38" s="109">
        <f t="shared" si="5"/>
        <v>146782</v>
      </c>
      <c r="N38" s="109">
        <f t="shared" si="6"/>
        <v>152907</v>
      </c>
    </row>
    <row r="39" spans="1:14" ht="15" customHeight="1">
      <c r="A39" s="13" t="s">
        <v>548</v>
      </c>
      <c r="B39" s="6" t="s">
        <v>549</v>
      </c>
      <c r="C39" s="109">
        <v>100</v>
      </c>
      <c r="D39" s="109">
        <v>100</v>
      </c>
      <c r="E39" s="109">
        <v>10</v>
      </c>
      <c r="F39" s="109"/>
      <c r="G39" s="109"/>
      <c r="H39" s="109"/>
      <c r="I39" s="109"/>
      <c r="J39" s="109"/>
      <c r="K39" s="109"/>
      <c r="L39" s="109">
        <f t="shared" si="4"/>
        <v>100</v>
      </c>
      <c r="M39" s="109">
        <f t="shared" si="5"/>
        <v>100</v>
      </c>
      <c r="N39" s="109">
        <f t="shared" si="6"/>
        <v>10</v>
      </c>
    </row>
    <row r="40" spans="1:14" ht="15" customHeight="1">
      <c r="A40" s="13" t="s">
        <v>34</v>
      </c>
      <c r="B40" s="6" t="s">
        <v>550</v>
      </c>
      <c r="C40" s="109">
        <v>31800</v>
      </c>
      <c r="D40" s="109">
        <f>23377</f>
        <v>23377</v>
      </c>
      <c r="E40" s="109">
        <f>23446+30</f>
        <v>23476</v>
      </c>
      <c r="F40" s="109">
        <v>2920</v>
      </c>
      <c r="G40" s="109"/>
      <c r="H40" s="109"/>
      <c r="I40" s="109"/>
      <c r="J40" s="109"/>
      <c r="K40" s="109"/>
      <c r="L40" s="109">
        <f t="shared" si="4"/>
        <v>34720</v>
      </c>
      <c r="M40" s="109">
        <f t="shared" si="5"/>
        <v>23377</v>
      </c>
      <c r="N40" s="109">
        <f t="shared" si="6"/>
        <v>23476</v>
      </c>
    </row>
    <row r="41" spans="1:14" ht="15" customHeight="1">
      <c r="A41" s="13" t="s">
        <v>35</v>
      </c>
      <c r="B41" s="6" t="s">
        <v>551</v>
      </c>
      <c r="C41" s="109">
        <v>600</v>
      </c>
      <c r="D41" s="109">
        <f>400+200</f>
        <v>600</v>
      </c>
      <c r="E41" s="109">
        <f>450+325</f>
        <v>775</v>
      </c>
      <c r="F41" s="109"/>
      <c r="G41" s="109"/>
      <c r="H41" s="109"/>
      <c r="I41" s="109"/>
      <c r="J41" s="109"/>
      <c r="K41" s="109"/>
      <c r="L41" s="109">
        <f t="shared" si="4"/>
        <v>600</v>
      </c>
      <c r="M41" s="109">
        <f t="shared" si="5"/>
        <v>600</v>
      </c>
      <c r="N41" s="109">
        <f t="shared" si="6"/>
        <v>775</v>
      </c>
    </row>
    <row r="42" spans="1:14" ht="15" customHeight="1">
      <c r="A42" s="13" t="s">
        <v>36</v>
      </c>
      <c r="B42" s="6" t="s">
        <v>552</v>
      </c>
      <c r="C42" s="109">
        <v>1000</v>
      </c>
      <c r="D42" s="109">
        <v>1000</v>
      </c>
      <c r="E42" s="109">
        <v>0</v>
      </c>
      <c r="F42" s="109"/>
      <c r="G42" s="109"/>
      <c r="H42" s="109"/>
      <c r="I42" s="109"/>
      <c r="J42" s="109"/>
      <c r="K42" s="109"/>
      <c r="L42" s="109">
        <f t="shared" si="4"/>
        <v>1000</v>
      </c>
      <c r="M42" s="109">
        <f t="shared" si="5"/>
        <v>1000</v>
      </c>
      <c r="N42" s="109">
        <f t="shared" si="6"/>
        <v>0</v>
      </c>
    </row>
    <row r="43" spans="1:14" ht="15" customHeight="1">
      <c r="A43" s="13" t="s">
        <v>553</v>
      </c>
      <c r="B43" s="6" t="s">
        <v>554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>
        <f t="shared" si="4"/>
        <v>0</v>
      </c>
      <c r="M43" s="109">
        <f t="shared" si="5"/>
        <v>0</v>
      </c>
      <c r="N43" s="109">
        <f t="shared" si="6"/>
        <v>0</v>
      </c>
    </row>
    <row r="44" spans="1:14" ht="15" customHeight="1">
      <c r="A44" s="13" t="s">
        <v>555</v>
      </c>
      <c r="B44" s="6" t="s">
        <v>556</v>
      </c>
      <c r="C44" s="109">
        <v>7858</v>
      </c>
      <c r="D44" s="109">
        <v>8647</v>
      </c>
      <c r="E44" s="109">
        <v>7139</v>
      </c>
      <c r="F44" s="109">
        <v>789</v>
      </c>
      <c r="G44" s="109"/>
      <c r="H44" s="109"/>
      <c r="I44" s="109"/>
      <c r="J44" s="109"/>
      <c r="K44" s="109"/>
      <c r="L44" s="109">
        <f t="shared" si="4"/>
        <v>8647</v>
      </c>
      <c r="M44" s="109">
        <f t="shared" si="5"/>
        <v>8647</v>
      </c>
      <c r="N44" s="109">
        <f t="shared" si="6"/>
        <v>7139</v>
      </c>
    </row>
    <row r="45" spans="1:14" ht="15" customHeight="1">
      <c r="A45" s="13" t="s">
        <v>557</v>
      </c>
      <c r="B45" s="6" t="s">
        <v>558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>
        <f t="shared" si="4"/>
        <v>0</v>
      </c>
      <c r="M45" s="109">
        <f t="shared" si="5"/>
        <v>0</v>
      </c>
      <c r="N45" s="109">
        <f t="shared" si="6"/>
        <v>0</v>
      </c>
    </row>
    <row r="46" spans="1:14" ht="15" customHeight="1">
      <c r="A46" s="13" t="s">
        <v>37</v>
      </c>
      <c r="B46" s="6" t="s">
        <v>559</v>
      </c>
      <c r="C46" s="109">
        <v>7680</v>
      </c>
      <c r="D46" s="109">
        <v>7680</v>
      </c>
      <c r="E46" s="109"/>
      <c r="F46" s="109"/>
      <c r="G46" s="109"/>
      <c r="H46" s="109"/>
      <c r="I46" s="109"/>
      <c r="J46" s="109"/>
      <c r="K46" s="109"/>
      <c r="L46" s="109">
        <f t="shared" si="4"/>
        <v>7680</v>
      </c>
      <c r="M46" s="109">
        <f t="shared" si="5"/>
        <v>7680</v>
      </c>
      <c r="N46" s="109">
        <f t="shared" si="6"/>
        <v>0</v>
      </c>
    </row>
    <row r="47" spans="1:14" ht="15" customHeight="1">
      <c r="A47" s="13" t="s">
        <v>38</v>
      </c>
      <c r="B47" s="6" t="s">
        <v>560</v>
      </c>
      <c r="C47" s="109"/>
      <c r="D47" s="109"/>
      <c r="E47" s="109">
        <v>10</v>
      </c>
      <c r="F47" s="109"/>
      <c r="G47" s="109"/>
      <c r="H47" s="109"/>
      <c r="I47" s="109"/>
      <c r="J47" s="109"/>
      <c r="K47" s="109"/>
      <c r="L47" s="109">
        <f t="shared" si="4"/>
        <v>0</v>
      </c>
      <c r="M47" s="109">
        <f t="shared" si="5"/>
        <v>0</v>
      </c>
      <c r="N47" s="109">
        <f t="shared" si="6"/>
        <v>10</v>
      </c>
    </row>
    <row r="48" spans="1:14" ht="15" customHeight="1">
      <c r="A48" s="13" t="s">
        <v>39</v>
      </c>
      <c r="B48" s="6" t="s">
        <v>561</v>
      </c>
      <c r="C48" s="109">
        <v>600</v>
      </c>
      <c r="D48" s="109">
        <v>600</v>
      </c>
      <c r="E48" s="109">
        <v>15</v>
      </c>
      <c r="F48" s="109"/>
      <c r="G48" s="109"/>
      <c r="H48" s="109"/>
      <c r="I48" s="109"/>
      <c r="J48" s="109"/>
      <c r="K48" s="109"/>
      <c r="L48" s="109">
        <f t="shared" si="4"/>
        <v>600</v>
      </c>
      <c r="M48" s="109">
        <f t="shared" si="5"/>
        <v>600</v>
      </c>
      <c r="N48" s="109">
        <f t="shared" si="6"/>
        <v>15</v>
      </c>
    </row>
    <row r="49" spans="1:14" ht="15" customHeight="1">
      <c r="A49" s="49" t="s">
        <v>63</v>
      </c>
      <c r="B49" s="50" t="s">
        <v>562</v>
      </c>
      <c r="C49" s="120">
        <f t="shared" ref="C49:K49" si="12">SUM(C39:C48)</f>
        <v>49638</v>
      </c>
      <c r="D49" s="120">
        <f t="shared" si="12"/>
        <v>42004</v>
      </c>
      <c r="E49" s="120">
        <f t="shared" si="12"/>
        <v>31425</v>
      </c>
      <c r="F49" s="120">
        <f t="shared" si="12"/>
        <v>3709</v>
      </c>
      <c r="G49" s="120">
        <f t="shared" si="12"/>
        <v>0</v>
      </c>
      <c r="H49" s="120">
        <f t="shared" si="12"/>
        <v>0</v>
      </c>
      <c r="I49" s="120">
        <f t="shared" si="12"/>
        <v>0</v>
      </c>
      <c r="J49" s="120">
        <f t="shared" si="12"/>
        <v>0</v>
      </c>
      <c r="K49" s="120">
        <f t="shared" si="12"/>
        <v>0</v>
      </c>
      <c r="L49" s="109">
        <f t="shared" si="4"/>
        <v>53347</v>
      </c>
      <c r="M49" s="109">
        <f t="shared" si="5"/>
        <v>42004</v>
      </c>
      <c r="N49" s="109">
        <f t="shared" si="6"/>
        <v>31425</v>
      </c>
    </row>
    <row r="50" spans="1:14" ht="15" customHeight="1">
      <c r="A50" s="13" t="s">
        <v>40</v>
      </c>
      <c r="B50" s="6" t="s">
        <v>563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>
        <f t="shared" si="4"/>
        <v>0</v>
      </c>
      <c r="M50" s="109">
        <f t="shared" si="5"/>
        <v>0</v>
      </c>
      <c r="N50" s="109">
        <f t="shared" si="6"/>
        <v>0</v>
      </c>
    </row>
    <row r="51" spans="1:14" ht="15" customHeight="1">
      <c r="A51" s="13" t="s">
        <v>41</v>
      </c>
      <c r="B51" s="6" t="s">
        <v>564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>
        <f t="shared" si="4"/>
        <v>0</v>
      </c>
      <c r="M51" s="109">
        <f t="shared" si="5"/>
        <v>0</v>
      </c>
      <c r="N51" s="109">
        <f t="shared" si="6"/>
        <v>0</v>
      </c>
    </row>
    <row r="52" spans="1:14" ht="15" customHeight="1">
      <c r="A52" s="13" t="s">
        <v>565</v>
      </c>
      <c r="B52" s="6" t="s">
        <v>566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>
        <f t="shared" si="4"/>
        <v>0</v>
      </c>
      <c r="M52" s="109">
        <f t="shared" si="5"/>
        <v>0</v>
      </c>
      <c r="N52" s="109">
        <f t="shared" si="6"/>
        <v>0</v>
      </c>
    </row>
    <row r="53" spans="1:14" ht="15" customHeight="1">
      <c r="A53" s="13" t="s">
        <v>42</v>
      </c>
      <c r="B53" s="6" t="s">
        <v>567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>
        <f t="shared" si="4"/>
        <v>0</v>
      </c>
      <c r="M53" s="109">
        <f t="shared" si="5"/>
        <v>0</v>
      </c>
      <c r="N53" s="109">
        <f t="shared" si="6"/>
        <v>0</v>
      </c>
    </row>
    <row r="54" spans="1:14" ht="15" customHeight="1">
      <c r="A54" s="13" t="s">
        <v>568</v>
      </c>
      <c r="B54" s="6" t="s">
        <v>569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>
        <f t="shared" si="4"/>
        <v>0</v>
      </c>
      <c r="M54" s="109">
        <f t="shared" si="5"/>
        <v>0</v>
      </c>
      <c r="N54" s="109">
        <f t="shared" si="6"/>
        <v>0</v>
      </c>
    </row>
    <row r="55" spans="1:14" ht="15" customHeight="1">
      <c r="A55" s="39" t="s">
        <v>64</v>
      </c>
      <c r="B55" s="50" t="s">
        <v>570</v>
      </c>
      <c r="C55" s="120">
        <f>SUM(C50:C54)</f>
        <v>0</v>
      </c>
      <c r="D55" s="120">
        <f t="shared" ref="D55:K55" si="13">SUM(D50:D54)</f>
        <v>0</v>
      </c>
      <c r="E55" s="120">
        <f t="shared" si="13"/>
        <v>0</v>
      </c>
      <c r="F55" s="120">
        <f t="shared" si="13"/>
        <v>0</v>
      </c>
      <c r="G55" s="120">
        <f t="shared" si="13"/>
        <v>0</v>
      </c>
      <c r="H55" s="120">
        <f t="shared" si="13"/>
        <v>0</v>
      </c>
      <c r="I55" s="120">
        <f t="shared" si="13"/>
        <v>0</v>
      </c>
      <c r="J55" s="120">
        <f t="shared" si="13"/>
        <v>0</v>
      </c>
      <c r="K55" s="120">
        <f t="shared" si="13"/>
        <v>0</v>
      </c>
      <c r="L55" s="109">
        <f t="shared" si="4"/>
        <v>0</v>
      </c>
      <c r="M55" s="109">
        <f t="shared" si="5"/>
        <v>0</v>
      </c>
      <c r="N55" s="109">
        <f t="shared" si="6"/>
        <v>0</v>
      </c>
    </row>
    <row r="56" spans="1:14" ht="15" customHeight="1">
      <c r="A56" s="13" t="s">
        <v>571</v>
      </c>
      <c r="B56" s="6" t="s">
        <v>572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>
        <f t="shared" si="4"/>
        <v>0</v>
      </c>
      <c r="M56" s="109">
        <f t="shared" si="5"/>
        <v>0</v>
      </c>
      <c r="N56" s="109">
        <f t="shared" si="6"/>
        <v>0</v>
      </c>
    </row>
    <row r="57" spans="1:14" ht="15" customHeight="1">
      <c r="A57" s="5" t="s">
        <v>43</v>
      </c>
      <c r="B57" s="6" t="s">
        <v>573</v>
      </c>
      <c r="C57" s="109"/>
      <c r="D57" s="109"/>
      <c r="E57" s="109">
        <v>10</v>
      </c>
      <c r="F57" s="109"/>
      <c r="G57" s="109"/>
      <c r="H57" s="109"/>
      <c r="I57" s="109"/>
      <c r="J57" s="109"/>
      <c r="K57" s="109"/>
      <c r="L57" s="109">
        <f t="shared" si="4"/>
        <v>0</v>
      </c>
      <c r="M57" s="109">
        <f t="shared" si="5"/>
        <v>0</v>
      </c>
      <c r="N57" s="109">
        <f t="shared" si="6"/>
        <v>10</v>
      </c>
    </row>
    <row r="58" spans="1:14" ht="15" customHeight="1">
      <c r="A58" s="13" t="s">
        <v>44</v>
      </c>
      <c r="B58" s="6" t="s">
        <v>574</v>
      </c>
      <c r="C58" s="109"/>
      <c r="D58" s="109"/>
      <c r="E58" s="109">
        <v>144</v>
      </c>
      <c r="F58" s="109"/>
      <c r="G58" s="109"/>
      <c r="H58" s="109"/>
      <c r="I58" s="109"/>
      <c r="J58" s="109"/>
      <c r="K58" s="109"/>
      <c r="L58" s="109">
        <f t="shared" si="4"/>
        <v>0</v>
      </c>
      <c r="M58" s="109">
        <f t="shared" si="5"/>
        <v>0</v>
      </c>
      <c r="N58" s="109">
        <f t="shared" si="6"/>
        <v>144</v>
      </c>
    </row>
    <row r="59" spans="1:14" ht="15" customHeight="1">
      <c r="A59" s="39" t="s">
        <v>65</v>
      </c>
      <c r="B59" s="50" t="s">
        <v>575</v>
      </c>
      <c r="C59" s="120">
        <f>SUM(C57:C58)</f>
        <v>0</v>
      </c>
      <c r="D59" s="120">
        <f t="shared" ref="D59:K59" si="14">SUM(D57:D58)</f>
        <v>0</v>
      </c>
      <c r="E59" s="120">
        <f t="shared" si="14"/>
        <v>154</v>
      </c>
      <c r="F59" s="120">
        <f t="shared" si="14"/>
        <v>0</v>
      </c>
      <c r="G59" s="120">
        <f t="shared" si="14"/>
        <v>0</v>
      </c>
      <c r="H59" s="120">
        <f t="shared" si="14"/>
        <v>0</v>
      </c>
      <c r="I59" s="120">
        <f t="shared" si="14"/>
        <v>0</v>
      </c>
      <c r="J59" s="120">
        <f t="shared" si="14"/>
        <v>0</v>
      </c>
      <c r="K59" s="120">
        <f t="shared" si="14"/>
        <v>0</v>
      </c>
      <c r="L59" s="109">
        <f t="shared" si="4"/>
        <v>0</v>
      </c>
      <c r="M59" s="109">
        <f t="shared" si="5"/>
        <v>0</v>
      </c>
      <c r="N59" s="109">
        <f t="shared" si="6"/>
        <v>154</v>
      </c>
    </row>
    <row r="60" spans="1:14" ht="15" customHeight="1">
      <c r="A60" s="13" t="s">
        <v>576</v>
      </c>
      <c r="B60" s="6" t="s">
        <v>577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>
        <f t="shared" si="4"/>
        <v>0</v>
      </c>
      <c r="M60" s="109">
        <f t="shared" si="5"/>
        <v>0</v>
      </c>
      <c r="N60" s="109">
        <f t="shared" si="6"/>
        <v>0</v>
      </c>
    </row>
    <row r="61" spans="1:14" ht="15" customHeight="1">
      <c r="A61" s="5" t="s">
        <v>45</v>
      </c>
      <c r="B61" s="6" t="s">
        <v>578</v>
      </c>
      <c r="C61" s="109"/>
      <c r="D61" s="109"/>
      <c r="E61" s="109">
        <v>208</v>
      </c>
      <c r="F61" s="109"/>
      <c r="G61" s="109"/>
      <c r="H61" s="109"/>
      <c r="I61" s="109"/>
      <c r="J61" s="109"/>
      <c r="K61" s="109"/>
      <c r="L61" s="109">
        <f t="shared" si="4"/>
        <v>0</v>
      </c>
      <c r="M61" s="109">
        <f t="shared" si="5"/>
        <v>0</v>
      </c>
      <c r="N61" s="109">
        <f t="shared" si="6"/>
        <v>208</v>
      </c>
    </row>
    <row r="62" spans="1:14" ht="15" customHeight="1">
      <c r="A62" s="13" t="s">
        <v>46</v>
      </c>
      <c r="B62" s="6" t="s">
        <v>579</v>
      </c>
      <c r="C62" s="109">
        <f>121743+152500+1700</f>
        <v>275943</v>
      </c>
      <c r="D62" s="109">
        <f>500+152200+270603+1500</f>
        <v>424803</v>
      </c>
      <c r="E62" s="109">
        <f>742+87431+35944+315</f>
        <v>124432</v>
      </c>
      <c r="F62" s="109">
        <v>148860</v>
      </c>
      <c r="G62" s="109"/>
      <c r="H62" s="109"/>
      <c r="I62" s="109"/>
      <c r="J62" s="109"/>
      <c r="K62" s="109"/>
      <c r="L62" s="109">
        <f t="shared" si="4"/>
        <v>424803</v>
      </c>
      <c r="M62" s="109">
        <f t="shared" si="5"/>
        <v>424803</v>
      </c>
      <c r="N62" s="109">
        <f t="shared" si="6"/>
        <v>124432</v>
      </c>
    </row>
    <row r="63" spans="1:14" ht="15" customHeight="1">
      <c r="A63" s="39" t="s">
        <v>67</v>
      </c>
      <c r="B63" s="50" t="s">
        <v>580</v>
      </c>
      <c r="C63" s="120">
        <f t="shared" ref="C63:K63" si="15">SUM(C60:C62)</f>
        <v>275943</v>
      </c>
      <c r="D63" s="120">
        <f t="shared" si="15"/>
        <v>424803</v>
      </c>
      <c r="E63" s="120">
        <f t="shared" si="15"/>
        <v>124640</v>
      </c>
      <c r="F63" s="120">
        <f t="shared" si="15"/>
        <v>148860</v>
      </c>
      <c r="G63" s="120">
        <f t="shared" si="15"/>
        <v>0</v>
      </c>
      <c r="H63" s="120">
        <f t="shared" si="15"/>
        <v>0</v>
      </c>
      <c r="I63" s="120">
        <f t="shared" si="15"/>
        <v>0</v>
      </c>
      <c r="J63" s="120">
        <f t="shared" si="15"/>
        <v>0</v>
      </c>
      <c r="K63" s="120">
        <f t="shared" si="15"/>
        <v>0</v>
      </c>
      <c r="L63" s="109">
        <f t="shared" si="4"/>
        <v>424803</v>
      </c>
      <c r="M63" s="109">
        <f t="shared" si="5"/>
        <v>424803</v>
      </c>
      <c r="N63" s="109">
        <f t="shared" si="6"/>
        <v>124640</v>
      </c>
    </row>
    <row r="64" spans="1:14" ht="15.6">
      <c r="A64" s="47" t="s">
        <v>66</v>
      </c>
      <c r="B64" s="35" t="s">
        <v>581</v>
      </c>
      <c r="C64" s="120">
        <f t="shared" ref="C64:K64" si="16">C63+C59+C55+C49+C38+C24+C18</f>
        <v>649301</v>
      </c>
      <c r="D64" s="120">
        <f t="shared" si="16"/>
        <v>818828</v>
      </c>
      <c r="E64" s="120">
        <f t="shared" si="16"/>
        <v>472573</v>
      </c>
      <c r="F64" s="120">
        <f t="shared" si="16"/>
        <v>152569</v>
      </c>
      <c r="G64" s="120">
        <f t="shared" si="16"/>
        <v>0</v>
      </c>
      <c r="H64" s="120">
        <f t="shared" si="16"/>
        <v>0</v>
      </c>
      <c r="I64" s="120">
        <f t="shared" si="16"/>
        <v>0</v>
      </c>
      <c r="J64" s="120">
        <f t="shared" si="16"/>
        <v>0</v>
      </c>
      <c r="K64" s="120">
        <f t="shared" si="16"/>
        <v>0</v>
      </c>
      <c r="L64" s="109">
        <f t="shared" si="4"/>
        <v>801870</v>
      </c>
      <c r="M64" s="109">
        <f t="shared" si="5"/>
        <v>818828</v>
      </c>
      <c r="N64" s="109">
        <f t="shared" si="6"/>
        <v>472573</v>
      </c>
    </row>
    <row r="65" spans="1:14" ht="15.6">
      <c r="A65" s="62" t="s">
        <v>196</v>
      </c>
      <c r="B65" s="61"/>
      <c r="C65" s="109">
        <f>C18+C38+C49+C59-'2.kiadások Ök'!C74</f>
        <v>121502</v>
      </c>
      <c r="D65" s="109"/>
      <c r="E65" s="109"/>
      <c r="F65" s="109">
        <f>F18+F38+F49+F59-'2.kiadások Ök'!F74</f>
        <v>-1954</v>
      </c>
      <c r="G65" s="109"/>
      <c r="H65" s="109"/>
      <c r="I65" s="109">
        <f>I18+I38+I49+I59-'2.kiadások Ök'!I74</f>
        <v>0</v>
      </c>
      <c r="J65" s="109"/>
      <c r="K65" s="109"/>
      <c r="L65" s="109">
        <f t="shared" si="4"/>
        <v>119548</v>
      </c>
      <c r="M65" s="109">
        <f t="shared" si="5"/>
        <v>0</v>
      </c>
      <c r="N65" s="109">
        <f t="shared" si="6"/>
        <v>0</v>
      </c>
    </row>
    <row r="66" spans="1:14" ht="15.6">
      <c r="A66" s="62" t="s">
        <v>197</v>
      </c>
      <c r="B66" s="61"/>
      <c r="C66" s="109">
        <f>C24+C55+C63-'2.kiadások Ök'!C97</f>
        <v>170277</v>
      </c>
      <c r="D66" s="109"/>
      <c r="E66" s="109"/>
      <c r="F66" s="109">
        <f>F24+F55+F63-'2.kiadások Ök'!F97</f>
        <v>-247491</v>
      </c>
      <c r="G66" s="109"/>
      <c r="H66" s="109"/>
      <c r="I66" s="109">
        <f>I24+I55+I63-'2.kiadások Ök'!I97</f>
        <v>0</v>
      </c>
      <c r="J66" s="109"/>
      <c r="K66" s="109"/>
      <c r="L66" s="109">
        <f t="shared" si="4"/>
        <v>-77214</v>
      </c>
      <c r="M66" s="109">
        <f t="shared" si="5"/>
        <v>0</v>
      </c>
      <c r="N66" s="109">
        <f t="shared" si="6"/>
        <v>0</v>
      </c>
    </row>
    <row r="67" spans="1:14">
      <c r="A67" s="37" t="s">
        <v>48</v>
      </c>
      <c r="B67" s="5" t="s">
        <v>582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>
        <f t="shared" si="4"/>
        <v>0</v>
      </c>
      <c r="M67" s="109">
        <f t="shared" si="5"/>
        <v>0</v>
      </c>
      <c r="N67" s="109">
        <f t="shared" si="6"/>
        <v>0</v>
      </c>
    </row>
    <row r="68" spans="1:14">
      <c r="A68" s="13" t="s">
        <v>583</v>
      </c>
      <c r="B68" s="5" t="s">
        <v>584</v>
      </c>
      <c r="C68" s="109"/>
      <c r="D68" s="109"/>
      <c r="E68" s="109"/>
      <c r="F68" s="109"/>
      <c r="G68" s="109"/>
      <c r="H68" s="109"/>
      <c r="I68" s="109"/>
      <c r="J68" s="109"/>
      <c r="K68" s="109"/>
      <c r="L68" s="109">
        <f t="shared" si="4"/>
        <v>0</v>
      </c>
      <c r="M68" s="109">
        <f t="shared" si="5"/>
        <v>0</v>
      </c>
      <c r="N68" s="109">
        <f t="shared" si="6"/>
        <v>0</v>
      </c>
    </row>
    <row r="69" spans="1:14">
      <c r="A69" s="37" t="s">
        <v>49</v>
      </c>
      <c r="B69" s="5" t="s">
        <v>585</v>
      </c>
      <c r="C69" s="109"/>
      <c r="D69" s="109"/>
      <c r="E69" s="109"/>
      <c r="F69" s="109"/>
      <c r="G69" s="109"/>
      <c r="H69" s="109"/>
      <c r="I69" s="109"/>
      <c r="J69" s="109"/>
      <c r="K69" s="109"/>
      <c r="L69" s="109">
        <f t="shared" si="4"/>
        <v>0</v>
      </c>
      <c r="M69" s="109">
        <f t="shared" si="5"/>
        <v>0</v>
      </c>
      <c r="N69" s="109">
        <f t="shared" si="6"/>
        <v>0</v>
      </c>
    </row>
    <row r="70" spans="1:14">
      <c r="A70" s="15" t="s">
        <v>68</v>
      </c>
      <c r="B70" s="7" t="s">
        <v>586</v>
      </c>
      <c r="C70" s="120">
        <f>SUM(C67:C69)</f>
        <v>0</v>
      </c>
      <c r="D70" s="120">
        <f t="shared" ref="D70:K70" si="17">SUM(D67:D69)</f>
        <v>0</v>
      </c>
      <c r="E70" s="120">
        <f t="shared" si="17"/>
        <v>0</v>
      </c>
      <c r="F70" s="120">
        <f t="shared" si="17"/>
        <v>0</v>
      </c>
      <c r="G70" s="120">
        <f t="shared" si="17"/>
        <v>0</v>
      </c>
      <c r="H70" s="120">
        <f t="shared" si="17"/>
        <v>0</v>
      </c>
      <c r="I70" s="120">
        <f t="shared" si="17"/>
        <v>0</v>
      </c>
      <c r="J70" s="120">
        <f t="shared" si="17"/>
        <v>0</v>
      </c>
      <c r="K70" s="120">
        <f t="shared" si="17"/>
        <v>0</v>
      </c>
      <c r="L70" s="109">
        <f t="shared" si="4"/>
        <v>0</v>
      </c>
      <c r="M70" s="109">
        <f t="shared" si="5"/>
        <v>0</v>
      </c>
      <c r="N70" s="109">
        <f t="shared" si="6"/>
        <v>0</v>
      </c>
    </row>
    <row r="71" spans="1:14">
      <c r="A71" s="13" t="s">
        <v>50</v>
      </c>
      <c r="B71" s="5" t="s">
        <v>587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>
        <f t="shared" si="4"/>
        <v>0</v>
      </c>
      <c r="M71" s="109">
        <f t="shared" si="5"/>
        <v>0</v>
      </c>
      <c r="N71" s="109">
        <f t="shared" si="6"/>
        <v>0</v>
      </c>
    </row>
    <row r="72" spans="1:14">
      <c r="A72" s="37" t="s">
        <v>588</v>
      </c>
      <c r="B72" s="5" t="s">
        <v>589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>
        <f t="shared" si="4"/>
        <v>0</v>
      </c>
      <c r="M72" s="109">
        <f t="shared" si="5"/>
        <v>0</v>
      </c>
      <c r="N72" s="109">
        <f t="shared" si="6"/>
        <v>0</v>
      </c>
    </row>
    <row r="73" spans="1:14">
      <c r="A73" s="13" t="s">
        <v>51</v>
      </c>
      <c r="B73" s="5" t="s">
        <v>590</v>
      </c>
      <c r="C73" s="109"/>
      <c r="D73" s="109"/>
      <c r="E73" s="109"/>
      <c r="F73" s="109"/>
      <c r="G73" s="109"/>
      <c r="H73" s="109"/>
      <c r="I73" s="109"/>
      <c r="J73" s="109"/>
      <c r="K73" s="109"/>
      <c r="L73" s="109">
        <f t="shared" si="4"/>
        <v>0</v>
      </c>
      <c r="M73" s="109">
        <f t="shared" si="5"/>
        <v>0</v>
      </c>
      <c r="N73" s="109">
        <f t="shared" si="6"/>
        <v>0</v>
      </c>
    </row>
    <row r="74" spans="1:14">
      <c r="A74" s="37" t="s">
        <v>591</v>
      </c>
      <c r="B74" s="5" t="s">
        <v>592</v>
      </c>
      <c r="C74" s="109"/>
      <c r="D74" s="109"/>
      <c r="E74" s="109"/>
      <c r="F74" s="109"/>
      <c r="G74" s="109"/>
      <c r="H74" s="109"/>
      <c r="I74" s="109"/>
      <c r="J74" s="109"/>
      <c r="K74" s="109"/>
      <c r="L74" s="109">
        <f t="shared" si="4"/>
        <v>0</v>
      </c>
      <c r="M74" s="109">
        <f t="shared" si="5"/>
        <v>0</v>
      </c>
      <c r="N74" s="109">
        <f t="shared" si="6"/>
        <v>0</v>
      </c>
    </row>
    <row r="75" spans="1:14">
      <c r="A75" s="14" t="s">
        <v>69</v>
      </c>
      <c r="B75" s="7" t="s">
        <v>593</v>
      </c>
      <c r="C75" s="120">
        <f>SUM(C71:C74)</f>
        <v>0</v>
      </c>
      <c r="D75" s="120">
        <f t="shared" ref="D75:K75" si="18">SUM(D71:D74)</f>
        <v>0</v>
      </c>
      <c r="E75" s="120">
        <f t="shared" si="18"/>
        <v>0</v>
      </c>
      <c r="F75" s="120">
        <f t="shared" si="18"/>
        <v>0</v>
      </c>
      <c r="G75" s="120">
        <f t="shared" si="18"/>
        <v>0</v>
      </c>
      <c r="H75" s="120">
        <f t="shared" si="18"/>
        <v>0</v>
      </c>
      <c r="I75" s="120">
        <f t="shared" si="18"/>
        <v>0</v>
      </c>
      <c r="J75" s="120">
        <f t="shared" si="18"/>
        <v>0</v>
      </c>
      <c r="K75" s="120">
        <f t="shared" si="18"/>
        <v>0</v>
      </c>
      <c r="L75" s="109">
        <f t="shared" si="4"/>
        <v>0</v>
      </c>
      <c r="M75" s="109">
        <f t="shared" si="5"/>
        <v>0</v>
      </c>
      <c r="N75" s="109">
        <f t="shared" si="6"/>
        <v>0</v>
      </c>
    </row>
    <row r="76" spans="1:14">
      <c r="A76" s="5" t="s">
        <v>177</v>
      </c>
      <c r="B76" s="5" t="s">
        <v>594</v>
      </c>
      <c r="C76" s="109">
        <f>102000-C77</f>
        <v>24786</v>
      </c>
      <c r="D76" s="109">
        <v>24786</v>
      </c>
      <c r="E76" s="109"/>
      <c r="F76" s="109"/>
      <c r="G76" s="109"/>
      <c r="H76" s="109"/>
      <c r="I76" s="109"/>
      <c r="J76" s="109"/>
      <c r="K76" s="109"/>
      <c r="L76" s="109">
        <f t="shared" ref="L76:L94" si="19">C76+F76+I76</f>
        <v>24786</v>
      </c>
      <c r="M76" s="109">
        <f t="shared" ref="M76:M94" si="20">D76+G76+J76</f>
        <v>24786</v>
      </c>
      <c r="N76" s="109">
        <f t="shared" ref="N76:N94" si="21">E76+H76+K76</f>
        <v>0</v>
      </c>
    </row>
    <row r="77" spans="1:14">
      <c r="A77" s="5" t="s">
        <v>195</v>
      </c>
      <c r="B77" s="5" t="s">
        <v>594</v>
      </c>
      <c r="C77" s="109">
        <v>77214</v>
      </c>
      <c r="D77" s="109">
        <v>77214</v>
      </c>
      <c r="E77" s="109"/>
      <c r="F77" s="109"/>
      <c r="G77" s="109"/>
      <c r="H77" s="109"/>
      <c r="I77" s="109"/>
      <c r="J77" s="109"/>
      <c r="K77" s="109"/>
      <c r="L77" s="109">
        <f t="shared" si="19"/>
        <v>77214</v>
      </c>
      <c r="M77" s="109">
        <f t="shared" si="20"/>
        <v>77214</v>
      </c>
      <c r="N77" s="109">
        <f t="shared" si="21"/>
        <v>0</v>
      </c>
    </row>
    <row r="78" spans="1:14">
      <c r="A78" s="5" t="s">
        <v>175</v>
      </c>
      <c r="B78" s="5" t="s">
        <v>595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>
        <f t="shared" si="19"/>
        <v>0</v>
      </c>
      <c r="M78" s="109">
        <f t="shared" si="20"/>
        <v>0</v>
      </c>
      <c r="N78" s="109">
        <f t="shared" si="21"/>
        <v>0</v>
      </c>
    </row>
    <row r="79" spans="1:14">
      <c r="A79" s="5" t="s">
        <v>176</v>
      </c>
      <c r="B79" s="5" t="s">
        <v>595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>
        <f t="shared" si="19"/>
        <v>0</v>
      </c>
      <c r="M79" s="109">
        <f t="shared" si="20"/>
        <v>0</v>
      </c>
      <c r="N79" s="109">
        <f t="shared" si="21"/>
        <v>0</v>
      </c>
    </row>
    <row r="80" spans="1:14">
      <c r="A80" s="7" t="s">
        <v>70</v>
      </c>
      <c r="B80" s="7" t="s">
        <v>596</v>
      </c>
      <c r="C80" s="120">
        <f>SUM(C76:C79)</f>
        <v>102000</v>
      </c>
      <c r="D80" s="120">
        <f t="shared" ref="D80:K80" si="22">SUM(D76:D79)</f>
        <v>102000</v>
      </c>
      <c r="E80" s="120">
        <f t="shared" si="22"/>
        <v>0</v>
      </c>
      <c r="F80" s="120">
        <f t="shared" si="22"/>
        <v>0</v>
      </c>
      <c r="G80" s="120">
        <f t="shared" si="22"/>
        <v>0</v>
      </c>
      <c r="H80" s="120">
        <f t="shared" si="22"/>
        <v>0</v>
      </c>
      <c r="I80" s="120">
        <f t="shared" si="22"/>
        <v>0</v>
      </c>
      <c r="J80" s="120">
        <f t="shared" si="22"/>
        <v>0</v>
      </c>
      <c r="K80" s="120">
        <f t="shared" si="22"/>
        <v>0</v>
      </c>
      <c r="L80" s="109">
        <f t="shared" si="19"/>
        <v>102000</v>
      </c>
      <c r="M80" s="109">
        <f t="shared" si="20"/>
        <v>102000</v>
      </c>
      <c r="N80" s="109">
        <f t="shared" si="21"/>
        <v>0</v>
      </c>
    </row>
    <row r="81" spans="1:14">
      <c r="A81" s="37" t="s">
        <v>597</v>
      </c>
      <c r="B81" s="5" t="s">
        <v>598</v>
      </c>
      <c r="C81" s="109"/>
      <c r="D81" s="109"/>
      <c r="E81" s="109">
        <v>4877</v>
      </c>
      <c r="F81" s="109"/>
      <c r="G81" s="109"/>
      <c r="H81" s="109"/>
      <c r="I81" s="109"/>
      <c r="J81" s="109"/>
      <c r="K81" s="109"/>
      <c r="L81" s="109">
        <f t="shared" si="19"/>
        <v>0</v>
      </c>
      <c r="M81" s="109">
        <f t="shared" si="20"/>
        <v>0</v>
      </c>
      <c r="N81" s="109">
        <f t="shared" si="21"/>
        <v>4877</v>
      </c>
    </row>
    <row r="82" spans="1:14">
      <c r="A82" s="37" t="s">
        <v>599</v>
      </c>
      <c r="B82" s="5" t="s">
        <v>600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>
        <f t="shared" si="19"/>
        <v>0</v>
      </c>
      <c r="M82" s="109">
        <f t="shared" si="20"/>
        <v>0</v>
      </c>
      <c r="N82" s="109">
        <f t="shared" si="21"/>
        <v>0</v>
      </c>
    </row>
    <row r="83" spans="1:14">
      <c r="A83" s="37" t="s">
        <v>601</v>
      </c>
      <c r="B83" s="5" t="s">
        <v>602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>
        <f t="shared" si="19"/>
        <v>0</v>
      </c>
      <c r="M83" s="109">
        <f t="shared" si="20"/>
        <v>0</v>
      </c>
      <c r="N83" s="109">
        <f t="shared" si="21"/>
        <v>0</v>
      </c>
    </row>
    <row r="84" spans="1:14">
      <c r="A84" s="37" t="s">
        <v>603</v>
      </c>
      <c r="B84" s="5" t="s">
        <v>604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>
        <f t="shared" si="19"/>
        <v>0</v>
      </c>
      <c r="M84" s="109">
        <f t="shared" si="20"/>
        <v>0</v>
      </c>
      <c r="N84" s="109">
        <f t="shared" si="21"/>
        <v>0</v>
      </c>
    </row>
    <row r="85" spans="1:14">
      <c r="A85" s="13" t="s">
        <v>52</v>
      </c>
      <c r="B85" s="5" t="s">
        <v>605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>
        <f t="shared" si="19"/>
        <v>0</v>
      </c>
      <c r="M85" s="109">
        <f t="shared" si="20"/>
        <v>0</v>
      </c>
      <c r="N85" s="109">
        <f t="shared" si="21"/>
        <v>0</v>
      </c>
    </row>
    <row r="86" spans="1:14">
      <c r="A86" s="15" t="s">
        <v>71</v>
      </c>
      <c r="B86" s="7" t="s">
        <v>606</v>
      </c>
      <c r="C86" s="120">
        <f>SUM(C81:C85)</f>
        <v>0</v>
      </c>
      <c r="D86" s="120">
        <f t="shared" ref="D86:K86" si="23">SUM(D81:D85)</f>
        <v>0</v>
      </c>
      <c r="E86" s="120">
        <f t="shared" si="23"/>
        <v>4877</v>
      </c>
      <c r="F86" s="120">
        <f t="shared" si="23"/>
        <v>0</v>
      </c>
      <c r="G86" s="120">
        <f t="shared" si="23"/>
        <v>0</v>
      </c>
      <c r="H86" s="120">
        <f t="shared" si="23"/>
        <v>0</v>
      </c>
      <c r="I86" s="120">
        <f t="shared" si="23"/>
        <v>0</v>
      </c>
      <c r="J86" s="120">
        <f t="shared" si="23"/>
        <v>0</v>
      </c>
      <c r="K86" s="120">
        <f t="shared" si="23"/>
        <v>0</v>
      </c>
      <c r="L86" s="109">
        <f t="shared" si="19"/>
        <v>0</v>
      </c>
      <c r="M86" s="109">
        <f t="shared" si="20"/>
        <v>0</v>
      </c>
      <c r="N86" s="109">
        <f t="shared" si="21"/>
        <v>4877</v>
      </c>
    </row>
    <row r="87" spans="1:14">
      <c r="A87" s="13" t="s">
        <v>607</v>
      </c>
      <c r="B87" s="5" t="s">
        <v>608</v>
      </c>
      <c r="C87" s="109"/>
      <c r="D87" s="109"/>
      <c r="E87" s="109"/>
      <c r="F87" s="109"/>
      <c r="G87" s="109"/>
      <c r="H87" s="109"/>
      <c r="I87" s="109"/>
      <c r="J87" s="109"/>
      <c r="K87" s="109"/>
      <c r="L87" s="109">
        <f t="shared" si="19"/>
        <v>0</v>
      </c>
      <c r="M87" s="109">
        <f t="shared" si="20"/>
        <v>0</v>
      </c>
      <c r="N87" s="109">
        <f t="shared" si="21"/>
        <v>0</v>
      </c>
    </row>
    <row r="88" spans="1:14">
      <c r="A88" s="13" t="s">
        <v>609</v>
      </c>
      <c r="B88" s="5" t="s">
        <v>610</v>
      </c>
      <c r="C88" s="109"/>
      <c r="D88" s="109"/>
      <c r="E88" s="109"/>
      <c r="F88" s="109"/>
      <c r="G88" s="109"/>
      <c r="H88" s="109"/>
      <c r="I88" s="109"/>
      <c r="J88" s="109"/>
      <c r="K88" s="109"/>
      <c r="L88" s="109">
        <f t="shared" si="19"/>
        <v>0</v>
      </c>
      <c r="M88" s="109">
        <f t="shared" si="20"/>
        <v>0</v>
      </c>
      <c r="N88" s="109">
        <f t="shared" si="21"/>
        <v>0</v>
      </c>
    </row>
    <row r="89" spans="1:14">
      <c r="A89" s="37" t="s">
        <v>611</v>
      </c>
      <c r="B89" s="5" t="s">
        <v>612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>
        <f t="shared" si="19"/>
        <v>0</v>
      </c>
      <c r="M89" s="109">
        <f t="shared" si="20"/>
        <v>0</v>
      </c>
      <c r="N89" s="109">
        <f t="shared" si="21"/>
        <v>0</v>
      </c>
    </row>
    <row r="90" spans="1:14">
      <c r="A90" s="37" t="s">
        <v>53</v>
      </c>
      <c r="B90" s="5" t="s">
        <v>613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>
        <f t="shared" si="19"/>
        <v>0</v>
      </c>
      <c r="M90" s="109">
        <f t="shared" si="20"/>
        <v>0</v>
      </c>
      <c r="N90" s="109">
        <f t="shared" si="21"/>
        <v>0</v>
      </c>
    </row>
    <row r="91" spans="1:14">
      <c r="A91" s="14" t="s">
        <v>72</v>
      </c>
      <c r="B91" s="7" t="s">
        <v>614</v>
      </c>
      <c r="C91" s="109">
        <f>SUM(C87:C90)</f>
        <v>0</v>
      </c>
      <c r="D91" s="109">
        <f t="shared" ref="D91:K91" si="24">SUM(D87:D90)</f>
        <v>0</v>
      </c>
      <c r="E91" s="109">
        <f t="shared" si="24"/>
        <v>0</v>
      </c>
      <c r="F91" s="109">
        <f t="shared" si="24"/>
        <v>0</v>
      </c>
      <c r="G91" s="109">
        <f t="shared" si="24"/>
        <v>0</v>
      </c>
      <c r="H91" s="109">
        <f t="shared" si="24"/>
        <v>0</v>
      </c>
      <c r="I91" s="109">
        <f t="shared" si="24"/>
        <v>0</v>
      </c>
      <c r="J91" s="109">
        <f t="shared" si="24"/>
        <v>0</v>
      </c>
      <c r="K91" s="109">
        <f t="shared" si="24"/>
        <v>0</v>
      </c>
      <c r="L91" s="109">
        <f t="shared" si="19"/>
        <v>0</v>
      </c>
      <c r="M91" s="109">
        <f t="shared" si="20"/>
        <v>0</v>
      </c>
      <c r="N91" s="109">
        <f t="shared" si="21"/>
        <v>0</v>
      </c>
    </row>
    <row r="92" spans="1:14">
      <c r="A92" s="15" t="s">
        <v>615</v>
      </c>
      <c r="B92" s="7" t="s">
        <v>616</v>
      </c>
      <c r="C92" s="109"/>
      <c r="D92" s="109"/>
      <c r="E92" s="109"/>
      <c r="F92" s="109"/>
      <c r="G92" s="109"/>
      <c r="H92" s="109"/>
      <c r="I92" s="109"/>
      <c r="J92" s="109"/>
      <c r="K92" s="109"/>
      <c r="L92" s="109">
        <f t="shared" si="19"/>
        <v>0</v>
      </c>
      <c r="M92" s="109">
        <f t="shared" si="20"/>
        <v>0</v>
      </c>
      <c r="N92" s="109">
        <f t="shared" si="21"/>
        <v>0</v>
      </c>
    </row>
    <row r="93" spans="1:14" ht="15.6">
      <c r="A93" s="40" t="s">
        <v>73</v>
      </c>
      <c r="B93" s="41" t="s">
        <v>617</v>
      </c>
      <c r="C93" s="120">
        <f>C92+C91+C86+C80+C75+C70</f>
        <v>102000</v>
      </c>
      <c r="D93" s="120">
        <f t="shared" ref="D93:K93" si="25">D92+D91+D86+D80+D75+D70</f>
        <v>102000</v>
      </c>
      <c r="E93" s="120">
        <f t="shared" si="25"/>
        <v>4877</v>
      </c>
      <c r="F93" s="120">
        <f t="shared" si="25"/>
        <v>0</v>
      </c>
      <c r="G93" s="120">
        <f t="shared" si="25"/>
        <v>0</v>
      </c>
      <c r="H93" s="120">
        <f t="shared" si="25"/>
        <v>0</v>
      </c>
      <c r="I93" s="120">
        <f t="shared" si="25"/>
        <v>0</v>
      </c>
      <c r="J93" s="120">
        <f t="shared" si="25"/>
        <v>0</v>
      </c>
      <c r="K93" s="120">
        <f t="shared" si="25"/>
        <v>0</v>
      </c>
      <c r="L93" s="109">
        <f t="shared" si="19"/>
        <v>102000</v>
      </c>
      <c r="M93" s="109">
        <f t="shared" si="20"/>
        <v>102000</v>
      </c>
      <c r="N93" s="109">
        <f t="shared" si="21"/>
        <v>4877</v>
      </c>
    </row>
    <row r="94" spans="1:14" ht="15.6">
      <c r="A94" s="45" t="s">
        <v>55</v>
      </c>
      <c r="B94" s="46"/>
      <c r="C94" s="120">
        <f t="shared" ref="C94:K94" si="26">C64+C93</f>
        <v>751301</v>
      </c>
      <c r="D94" s="120">
        <f t="shared" si="26"/>
        <v>920828</v>
      </c>
      <c r="E94" s="120">
        <f t="shared" si="26"/>
        <v>477450</v>
      </c>
      <c r="F94" s="120">
        <f t="shared" si="26"/>
        <v>152569</v>
      </c>
      <c r="G94" s="120">
        <f t="shared" si="26"/>
        <v>0</v>
      </c>
      <c r="H94" s="120">
        <f t="shared" si="26"/>
        <v>0</v>
      </c>
      <c r="I94" s="120">
        <f t="shared" si="26"/>
        <v>0</v>
      </c>
      <c r="J94" s="120">
        <f t="shared" si="26"/>
        <v>0</v>
      </c>
      <c r="K94" s="120">
        <f t="shared" si="26"/>
        <v>0</v>
      </c>
      <c r="L94" s="109">
        <f t="shared" si="19"/>
        <v>903870</v>
      </c>
      <c r="M94" s="109">
        <f t="shared" si="20"/>
        <v>920828</v>
      </c>
      <c r="N94" s="109">
        <f t="shared" si="21"/>
        <v>477450</v>
      </c>
    </row>
  </sheetData>
  <mergeCells count="2">
    <mergeCell ref="A1:L1"/>
    <mergeCell ref="A2:L2"/>
  </mergeCells>
  <phoneticPr fontId="46" type="noConversion"/>
  <pageMargins left="0.19" right="0.24" top="0.74803149606299213" bottom="0.74803149606299213" header="0.31496062992125984" footer="0.31496062992125984"/>
  <pageSetup paperSize="9" scale="37" orientation="portrait" horizontalDpi="300" verticalDpi="300" r:id="rId1"/>
  <headerFooter>
    <oddHeader xml:space="preserve">&amp;R7.sz.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A1:N94"/>
  <sheetViews>
    <sheetView zoomScale="70" workbookViewId="0">
      <pane xSplit="2" ySplit="5" topLeftCell="I71" activePane="bottomRight" state="frozen"/>
      <selection activeCell="C92" sqref="C92"/>
      <selection pane="topRight" activeCell="C92" sqref="C92"/>
      <selection pane="bottomLeft" activeCell="C92" sqref="C92"/>
      <selection pane="bottomRight" activeCell="J81" sqref="J81"/>
    </sheetView>
  </sheetViews>
  <sheetFormatPr defaultRowHeight="14.4"/>
  <cols>
    <col min="1" max="1" width="92.5546875" customWidth="1"/>
    <col min="3" max="5" width="16.44140625" style="122" customWidth="1"/>
    <col min="6" max="8" width="16" style="122" customWidth="1"/>
    <col min="9" max="11" width="16.6640625" style="122" customWidth="1"/>
    <col min="12" max="12" width="14.6640625" style="122" customWidth="1"/>
    <col min="13" max="13" width="16.33203125" customWidth="1"/>
    <col min="14" max="14" width="14.33203125" customWidth="1"/>
  </cols>
  <sheetData>
    <row r="1" spans="1:14" ht="27" customHeight="1">
      <c r="A1" s="281" t="s">
        <v>1020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3"/>
    </row>
    <row r="2" spans="1:14" ht="23.25" customHeight="1">
      <c r="A2" s="285" t="s">
        <v>101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3"/>
    </row>
    <row r="3" spans="1:14" ht="18">
      <c r="A3" s="121"/>
    </row>
    <row r="4" spans="1:14">
      <c r="A4" t="s">
        <v>692</v>
      </c>
    </row>
    <row r="5" spans="1:14" ht="66.599999999999994">
      <c r="A5" s="2" t="s">
        <v>319</v>
      </c>
      <c r="B5" s="3" t="s">
        <v>267</v>
      </c>
      <c r="C5" s="123" t="s">
        <v>1022</v>
      </c>
      <c r="D5" s="123" t="s">
        <v>1021</v>
      </c>
      <c r="E5" s="123" t="s">
        <v>1032</v>
      </c>
      <c r="F5" s="123" t="s">
        <v>1023</v>
      </c>
      <c r="G5" s="123" t="s">
        <v>1024</v>
      </c>
      <c r="H5" s="123" t="s">
        <v>1025</v>
      </c>
      <c r="I5" s="123" t="s">
        <v>1026</v>
      </c>
      <c r="J5" s="123" t="s">
        <v>1027</v>
      </c>
      <c r="K5" s="123" t="s">
        <v>1028</v>
      </c>
      <c r="L5" s="124" t="s">
        <v>1029</v>
      </c>
      <c r="M5" s="124" t="s">
        <v>1030</v>
      </c>
      <c r="N5" s="124" t="s">
        <v>1031</v>
      </c>
    </row>
    <row r="6" spans="1:14" ht="15" customHeight="1">
      <c r="A6" s="31" t="s">
        <v>497</v>
      </c>
      <c r="B6" s="6" t="s">
        <v>498</v>
      </c>
      <c r="C6" s="125"/>
      <c r="D6" s="125"/>
      <c r="E6" s="125"/>
      <c r="F6" s="125"/>
      <c r="G6" s="125"/>
      <c r="H6" s="125"/>
      <c r="I6" s="125"/>
      <c r="J6" s="125"/>
      <c r="K6" s="125"/>
      <c r="L6" s="125">
        <f>C6+F6+I6</f>
        <v>0</v>
      </c>
      <c r="M6" s="125">
        <f>D6+G6+J6</f>
        <v>0</v>
      </c>
      <c r="N6" s="125">
        <f>E6+H6+K6</f>
        <v>0</v>
      </c>
    </row>
    <row r="7" spans="1:14" ht="15" customHeight="1">
      <c r="A7" s="5" t="s">
        <v>499</v>
      </c>
      <c r="B7" s="6" t="s">
        <v>500</v>
      </c>
      <c r="C7" s="125"/>
      <c r="D7" s="125"/>
      <c r="E7" s="125"/>
      <c r="F7" s="125"/>
      <c r="G7" s="125"/>
      <c r="H7" s="125"/>
      <c r="I7" s="125"/>
      <c r="J7" s="125"/>
      <c r="K7" s="125"/>
      <c r="L7" s="125">
        <f t="shared" ref="L7:L70" si="0">C7+F7+I7</f>
        <v>0</v>
      </c>
      <c r="M7" s="125">
        <f t="shared" ref="M7:M70" si="1">D7+G7+J7</f>
        <v>0</v>
      </c>
      <c r="N7" s="125">
        <f t="shared" ref="N7:N70" si="2">E7+H7+K7</f>
        <v>0</v>
      </c>
    </row>
    <row r="8" spans="1:14" ht="15" customHeight="1">
      <c r="A8" s="5" t="s">
        <v>501</v>
      </c>
      <c r="B8" s="6" t="s">
        <v>502</v>
      </c>
      <c r="C8" s="125"/>
      <c r="D8" s="125"/>
      <c r="E8" s="125"/>
      <c r="F8" s="125"/>
      <c r="G8" s="125"/>
      <c r="H8" s="125"/>
      <c r="I8" s="125"/>
      <c r="J8" s="125"/>
      <c r="K8" s="125"/>
      <c r="L8" s="125">
        <f t="shared" si="0"/>
        <v>0</v>
      </c>
      <c r="M8" s="125">
        <f t="shared" si="1"/>
        <v>0</v>
      </c>
      <c r="N8" s="125">
        <f t="shared" si="2"/>
        <v>0</v>
      </c>
    </row>
    <row r="9" spans="1:14" ht="15" customHeight="1">
      <c r="A9" s="5" t="s">
        <v>503</v>
      </c>
      <c r="B9" s="6" t="s">
        <v>504</v>
      </c>
      <c r="C9" s="125"/>
      <c r="D9" s="125"/>
      <c r="E9" s="125"/>
      <c r="F9" s="125"/>
      <c r="G9" s="125"/>
      <c r="H9" s="125"/>
      <c r="I9" s="125"/>
      <c r="J9" s="125"/>
      <c r="K9" s="125"/>
      <c r="L9" s="125">
        <f t="shared" si="0"/>
        <v>0</v>
      </c>
      <c r="M9" s="125">
        <f t="shared" si="1"/>
        <v>0</v>
      </c>
      <c r="N9" s="125">
        <f t="shared" si="2"/>
        <v>0</v>
      </c>
    </row>
    <row r="10" spans="1:14" ht="15" customHeight="1">
      <c r="A10" s="5" t="s">
        <v>505</v>
      </c>
      <c r="B10" s="6" t="s">
        <v>506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>
        <f t="shared" si="0"/>
        <v>0</v>
      </c>
      <c r="M10" s="125">
        <f t="shared" si="1"/>
        <v>0</v>
      </c>
      <c r="N10" s="125">
        <f t="shared" si="2"/>
        <v>0</v>
      </c>
    </row>
    <row r="11" spans="1:14" ht="15" customHeight="1">
      <c r="A11" s="5" t="s">
        <v>507</v>
      </c>
      <c r="B11" s="6" t="s">
        <v>508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>
        <f t="shared" si="0"/>
        <v>0</v>
      </c>
      <c r="M11" s="125">
        <f t="shared" si="1"/>
        <v>0</v>
      </c>
      <c r="N11" s="125">
        <f t="shared" si="2"/>
        <v>0</v>
      </c>
    </row>
    <row r="12" spans="1:14" ht="15" customHeight="1">
      <c r="A12" s="7" t="s">
        <v>57</v>
      </c>
      <c r="B12" s="8" t="s">
        <v>509</v>
      </c>
      <c r="C12" s="120">
        <f>SUM(C6:C11)</f>
        <v>0</v>
      </c>
      <c r="D12" s="120">
        <f t="shared" ref="D12:K12" si="3">SUM(D6:D11)</f>
        <v>0</v>
      </c>
      <c r="E12" s="120">
        <f t="shared" si="3"/>
        <v>0</v>
      </c>
      <c r="F12" s="120">
        <f t="shared" si="3"/>
        <v>0</v>
      </c>
      <c r="G12" s="120">
        <f t="shared" si="3"/>
        <v>0</v>
      </c>
      <c r="H12" s="120">
        <f t="shared" si="3"/>
        <v>0</v>
      </c>
      <c r="I12" s="120">
        <f t="shared" si="3"/>
        <v>0</v>
      </c>
      <c r="J12" s="120">
        <f t="shared" si="3"/>
        <v>0</v>
      </c>
      <c r="K12" s="120">
        <f t="shared" si="3"/>
        <v>0</v>
      </c>
      <c r="L12" s="125">
        <f t="shared" si="0"/>
        <v>0</v>
      </c>
      <c r="M12" s="125">
        <f t="shared" si="1"/>
        <v>0</v>
      </c>
      <c r="N12" s="125">
        <f t="shared" si="2"/>
        <v>0</v>
      </c>
    </row>
    <row r="13" spans="1:14" ht="15" customHeight="1">
      <c r="A13" s="5" t="s">
        <v>510</v>
      </c>
      <c r="B13" s="6" t="s">
        <v>511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>
        <f t="shared" si="0"/>
        <v>0</v>
      </c>
      <c r="M13" s="125">
        <f t="shared" si="1"/>
        <v>0</v>
      </c>
      <c r="N13" s="125">
        <f t="shared" si="2"/>
        <v>0</v>
      </c>
    </row>
    <row r="14" spans="1:14" ht="15" customHeight="1">
      <c r="A14" s="5" t="s">
        <v>512</v>
      </c>
      <c r="B14" s="6" t="s">
        <v>513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>
        <f t="shared" si="0"/>
        <v>0</v>
      </c>
      <c r="M14" s="125">
        <f t="shared" si="1"/>
        <v>0</v>
      </c>
      <c r="N14" s="125">
        <f t="shared" si="2"/>
        <v>0</v>
      </c>
    </row>
    <row r="15" spans="1:14" ht="15" customHeight="1">
      <c r="A15" s="5" t="s">
        <v>18</v>
      </c>
      <c r="B15" s="6" t="s">
        <v>514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>
        <f t="shared" si="0"/>
        <v>0</v>
      </c>
      <c r="M15" s="125">
        <f t="shared" si="1"/>
        <v>0</v>
      </c>
      <c r="N15" s="125">
        <f t="shared" si="2"/>
        <v>0</v>
      </c>
    </row>
    <row r="16" spans="1:14" ht="15" customHeight="1">
      <c r="A16" s="5" t="s">
        <v>19</v>
      </c>
      <c r="B16" s="6" t="s">
        <v>515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>
        <f t="shared" si="0"/>
        <v>0</v>
      </c>
      <c r="M16" s="125">
        <f t="shared" si="1"/>
        <v>0</v>
      </c>
      <c r="N16" s="125">
        <f t="shared" si="2"/>
        <v>0</v>
      </c>
    </row>
    <row r="17" spans="1:14" ht="15" customHeight="1">
      <c r="A17" s="5" t="s">
        <v>20</v>
      </c>
      <c r="B17" s="6" t="s">
        <v>516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>
        <f t="shared" si="0"/>
        <v>0</v>
      </c>
      <c r="M17" s="125">
        <f t="shared" si="1"/>
        <v>0</v>
      </c>
      <c r="N17" s="125">
        <f t="shared" si="2"/>
        <v>0</v>
      </c>
    </row>
    <row r="18" spans="1:14" ht="15" customHeight="1">
      <c r="A18" s="39" t="s">
        <v>58</v>
      </c>
      <c r="B18" s="50" t="s">
        <v>517</v>
      </c>
      <c r="C18" s="120">
        <f>SUM(C13:C17)+C12</f>
        <v>0</v>
      </c>
      <c r="D18" s="120">
        <f t="shared" ref="D18:K18" si="4">SUM(D13:D17)+D12</f>
        <v>0</v>
      </c>
      <c r="E18" s="120">
        <f t="shared" si="4"/>
        <v>0</v>
      </c>
      <c r="F18" s="120">
        <f t="shared" si="4"/>
        <v>0</v>
      </c>
      <c r="G18" s="120">
        <f t="shared" si="4"/>
        <v>0</v>
      </c>
      <c r="H18" s="120">
        <f t="shared" si="4"/>
        <v>0</v>
      </c>
      <c r="I18" s="120">
        <f t="shared" si="4"/>
        <v>0</v>
      </c>
      <c r="J18" s="120">
        <f t="shared" si="4"/>
        <v>0</v>
      </c>
      <c r="K18" s="120">
        <f t="shared" si="4"/>
        <v>0</v>
      </c>
      <c r="L18" s="125">
        <f t="shared" si="0"/>
        <v>0</v>
      </c>
      <c r="M18" s="125">
        <f t="shared" si="1"/>
        <v>0</v>
      </c>
      <c r="N18" s="125">
        <f t="shared" si="2"/>
        <v>0</v>
      </c>
    </row>
    <row r="19" spans="1:14" ht="15" customHeight="1">
      <c r="A19" s="5" t="s">
        <v>518</v>
      </c>
      <c r="B19" s="6" t="s">
        <v>519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>
        <f t="shared" si="0"/>
        <v>0</v>
      </c>
      <c r="M19" s="125">
        <f t="shared" si="1"/>
        <v>0</v>
      </c>
      <c r="N19" s="125">
        <f t="shared" si="2"/>
        <v>0</v>
      </c>
    </row>
    <row r="20" spans="1:14" ht="15" customHeight="1">
      <c r="A20" s="5" t="s">
        <v>520</v>
      </c>
      <c r="B20" s="6" t="s">
        <v>521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>
        <f t="shared" si="0"/>
        <v>0</v>
      </c>
      <c r="M20" s="125">
        <f t="shared" si="1"/>
        <v>0</v>
      </c>
      <c r="N20" s="125">
        <f t="shared" si="2"/>
        <v>0</v>
      </c>
    </row>
    <row r="21" spans="1:14" ht="15" customHeight="1">
      <c r="A21" s="5" t="s">
        <v>21</v>
      </c>
      <c r="B21" s="6" t="s">
        <v>522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>
        <f t="shared" si="0"/>
        <v>0</v>
      </c>
      <c r="M21" s="125">
        <f t="shared" si="1"/>
        <v>0</v>
      </c>
      <c r="N21" s="125">
        <f t="shared" si="2"/>
        <v>0</v>
      </c>
    </row>
    <row r="22" spans="1:14" ht="15" customHeight="1">
      <c r="A22" s="5" t="s">
        <v>22</v>
      </c>
      <c r="B22" s="6" t="s">
        <v>523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>
        <f t="shared" si="0"/>
        <v>0</v>
      </c>
      <c r="M22" s="125">
        <f t="shared" si="1"/>
        <v>0</v>
      </c>
      <c r="N22" s="125">
        <f t="shared" si="2"/>
        <v>0</v>
      </c>
    </row>
    <row r="23" spans="1:14" ht="15" customHeight="1">
      <c r="A23" s="5" t="s">
        <v>23</v>
      </c>
      <c r="B23" s="6" t="s">
        <v>524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>
        <f t="shared" si="0"/>
        <v>0</v>
      </c>
      <c r="M23" s="125">
        <f t="shared" si="1"/>
        <v>0</v>
      </c>
      <c r="N23" s="125">
        <f t="shared" si="2"/>
        <v>0</v>
      </c>
    </row>
    <row r="24" spans="1:14" ht="15" customHeight="1">
      <c r="A24" s="39" t="s">
        <v>59</v>
      </c>
      <c r="B24" s="50" t="s">
        <v>525</v>
      </c>
      <c r="C24" s="120">
        <f>SUM(C19:C23)</f>
        <v>0</v>
      </c>
      <c r="D24" s="120">
        <f t="shared" ref="D24:K24" si="5">SUM(D19:D23)</f>
        <v>0</v>
      </c>
      <c r="E24" s="120">
        <f t="shared" si="5"/>
        <v>0</v>
      </c>
      <c r="F24" s="120">
        <f t="shared" si="5"/>
        <v>0</v>
      </c>
      <c r="G24" s="120">
        <f t="shared" si="5"/>
        <v>0</v>
      </c>
      <c r="H24" s="120">
        <f t="shared" si="5"/>
        <v>0</v>
      </c>
      <c r="I24" s="120">
        <f t="shared" si="5"/>
        <v>0</v>
      </c>
      <c r="J24" s="120">
        <f t="shared" si="5"/>
        <v>0</v>
      </c>
      <c r="K24" s="120">
        <f t="shared" si="5"/>
        <v>0</v>
      </c>
      <c r="L24" s="125">
        <f t="shared" si="0"/>
        <v>0</v>
      </c>
      <c r="M24" s="125">
        <f t="shared" si="1"/>
        <v>0</v>
      </c>
      <c r="N24" s="125">
        <f t="shared" si="2"/>
        <v>0</v>
      </c>
    </row>
    <row r="25" spans="1:14" ht="15" customHeight="1">
      <c r="A25" s="5" t="s">
        <v>24</v>
      </c>
      <c r="B25" s="6" t="s">
        <v>526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>
        <f t="shared" si="0"/>
        <v>0</v>
      </c>
      <c r="M25" s="125">
        <f t="shared" si="1"/>
        <v>0</v>
      </c>
      <c r="N25" s="125">
        <f t="shared" si="2"/>
        <v>0</v>
      </c>
    </row>
    <row r="26" spans="1:14" ht="15" customHeight="1">
      <c r="A26" s="5" t="s">
        <v>25</v>
      </c>
      <c r="B26" s="6" t="s">
        <v>527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>
        <f t="shared" si="0"/>
        <v>0</v>
      </c>
      <c r="M26" s="125">
        <f t="shared" si="1"/>
        <v>0</v>
      </c>
      <c r="N26" s="125">
        <f t="shared" si="2"/>
        <v>0</v>
      </c>
    </row>
    <row r="27" spans="1:14" ht="15" customHeight="1">
      <c r="A27" s="7" t="s">
        <v>60</v>
      </c>
      <c r="B27" s="8" t="s">
        <v>528</v>
      </c>
      <c r="C27" s="120">
        <f>SUM(C25:C26)</f>
        <v>0</v>
      </c>
      <c r="D27" s="120">
        <f t="shared" ref="D27:K27" si="6">SUM(D25:D26)</f>
        <v>0</v>
      </c>
      <c r="E27" s="120">
        <f t="shared" si="6"/>
        <v>0</v>
      </c>
      <c r="F27" s="120">
        <f t="shared" si="6"/>
        <v>0</v>
      </c>
      <c r="G27" s="120">
        <f t="shared" si="6"/>
        <v>0</v>
      </c>
      <c r="H27" s="120">
        <f t="shared" si="6"/>
        <v>0</v>
      </c>
      <c r="I27" s="120">
        <f t="shared" si="6"/>
        <v>0</v>
      </c>
      <c r="J27" s="120">
        <f t="shared" si="6"/>
        <v>0</v>
      </c>
      <c r="K27" s="120">
        <f t="shared" si="6"/>
        <v>0</v>
      </c>
      <c r="L27" s="125">
        <f t="shared" si="0"/>
        <v>0</v>
      </c>
      <c r="M27" s="125">
        <f t="shared" si="1"/>
        <v>0</v>
      </c>
      <c r="N27" s="125">
        <f t="shared" si="2"/>
        <v>0</v>
      </c>
    </row>
    <row r="28" spans="1:14" ht="15" customHeight="1">
      <c r="A28" s="5" t="s">
        <v>26</v>
      </c>
      <c r="B28" s="6" t="s">
        <v>529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>
        <f t="shared" si="0"/>
        <v>0</v>
      </c>
      <c r="M28" s="125">
        <f t="shared" si="1"/>
        <v>0</v>
      </c>
      <c r="N28" s="125">
        <f t="shared" si="2"/>
        <v>0</v>
      </c>
    </row>
    <row r="29" spans="1:14" ht="15" customHeight="1">
      <c r="A29" s="5" t="s">
        <v>27</v>
      </c>
      <c r="B29" s="6" t="s">
        <v>530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>
        <f t="shared" si="0"/>
        <v>0</v>
      </c>
      <c r="M29" s="125">
        <f t="shared" si="1"/>
        <v>0</v>
      </c>
      <c r="N29" s="125">
        <f t="shared" si="2"/>
        <v>0</v>
      </c>
    </row>
    <row r="30" spans="1:14" ht="15" customHeight="1">
      <c r="A30" s="5" t="s">
        <v>28</v>
      </c>
      <c r="B30" s="6" t="s">
        <v>531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>
        <f t="shared" si="0"/>
        <v>0</v>
      </c>
      <c r="M30" s="125">
        <f t="shared" si="1"/>
        <v>0</v>
      </c>
      <c r="N30" s="125">
        <f t="shared" si="2"/>
        <v>0</v>
      </c>
    </row>
    <row r="31" spans="1:14" ht="15" customHeight="1">
      <c r="A31" s="5" t="s">
        <v>29</v>
      </c>
      <c r="B31" s="6" t="s">
        <v>532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>
        <f t="shared" si="0"/>
        <v>0</v>
      </c>
      <c r="M31" s="125">
        <f t="shared" si="1"/>
        <v>0</v>
      </c>
      <c r="N31" s="125">
        <f t="shared" si="2"/>
        <v>0</v>
      </c>
    </row>
    <row r="32" spans="1:14" ht="15" customHeight="1">
      <c r="A32" s="5" t="s">
        <v>30</v>
      </c>
      <c r="B32" s="6" t="s">
        <v>535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>
        <f t="shared" si="0"/>
        <v>0</v>
      </c>
      <c r="M32" s="125">
        <f t="shared" si="1"/>
        <v>0</v>
      </c>
      <c r="N32" s="125">
        <f t="shared" si="2"/>
        <v>0</v>
      </c>
    </row>
    <row r="33" spans="1:14" ht="15" customHeight="1">
      <c r="A33" s="5" t="s">
        <v>536</v>
      </c>
      <c r="B33" s="6" t="s">
        <v>537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>
        <f t="shared" si="0"/>
        <v>0</v>
      </c>
      <c r="M33" s="125">
        <f t="shared" si="1"/>
        <v>0</v>
      </c>
      <c r="N33" s="125">
        <f t="shared" si="2"/>
        <v>0</v>
      </c>
    </row>
    <row r="34" spans="1:14" ht="15" customHeight="1">
      <c r="A34" s="5" t="s">
        <v>31</v>
      </c>
      <c r="B34" s="6" t="s">
        <v>538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>
        <f t="shared" si="0"/>
        <v>0</v>
      </c>
      <c r="M34" s="125">
        <f t="shared" si="1"/>
        <v>0</v>
      </c>
      <c r="N34" s="125">
        <f t="shared" si="2"/>
        <v>0</v>
      </c>
    </row>
    <row r="35" spans="1:14" ht="15" customHeight="1">
      <c r="A35" s="5" t="s">
        <v>32</v>
      </c>
      <c r="B35" s="6" t="s">
        <v>542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>
        <f t="shared" si="0"/>
        <v>0</v>
      </c>
      <c r="M35" s="125">
        <f t="shared" si="1"/>
        <v>0</v>
      </c>
      <c r="N35" s="125">
        <f t="shared" si="2"/>
        <v>0</v>
      </c>
    </row>
    <row r="36" spans="1:14" ht="15" customHeight="1">
      <c r="A36" s="7" t="s">
        <v>61</v>
      </c>
      <c r="B36" s="8" t="s">
        <v>545</v>
      </c>
      <c r="C36" s="120">
        <f>SUM(C28:C35)</f>
        <v>0</v>
      </c>
      <c r="D36" s="120">
        <f t="shared" ref="D36:K36" si="7">SUM(D28:D35)</f>
        <v>0</v>
      </c>
      <c r="E36" s="120">
        <f t="shared" si="7"/>
        <v>0</v>
      </c>
      <c r="F36" s="120">
        <f t="shared" si="7"/>
        <v>0</v>
      </c>
      <c r="G36" s="120">
        <f t="shared" si="7"/>
        <v>0</v>
      </c>
      <c r="H36" s="120">
        <f t="shared" si="7"/>
        <v>0</v>
      </c>
      <c r="I36" s="120">
        <f t="shared" si="7"/>
        <v>0</v>
      </c>
      <c r="J36" s="120">
        <f t="shared" si="7"/>
        <v>0</v>
      </c>
      <c r="K36" s="120">
        <f t="shared" si="7"/>
        <v>0</v>
      </c>
      <c r="L36" s="125">
        <f t="shared" si="0"/>
        <v>0</v>
      </c>
      <c r="M36" s="125">
        <f t="shared" si="1"/>
        <v>0</v>
      </c>
      <c r="N36" s="125">
        <f t="shared" si="2"/>
        <v>0</v>
      </c>
    </row>
    <row r="37" spans="1:14" ht="15" customHeight="1">
      <c r="A37" s="5" t="s">
        <v>33</v>
      </c>
      <c r="B37" s="6" t="s">
        <v>546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>
        <f t="shared" si="0"/>
        <v>0</v>
      </c>
      <c r="M37" s="125">
        <f t="shared" si="1"/>
        <v>0</v>
      </c>
      <c r="N37" s="125">
        <f t="shared" si="2"/>
        <v>0</v>
      </c>
    </row>
    <row r="38" spans="1:14" ht="15" customHeight="1">
      <c r="A38" s="39" t="s">
        <v>62</v>
      </c>
      <c r="B38" s="50" t="s">
        <v>547</v>
      </c>
      <c r="C38" s="120">
        <f>C37+C36+C27</f>
        <v>0</v>
      </c>
      <c r="D38" s="120">
        <f t="shared" ref="D38:K38" si="8">D37+D36+D27</f>
        <v>0</v>
      </c>
      <c r="E38" s="120">
        <f t="shared" si="8"/>
        <v>0</v>
      </c>
      <c r="F38" s="120">
        <f t="shared" si="8"/>
        <v>0</v>
      </c>
      <c r="G38" s="120">
        <f t="shared" si="8"/>
        <v>0</v>
      </c>
      <c r="H38" s="120">
        <f t="shared" si="8"/>
        <v>0</v>
      </c>
      <c r="I38" s="120">
        <f t="shared" si="8"/>
        <v>0</v>
      </c>
      <c r="J38" s="120">
        <f t="shared" si="8"/>
        <v>0</v>
      </c>
      <c r="K38" s="120">
        <f t="shared" si="8"/>
        <v>0</v>
      </c>
      <c r="L38" s="125">
        <f t="shared" si="0"/>
        <v>0</v>
      </c>
      <c r="M38" s="125">
        <f t="shared" si="1"/>
        <v>0</v>
      </c>
      <c r="N38" s="125">
        <f t="shared" si="2"/>
        <v>0</v>
      </c>
    </row>
    <row r="39" spans="1:14" ht="15" customHeight="1">
      <c r="A39" s="13" t="s">
        <v>548</v>
      </c>
      <c r="B39" s="6" t="s">
        <v>549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>
        <f t="shared" si="0"/>
        <v>0</v>
      </c>
      <c r="M39" s="125">
        <f t="shared" si="1"/>
        <v>0</v>
      </c>
      <c r="N39" s="125">
        <f t="shared" si="2"/>
        <v>0</v>
      </c>
    </row>
    <row r="40" spans="1:14" ht="15" customHeight="1">
      <c r="A40" s="13" t="s">
        <v>34</v>
      </c>
      <c r="B40" s="6" t="s">
        <v>550</v>
      </c>
      <c r="C40" s="125">
        <v>1223</v>
      </c>
      <c r="D40" s="125">
        <f>1223</f>
        <v>1223</v>
      </c>
      <c r="E40" s="125">
        <f>1139+6-20+27</f>
        <v>1152</v>
      </c>
      <c r="F40" s="125"/>
      <c r="G40" s="125"/>
      <c r="H40" s="125"/>
      <c r="I40" s="125"/>
      <c r="J40" s="125"/>
      <c r="K40" s="125"/>
      <c r="L40" s="125">
        <f t="shared" si="0"/>
        <v>1223</v>
      </c>
      <c r="M40" s="125">
        <f t="shared" si="1"/>
        <v>1223</v>
      </c>
      <c r="N40" s="125">
        <f t="shared" si="2"/>
        <v>1152</v>
      </c>
    </row>
    <row r="41" spans="1:14" ht="15" customHeight="1">
      <c r="A41" s="13" t="s">
        <v>35</v>
      </c>
      <c r="B41" s="6" t="s">
        <v>551</v>
      </c>
      <c r="C41" s="125">
        <v>120</v>
      </c>
      <c r="D41" s="125">
        <v>120</v>
      </c>
      <c r="E41" s="125"/>
      <c r="F41" s="125"/>
      <c r="G41" s="125"/>
      <c r="H41" s="125"/>
      <c r="I41" s="125"/>
      <c r="J41" s="125"/>
      <c r="K41" s="125"/>
      <c r="L41" s="125">
        <f t="shared" si="0"/>
        <v>120</v>
      </c>
      <c r="M41" s="125">
        <f t="shared" si="1"/>
        <v>120</v>
      </c>
      <c r="N41" s="125">
        <f t="shared" si="2"/>
        <v>0</v>
      </c>
    </row>
    <row r="42" spans="1:14" ht="15" customHeight="1">
      <c r="A42" s="13" t="s">
        <v>36</v>
      </c>
      <c r="B42" s="6" t="s">
        <v>552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>
        <f t="shared" si="0"/>
        <v>0</v>
      </c>
      <c r="M42" s="125">
        <f t="shared" si="1"/>
        <v>0</v>
      </c>
      <c r="N42" s="125">
        <f t="shared" si="2"/>
        <v>0</v>
      </c>
    </row>
    <row r="43" spans="1:14" ht="15" customHeight="1">
      <c r="A43" s="13" t="s">
        <v>553</v>
      </c>
      <c r="B43" s="6" t="s">
        <v>554</v>
      </c>
      <c r="C43" s="125"/>
      <c r="D43" s="125"/>
      <c r="E43" s="125">
        <v>27</v>
      </c>
      <c r="F43" s="125"/>
      <c r="G43" s="125"/>
      <c r="H43" s="125"/>
      <c r="I43" s="125"/>
      <c r="J43" s="125"/>
      <c r="K43" s="125"/>
      <c r="L43" s="125">
        <f t="shared" si="0"/>
        <v>0</v>
      </c>
      <c r="M43" s="125">
        <f t="shared" si="1"/>
        <v>0</v>
      </c>
      <c r="N43" s="125">
        <f t="shared" si="2"/>
        <v>27</v>
      </c>
    </row>
    <row r="44" spans="1:14" ht="15" customHeight="1">
      <c r="A44" s="13" t="s">
        <v>555</v>
      </c>
      <c r="B44" s="6" t="s">
        <v>556</v>
      </c>
      <c r="C44" s="125"/>
      <c r="D44" s="125"/>
      <c r="E44" s="125"/>
      <c r="F44" s="125"/>
      <c r="G44" s="125"/>
      <c r="H44" s="125"/>
      <c r="I44" s="125"/>
      <c r="J44" s="125"/>
      <c r="K44" s="125"/>
      <c r="L44" s="125">
        <f t="shared" si="0"/>
        <v>0</v>
      </c>
      <c r="M44" s="125">
        <f t="shared" si="1"/>
        <v>0</v>
      </c>
      <c r="N44" s="125">
        <f t="shared" si="2"/>
        <v>0</v>
      </c>
    </row>
    <row r="45" spans="1:14" ht="15" customHeight="1">
      <c r="A45" s="13" t="s">
        <v>557</v>
      </c>
      <c r="B45" s="6" t="s">
        <v>558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>
        <f t="shared" si="0"/>
        <v>0</v>
      </c>
      <c r="M45" s="125">
        <f t="shared" si="1"/>
        <v>0</v>
      </c>
      <c r="N45" s="125">
        <f t="shared" si="2"/>
        <v>0</v>
      </c>
    </row>
    <row r="46" spans="1:14" ht="15" customHeight="1">
      <c r="A46" s="13" t="s">
        <v>37</v>
      </c>
      <c r="B46" s="6" t="s">
        <v>559</v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>
        <f t="shared" si="0"/>
        <v>0</v>
      </c>
      <c r="M46" s="125">
        <f t="shared" si="1"/>
        <v>0</v>
      </c>
      <c r="N46" s="125">
        <f t="shared" si="2"/>
        <v>0</v>
      </c>
    </row>
    <row r="47" spans="1:14" ht="15" customHeight="1">
      <c r="A47" s="13" t="s">
        <v>38</v>
      </c>
      <c r="B47" s="6" t="s">
        <v>560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>
        <f t="shared" si="0"/>
        <v>0</v>
      </c>
      <c r="M47" s="125">
        <f t="shared" si="1"/>
        <v>0</v>
      </c>
      <c r="N47" s="125">
        <f t="shared" si="2"/>
        <v>0</v>
      </c>
    </row>
    <row r="48" spans="1:14" ht="15" customHeight="1">
      <c r="A48" s="13" t="s">
        <v>39</v>
      </c>
      <c r="B48" s="6" t="s">
        <v>561</v>
      </c>
      <c r="C48" s="125"/>
      <c r="D48" s="125"/>
      <c r="E48" s="125"/>
      <c r="F48" s="125"/>
      <c r="G48" s="125"/>
      <c r="H48" s="125"/>
      <c r="I48" s="125"/>
      <c r="J48" s="125"/>
      <c r="K48" s="125"/>
      <c r="L48" s="125">
        <f t="shared" si="0"/>
        <v>0</v>
      </c>
      <c r="M48" s="125">
        <f t="shared" si="1"/>
        <v>0</v>
      </c>
      <c r="N48" s="125">
        <f t="shared" si="2"/>
        <v>0</v>
      </c>
    </row>
    <row r="49" spans="1:14" ht="15" customHeight="1">
      <c r="A49" s="49" t="s">
        <v>63</v>
      </c>
      <c r="B49" s="50" t="s">
        <v>562</v>
      </c>
      <c r="C49" s="120">
        <f t="shared" ref="C49:K49" si="9">SUM(C39:C48)</f>
        <v>1343</v>
      </c>
      <c r="D49" s="120">
        <f t="shared" si="9"/>
        <v>1343</v>
      </c>
      <c r="E49" s="120">
        <f t="shared" si="9"/>
        <v>1179</v>
      </c>
      <c r="F49" s="120">
        <f t="shared" si="9"/>
        <v>0</v>
      </c>
      <c r="G49" s="120">
        <f t="shared" si="9"/>
        <v>0</v>
      </c>
      <c r="H49" s="120">
        <f t="shared" si="9"/>
        <v>0</v>
      </c>
      <c r="I49" s="120">
        <f t="shared" si="9"/>
        <v>0</v>
      </c>
      <c r="J49" s="120">
        <f t="shared" si="9"/>
        <v>0</v>
      </c>
      <c r="K49" s="120">
        <f t="shared" si="9"/>
        <v>0</v>
      </c>
      <c r="L49" s="125">
        <f t="shared" si="0"/>
        <v>1343</v>
      </c>
      <c r="M49" s="125">
        <f t="shared" si="1"/>
        <v>1343</v>
      </c>
      <c r="N49" s="125">
        <f t="shared" si="2"/>
        <v>1179</v>
      </c>
    </row>
    <row r="50" spans="1:14" ht="15" customHeight="1">
      <c r="A50" s="13" t="s">
        <v>40</v>
      </c>
      <c r="B50" s="6" t="s">
        <v>563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>
        <f t="shared" si="0"/>
        <v>0</v>
      </c>
      <c r="M50" s="125">
        <f t="shared" si="1"/>
        <v>0</v>
      </c>
      <c r="N50" s="125">
        <f t="shared" si="2"/>
        <v>0</v>
      </c>
    </row>
    <row r="51" spans="1:14" ht="15" customHeight="1">
      <c r="A51" s="13" t="s">
        <v>41</v>
      </c>
      <c r="B51" s="6" t="s">
        <v>564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>
        <f t="shared" si="0"/>
        <v>0</v>
      </c>
      <c r="M51" s="125">
        <f t="shared" si="1"/>
        <v>0</v>
      </c>
      <c r="N51" s="125">
        <f t="shared" si="2"/>
        <v>0</v>
      </c>
    </row>
    <row r="52" spans="1:14" ht="15" customHeight="1">
      <c r="A52" s="13" t="s">
        <v>565</v>
      </c>
      <c r="B52" s="6" t="s">
        <v>566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>
        <f t="shared" si="0"/>
        <v>0</v>
      </c>
      <c r="M52" s="125">
        <f t="shared" si="1"/>
        <v>0</v>
      </c>
      <c r="N52" s="125">
        <f t="shared" si="2"/>
        <v>0</v>
      </c>
    </row>
    <row r="53" spans="1:14" ht="15" customHeight="1">
      <c r="A53" s="13" t="s">
        <v>42</v>
      </c>
      <c r="B53" s="6" t="s">
        <v>567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>
        <f t="shared" si="0"/>
        <v>0</v>
      </c>
      <c r="M53" s="125">
        <f t="shared" si="1"/>
        <v>0</v>
      </c>
      <c r="N53" s="125">
        <f t="shared" si="2"/>
        <v>0</v>
      </c>
    </row>
    <row r="54" spans="1:14" ht="15" customHeight="1">
      <c r="A54" s="13" t="s">
        <v>568</v>
      </c>
      <c r="B54" s="6" t="s">
        <v>569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>
        <f t="shared" si="0"/>
        <v>0</v>
      </c>
      <c r="M54" s="125">
        <f t="shared" si="1"/>
        <v>0</v>
      </c>
      <c r="N54" s="125">
        <f t="shared" si="2"/>
        <v>0</v>
      </c>
    </row>
    <row r="55" spans="1:14" ht="15" customHeight="1">
      <c r="A55" s="39" t="s">
        <v>64</v>
      </c>
      <c r="B55" s="50" t="s">
        <v>570</v>
      </c>
      <c r="C55" s="120">
        <f>SUM(C50:C54)</f>
        <v>0</v>
      </c>
      <c r="D55" s="120">
        <f t="shared" ref="D55:K55" si="10">SUM(D50:D54)</f>
        <v>0</v>
      </c>
      <c r="E55" s="120">
        <f t="shared" si="10"/>
        <v>0</v>
      </c>
      <c r="F55" s="120">
        <f t="shared" si="10"/>
        <v>0</v>
      </c>
      <c r="G55" s="120">
        <f t="shared" si="10"/>
        <v>0</v>
      </c>
      <c r="H55" s="120">
        <f t="shared" si="10"/>
        <v>0</v>
      </c>
      <c r="I55" s="120">
        <f t="shared" si="10"/>
        <v>0</v>
      </c>
      <c r="J55" s="120">
        <f t="shared" si="10"/>
        <v>0</v>
      </c>
      <c r="K55" s="120">
        <f t="shared" si="10"/>
        <v>0</v>
      </c>
      <c r="L55" s="125">
        <f t="shared" si="0"/>
        <v>0</v>
      </c>
      <c r="M55" s="125">
        <f t="shared" si="1"/>
        <v>0</v>
      </c>
      <c r="N55" s="125">
        <f t="shared" si="2"/>
        <v>0</v>
      </c>
    </row>
    <row r="56" spans="1:14" ht="15" customHeight="1">
      <c r="A56" s="13" t="s">
        <v>571</v>
      </c>
      <c r="B56" s="6" t="s">
        <v>572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>
        <f t="shared" si="0"/>
        <v>0</v>
      </c>
      <c r="M56" s="125">
        <f t="shared" si="1"/>
        <v>0</v>
      </c>
      <c r="N56" s="125">
        <f t="shared" si="2"/>
        <v>0</v>
      </c>
    </row>
    <row r="57" spans="1:14" ht="15" customHeight="1">
      <c r="A57" s="5" t="s">
        <v>43</v>
      </c>
      <c r="B57" s="6" t="s">
        <v>573</v>
      </c>
      <c r="C57" s="125"/>
      <c r="D57" s="125"/>
      <c r="E57" s="125"/>
      <c r="F57" s="125"/>
      <c r="G57" s="125"/>
      <c r="H57" s="125"/>
      <c r="I57" s="125"/>
      <c r="J57" s="125"/>
      <c r="K57" s="125"/>
      <c r="L57" s="125">
        <f t="shared" si="0"/>
        <v>0</v>
      </c>
      <c r="M57" s="125">
        <f t="shared" si="1"/>
        <v>0</v>
      </c>
      <c r="N57" s="125">
        <f t="shared" si="2"/>
        <v>0</v>
      </c>
    </row>
    <row r="58" spans="1:14" ht="15" customHeight="1">
      <c r="A58" s="13" t="s">
        <v>44</v>
      </c>
      <c r="B58" s="6" t="s">
        <v>574</v>
      </c>
      <c r="C58" s="125"/>
      <c r="D58" s="125"/>
      <c r="E58" s="125"/>
      <c r="F58" s="125"/>
      <c r="G58" s="125"/>
      <c r="H58" s="125"/>
      <c r="I58" s="125"/>
      <c r="J58" s="125"/>
      <c r="K58" s="125"/>
      <c r="L58" s="125">
        <f t="shared" si="0"/>
        <v>0</v>
      </c>
      <c r="M58" s="125">
        <f t="shared" si="1"/>
        <v>0</v>
      </c>
      <c r="N58" s="125">
        <f t="shared" si="2"/>
        <v>0</v>
      </c>
    </row>
    <row r="59" spans="1:14" ht="15" customHeight="1">
      <c r="A59" s="39" t="s">
        <v>65</v>
      </c>
      <c r="B59" s="50" t="s">
        <v>575</v>
      </c>
      <c r="C59" s="120">
        <f>SUM(C57:C58)</f>
        <v>0</v>
      </c>
      <c r="D59" s="120">
        <f t="shared" ref="D59:K59" si="11">SUM(D57:D58)</f>
        <v>0</v>
      </c>
      <c r="E59" s="120">
        <f t="shared" si="11"/>
        <v>0</v>
      </c>
      <c r="F59" s="120">
        <f t="shared" si="11"/>
        <v>0</v>
      </c>
      <c r="G59" s="120">
        <f t="shared" si="11"/>
        <v>0</v>
      </c>
      <c r="H59" s="120">
        <f t="shared" si="11"/>
        <v>0</v>
      </c>
      <c r="I59" s="120">
        <f t="shared" si="11"/>
        <v>0</v>
      </c>
      <c r="J59" s="120">
        <f t="shared" si="11"/>
        <v>0</v>
      </c>
      <c r="K59" s="120">
        <f t="shared" si="11"/>
        <v>0</v>
      </c>
      <c r="L59" s="125">
        <f t="shared" si="0"/>
        <v>0</v>
      </c>
      <c r="M59" s="125">
        <f t="shared" si="1"/>
        <v>0</v>
      </c>
      <c r="N59" s="125">
        <f t="shared" si="2"/>
        <v>0</v>
      </c>
    </row>
    <row r="60" spans="1:14" ht="15" customHeight="1">
      <c r="A60" s="13" t="s">
        <v>576</v>
      </c>
      <c r="B60" s="6" t="s">
        <v>577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>
        <f t="shared" si="0"/>
        <v>0</v>
      </c>
      <c r="M60" s="125">
        <f t="shared" si="1"/>
        <v>0</v>
      </c>
      <c r="N60" s="125">
        <f t="shared" si="2"/>
        <v>0</v>
      </c>
    </row>
    <row r="61" spans="1:14" ht="15" customHeight="1">
      <c r="A61" s="5" t="s">
        <v>45</v>
      </c>
      <c r="B61" s="6" t="s">
        <v>578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>
        <f t="shared" si="0"/>
        <v>0</v>
      </c>
      <c r="M61" s="125">
        <f t="shared" si="1"/>
        <v>0</v>
      </c>
      <c r="N61" s="125">
        <f t="shared" si="2"/>
        <v>0</v>
      </c>
    </row>
    <row r="62" spans="1:14" ht="15" customHeight="1">
      <c r="A62" s="13" t="s">
        <v>46</v>
      </c>
      <c r="B62" s="6" t="s">
        <v>579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>
        <f t="shared" si="0"/>
        <v>0</v>
      </c>
      <c r="M62" s="125">
        <f t="shared" si="1"/>
        <v>0</v>
      </c>
      <c r="N62" s="125">
        <f t="shared" si="2"/>
        <v>0</v>
      </c>
    </row>
    <row r="63" spans="1:14" ht="15" customHeight="1">
      <c r="A63" s="39" t="s">
        <v>67</v>
      </c>
      <c r="B63" s="50" t="s">
        <v>580</v>
      </c>
      <c r="C63" s="120">
        <f t="shared" ref="C63:K63" si="12">SUM(C60:C62)</f>
        <v>0</v>
      </c>
      <c r="D63" s="120">
        <f t="shared" si="12"/>
        <v>0</v>
      </c>
      <c r="E63" s="120">
        <f t="shared" si="12"/>
        <v>0</v>
      </c>
      <c r="F63" s="120">
        <f t="shared" si="12"/>
        <v>0</v>
      </c>
      <c r="G63" s="120">
        <f t="shared" si="12"/>
        <v>0</v>
      </c>
      <c r="H63" s="120">
        <f t="shared" si="12"/>
        <v>0</v>
      </c>
      <c r="I63" s="120">
        <f t="shared" si="12"/>
        <v>0</v>
      </c>
      <c r="J63" s="120">
        <f t="shared" si="12"/>
        <v>0</v>
      </c>
      <c r="K63" s="120">
        <f t="shared" si="12"/>
        <v>0</v>
      </c>
      <c r="L63" s="125">
        <f t="shared" si="0"/>
        <v>0</v>
      </c>
      <c r="M63" s="125">
        <f t="shared" si="1"/>
        <v>0</v>
      </c>
      <c r="N63" s="125">
        <f t="shared" si="2"/>
        <v>0</v>
      </c>
    </row>
    <row r="64" spans="1:14" ht="15.6">
      <c r="A64" s="47" t="s">
        <v>66</v>
      </c>
      <c r="B64" s="35" t="s">
        <v>581</v>
      </c>
      <c r="C64" s="120">
        <f t="shared" ref="C64:K64" si="13">C63+C59+C55+C49+C38+C24+C18</f>
        <v>1343</v>
      </c>
      <c r="D64" s="120">
        <f t="shared" si="13"/>
        <v>1343</v>
      </c>
      <c r="E64" s="120">
        <f t="shared" si="13"/>
        <v>1179</v>
      </c>
      <c r="F64" s="120">
        <f t="shared" si="13"/>
        <v>0</v>
      </c>
      <c r="G64" s="120">
        <f t="shared" si="13"/>
        <v>0</v>
      </c>
      <c r="H64" s="120">
        <f t="shared" si="13"/>
        <v>0</v>
      </c>
      <c r="I64" s="120">
        <f t="shared" si="13"/>
        <v>0</v>
      </c>
      <c r="J64" s="120">
        <f t="shared" si="13"/>
        <v>0</v>
      </c>
      <c r="K64" s="120">
        <f t="shared" si="13"/>
        <v>0</v>
      </c>
      <c r="L64" s="125">
        <f t="shared" si="0"/>
        <v>1343</v>
      </c>
      <c r="M64" s="125">
        <f t="shared" si="1"/>
        <v>1343</v>
      </c>
      <c r="N64" s="125">
        <f t="shared" si="2"/>
        <v>1179</v>
      </c>
    </row>
    <row r="65" spans="1:14" ht="15.6">
      <c r="A65" s="126" t="s">
        <v>196</v>
      </c>
      <c r="B65" s="61"/>
      <c r="C65" s="125">
        <f>C18+C38+C49+C59-'3.kiadások Faluház '!C74</f>
        <v>-25069</v>
      </c>
      <c r="D65" s="125"/>
      <c r="E65" s="125"/>
      <c r="F65" s="125">
        <f>F18+F38+F49+F59-'3.kiadások Faluház '!F74</f>
        <v>0</v>
      </c>
      <c r="G65" s="125"/>
      <c r="H65" s="125"/>
      <c r="I65" s="125">
        <f>I18+I38+I49+I59-'3.kiadások Faluház '!I74</f>
        <v>0</v>
      </c>
      <c r="J65" s="125"/>
      <c r="K65" s="125"/>
      <c r="L65" s="125">
        <f t="shared" si="0"/>
        <v>-25069</v>
      </c>
      <c r="M65" s="125">
        <f t="shared" si="1"/>
        <v>0</v>
      </c>
      <c r="N65" s="125">
        <f t="shared" si="2"/>
        <v>0</v>
      </c>
    </row>
    <row r="66" spans="1:14" ht="15.6">
      <c r="A66" s="126" t="s">
        <v>197</v>
      </c>
      <c r="B66" s="61"/>
      <c r="C66" s="125">
        <f>C24+C55+C63-'3.kiadások Faluház '!C97</f>
        <v>-6113</v>
      </c>
      <c r="D66" s="125"/>
      <c r="E66" s="125"/>
      <c r="F66" s="125">
        <f>F24+F55+F63-'3.kiadások Faluház '!F97</f>
        <v>0</v>
      </c>
      <c r="G66" s="125"/>
      <c r="H66" s="125"/>
      <c r="I66" s="125">
        <f>I24+I55+I63-'3.kiadások Faluház '!I97</f>
        <v>0</v>
      </c>
      <c r="J66" s="125"/>
      <c r="K66" s="125"/>
      <c r="L66" s="125">
        <f t="shared" si="0"/>
        <v>-6113</v>
      </c>
      <c r="M66" s="125">
        <f t="shared" si="1"/>
        <v>0</v>
      </c>
      <c r="N66" s="125">
        <f t="shared" si="2"/>
        <v>0</v>
      </c>
    </row>
    <row r="67" spans="1:14">
      <c r="A67" s="37" t="s">
        <v>48</v>
      </c>
      <c r="B67" s="5" t="s">
        <v>582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>
        <f t="shared" si="0"/>
        <v>0</v>
      </c>
      <c r="M67" s="125">
        <f t="shared" si="1"/>
        <v>0</v>
      </c>
      <c r="N67" s="125">
        <f t="shared" si="2"/>
        <v>0</v>
      </c>
    </row>
    <row r="68" spans="1:14">
      <c r="A68" s="13" t="s">
        <v>583</v>
      </c>
      <c r="B68" s="5" t="s">
        <v>584</v>
      </c>
      <c r="C68" s="125"/>
      <c r="D68" s="125"/>
      <c r="E68" s="125"/>
      <c r="F68" s="125"/>
      <c r="G68" s="125"/>
      <c r="H68" s="125"/>
      <c r="I68" s="125"/>
      <c r="J68" s="125"/>
      <c r="K68" s="125"/>
      <c r="L68" s="125">
        <f t="shared" si="0"/>
        <v>0</v>
      </c>
      <c r="M68" s="125">
        <f t="shared" si="1"/>
        <v>0</v>
      </c>
      <c r="N68" s="125">
        <f t="shared" si="2"/>
        <v>0</v>
      </c>
    </row>
    <row r="69" spans="1:14">
      <c r="A69" s="37" t="s">
        <v>49</v>
      </c>
      <c r="B69" s="5" t="s">
        <v>585</v>
      </c>
      <c r="C69" s="125"/>
      <c r="D69" s="125"/>
      <c r="E69" s="125"/>
      <c r="F69" s="125"/>
      <c r="G69" s="125"/>
      <c r="H69" s="125"/>
      <c r="I69" s="125"/>
      <c r="J69" s="125"/>
      <c r="K69" s="125"/>
      <c r="L69" s="125">
        <f t="shared" si="0"/>
        <v>0</v>
      </c>
      <c r="M69" s="125">
        <f t="shared" si="1"/>
        <v>0</v>
      </c>
      <c r="N69" s="125">
        <f t="shared" si="2"/>
        <v>0</v>
      </c>
    </row>
    <row r="70" spans="1:14">
      <c r="A70" s="15" t="s">
        <v>68</v>
      </c>
      <c r="B70" s="7" t="s">
        <v>586</v>
      </c>
      <c r="C70" s="120">
        <f>SUM(C67:C69)</f>
        <v>0</v>
      </c>
      <c r="D70" s="120">
        <f t="shared" ref="D70:K70" si="14">SUM(D67:D69)</f>
        <v>0</v>
      </c>
      <c r="E70" s="120">
        <f t="shared" si="14"/>
        <v>0</v>
      </c>
      <c r="F70" s="120">
        <f t="shared" si="14"/>
        <v>0</v>
      </c>
      <c r="G70" s="120">
        <f t="shared" si="14"/>
        <v>0</v>
      </c>
      <c r="H70" s="120">
        <f t="shared" si="14"/>
        <v>0</v>
      </c>
      <c r="I70" s="120">
        <f t="shared" si="14"/>
        <v>0</v>
      </c>
      <c r="J70" s="120">
        <f t="shared" si="14"/>
        <v>0</v>
      </c>
      <c r="K70" s="120">
        <f t="shared" si="14"/>
        <v>0</v>
      </c>
      <c r="L70" s="125">
        <f t="shared" si="0"/>
        <v>0</v>
      </c>
      <c r="M70" s="125">
        <f t="shared" si="1"/>
        <v>0</v>
      </c>
      <c r="N70" s="125">
        <f t="shared" si="2"/>
        <v>0</v>
      </c>
    </row>
    <row r="71" spans="1:14">
      <c r="A71" s="13" t="s">
        <v>50</v>
      </c>
      <c r="B71" s="5" t="s">
        <v>587</v>
      </c>
      <c r="C71" s="125"/>
      <c r="D71" s="125"/>
      <c r="E71" s="125"/>
      <c r="F71" s="125"/>
      <c r="G71" s="125"/>
      <c r="H71" s="125"/>
      <c r="I71" s="125"/>
      <c r="J71" s="125"/>
      <c r="K71" s="125"/>
      <c r="L71" s="125">
        <f t="shared" ref="L71:L94" si="15">C71+F71+I71</f>
        <v>0</v>
      </c>
      <c r="M71" s="125">
        <f t="shared" ref="M71:M94" si="16">D71+G71+J71</f>
        <v>0</v>
      </c>
      <c r="N71" s="125">
        <f t="shared" ref="N71:N94" si="17">E71+H71+K71</f>
        <v>0</v>
      </c>
    </row>
    <row r="72" spans="1:14">
      <c r="A72" s="37" t="s">
        <v>588</v>
      </c>
      <c r="B72" s="5" t="s">
        <v>589</v>
      </c>
      <c r="C72" s="125"/>
      <c r="D72" s="125"/>
      <c r="E72" s="125"/>
      <c r="F72" s="125"/>
      <c r="G72" s="125"/>
      <c r="H72" s="125"/>
      <c r="I72" s="125"/>
      <c r="J72" s="125"/>
      <c r="K72" s="125"/>
      <c r="L72" s="125">
        <f t="shared" si="15"/>
        <v>0</v>
      </c>
      <c r="M72" s="125">
        <f t="shared" si="16"/>
        <v>0</v>
      </c>
      <c r="N72" s="125">
        <f t="shared" si="17"/>
        <v>0</v>
      </c>
    </row>
    <row r="73" spans="1:14">
      <c r="A73" s="13" t="s">
        <v>51</v>
      </c>
      <c r="B73" s="5" t="s">
        <v>590</v>
      </c>
      <c r="C73" s="125"/>
      <c r="D73" s="125"/>
      <c r="E73" s="125"/>
      <c r="F73" s="125"/>
      <c r="G73" s="125"/>
      <c r="H73" s="125"/>
      <c r="I73" s="125"/>
      <c r="J73" s="125"/>
      <c r="K73" s="125"/>
      <c r="L73" s="125">
        <f t="shared" si="15"/>
        <v>0</v>
      </c>
      <c r="M73" s="125">
        <f t="shared" si="16"/>
        <v>0</v>
      </c>
      <c r="N73" s="125">
        <f t="shared" si="17"/>
        <v>0</v>
      </c>
    </row>
    <row r="74" spans="1:14">
      <c r="A74" s="37" t="s">
        <v>591</v>
      </c>
      <c r="B74" s="5" t="s">
        <v>592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>
        <f t="shared" si="15"/>
        <v>0</v>
      </c>
      <c r="M74" s="125">
        <f t="shared" si="16"/>
        <v>0</v>
      </c>
      <c r="N74" s="125">
        <f t="shared" si="17"/>
        <v>0</v>
      </c>
    </row>
    <row r="75" spans="1:14">
      <c r="A75" s="14" t="s">
        <v>69</v>
      </c>
      <c r="B75" s="7" t="s">
        <v>593</v>
      </c>
      <c r="C75" s="120">
        <f>SUM(C71:C74)</f>
        <v>0</v>
      </c>
      <c r="D75" s="120">
        <f t="shared" ref="D75:K75" si="18">SUM(D71:D74)</f>
        <v>0</v>
      </c>
      <c r="E75" s="120">
        <f t="shared" si="18"/>
        <v>0</v>
      </c>
      <c r="F75" s="120">
        <f t="shared" si="18"/>
        <v>0</v>
      </c>
      <c r="G75" s="120">
        <f t="shared" si="18"/>
        <v>0</v>
      </c>
      <c r="H75" s="120">
        <f t="shared" si="18"/>
        <v>0</v>
      </c>
      <c r="I75" s="120">
        <f t="shared" si="18"/>
        <v>0</v>
      </c>
      <c r="J75" s="120">
        <f t="shared" si="18"/>
        <v>0</v>
      </c>
      <c r="K75" s="120">
        <f t="shared" si="18"/>
        <v>0</v>
      </c>
      <c r="L75" s="125">
        <f t="shared" si="15"/>
        <v>0</v>
      </c>
      <c r="M75" s="125">
        <f t="shared" si="16"/>
        <v>0</v>
      </c>
      <c r="N75" s="125">
        <f t="shared" si="17"/>
        <v>0</v>
      </c>
    </row>
    <row r="76" spans="1:14">
      <c r="A76" s="5" t="s">
        <v>177</v>
      </c>
      <c r="B76" s="5" t="s">
        <v>594</v>
      </c>
      <c r="C76" s="125"/>
      <c r="D76" s="125"/>
      <c r="E76" s="125"/>
      <c r="F76" s="125"/>
      <c r="G76" s="125"/>
      <c r="H76" s="125"/>
      <c r="I76" s="125"/>
      <c r="J76" s="125"/>
      <c r="K76" s="125"/>
      <c r="L76" s="125">
        <f t="shared" si="15"/>
        <v>0</v>
      </c>
      <c r="M76" s="125">
        <f t="shared" si="16"/>
        <v>0</v>
      </c>
      <c r="N76" s="125">
        <f t="shared" si="17"/>
        <v>0</v>
      </c>
    </row>
    <row r="77" spans="1:14">
      <c r="A77" s="5" t="s">
        <v>195</v>
      </c>
      <c r="B77" s="5" t="s">
        <v>594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>
        <f t="shared" si="15"/>
        <v>0</v>
      </c>
      <c r="M77" s="125">
        <f t="shared" si="16"/>
        <v>0</v>
      </c>
      <c r="N77" s="125">
        <f t="shared" si="17"/>
        <v>0</v>
      </c>
    </row>
    <row r="78" spans="1:14">
      <c r="A78" s="5" t="s">
        <v>175</v>
      </c>
      <c r="B78" s="5" t="s">
        <v>595</v>
      </c>
      <c r="C78" s="125"/>
      <c r="D78" s="125"/>
      <c r="E78" s="125"/>
      <c r="F78" s="125"/>
      <c r="G78" s="125"/>
      <c r="H78" s="125"/>
      <c r="I78" s="125"/>
      <c r="J78" s="125"/>
      <c r="K78" s="125"/>
      <c r="L78" s="125">
        <f t="shared" si="15"/>
        <v>0</v>
      </c>
      <c r="M78" s="125">
        <f t="shared" si="16"/>
        <v>0</v>
      </c>
      <c r="N78" s="125">
        <f t="shared" si="17"/>
        <v>0</v>
      </c>
    </row>
    <row r="79" spans="1:14">
      <c r="A79" s="5" t="s">
        <v>176</v>
      </c>
      <c r="B79" s="5" t="s">
        <v>595</v>
      </c>
      <c r="C79" s="125"/>
      <c r="D79" s="125"/>
      <c r="E79" s="125"/>
      <c r="F79" s="125"/>
      <c r="G79" s="125"/>
      <c r="H79" s="125"/>
      <c r="I79" s="125"/>
      <c r="J79" s="125"/>
      <c r="K79" s="125"/>
      <c r="L79" s="125">
        <f t="shared" si="15"/>
        <v>0</v>
      </c>
      <c r="M79" s="125">
        <f t="shared" si="16"/>
        <v>0</v>
      </c>
      <c r="N79" s="125">
        <f t="shared" si="17"/>
        <v>0</v>
      </c>
    </row>
    <row r="80" spans="1:14">
      <c r="A80" s="7" t="s">
        <v>70</v>
      </c>
      <c r="B80" s="7" t="s">
        <v>596</v>
      </c>
      <c r="C80" s="120">
        <f>SUM(C76:C79)</f>
        <v>0</v>
      </c>
      <c r="D80" s="120">
        <f t="shared" ref="D80:K80" si="19">SUM(D76:D79)</f>
        <v>0</v>
      </c>
      <c r="E80" s="120">
        <f t="shared" si="19"/>
        <v>0</v>
      </c>
      <c r="F80" s="120">
        <f t="shared" si="19"/>
        <v>0</v>
      </c>
      <c r="G80" s="120">
        <f t="shared" si="19"/>
        <v>0</v>
      </c>
      <c r="H80" s="120">
        <f t="shared" si="19"/>
        <v>0</v>
      </c>
      <c r="I80" s="120">
        <f t="shared" si="19"/>
        <v>0</v>
      </c>
      <c r="J80" s="120">
        <f t="shared" si="19"/>
        <v>0</v>
      </c>
      <c r="K80" s="120">
        <f t="shared" si="19"/>
        <v>0</v>
      </c>
      <c r="L80" s="125">
        <f t="shared" si="15"/>
        <v>0</v>
      </c>
      <c r="M80" s="125">
        <f t="shared" si="16"/>
        <v>0</v>
      </c>
      <c r="N80" s="125">
        <f t="shared" si="17"/>
        <v>0</v>
      </c>
    </row>
    <row r="81" spans="1:14">
      <c r="A81" s="37" t="s">
        <v>597</v>
      </c>
      <c r="B81" s="5" t="s">
        <v>598</v>
      </c>
      <c r="C81" s="125"/>
      <c r="D81" s="125"/>
      <c r="E81" s="125"/>
      <c r="F81" s="125"/>
      <c r="G81" s="125"/>
      <c r="H81" s="125"/>
      <c r="I81" s="125"/>
      <c r="J81" s="125"/>
      <c r="K81" s="125"/>
      <c r="L81" s="125">
        <f t="shared" si="15"/>
        <v>0</v>
      </c>
      <c r="M81" s="125">
        <f t="shared" si="16"/>
        <v>0</v>
      </c>
      <c r="N81" s="125">
        <f t="shared" si="17"/>
        <v>0</v>
      </c>
    </row>
    <row r="82" spans="1:14">
      <c r="A82" s="37" t="s">
        <v>599</v>
      </c>
      <c r="B82" s="5" t="s">
        <v>600</v>
      </c>
      <c r="C82" s="125"/>
      <c r="D82" s="125"/>
      <c r="E82" s="125"/>
      <c r="F82" s="125"/>
      <c r="G82" s="125"/>
      <c r="H82" s="125"/>
      <c r="I82" s="125"/>
      <c r="J82" s="125"/>
      <c r="K82" s="125"/>
      <c r="L82" s="125">
        <f t="shared" si="15"/>
        <v>0</v>
      </c>
      <c r="M82" s="125">
        <f t="shared" si="16"/>
        <v>0</v>
      </c>
      <c r="N82" s="125">
        <f t="shared" si="17"/>
        <v>0</v>
      </c>
    </row>
    <row r="83" spans="1:14">
      <c r="A83" s="37" t="s">
        <v>601</v>
      </c>
      <c r="B83" s="5" t="s">
        <v>602</v>
      </c>
      <c r="C83" s="125">
        <v>31182</v>
      </c>
      <c r="D83" s="125">
        <v>31182</v>
      </c>
      <c r="E83" s="125">
        <v>25502</v>
      </c>
      <c r="F83" s="125"/>
      <c r="G83" s="125"/>
      <c r="H83" s="125"/>
      <c r="I83" s="125"/>
      <c r="J83" s="125"/>
      <c r="K83" s="125"/>
      <c r="L83" s="125">
        <f t="shared" si="15"/>
        <v>31182</v>
      </c>
      <c r="M83" s="125">
        <f t="shared" si="16"/>
        <v>31182</v>
      </c>
      <c r="N83" s="125">
        <f t="shared" si="17"/>
        <v>25502</v>
      </c>
    </row>
    <row r="84" spans="1:14">
      <c r="A84" s="37" t="s">
        <v>603</v>
      </c>
      <c r="B84" s="5" t="s">
        <v>604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5">
        <f t="shared" si="15"/>
        <v>0</v>
      </c>
      <c r="M84" s="125">
        <f t="shared" si="16"/>
        <v>0</v>
      </c>
      <c r="N84" s="125">
        <f t="shared" si="17"/>
        <v>0</v>
      </c>
    </row>
    <row r="85" spans="1:14">
      <c r="A85" s="13" t="s">
        <v>52</v>
      </c>
      <c r="B85" s="5" t="s">
        <v>605</v>
      </c>
      <c r="C85" s="125"/>
      <c r="D85" s="125"/>
      <c r="E85" s="125"/>
      <c r="F85" s="125"/>
      <c r="G85" s="125"/>
      <c r="H85" s="125"/>
      <c r="I85" s="125"/>
      <c r="J85" s="125"/>
      <c r="K85" s="125"/>
      <c r="L85" s="125">
        <f t="shared" si="15"/>
        <v>0</v>
      </c>
      <c r="M85" s="125">
        <f t="shared" si="16"/>
        <v>0</v>
      </c>
      <c r="N85" s="125">
        <f t="shared" si="17"/>
        <v>0</v>
      </c>
    </row>
    <row r="86" spans="1:14">
      <c r="A86" s="15" t="s">
        <v>71</v>
      </c>
      <c r="B86" s="7" t="s">
        <v>606</v>
      </c>
      <c r="C86" s="120">
        <f>SUM(C81:C85)</f>
        <v>31182</v>
      </c>
      <c r="D86" s="120">
        <f t="shared" ref="D86:K86" si="20">SUM(D81:D85)</f>
        <v>31182</v>
      </c>
      <c r="E86" s="120">
        <f t="shared" si="20"/>
        <v>25502</v>
      </c>
      <c r="F86" s="120">
        <f t="shared" si="20"/>
        <v>0</v>
      </c>
      <c r="G86" s="120">
        <f t="shared" si="20"/>
        <v>0</v>
      </c>
      <c r="H86" s="120">
        <f t="shared" si="20"/>
        <v>0</v>
      </c>
      <c r="I86" s="120">
        <f t="shared" si="20"/>
        <v>0</v>
      </c>
      <c r="J86" s="120">
        <f t="shared" si="20"/>
        <v>0</v>
      </c>
      <c r="K86" s="120">
        <f t="shared" si="20"/>
        <v>0</v>
      </c>
      <c r="L86" s="125">
        <f t="shared" si="15"/>
        <v>31182</v>
      </c>
      <c r="M86" s="125">
        <f t="shared" si="16"/>
        <v>31182</v>
      </c>
      <c r="N86" s="125">
        <f t="shared" si="17"/>
        <v>25502</v>
      </c>
    </row>
    <row r="87" spans="1:14">
      <c r="A87" s="13" t="s">
        <v>607</v>
      </c>
      <c r="B87" s="5" t="s">
        <v>608</v>
      </c>
      <c r="C87" s="125"/>
      <c r="D87" s="125"/>
      <c r="E87" s="125"/>
      <c r="F87" s="125"/>
      <c r="G87" s="125"/>
      <c r="H87" s="125"/>
      <c r="I87" s="125"/>
      <c r="J87" s="125"/>
      <c r="K87" s="125"/>
      <c r="L87" s="125">
        <f t="shared" si="15"/>
        <v>0</v>
      </c>
      <c r="M87" s="125">
        <f t="shared" si="16"/>
        <v>0</v>
      </c>
      <c r="N87" s="125">
        <f t="shared" si="17"/>
        <v>0</v>
      </c>
    </row>
    <row r="88" spans="1:14">
      <c r="A88" s="13" t="s">
        <v>609</v>
      </c>
      <c r="B88" s="5" t="s">
        <v>610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>
        <f t="shared" si="15"/>
        <v>0</v>
      </c>
      <c r="M88" s="125">
        <f t="shared" si="16"/>
        <v>0</v>
      </c>
      <c r="N88" s="125">
        <f t="shared" si="17"/>
        <v>0</v>
      </c>
    </row>
    <row r="89" spans="1:14">
      <c r="A89" s="37" t="s">
        <v>611</v>
      </c>
      <c r="B89" s="5" t="s">
        <v>612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>
        <f t="shared" si="15"/>
        <v>0</v>
      </c>
      <c r="M89" s="125">
        <f t="shared" si="16"/>
        <v>0</v>
      </c>
      <c r="N89" s="125">
        <f t="shared" si="17"/>
        <v>0</v>
      </c>
    </row>
    <row r="90" spans="1:14">
      <c r="A90" s="37" t="s">
        <v>53</v>
      </c>
      <c r="B90" s="5" t="s">
        <v>613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>
        <f t="shared" si="15"/>
        <v>0</v>
      </c>
      <c r="M90" s="125">
        <f t="shared" si="16"/>
        <v>0</v>
      </c>
      <c r="N90" s="125">
        <f t="shared" si="17"/>
        <v>0</v>
      </c>
    </row>
    <row r="91" spans="1:14">
      <c r="A91" s="14" t="s">
        <v>72</v>
      </c>
      <c r="B91" s="7" t="s">
        <v>614</v>
      </c>
      <c r="C91" s="125">
        <f>SUM(C87:C90)</f>
        <v>0</v>
      </c>
      <c r="D91" s="125">
        <f t="shared" ref="D91:K91" si="21">SUM(D87:D90)</f>
        <v>0</v>
      </c>
      <c r="E91" s="125">
        <f t="shared" si="21"/>
        <v>0</v>
      </c>
      <c r="F91" s="125">
        <f t="shared" si="21"/>
        <v>0</v>
      </c>
      <c r="G91" s="125">
        <f t="shared" si="21"/>
        <v>0</v>
      </c>
      <c r="H91" s="125">
        <f t="shared" si="21"/>
        <v>0</v>
      </c>
      <c r="I91" s="125">
        <f t="shared" si="21"/>
        <v>0</v>
      </c>
      <c r="J91" s="125">
        <f t="shared" si="21"/>
        <v>0</v>
      </c>
      <c r="K91" s="125">
        <f t="shared" si="21"/>
        <v>0</v>
      </c>
      <c r="L91" s="125">
        <f t="shared" si="15"/>
        <v>0</v>
      </c>
      <c r="M91" s="125">
        <f t="shared" si="16"/>
        <v>0</v>
      </c>
      <c r="N91" s="125">
        <f t="shared" si="17"/>
        <v>0</v>
      </c>
    </row>
    <row r="92" spans="1:14">
      <c r="A92" s="15" t="s">
        <v>615</v>
      </c>
      <c r="B92" s="7" t="s">
        <v>616</v>
      </c>
      <c r="C92" s="125"/>
      <c r="D92" s="125"/>
      <c r="E92" s="125"/>
      <c r="F92" s="125"/>
      <c r="G92" s="125"/>
      <c r="H92" s="125"/>
      <c r="I92" s="125"/>
      <c r="J92" s="125"/>
      <c r="K92" s="125"/>
      <c r="L92" s="125">
        <f t="shared" si="15"/>
        <v>0</v>
      </c>
      <c r="M92" s="125">
        <f t="shared" si="16"/>
        <v>0</v>
      </c>
      <c r="N92" s="125">
        <f t="shared" si="17"/>
        <v>0</v>
      </c>
    </row>
    <row r="93" spans="1:14" ht="15.6">
      <c r="A93" s="40" t="s">
        <v>73</v>
      </c>
      <c r="B93" s="41" t="s">
        <v>617</v>
      </c>
      <c r="C93" s="120">
        <f>C92+C91+C86+C80+C75+C70</f>
        <v>31182</v>
      </c>
      <c r="D93" s="120">
        <f t="shared" ref="D93:K93" si="22">D92+D91+D86+D80+D75+D70</f>
        <v>31182</v>
      </c>
      <c r="E93" s="120">
        <f t="shared" si="22"/>
        <v>25502</v>
      </c>
      <c r="F93" s="120">
        <f t="shared" si="22"/>
        <v>0</v>
      </c>
      <c r="G93" s="120">
        <f t="shared" si="22"/>
        <v>0</v>
      </c>
      <c r="H93" s="120">
        <f t="shared" si="22"/>
        <v>0</v>
      </c>
      <c r="I93" s="120">
        <f t="shared" si="22"/>
        <v>0</v>
      </c>
      <c r="J93" s="120">
        <f t="shared" si="22"/>
        <v>0</v>
      </c>
      <c r="K93" s="120">
        <f t="shared" si="22"/>
        <v>0</v>
      </c>
      <c r="L93" s="125">
        <f t="shared" si="15"/>
        <v>31182</v>
      </c>
      <c r="M93" s="125">
        <f t="shared" si="16"/>
        <v>31182</v>
      </c>
      <c r="N93" s="125">
        <f t="shared" si="17"/>
        <v>25502</v>
      </c>
    </row>
    <row r="94" spans="1:14" ht="15.6">
      <c r="A94" s="127" t="s">
        <v>55</v>
      </c>
      <c r="B94" s="128"/>
      <c r="C94" s="120">
        <f t="shared" ref="C94:K94" si="23">C64+C93</f>
        <v>32525</v>
      </c>
      <c r="D94" s="120">
        <f t="shared" si="23"/>
        <v>32525</v>
      </c>
      <c r="E94" s="120">
        <f t="shared" si="23"/>
        <v>26681</v>
      </c>
      <c r="F94" s="120">
        <f t="shared" si="23"/>
        <v>0</v>
      </c>
      <c r="G94" s="120">
        <f t="shared" si="23"/>
        <v>0</v>
      </c>
      <c r="H94" s="120">
        <f t="shared" si="23"/>
        <v>0</v>
      </c>
      <c r="I94" s="120">
        <f t="shared" si="23"/>
        <v>0</v>
      </c>
      <c r="J94" s="120">
        <f t="shared" si="23"/>
        <v>0</v>
      </c>
      <c r="K94" s="120">
        <f t="shared" si="23"/>
        <v>0</v>
      </c>
      <c r="L94" s="125">
        <f t="shared" si="15"/>
        <v>32525</v>
      </c>
      <c r="M94" s="125">
        <f t="shared" si="16"/>
        <v>32525</v>
      </c>
      <c r="N94" s="125">
        <f t="shared" si="17"/>
        <v>26681</v>
      </c>
    </row>
  </sheetData>
  <mergeCells count="2">
    <mergeCell ref="A1:L1"/>
    <mergeCell ref="A2:L2"/>
  </mergeCells>
  <phoneticPr fontId="46" type="noConversion"/>
  <pageMargins left="0.28999999999999998" right="0.24" top="0.74803149606299213" bottom="0.74803149606299213" header="0.31496062992125984" footer="0.31496062992125984"/>
  <pageSetup paperSize="9" scale="37" orientation="portrait" horizontalDpi="300" verticalDpi="300" r:id="rId1"/>
  <headerFooter alignWithMargins="0">
    <oddHeader>&amp;R8.sz.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54</vt:i4>
      </vt:variant>
      <vt:variant>
        <vt:lpstr>Névvel ellátott tartományok</vt:lpstr>
      </vt:variant>
      <vt:variant>
        <vt:i4>80</vt:i4>
      </vt:variant>
    </vt:vector>
  </HeadingPairs>
  <TitlesOfParts>
    <vt:vector size="134" baseType="lpstr">
      <vt:lpstr>Tartalom</vt:lpstr>
      <vt:lpstr>1.kiemelt ei</vt:lpstr>
      <vt:lpstr>2.kiadások Ök</vt:lpstr>
      <vt:lpstr>3.kiadások Faluház </vt:lpstr>
      <vt:lpstr>4.kiadások Óvoda</vt:lpstr>
      <vt:lpstr>5.kiadások PMH</vt:lpstr>
      <vt:lpstr>6.kiadások összesen</vt:lpstr>
      <vt:lpstr>7.bevételek ÖK</vt:lpstr>
      <vt:lpstr>8.bevételek Faluház</vt:lpstr>
      <vt:lpstr>9.bevételek Óvoda</vt:lpstr>
      <vt:lpstr>10.bevételek PMH</vt:lpstr>
      <vt:lpstr>11.bevételek összesen</vt:lpstr>
      <vt:lpstr>12.létszám</vt:lpstr>
      <vt:lpstr>13.beruházások felújítások</vt:lpstr>
      <vt:lpstr>14.tartalékok</vt:lpstr>
      <vt:lpstr>15.stabilitási 1</vt:lpstr>
      <vt:lpstr>16.stabilitási 2</vt:lpstr>
      <vt:lpstr>17.EU projektek</vt:lpstr>
      <vt:lpstr>18.hitelek</vt:lpstr>
      <vt:lpstr>19.finanszírozás</vt:lpstr>
      <vt:lpstr>20.szociális kiadások</vt:lpstr>
      <vt:lpstr>21.átadott</vt:lpstr>
      <vt:lpstr>22.átvett</vt:lpstr>
      <vt:lpstr>23. helyi adók</vt:lpstr>
      <vt:lpstr>24.MÉRLEG ÖK</vt:lpstr>
      <vt:lpstr>25.MÉRLEG Faluház</vt:lpstr>
      <vt:lpstr>26.MÉRLEG Óvoda</vt:lpstr>
      <vt:lpstr>27.MÉRLEG PMH</vt:lpstr>
      <vt:lpstr>28.MÉRLEG összesen</vt:lpstr>
      <vt:lpstr>29.EI FELHASZN TERV</vt:lpstr>
      <vt:lpstr>30.TÖBB ÉVES</vt:lpstr>
      <vt:lpstr>31.KÖZVETETT</vt:lpstr>
      <vt:lpstr>32.GÖRDÜLŐ</vt:lpstr>
      <vt:lpstr>33. pénzmradav. kimutatás</vt:lpstr>
      <vt:lpstr>34.eredm.kimut ÖK</vt:lpstr>
      <vt:lpstr>35.eredm.kimut Faluház</vt:lpstr>
      <vt:lpstr>36.eredm.kimut Óvoda</vt:lpstr>
      <vt:lpstr>37.eredm.kimut PMH</vt:lpstr>
      <vt:lpstr>38. vagyonmérleg ÖK</vt:lpstr>
      <vt:lpstr>39.vagyonmérleg Faluház</vt:lpstr>
      <vt:lpstr>40.vagyonmérleg PMH</vt:lpstr>
      <vt:lpstr>41.vagyonmérleg óvoda</vt:lpstr>
      <vt:lpstr>42.VAGYONKIMUTATÁS</vt:lpstr>
      <vt:lpstr>43.PÉNZESZKÖZ VÁLTOZÁS</vt:lpstr>
      <vt:lpstr>44. kiadások egysz.Ök </vt:lpstr>
      <vt:lpstr>45. kiadások egysz Faluház</vt:lpstr>
      <vt:lpstr>46.kiadások egysz Óvoda</vt:lpstr>
      <vt:lpstr>47.kiadások egysz. PMH </vt:lpstr>
      <vt:lpstr>48.kiadások egysz összesen</vt:lpstr>
      <vt:lpstr>49.bevételek egysz ÖK</vt:lpstr>
      <vt:lpstr>50.bevételek egysz Faluház</vt:lpstr>
      <vt:lpstr>51.bevételek egysz Óvoda</vt:lpstr>
      <vt:lpstr>52.bevételek egysz PMH</vt:lpstr>
      <vt:lpstr>53.bevételek egysz összesen</vt:lpstr>
      <vt:lpstr>'30.TÖBB ÉVES'!_pr232</vt:lpstr>
      <vt:lpstr>'31.KÖZVETETT'!_pr232</vt:lpstr>
      <vt:lpstr>'30.TÖBB ÉVES'!_pr233</vt:lpstr>
      <vt:lpstr>'31.KÖZVETETT'!_pr233</vt:lpstr>
      <vt:lpstr>'30.TÖBB ÉVES'!_pr234</vt:lpstr>
      <vt:lpstr>'31.KÖZVETETT'!_pr234</vt:lpstr>
      <vt:lpstr>'30.TÖBB ÉVES'!_pr235</vt:lpstr>
      <vt:lpstr>'31.KÖZVETETT'!_pr235</vt:lpstr>
      <vt:lpstr>'30.TÖBB ÉVES'!_pr236</vt:lpstr>
      <vt:lpstr>'31.KÖZVETETT'!_pr236</vt:lpstr>
      <vt:lpstr>'30.TÖBB ÉVES'!_pr312</vt:lpstr>
      <vt:lpstr>'30.TÖBB ÉVES'!_pr313</vt:lpstr>
      <vt:lpstr>'30.TÖBB ÉVES'!_pr314</vt:lpstr>
      <vt:lpstr>'31.KÖZVETETT'!_pr314</vt:lpstr>
      <vt:lpstr>'30.TÖBB ÉVES'!_pr315</vt:lpstr>
      <vt:lpstr>'32.GÖRDÜLŐ'!_pr315</vt:lpstr>
      <vt:lpstr>'32.GÖRDÜLŐ'!_pr347</vt:lpstr>
      <vt:lpstr>'32.GÖRDÜLŐ'!_pr348</vt:lpstr>
      <vt:lpstr>'32.GÖRDÜLŐ'!_pr349</vt:lpstr>
      <vt:lpstr>'16.stabilitási 2'!foot_4_place</vt:lpstr>
      <vt:lpstr>'24.MÉRLEG ÖK'!Nyomtatási_cím</vt:lpstr>
      <vt:lpstr>'25.MÉRLEG Faluház'!Nyomtatási_cím</vt:lpstr>
      <vt:lpstr>'26.MÉRLEG Óvoda'!Nyomtatási_cím</vt:lpstr>
      <vt:lpstr>'27.MÉRLEG PMH'!Nyomtatási_cím</vt:lpstr>
      <vt:lpstr>'28.MÉRLEG összesen'!Nyomtatási_cím</vt:lpstr>
      <vt:lpstr>'42.VAGYONKIMUTATÁS'!Nyomtatási_cím</vt:lpstr>
      <vt:lpstr>'1.kiemelt ei'!Nyomtatási_terület</vt:lpstr>
      <vt:lpstr>'10.bevételek PMH'!Nyomtatási_terület</vt:lpstr>
      <vt:lpstr>'11.bevételek összesen'!Nyomtatási_terület</vt:lpstr>
      <vt:lpstr>'12.létszám'!Nyomtatási_terület</vt:lpstr>
      <vt:lpstr>'13.beruházások felújítások'!Nyomtatási_terület</vt:lpstr>
      <vt:lpstr>'14.tartalékok'!Nyomtatási_terület</vt:lpstr>
      <vt:lpstr>'15.stabilitási 1'!Nyomtatási_terület</vt:lpstr>
      <vt:lpstr>'16.stabilitási 2'!Nyomtatási_terület</vt:lpstr>
      <vt:lpstr>'17.EU projektek'!Nyomtatási_terület</vt:lpstr>
      <vt:lpstr>'18.hitelek'!Nyomtatási_terület</vt:lpstr>
      <vt:lpstr>'19.finanszírozás'!Nyomtatási_terület</vt:lpstr>
      <vt:lpstr>'2.kiadások Ök'!Nyomtatási_terület</vt:lpstr>
      <vt:lpstr>'20.szociális kiadások'!Nyomtatási_terület</vt:lpstr>
      <vt:lpstr>'21.átadott'!Nyomtatási_terület</vt:lpstr>
      <vt:lpstr>'22.átvett'!Nyomtatási_terület</vt:lpstr>
      <vt:lpstr>'23. helyi adók'!Nyomtatási_terület</vt:lpstr>
      <vt:lpstr>'24.MÉRLEG ÖK'!Nyomtatási_terület</vt:lpstr>
      <vt:lpstr>'25.MÉRLEG Faluház'!Nyomtatási_terület</vt:lpstr>
      <vt:lpstr>'26.MÉRLEG Óvoda'!Nyomtatási_terület</vt:lpstr>
      <vt:lpstr>'27.MÉRLEG PMH'!Nyomtatási_terület</vt:lpstr>
      <vt:lpstr>'28.MÉRLEG összesen'!Nyomtatási_terület</vt:lpstr>
      <vt:lpstr>'29.EI FELHASZN TERV'!Nyomtatási_terület</vt:lpstr>
      <vt:lpstr>'3.kiadások Faluház '!Nyomtatási_terület</vt:lpstr>
      <vt:lpstr>'30.TÖBB ÉVES'!Nyomtatási_terület</vt:lpstr>
      <vt:lpstr>'31.KÖZVETETT'!Nyomtatási_terület</vt:lpstr>
      <vt:lpstr>'32.GÖRDÜLŐ'!Nyomtatási_terület</vt:lpstr>
      <vt:lpstr>'33. pénzmradav. kimutatás'!Nyomtatási_terület</vt:lpstr>
      <vt:lpstr>'34.eredm.kimut ÖK'!Nyomtatási_terület</vt:lpstr>
      <vt:lpstr>'35.eredm.kimut Faluház'!Nyomtatási_terület</vt:lpstr>
      <vt:lpstr>'36.eredm.kimut Óvoda'!Nyomtatási_terület</vt:lpstr>
      <vt:lpstr>'37.eredm.kimut PMH'!Nyomtatási_terület</vt:lpstr>
      <vt:lpstr>'38. vagyonmérleg ÖK'!Nyomtatási_terület</vt:lpstr>
      <vt:lpstr>'39.vagyonmérleg Faluház'!Nyomtatási_terület</vt:lpstr>
      <vt:lpstr>'4.kiadások Óvoda'!Nyomtatási_terület</vt:lpstr>
      <vt:lpstr>'40.vagyonmérleg PMH'!Nyomtatási_terület</vt:lpstr>
      <vt:lpstr>'41.vagyonmérleg óvoda'!Nyomtatási_terület</vt:lpstr>
      <vt:lpstr>'42.VAGYONKIMUTATÁS'!Nyomtatási_terület</vt:lpstr>
      <vt:lpstr>'43.PÉNZESZKÖZ VÁLTOZÁS'!Nyomtatási_terület</vt:lpstr>
      <vt:lpstr>'44. kiadások egysz.Ök '!Nyomtatási_terület</vt:lpstr>
      <vt:lpstr>'45. kiadások egysz Faluház'!Nyomtatási_terület</vt:lpstr>
      <vt:lpstr>'46.kiadások egysz Óvoda'!Nyomtatási_terület</vt:lpstr>
      <vt:lpstr>'47.kiadások egysz. PMH '!Nyomtatási_terület</vt:lpstr>
      <vt:lpstr>'48.kiadások egysz összesen'!Nyomtatási_terület</vt:lpstr>
      <vt:lpstr>'49.bevételek egysz ÖK'!Nyomtatási_terület</vt:lpstr>
      <vt:lpstr>'5.kiadások PMH'!Nyomtatási_terület</vt:lpstr>
      <vt:lpstr>'50.bevételek egysz Faluház'!Nyomtatási_terület</vt:lpstr>
      <vt:lpstr>'51.bevételek egysz Óvoda'!Nyomtatási_terület</vt:lpstr>
      <vt:lpstr>'52.bevételek egysz PMH'!Nyomtatási_terület</vt:lpstr>
      <vt:lpstr>'53.bevételek egysz összesen'!Nyomtatási_terület</vt:lpstr>
      <vt:lpstr>'6.kiadások összesen'!Nyomtatási_terület</vt:lpstr>
      <vt:lpstr>'7.bevételek ÖK'!Nyomtatási_terület</vt:lpstr>
      <vt:lpstr>'8.bevételek Faluház'!Nyomtatási_terület</vt:lpstr>
      <vt:lpstr>'9.bevételek Óvoda'!Nyomtatási_terület</vt:lpstr>
      <vt:lpstr>Tartalom!Nyomtatási_terület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Szilvia</cp:lastModifiedBy>
  <cp:lastPrinted>2015-04-24T10:18:27Z</cp:lastPrinted>
  <dcterms:created xsi:type="dcterms:W3CDTF">2014-01-03T21:48:14Z</dcterms:created>
  <dcterms:modified xsi:type="dcterms:W3CDTF">2015-04-24T10:27:15Z</dcterms:modified>
</cp:coreProperties>
</file>