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3552" tabRatio="599" firstSheet="2" activeTab="4"/>
  </bookViews>
  <sheets>
    <sheet name="bevétel 1.m. " sheetId="1" r:id="rId1"/>
    <sheet name="Bevétel Önkormányzat 1.1 " sheetId="2" r:id="rId2"/>
    <sheet name="Bevétel Polg.Hivatal 1.2 " sheetId="3" r:id="rId3"/>
    <sheet name="Bevétel Könyvtár-Műv.h. 1.3" sheetId="4" r:id="rId4"/>
    <sheet name="Kiadások2" sheetId="5" r:id="rId5"/>
    <sheet name="önkormányzat kiadásai 2.1. " sheetId="6" r:id="rId6"/>
    <sheet name="Polg.Hivatal kiadásai 2.2" sheetId="7" r:id="rId7"/>
    <sheet name="Könyvtár és Műv.H. kiadásai 2.3" sheetId="8" r:id="rId8"/>
    <sheet name="Mérleg3" sheetId="9" r:id="rId9"/>
    <sheet name="Működési és felh. mérl.4" sheetId="10" r:id="rId10"/>
    <sheet name="Maradvány Önk_5_1_m_" sheetId="11" r:id="rId11"/>
    <sheet name="Maradvány Polg_Hiv_5_2_m_ " sheetId="12" r:id="rId12"/>
    <sheet name="ÁMK B_ 5_3_m" sheetId="13" r:id="rId13"/>
    <sheet name="részesedések 6.m. " sheetId="14" r:id="rId14"/>
    <sheet name="mérleg 7 m" sheetId="15" r:id="rId15"/>
  </sheets>
  <externalReferences>
    <externalReference r:id="rId18"/>
    <externalReference r:id="rId19"/>
    <externalReference r:id="rId20"/>
  </externalReferences>
  <definedNames>
    <definedName name="Excel_BuiltIn_Print_Area_6_1" localSheetId="12">#REF!</definedName>
    <definedName name="Excel_BuiltIn_Print_Area_6_1" localSheetId="0">#REF!</definedName>
    <definedName name="Excel_BuiltIn_Print_Area_6_1" localSheetId="3">#REF!</definedName>
    <definedName name="Excel_BuiltIn_Print_Area_6_1" localSheetId="1">#REF!</definedName>
    <definedName name="Excel_BuiltIn_Print_Area_6_1" localSheetId="2">#REF!</definedName>
    <definedName name="Excel_BuiltIn_Print_Area_6_1" localSheetId="10">#REF!</definedName>
    <definedName name="Excel_BuiltIn_Print_Area_6_1" localSheetId="11">#REF!</definedName>
    <definedName name="Excel_BuiltIn_Print_Area_6_1" localSheetId="8">#REF!</definedName>
    <definedName name="Excel_BuiltIn_Print_Area_6_1" localSheetId="9">#REF!</definedName>
    <definedName name="Excel_BuiltIn_Print_Area_6_1">#REF!</definedName>
    <definedName name="_xlnm.Print_Area" localSheetId="12">'ÁMK B_ 5_3_m'!$A$1:$D$30</definedName>
    <definedName name="_xlnm.Print_Area" localSheetId="0">'bevétel 1.m. '!$A$1:$Q$44</definedName>
    <definedName name="_xlnm.Print_Area" localSheetId="1">'Bevétel Önkormányzat 1.1 '!$A$1:$F$134</definedName>
    <definedName name="_xlnm.Print_Area" localSheetId="2">'Bevétel Polg.Hivatal 1.2 '!$A$1:$F$33</definedName>
    <definedName name="_xlnm.Print_Area" localSheetId="4">'Kiadások2'!$A$1:$Q$27</definedName>
    <definedName name="_xlnm.Print_Area" localSheetId="10">'Maradvány Önk_5_1_m_'!$A$1:$D$30</definedName>
    <definedName name="_xlnm.Print_Area" localSheetId="11">'Maradvány Polg_Hiv_5_2_m_ '!$A$1:$D$28</definedName>
    <definedName name="_xlnm.Print_Area" localSheetId="5">'önkormányzat kiadásai 2.1. '!$A$1:$E$236</definedName>
    <definedName name="_xlnm.Print_Area" localSheetId="6">'Polg.Hivatal kiadásai 2.2'!$A$1:$E$30</definedName>
  </definedNames>
  <calcPr fullCalcOnLoad="1"/>
</workbook>
</file>

<file path=xl/sharedStrings.xml><?xml version="1.0" encoding="utf-8"?>
<sst xmlns="http://schemas.openxmlformats.org/spreadsheetml/2006/main" count="1078" uniqueCount="302">
  <si>
    <t>Tiszamenti Regionális Vízművek Zrt.</t>
  </si>
  <si>
    <t>2015. évi</t>
  </si>
  <si>
    <t>Költségvetési kiadások összesen</t>
  </si>
  <si>
    <t>Költségvetési bevételek összesen</t>
  </si>
  <si>
    <t>105020 Foglalkoztatást elősegítő képzések és egyéb támogatások</t>
  </si>
  <si>
    <t>Ujszilvás Kommunális  Nonprofit Kft.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</si>
  <si>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</si>
  <si>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</si>
  <si>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</si>
  <si>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</si>
  <si>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</si>
  <si>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</si>
  <si>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</si>
  <si>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</si>
  <si>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</si>
  <si>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</si>
  <si>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8.</t>
  </si>
  <si>
    <t>Összesen:</t>
  </si>
  <si>
    <t>21.</t>
  </si>
  <si>
    <t>13.</t>
  </si>
  <si>
    <t>Összesen</t>
  </si>
  <si>
    <t>12.</t>
  </si>
  <si>
    <t xml:space="preserve">adatok ezer forintban </t>
  </si>
  <si>
    <t>Működési kiadások összesen</t>
  </si>
  <si>
    <t xml:space="preserve">Kiadások összesen: </t>
  </si>
  <si>
    <t>B E V É T E L E K</t>
  </si>
  <si>
    <t>Sor-
szám</t>
  </si>
  <si>
    <t>Bevételi jogcím</t>
  </si>
  <si>
    <t>K I A D Á S O K</t>
  </si>
  <si>
    <t>Sor-szám</t>
  </si>
  <si>
    <t>Kiadási jogcímek</t>
  </si>
  <si>
    <t>14.</t>
  </si>
  <si>
    <t>16.</t>
  </si>
  <si>
    <t>17.</t>
  </si>
  <si>
    <t>15.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</si>
  <si>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</si>
  <si>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</si>
  <si>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</si>
  <si>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</si>
  <si>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</si>
  <si>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</si>
  <si>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</si>
  <si>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</si>
  <si>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</si>
  <si>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 xml:space="preserve"> </t>
  </si>
  <si>
    <t>Az Önkormányzat Pénzügyi mérlege</t>
  </si>
  <si>
    <t xml:space="preserve">KÖLTSÉGVETÉSI BEVÉTELEK ÖSSZESEN: </t>
  </si>
  <si>
    <t>B3 Közhatalmi bevétel</t>
  </si>
  <si>
    <t>B34. Vagyoni típusú adók</t>
  </si>
  <si>
    <t>B35. Termékek és szogáltatások adói</t>
  </si>
  <si>
    <t>B351. Értékesítési és forgalmi adók (állandó jelleggel végzett ipaírűzési tevékenység után fizetett helyi iparűzési adó)</t>
  </si>
  <si>
    <t>B354. Gépjárműadók</t>
  </si>
  <si>
    <t>B355. Egyéb áruhasználati és szolgáltatási adók (talajterhelési díj)</t>
  </si>
  <si>
    <t>B36. Egyéb közhatalmi bevételek (bírság, pótlék, mezőőri díj)</t>
  </si>
  <si>
    <t>B4. Működési bevételek</t>
  </si>
  <si>
    <t>B.5. Felhalmozási bevételek</t>
  </si>
  <si>
    <t>B1. Működési célú támogatások államháztartáson belülről</t>
  </si>
  <si>
    <t>B111. Helyi önkormányzatok működésének általános támogatása</t>
  </si>
  <si>
    <t>B113. Települési önkormányzatok szociális és gyermekjóléti feladatainak támogatása</t>
  </si>
  <si>
    <t>B114. Települési önkormányzatok kulturális feladatainak támogatása</t>
  </si>
  <si>
    <t>B11. Önkormányzatok működési támogatásai</t>
  </si>
  <si>
    <t>B2. Felhalmozási célú támogatások államháztartáson belülről</t>
  </si>
  <si>
    <t xml:space="preserve">B25. Egyéb felhalmozási célú támogatások bevételei államháztartáson belülről </t>
  </si>
  <si>
    <t>B7. Felhalmozási célú átvett pénzeszközök</t>
  </si>
  <si>
    <t>B81. Belföldi finanszírozás bevételei</t>
  </si>
  <si>
    <t>B811. Hitel-, kölcsönfelvétel államháztartáson kívülről</t>
  </si>
  <si>
    <t>B813. Maradvány igénybevétele</t>
  </si>
  <si>
    <t xml:space="preserve">            felhalmozási</t>
  </si>
  <si>
    <t>ebből:    működési</t>
  </si>
  <si>
    <t>B816. Központi, irányítószervi támogatás</t>
  </si>
  <si>
    <t>B8. Finanszírozási bevételek</t>
  </si>
  <si>
    <t>KÖLTSÉGVETÉSI HIÁNY FINANSZÍROZÁSÁRA SZOLGÁLÓ PÉNZF.NÉLKÜLI BEVÉTELEK:</t>
  </si>
  <si>
    <t>B6. Működési célú átvett pénzeszközök</t>
  </si>
  <si>
    <t>A. Költségvetési bevételek összesen</t>
  </si>
  <si>
    <t>B3. Közhatalmi bevétel</t>
  </si>
  <si>
    <t>B5. Felhalmozási bevételek</t>
  </si>
  <si>
    <t>Kormányzati funkciók</t>
  </si>
  <si>
    <t>013350 Az önkormányzati vagyonnal való gazdálk-sal kapcs. Feladatok</t>
  </si>
  <si>
    <t>018010 Önkormányzatok elszámolásai a közp-i ktg.vetéssel</t>
  </si>
  <si>
    <t>900060 Forgatási és befektetési célú finanszírozási műveletek</t>
  </si>
  <si>
    <t>107055 Falugondoki, tanyagondnoki feladatok ellátása</t>
  </si>
  <si>
    <t>041233 Hosszabb időtartamú közfgolalkoztatás</t>
  </si>
  <si>
    <t>013320 Köztemető fenntartás és működtetés</t>
  </si>
  <si>
    <t>011130 Önkormányzatok és önkormányzati hivatalok jogalkotói és általános igazgatási tevékenysége</t>
  </si>
  <si>
    <t>082044 Könyvtári szolgáltatások</t>
  </si>
  <si>
    <t>082063 Múzeumi, kiállítási tevékenység</t>
  </si>
  <si>
    <t>082091 Közművelődési- közösségi és társadalmi részvétel fejlesztése</t>
  </si>
  <si>
    <t>Költségvetési bevétel rovatrend</t>
  </si>
  <si>
    <t>Költségvetési kiadás rovatrand</t>
  </si>
  <si>
    <t>K1. Személyi juttatások</t>
  </si>
  <si>
    <t>K2. Munkaadókat terhelő járulékok és szociális hozzájárulási adók</t>
  </si>
  <si>
    <t>K3. Dologi kiadások</t>
  </si>
  <si>
    <t>K4. Ellátottak pénzbeli juttatásai</t>
  </si>
  <si>
    <t>K6. Beruházások</t>
  </si>
  <si>
    <t>K7. Felújítások</t>
  </si>
  <si>
    <t>K8. Egyéb felhalmozási célú kiadások</t>
  </si>
  <si>
    <t>Felhalmozási kiadások összesen:</t>
  </si>
  <si>
    <t>K512. Tartalékok</t>
  </si>
  <si>
    <t>K5. Egyéb működési célú kiadások (tartalékok nélkül)</t>
  </si>
  <si>
    <t>K9. Finanszírozási kiadások (működési)</t>
  </si>
  <si>
    <t>K9. Finanszírozási kiadások (felhalmozási)</t>
  </si>
  <si>
    <t>ebből: K915. Központi irányítószervi támogatás folyósítása</t>
  </si>
  <si>
    <t xml:space="preserve">K2. Munkaadókat terhelő járulékok és szociális hozzájárulási adó </t>
  </si>
  <si>
    <t xml:space="preserve">K4. Ellátottak pénzbeli juttatásai </t>
  </si>
  <si>
    <t>K512. Tartalék tartalék</t>
  </si>
  <si>
    <t>K9. Finanszírozási kiadások</t>
  </si>
  <si>
    <t>K2. Munkaadókat terhelő járulékok és szociális hozzájárulási adó</t>
  </si>
  <si>
    <t>B21. Felhalmozási célú önkormányzati támogatások (központosított előirányzatok,  vis maior)</t>
  </si>
  <si>
    <t>K11. Foglalkoztatottak személyi juttatásai</t>
  </si>
  <si>
    <t>K12. Külső személyi juttatások</t>
  </si>
  <si>
    <t>B111. Helyi önkormányzatok működésének ált.tám-a</t>
  </si>
  <si>
    <t>B113. Telelpülési önkormányzatok szoc.és gyemrekjóléti fel.tám.</t>
  </si>
  <si>
    <t>B114. Telelpülési önkormányzatok kulturális feladatainak tám-a</t>
  </si>
  <si>
    <t>B16.  Egyéb működési célú támogatások bevételei államházt.belülről</t>
  </si>
  <si>
    <t>B21. Felhalmozási célú önkormányzati támogatások</t>
  </si>
  <si>
    <t>B25. Egyéb felhalmozási célú támogatások bevételei államháztartáson belülről</t>
  </si>
  <si>
    <t>B35. Termékek és szolgáltatások adói</t>
  </si>
  <si>
    <t>B351. Értékesítési és forgalmi adók</t>
  </si>
  <si>
    <t>B354. Gépjármű adók</t>
  </si>
  <si>
    <t>B36. Egyéb közhatalmi bevételek</t>
  </si>
  <si>
    <t>B.4.Működési bevételek</t>
  </si>
  <si>
    <t>B.811. Hitel, kölcsön felvétel államháztartáson kívülről</t>
  </si>
  <si>
    <t>K1. Személyi juttatás</t>
  </si>
  <si>
    <t>K4. Ellátottak pénzbeli juttatása</t>
  </si>
  <si>
    <t>K6. Beruházás</t>
  </si>
  <si>
    <t>K7. Felújítás</t>
  </si>
  <si>
    <t>K512. Tartalékok (működési)</t>
  </si>
  <si>
    <t>K512. Tartalékok (felhalmozási)</t>
  </si>
  <si>
    <t xml:space="preserve"> KIADÁSOK ÖSSZESEN: </t>
  </si>
  <si>
    <t xml:space="preserve">K5. Egyéb működési célú kiadások </t>
  </si>
  <si>
    <t>B16. Egyéb működési célú támogatások bevételei államháztartáson belülről</t>
  </si>
  <si>
    <t>B8111. Hosszú lejáratú hitelek, kölcsön felvétele</t>
  </si>
  <si>
    <t>Önkormányzat</t>
  </si>
  <si>
    <t>Eredeti e.i.</t>
  </si>
  <si>
    <t>Módosított e.i.</t>
  </si>
  <si>
    <t>Tény</t>
  </si>
  <si>
    <t>Teljesítés %-a</t>
  </si>
  <si>
    <t>Bevételi jogcímek</t>
  </si>
  <si>
    <t>Módosítot e.i.</t>
  </si>
  <si>
    <t>Eredei e.i.</t>
  </si>
  <si>
    <t>Eredet e.i.</t>
  </si>
  <si>
    <t>Módósított e.i.</t>
  </si>
  <si>
    <t>28.</t>
  </si>
  <si>
    <t>102030 Idősek demens betegek nappali ellátása</t>
  </si>
  <si>
    <t>B8113. Rövid lejáratú hitelek, kölcsönök felvétele</t>
  </si>
  <si>
    <t>011130 Önkormányzatok és önkormányzati hivatalok jogalkotói és általános igazg.tevékenysége</t>
  </si>
  <si>
    <t>104051 Gyermekvédelmi pénzbeli és természetbeni ellátások</t>
  </si>
  <si>
    <t>adatok ezer forintban</t>
  </si>
  <si>
    <t>Megnevezés</t>
  </si>
  <si>
    <t>Összeg: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</si>
  <si>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</si>
  <si>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</si>
  <si>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</si>
  <si>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</si>
  <si>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</si>
  <si>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</si>
  <si>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Kiadások</t>
  </si>
  <si>
    <t>Bevételek</t>
  </si>
  <si>
    <t>Müködési kiadások</t>
  </si>
  <si>
    <t>Működési bevételek</t>
  </si>
  <si>
    <t>Müködési kiadás összesen:</t>
  </si>
  <si>
    <t>Müködési bevétel összesen:</t>
  </si>
  <si>
    <t>Felhalmozási kiadások</t>
  </si>
  <si>
    <t>Felhalmozási bevételek</t>
  </si>
  <si>
    <t>Felhalmozási kiadás összesen:</t>
  </si>
  <si>
    <t>Felhalmozási bevétel összesen:</t>
  </si>
  <si>
    <t>M i n d ö s s z e s e n  :</t>
  </si>
  <si>
    <t>Telj. %-a</t>
  </si>
  <si>
    <t>Alaptevékenység költségvetési bevételei</t>
  </si>
  <si>
    <t>Alaptevékenység költségvetési kiadásai</t>
  </si>
  <si>
    <t>I. Alaptevékenység költségvetési egyenlege</t>
  </si>
  <si>
    <t>Alaptevékenység finanszírozás bevételei</t>
  </si>
  <si>
    <t>Alaptevékenység finanszírozás kiadásai</t>
  </si>
  <si>
    <t>II. Alaptevékenység finanszírozási egyenlege</t>
  </si>
  <si>
    <t>A) Alaptevékenység maradványa ( I+-II)</t>
  </si>
  <si>
    <t>Vállalkozási tevékenység költségvetési bevételei</t>
  </si>
  <si>
    <t>Vállalkozási tevékenység költségvetési kaidásai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</si>
  <si>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</si>
  <si>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</si>
  <si>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</si>
  <si>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</si>
  <si>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 (III+-IV)</t>
  </si>
  <si>
    <t>C) Összese maradvány ( A+B)</t>
  </si>
  <si>
    <t>D)Alaptevékenység kötelezettségvállalással terh. Maradványa</t>
  </si>
  <si>
    <t>E) Alaptevékenység szabad maradványa</t>
  </si>
  <si>
    <t>F) Vállalkozási tevékenységet terhelő befizetési kötelezettség ( B*0,1)</t>
  </si>
  <si>
    <t>G)Vállalkozási tevékenység felhasználható maradványa</t>
  </si>
  <si>
    <t>018030 Támogatási célú finanszírozási  műveletek</t>
  </si>
  <si>
    <t>018030 Támogatási célú finanszírozási műveletek</t>
  </si>
  <si>
    <t>Érték vesztés összege</t>
  </si>
  <si>
    <t>Működésből származó követelések összege XII.31-én ( Ft-ban)</t>
  </si>
  <si>
    <t>K1. Személyi jellegű juttatások</t>
  </si>
  <si>
    <t>B1. Működési c.támogatások áh.belülről</t>
  </si>
  <si>
    <t>K3.Dologi kiadások</t>
  </si>
  <si>
    <t>K5.Egyéb működési célú kiadások</t>
  </si>
  <si>
    <t>ebből: tartalék (működési)</t>
  </si>
  <si>
    <t>B8. Finanszírozási bevételek (működési)</t>
  </si>
  <si>
    <t>B2. Felhalmozási c.támogatások áh.belülről</t>
  </si>
  <si>
    <t>K8. Egyéb felhalmozási c.kiadások</t>
  </si>
  <si>
    <t>B7. Felhalmozási célú átvett pénzeszköz</t>
  </si>
  <si>
    <t>B8. Finanszírozási bevételek (felhalmozási)</t>
  </si>
  <si>
    <t>K512. Tartalék (felhalmozási)</t>
  </si>
  <si>
    <t>ebből:felhalmozási célú hitelfelvétel</t>
  </si>
  <si>
    <t>B814. Államháztartáson belüli megelőlegezések</t>
  </si>
  <si>
    <t>B814 Államháztartáson belüli megelőlegezések</t>
  </si>
  <si>
    <t>5</t>
  </si>
  <si>
    <t>6</t>
  </si>
  <si>
    <t>7</t>
  </si>
  <si>
    <t>Mérlegben kimutatandó érték</t>
  </si>
  <si>
    <t>4</t>
  </si>
  <si>
    <t>B115 Működési célú költségvetési támogatások és kiegészítő támogatások</t>
  </si>
  <si>
    <t>B74. Felhalmozási célú visszatérítendő támogatások, kölcsönök visszatérülése államháztartáson kívülről</t>
  </si>
  <si>
    <t xml:space="preserve">B75. Egyéb felhalmozási célú átvett pénzeszközök </t>
  </si>
  <si>
    <t xml:space="preserve">B8112 Likvidítási célú hitelek,kölcsönök felvétele </t>
  </si>
  <si>
    <t>B115. Működési célú költségvetési támogatások és kiegészítő támogatások</t>
  </si>
  <si>
    <t>B75. Egyéb felhalmozási célú átvett pénzeszközök</t>
  </si>
  <si>
    <t>K9 Finanszírozási kiadások (működési)</t>
  </si>
  <si>
    <t>Maradvány kimutatás 2015. évre</t>
  </si>
  <si>
    <t>041233 Hosszabb időtartamú közfoglalkoztatás</t>
  </si>
  <si>
    <t>066020 Város -, községgazdálkodási egyéb szolgáltatások</t>
  </si>
  <si>
    <t>102021 Időskorúak, demens betegek tartós bentlakásos ellátása</t>
  </si>
  <si>
    <t>900020 Önkormányzatok funkcióra nem sorolható bevételei</t>
  </si>
  <si>
    <t>900070 Fejezeti és általános tartalék elszámolása</t>
  </si>
  <si>
    <t>066020 Város-,közsséggazdálkodási egyéb szolgáltatások</t>
  </si>
  <si>
    <t>102021 Időskorúak demens betegek tartós bentlakásos ellátása</t>
  </si>
  <si>
    <t>106020 lakásfenntartással,lakhatással összefüggő ellátások</t>
  </si>
  <si>
    <t>107060 Egyéb szociális pénzbeli és természetbeni ellátások,támogatások</t>
  </si>
  <si>
    <t xml:space="preserve">Újszilvás Polgármesteri Hivatal </t>
  </si>
  <si>
    <t>Intézmények- Idősek Otthona, ÁMK</t>
  </si>
  <si>
    <t>B112. Települési önkormányzatok egyes köznevelési feladatainak támogatása</t>
  </si>
  <si>
    <t>074031 Család és nővédelmi tanácsadás</t>
  </si>
  <si>
    <t>096015 Gyermekétkeztetés köznevelési intézményben</t>
  </si>
  <si>
    <t>Újszilvás Önkormányzat 2015. évi bevételei kormányzati funkciók szerinti bontásban</t>
  </si>
  <si>
    <t>Ujszilvás Polgármesteri Hivatal 2015. évi bevételei kormányzati funkciók szerinti bontásban</t>
  </si>
  <si>
    <t>Általános Művelődési Központ  Könyvtár és Művelődési Ház 2015. évi bevételei kormányzati funkcók szerinti bontásban</t>
  </si>
  <si>
    <t>102021 Időskorúak , demens betegek tartós bentlakásos ellátása</t>
  </si>
  <si>
    <t>Napköziotthonos Óvoda és Ált. Művelődési Központ</t>
  </si>
  <si>
    <t>Újszilvás Polgármesteri Hivatal</t>
  </si>
  <si>
    <t>81030 Sportlétesítmények , edzőtáborok működtetése</t>
  </si>
  <si>
    <t>082091 közművelődés-közösségi és társadalmi részvétel fejlesztése</t>
  </si>
  <si>
    <t>102022 Időskorúak demens betegek tartós átmeneti ellátása</t>
  </si>
  <si>
    <t>Újszilvás Polgármesteri Hivatal 2015. évi kiadásai feladatonként kormányzati funkciók szerinti bontásban</t>
  </si>
  <si>
    <t>Újszilvás Általános Művelődési Központ  2015. évi kiadásai feladatonként kormányzati funkciók szerinti bontásban</t>
  </si>
  <si>
    <t>091110 Óvodai nevelés, ellátás szakmai feladatai</t>
  </si>
  <si>
    <t>102021 Időskorúak , demens betegek tartós ellátása</t>
  </si>
  <si>
    <t>Általános Művelődési Központ Újszilvás és Művelődési Ház</t>
  </si>
  <si>
    <t>B112. Helyi önkormányzatok egyes köznevelési feladatainak támogatása</t>
  </si>
  <si>
    <t>Úszilvás  Polgármesteri Hivatal</t>
  </si>
  <si>
    <t>K12 - Önkormányzati (irányító szervi) konszolidált beszámoló - Konszolidált mérleg</t>
  </si>
  <si>
    <t>#</t>
  </si>
  <si>
    <t>Konszolidálás előtti összeg</t>
  </si>
  <si>
    <t>Konszolidált összeg</t>
  </si>
  <si>
    <t>01</t>
  </si>
  <si>
    <t>A/I Immateriális javak (=A/I/1+A/I/2+A/I/3)</t>
  </si>
  <si>
    <t>02</t>
  </si>
  <si>
    <t>A/II Tárgyi eszközök  (=A/II/1+...+A/II/5)</t>
  </si>
  <si>
    <t>03</t>
  </si>
  <si>
    <t>A/III Befektetett pénzügyi eszközök (=A/III/1+A/III/2+A/III/3)</t>
  </si>
  <si>
    <t>05</t>
  </si>
  <si>
    <t>A) NEMZETI VAGYONBA TARTOZÓ BEFEKTETETT ESZKÖZÖK (=A/I+A/II+A/III+A/IV)</t>
  </si>
  <si>
    <t>07</t>
  </si>
  <si>
    <t>B/II Értékpapírok (=B/II/1+B/II/2)</t>
  </si>
  <si>
    <t>08</t>
  </si>
  <si>
    <t>B) NEMZETI VAGYONBA TARTOZÓ FORGÓESZKÖZÖK (= B/I+B/II)</t>
  </si>
  <si>
    <t>10</t>
  </si>
  <si>
    <t>C/II Pénztárak, csekkek, betétkönyvek (=C/II/1+C/II/2+C/II/3)</t>
  </si>
  <si>
    <t>11</t>
  </si>
  <si>
    <t>C/III-IV. Forintszámlák és Devizaszámlák (=C/III/1+C/III/2+CIV/1+C/IV/2)</t>
  </si>
  <si>
    <t>12</t>
  </si>
  <si>
    <t>C) PÉNZESZKÖZÖK (=C/I+…+C/IV)</t>
  </si>
  <si>
    <t>13</t>
  </si>
  <si>
    <t>D/I Költségvetési évben esedékes követelések (=D/I/1+…+D/I/8)</t>
  </si>
  <si>
    <t>16</t>
  </si>
  <si>
    <t>D) KÖVETELÉSEK  (=D/I+D/II+D/III)</t>
  </si>
  <si>
    <t>17</t>
  </si>
  <si>
    <t>E) EGYÉB SAJÁTOS ESZKÖZOLDALI  ELSZÁMOLÁSOK (=E/I+…+E/II)</t>
  </si>
  <si>
    <t>19</t>
  </si>
  <si>
    <t>ESZKÖZÖK ÖSSZESEN (=A+B+C+D+E+F)</t>
  </si>
  <si>
    <t>20</t>
  </si>
  <si>
    <t>G/I-III Nemzeti vagyon és egyéb eszközök induláskori értéke és változásai</t>
  </si>
  <si>
    <t>21</t>
  </si>
  <si>
    <t>G/IV Felhalmozott eredmény</t>
  </si>
  <si>
    <t>23</t>
  </si>
  <si>
    <t>G/VI Mérleg szerinti eredmény</t>
  </si>
  <si>
    <t>24</t>
  </si>
  <si>
    <t>G/ SAJÁT TŐKE  (= G/I+…+G/VI)</t>
  </si>
  <si>
    <t>26</t>
  </si>
  <si>
    <t>H/II Költségvetési évet követően esedékes kötelezettségek (=H/II/1+…+H/II/9)</t>
  </si>
  <si>
    <t>27</t>
  </si>
  <si>
    <t>H/III Kötelezettség jellegű sajátos elszámolások (=H/III/1+…+H/III/10)</t>
  </si>
  <si>
    <t>28</t>
  </si>
  <si>
    <t>H) KÖTELEZETTSÉGEK (=H/I+H/II+H/III)</t>
  </si>
  <si>
    <t>30</t>
  </si>
  <si>
    <t>J) PASSZÍV IDŐBELI ELHATÁROLÁSOK (=J/1+J/2+J/3)</t>
  </si>
  <si>
    <t>31</t>
  </si>
  <si>
    <t>FORRÁSOK ÖSSZESEN (=G+H+I+J)</t>
  </si>
  <si>
    <t>Ujszilvás Község Önkormányzat és költségvetési szervei 2015. évi bevételei forrásonként, főbb jogcím-csoportonkénti részletezettségben.</t>
  </si>
  <si>
    <t>Újszilvás Község Önkormányzat és költségvetési szervei 2015. évi  kiadásai kiemelt előirányzatonként</t>
  </si>
  <si>
    <t>Újszilvás Község Önkormányzatának 2015. évi kiadásai kormányzati funkciók szerinti bontásban</t>
  </si>
  <si>
    <t xml:space="preserve">                             Újszilvás Község Önkormányzat 2015. évi működési és felhalmozási célú bevételeinek és kiadásainak </t>
  </si>
  <si>
    <t>Újszilvás Község Önkormányzata</t>
  </si>
  <si>
    <t xml:space="preserve"> Újszilvás  Község Önkormányzatának tulajdonában álló gazdálkodó szervezetek működéséből származó kötelezettségek , követelések, és részesedések alakulása a  2015. évben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</si>
</sst>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00000"/>
    <numFmt numFmtId="171" formatCode="0.0"/>
    <numFmt numFmtId="172" formatCode="[$-40E]yyyy\.\ mmmm\ d\."/>
    <numFmt numFmtId="173" formatCode="[$-40E]mmmm\ d\.;@"/>
    <numFmt numFmtId="174" formatCode="yyyy/mm/dd;@"/>
    <numFmt numFmtId="175" formatCode="#,###"/>
    <numFmt numFmtId="176" formatCode="#"/>
    <numFmt numFmtId="177" formatCode="_-* #,##0.0\ _F_t_-;\-* #,##0.0\ _F_t_-;_-* &quot;-&quot;??\ _F_t_-;_-@_-"/>
    <numFmt numFmtId="178" formatCode="_-* #,##0\ _F_t_-;\-* #,##0\ _F_t_-;_-* &quot;-&quot;??\ _F_t_-;_-@_-"/>
    <numFmt numFmtId="179" formatCode="mmm\ d/"/>
    <numFmt numFmtId="180" formatCode="yyyy\-mm\-dd"/>
    <numFmt numFmtId="181" formatCode="_-* #,##0.00\ _F_t_-;\-* #,##0.00\ _F_t_-;_-* \-??\ _F_t_-;_-@_-"/>
    <numFmt numFmtId="182" formatCode="_-* #,##0\ _F_t_-;\-* #,##0\ _F_t_-;_-* \-??\ _F_t_-;_-@_-"/>
    <numFmt numFmtId="183" formatCode="#,##0_ ;\-#,##0\ "/>
    <numFmt numFmtId="184" formatCode="0.0%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€-2]\ #\ ##,000_);[Red]\([$€-2]\ #\ ##,000\)"/>
    <numFmt numFmtId="189" formatCode="0.0000000"/>
    <numFmt numFmtId="190" formatCode="0.00000000"/>
    <numFmt numFmtId="191" formatCode="_-* #,##0.000\ _F_t_-;\-* #,##0.000\ _F_t_-;_-* &quot;-&quot;??\ _F_t_-;_-@_-"/>
    <numFmt numFmtId="192" formatCode="00"/>
    <numFmt numFmtId="193" formatCode="#,###\ _F_t;\-#,###\ _F_t"/>
    <numFmt numFmtId="194" formatCode="#,###__;\-#,###__"/>
    <numFmt numFmtId="195" formatCode="0.0000%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.0###"/>
  </numFmts>
  <fonts count="8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Times New Roman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b/>
      <i/>
      <sz val="8"/>
      <color indexed="8"/>
      <name val="Arial"/>
      <family val="2"/>
    </font>
    <font>
      <b/>
      <sz val="9"/>
      <name val="Arial CE"/>
      <family val="0"/>
    </font>
    <font>
      <b/>
      <i/>
      <sz val="11"/>
      <name val="Arial"/>
      <family val="2"/>
    </font>
    <font>
      <i/>
      <sz val="11"/>
      <name val="Arial CE"/>
      <family val="0"/>
    </font>
    <font>
      <b/>
      <sz val="16"/>
      <name val="Arial CE"/>
      <family val="0"/>
    </font>
    <font>
      <i/>
      <sz val="9"/>
      <name val="Arial CE"/>
      <family val="0"/>
    </font>
    <font>
      <b/>
      <u val="single"/>
      <sz val="9"/>
      <name val="Arial CE"/>
      <family val="0"/>
    </font>
    <font>
      <sz val="11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 CE"/>
      <family val="1"/>
    </font>
    <font>
      <i/>
      <sz val="11"/>
      <color indexed="8"/>
      <name val="Arial"/>
      <family val="2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7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14" borderId="0" applyNumberFormat="0" applyBorder="0" applyAlignment="0" applyProtection="0"/>
    <xf numFmtId="0" fontId="66" fillId="1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7" fillId="24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6" borderId="7" applyNumberFormat="0" applyFont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75" fillId="33" borderId="0" applyNumberFormat="0" applyBorder="0" applyAlignment="0" applyProtection="0"/>
    <xf numFmtId="0" fontId="76" fillId="34" borderId="8" applyNumberFormat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5" borderId="0" applyNumberFormat="0" applyBorder="0" applyAlignment="0" applyProtection="0"/>
    <xf numFmtId="0" fontId="80" fillId="36" borderId="0" applyNumberFormat="0" applyBorder="0" applyAlignment="0" applyProtection="0"/>
    <xf numFmtId="0" fontId="81" fillId="34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10" fillId="37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3" fontId="9" fillId="37" borderId="0" xfId="0" applyNumberFormat="1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0" fontId="0" fillId="37" borderId="0" xfId="0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37" borderId="0" xfId="0" applyFont="1" applyFill="1" applyBorder="1" applyAlignment="1">
      <alignment horizontal="center" wrapText="1"/>
    </xf>
    <xf numFmtId="0" fontId="13" fillId="37" borderId="0" xfId="0" applyFont="1" applyFill="1" applyBorder="1" applyAlignment="1">
      <alignment horizontal="center" wrapText="1"/>
    </xf>
    <xf numFmtId="3" fontId="13" fillId="37" borderId="10" xfId="0" applyNumberFormat="1" applyFont="1" applyFill="1" applyBorder="1" applyAlignment="1">
      <alignment/>
    </xf>
    <xf numFmtId="3" fontId="8" fillId="37" borderId="0" xfId="0" applyNumberFormat="1" applyFont="1" applyFill="1" applyBorder="1" applyAlignment="1">
      <alignment wrapText="1"/>
    </xf>
    <xf numFmtId="3" fontId="8" fillId="37" borderId="0" xfId="0" applyNumberFormat="1" applyFont="1" applyFill="1" applyBorder="1" applyAlignment="1">
      <alignment/>
    </xf>
    <xf numFmtId="3" fontId="13" fillId="37" borderId="13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/>
    </xf>
    <xf numFmtId="3" fontId="12" fillId="37" borderId="0" xfId="0" applyNumberFormat="1" applyFont="1" applyFill="1" applyBorder="1" applyAlignment="1">
      <alignment wrapText="1"/>
    </xf>
    <xf numFmtId="3" fontId="0" fillId="37" borderId="0" xfId="0" applyNumberFormat="1" applyFill="1" applyAlignment="1">
      <alignment/>
    </xf>
    <xf numFmtId="0" fontId="17" fillId="37" borderId="0" xfId="0" applyFont="1" applyFill="1" applyAlignment="1">
      <alignment/>
    </xf>
    <xf numFmtId="3" fontId="17" fillId="37" borderId="0" xfId="0" applyNumberFormat="1" applyFont="1" applyFill="1" applyAlignment="1">
      <alignment/>
    </xf>
    <xf numFmtId="0" fontId="8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178" fontId="8" fillId="0" borderId="15" xfId="46" applyNumberFormat="1" applyFont="1" applyBorder="1" applyAlignment="1">
      <alignment horizontal="center"/>
    </xf>
    <xf numFmtId="3" fontId="8" fillId="37" borderId="14" xfId="0" applyNumberFormat="1" applyFont="1" applyFill="1" applyBorder="1" applyAlignment="1">
      <alignment horizontal="center"/>
    </xf>
    <xf numFmtId="178" fontId="8" fillId="0" borderId="16" xfId="46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8" fontId="8" fillId="0" borderId="0" xfId="46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78" fontId="5" fillId="0" borderId="10" xfId="46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8" fontId="8" fillId="0" borderId="13" xfId="46" applyNumberFormat="1" applyFont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9" fillId="0" borderId="18" xfId="0" applyFont="1" applyBorder="1" applyAlignment="1">
      <alignment horizontal="right"/>
    </xf>
    <xf numFmtId="0" fontId="6" fillId="0" borderId="0" xfId="0" applyFont="1" applyAlignment="1">
      <alignment wrapText="1"/>
    </xf>
    <xf numFmtId="178" fontId="8" fillId="0" borderId="16" xfId="46" applyNumberFormat="1" applyFont="1" applyFill="1" applyBorder="1" applyAlignment="1">
      <alignment horizontal="center"/>
    </xf>
    <xf numFmtId="178" fontId="8" fillId="0" borderId="15" xfId="46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178" fontId="8" fillId="37" borderId="14" xfId="46" applyNumberFormat="1" applyFont="1" applyFill="1" applyBorder="1" applyAlignment="1">
      <alignment/>
    </xf>
    <xf numFmtId="178" fontId="8" fillId="0" borderId="10" xfId="46" applyNumberFormat="1" applyFont="1" applyBorder="1" applyAlignment="1">
      <alignment horizontal="center"/>
    </xf>
    <xf numFmtId="3" fontId="10" fillId="37" borderId="19" xfId="0" applyNumberFormat="1" applyFont="1" applyFill="1" applyBorder="1" applyAlignment="1">
      <alignment horizontal="center"/>
    </xf>
    <xf numFmtId="178" fontId="8" fillId="0" borderId="14" xfId="46" applyNumberFormat="1" applyFont="1" applyFill="1" applyBorder="1" applyAlignment="1">
      <alignment/>
    </xf>
    <xf numFmtId="0" fontId="0" fillId="0" borderId="0" xfId="0" applyFont="1" applyAlignment="1">
      <alignment/>
    </xf>
    <xf numFmtId="178" fontId="1" fillId="0" borderId="20" xfId="0" applyNumberFormat="1" applyFont="1" applyBorder="1" applyAlignment="1">
      <alignment/>
    </xf>
    <xf numFmtId="178" fontId="8" fillId="0" borderId="10" xfId="46" applyNumberFormat="1" applyFont="1" applyBorder="1" applyAlignment="1">
      <alignment/>
    </xf>
    <xf numFmtId="178" fontId="0" fillId="0" borderId="0" xfId="46" applyNumberFormat="1" applyFont="1" applyAlignment="1">
      <alignment/>
    </xf>
    <xf numFmtId="178" fontId="5" fillId="0" borderId="10" xfId="46" applyNumberFormat="1" applyFont="1" applyBorder="1" applyAlignment="1">
      <alignment horizontal="center"/>
    </xf>
    <xf numFmtId="3" fontId="13" fillId="0" borderId="14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wrapText="1"/>
    </xf>
    <xf numFmtId="3" fontId="13" fillId="0" borderId="21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3" fontId="13" fillId="0" borderId="23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 wrapText="1"/>
    </xf>
    <xf numFmtId="3" fontId="27" fillId="0" borderId="24" xfId="0" applyNumberFormat="1" applyFont="1" applyFill="1" applyBorder="1" applyAlignment="1">
      <alignment/>
    </xf>
    <xf numFmtId="3" fontId="27" fillId="0" borderId="25" xfId="0" applyNumberFormat="1" applyFont="1" applyFill="1" applyBorder="1" applyAlignment="1">
      <alignment/>
    </xf>
    <xf numFmtId="3" fontId="27" fillId="37" borderId="25" xfId="0" applyNumberFormat="1" applyFont="1" applyFill="1" applyBorder="1" applyAlignment="1">
      <alignment/>
    </xf>
    <xf numFmtId="3" fontId="27" fillId="37" borderId="14" xfId="0" applyNumberFormat="1" applyFont="1" applyFill="1" applyBorder="1" applyAlignment="1">
      <alignment/>
    </xf>
    <xf numFmtId="3" fontId="28" fillId="0" borderId="12" xfId="0" applyNumberFormat="1" applyFont="1" applyFill="1" applyBorder="1" applyAlignment="1">
      <alignment wrapText="1"/>
    </xf>
    <xf numFmtId="3" fontId="28" fillId="0" borderId="16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3" fontId="28" fillId="37" borderId="17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27" fillId="0" borderId="12" xfId="0" applyNumberFormat="1" applyFont="1" applyFill="1" applyBorder="1" applyAlignment="1">
      <alignment wrapText="1"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37" borderId="17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 wrapText="1"/>
    </xf>
    <xf numFmtId="3" fontId="28" fillId="0" borderId="24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2" fillId="37" borderId="25" xfId="0" applyNumberFormat="1" applyFont="1" applyFill="1" applyBorder="1" applyAlignment="1">
      <alignment/>
    </xf>
    <xf numFmtId="3" fontId="22" fillId="37" borderId="27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 wrapText="1"/>
    </xf>
    <xf numFmtId="3" fontId="28" fillId="0" borderId="14" xfId="0" applyNumberFormat="1" applyFont="1" applyFill="1" applyBorder="1" applyAlignment="1">
      <alignment/>
    </xf>
    <xf numFmtId="3" fontId="28" fillId="0" borderId="28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3" fontId="28" fillId="37" borderId="17" xfId="0" applyNumberFormat="1" applyFont="1" applyFill="1" applyBorder="1" applyAlignment="1">
      <alignment/>
    </xf>
    <xf numFmtId="3" fontId="28" fillId="37" borderId="29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37" borderId="17" xfId="0" applyNumberFormat="1" applyFont="1" applyFill="1" applyBorder="1" applyAlignment="1">
      <alignment/>
    </xf>
    <xf numFmtId="3" fontId="27" fillId="37" borderId="29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27" fillId="37" borderId="14" xfId="0" applyNumberFormat="1" applyFont="1" applyFill="1" applyBorder="1" applyAlignment="1">
      <alignment/>
    </xf>
    <xf numFmtId="3" fontId="28" fillId="37" borderId="14" xfId="0" applyNumberFormat="1" applyFont="1" applyFill="1" applyBorder="1" applyAlignment="1">
      <alignment/>
    </xf>
    <xf numFmtId="3" fontId="27" fillId="37" borderId="14" xfId="0" applyNumberFormat="1" applyFont="1" applyFill="1" applyBorder="1" applyAlignment="1">
      <alignment horizontal="right"/>
    </xf>
    <xf numFmtId="3" fontId="28" fillId="37" borderId="14" xfId="0" applyNumberFormat="1" applyFont="1" applyFill="1" applyBorder="1" applyAlignment="1">
      <alignment horizontal="right"/>
    </xf>
    <xf numFmtId="3" fontId="27" fillId="37" borderId="27" xfId="0" applyNumberFormat="1" applyFont="1" applyFill="1" applyBorder="1" applyAlignment="1">
      <alignment/>
    </xf>
    <xf numFmtId="3" fontId="27" fillId="37" borderId="28" xfId="0" applyNumberFormat="1" applyFont="1" applyFill="1" applyBorder="1" applyAlignment="1">
      <alignment/>
    </xf>
    <xf numFmtId="3" fontId="28" fillId="37" borderId="29" xfId="0" applyNumberFormat="1" applyFont="1" applyFill="1" applyBorder="1" applyAlignment="1">
      <alignment/>
    </xf>
    <xf numFmtId="3" fontId="27" fillId="37" borderId="29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27" fillId="0" borderId="26" xfId="0" applyNumberFormat="1" applyFont="1" applyFill="1" applyBorder="1" applyAlignment="1">
      <alignment wrapText="1"/>
    </xf>
    <xf numFmtId="3" fontId="27" fillId="0" borderId="32" xfId="0" applyNumberFormat="1" applyFont="1" applyFill="1" applyBorder="1" applyAlignment="1">
      <alignment/>
    </xf>
    <xf numFmtId="3" fontId="27" fillId="0" borderId="33" xfId="0" applyNumberFormat="1" applyFont="1" applyFill="1" applyBorder="1" applyAlignment="1">
      <alignment/>
    </xf>
    <xf numFmtId="3" fontId="27" fillId="37" borderId="33" xfId="0" applyNumberFormat="1" applyFont="1" applyFill="1" applyBorder="1" applyAlignment="1">
      <alignment/>
    </xf>
    <xf numFmtId="3" fontId="27" fillId="37" borderId="34" xfId="0" applyNumberFormat="1" applyFont="1" applyFill="1" applyBorder="1" applyAlignment="1">
      <alignment/>
    </xf>
    <xf numFmtId="3" fontId="13" fillId="0" borderId="25" xfId="0" applyNumberFormat="1" applyFont="1" applyFill="1" applyBorder="1" applyAlignment="1">
      <alignment/>
    </xf>
    <xf numFmtId="3" fontId="27" fillId="0" borderId="35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3" fontId="22" fillId="0" borderId="22" xfId="0" applyNumberFormat="1" applyFont="1" applyFill="1" applyBorder="1" applyAlignment="1">
      <alignment/>
    </xf>
    <xf numFmtId="3" fontId="22" fillId="0" borderId="23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 wrapText="1"/>
    </xf>
    <xf numFmtId="3" fontId="13" fillId="0" borderId="37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37" borderId="40" xfId="0" applyNumberFormat="1" applyFont="1" applyFill="1" applyBorder="1" applyAlignment="1">
      <alignment/>
    </xf>
    <xf numFmtId="3" fontId="22" fillId="0" borderId="30" xfId="0" applyNumberFormat="1" applyFont="1" applyFill="1" applyBorder="1" applyAlignment="1">
      <alignment/>
    </xf>
    <xf numFmtId="3" fontId="28" fillId="0" borderId="15" xfId="0" applyNumberFormat="1" applyFont="1" applyFill="1" applyBorder="1" applyAlignment="1">
      <alignment/>
    </xf>
    <xf numFmtId="3" fontId="13" fillId="37" borderId="10" xfId="0" applyNumberFormat="1" applyFont="1" applyFill="1" applyBorder="1" applyAlignment="1">
      <alignment wrapText="1"/>
    </xf>
    <xf numFmtId="3" fontId="13" fillId="37" borderId="30" xfId="0" applyNumberFormat="1" applyFont="1" applyFill="1" applyBorder="1" applyAlignment="1">
      <alignment/>
    </xf>
    <xf numFmtId="3" fontId="13" fillId="37" borderId="22" xfId="0" applyNumberFormat="1" applyFont="1" applyFill="1" applyBorder="1" applyAlignment="1">
      <alignment/>
    </xf>
    <xf numFmtId="3" fontId="13" fillId="37" borderId="23" xfId="0" applyNumberFormat="1" applyFont="1" applyFill="1" applyBorder="1" applyAlignment="1">
      <alignment/>
    </xf>
    <xf numFmtId="3" fontId="27" fillId="0" borderId="41" xfId="0" applyNumberFormat="1" applyFont="1" applyFill="1" applyBorder="1" applyAlignment="1">
      <alignment wrapText="1"/>
    </xf>
    <xf numFmtId="0" fontId="5" fillId="0" borderId="36" xfId="0" applyFont="1" applyBorder="1" applyAlignment="1">
      <alignment horizontal="center" vertical="center"/>
    </xf>
    <xf numFmtId="0" fontId="11" fillId="0" borderId="0" xfId="0" applyFont="1" applyAlignment="1">
      <alignment/>
    </xf>
    <xf numFmtId="3" fontId="13" fillId="37" borderId="39" xfId="0" applyNumberFormat="1" applyFont="1" applyFill="1" applyBorder="1" applyAlignment="1">
      <alignment/>
    </xf>
    <xf numFmtId="3" fontId="28" fillId="37" borderId="14" xfId="0" applyNumberFormat="1" applyFont="1" applyFill="1" applyBorder="1" applyAlignment="1">
      <alignment/>
    </xf>
    <xf numFmtId="0" fontId="30" fillId="37" borderId="42" xfId="0" applyFont="1" applyFill="1" applyBorder="1" applyAlignment="1">
      <alignment vertical="center" wrapText="1"/>
    </xf>
    <xf numFmtId="0" fontId="30" fillId="37" borderId="4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3" fontId="5" fillId="0" borderId="42" xfId="0" applyNumberFormat="1" applyFont="1" applyBorder="1" applyAlignment="1">
      <alignment horizontal="center"/>
    </xf>
    <xf numFmtId="43" fontId="5" fillId="0" borderId="0" xfId="46" applyFont="1" applyBorder="1" applyAlignment="1">
      <alignment horizontal="center"/>
    </xf>
    <xf numFmtId="178" fontId="8" fillId="0" borderId="40" xfId="46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178" fontId="5" fillId="0" borderId="14" xfId="46" applyNumberFormat="1" applyFont="1" applyBorder="1" applyAlignment="1">
      <alignment horizontal="center"/>
    </xf>
    <xf numFmtId="178" fontId="5" fillId="0" borderId="43" xfId="46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78" fontId="5" fillId="0" borderId="20" xfId="46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3" fontId="8" fillId="0" borderId="46" xfId="0" applyNumberFormat="1" applyFont="1" applyBorder="1" applyAlignment="1">
      <alignment horizontal="center"/>
    </xf>
    <xf numFmtId="178" fontId="8" fillId="0" borderId="47" xfId="46" applyNumberFormat="1" applyFont="1" applyFill="1" applyBorder="1" applyAlignment="1">
      <alignment horizontal="center"/>
    </xf>
    <xf numFmtId="3" fontId="8" fillId="0" borderId="48" xfId="0" applyNumberFormat="1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178" fontId="8" fillId="0" borderId="50" xfId="46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8" fillId="37" borderId="46" xfId="0" applyNumberFormat="1" applyFont="1" applyFill="1" applyBorder="1" applyAlignment="1">
      <alignment horizontal="center"/>
    </xf>
    <xf numFmtId="3" fontId="8" fillId="37" borderId="43" xfId="0" applyNumberFormat="1" applyFont="1" applyFill="1" applyBorder="1" applyAlignment="1">
      <alignment horizontal="center"/>
    </xf>
    <xf numFmtId="3" fontId="8" fillId="37" borderId="44" xfId="0" applyNumberFormat="1" applyFont="1" applyFill="1" applyBorder="1" applyAlignment="1">
      <alignment horizontal="center"/>
    </xf>
    <xf numFmtId="3" fontId="8" fillId="37" borderId="48" xfId="0" applyNumberFormat="1" applyFont="1" applyFill="1" applyBorder="1" applyAlignment="1">
      <alignment horizontal="center"/>
    </xf>
    <xf numFmtId="3" fontId="8" fillId="37" borderId="19" xfId="0" applyNumberFormat="1" applyFont="1" applyFill="1" applyBorder="1" applyAlignment="1">
      <alignment horizontal="center"/>
    </xf>
    <xf numFmtId="3" fontId="8" fillId="37" borderId="49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45" xfId="0" applyNumberFormat="1" applyFont="1" applyFill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3" fontId="10" fillId="37" borderId="44" xfId="0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178" fontId="8" fillId="37" borderId="17" xfId="46" applyNumberFormat="1" applyFont="1" applyFill="1" applyBorder="1" applyAlignment="1">
      <alignment/>
    </xf>
    <xf numFmtId="178" fontId="8" fillId="0" borderId="17" xfId="46" applyNumberFormat="1" applyFont="1" applyFill="1" applyBorder="1" applyAlignment="1">
      <alignment/>
    </xf>
    <xf numFmtId="3" fontId="10" fillId="37" borderId="53" xfId="0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left" vertical="center" wrapText="1"/>
    </xf>
    <xf numFmtId="3" fontId="10" fillId="37" borderId="54" xfId="0" applyNumberFormat="1" applyFont="1" applyFill="1" applyBorder="1" applyAlignment="1">
      <alignment horizontal="center"/>
    </xf>
    <xf numFmtId="0" fontId="1" fillId="0" borderId="55" xfId="0" applyFont="1" applyBorder="1" applyAlignment="1">
      <alignment horizontal="left" vertical="center"/>
    </xf>
    <xf numFmtId="3" fontId="10" fillId="37" borderId="56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3" fontId="5" fillId="37" borderId="44" xfId="0" applyNumberFormat="1" applyFont="1" applyFill="1" applyBorder="1" applyAlignment="1">
      <alignment horizontal="center"/>
    </xf>
    <xf numFmtId="3" fontId="5" fillId="37" borderId="19" xfId="0" applyNumberFormat="1" applyFont="1" applyFill="1" applyBorder="1" applyAlignment="1">
      <alignment horizontal="center"/>
    </xf>
    <xf numFmtId="3" fontId="5" fillId="37" borderId="53" xfId="0" applyNumberFormat="1" applyFont="1" applyFill="1" applyBorder="1" applyAlignment="1">
      <alignment horizontal="center"/>
    </xf>
    <xf numFmtId="3" fontId="5" fillId="37" borderId="56" xfId="0" applyNumberFormat="1" applyFont="1" applyFill="1" applyBorder="1" applyAlignment="1">
      <alignment horizontal="center"/>
    </xf>
    <xf numFmtId="178" fontId="8" fillId="37" borderId="43" xfId="46" applyNumberFormat="1" applyFont="1" applyFill="1" applyBorder="1" applyAlignment="1">
      <alignment horizontal="center"/>
    </xf>
    <xf numFmtId="178" fontId="8" fillId="37" borderId="14" xfId="46" applyNumberFormat="1" applyFont="1" applyFill="1" applyBorder="1" applyAlignment="1">
      <alignment horizontal="center"/>
    </xf>
    <xf numFmtId="3" fontId="8" fillId="37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8" fontId="5" fillId="37" borderId="22" xfId="46" applyNumberFormat="1" applyFont="1" applyFill="1" applyBorder="1" applyAlignment="1">
      <alignment/>
    </xf>
    <xf numFmtId="178" fontId="0" fillId="0" borderId="0" xfId="46" applyNumberFormat="1" applyFont="1" applyAlignment="1">
      <alignment/>
    </xf>
    <xf numFmtId="178" fontId="5" fillId="0" borderId="51" xfId="46" applyNumberFormat="1" applyFont="1" applyBorder="1" applyAlignment="1">
      <alignment horizontal="center" vertical="center" wrapText="1"/>
    </xf>
    <xf numFmtId="178" fontId="1" fillId="0" borderId="0" xfId="46" applyNumberFormat="1" applyFont="1" applyAlignment="1">
      <alignment vertical="center" wrapText="1"/>
    </xf>
    <xf numFmtId="178" fontId="4" fillId="0" borderId="0" xfId="46" applyNumberFormat="1" applyFont="1" applyAlignment="1">
      <alignment/>
    </xf>
    <xf numFmtId="0" fontId="8" fillId="37" borderId="13" xfId="0" applyFont="1" applyFill="1" applyBorder="1" applyAlignment="1">
      <alignment/>
    </xf>
    <xf numFmtId="0" fontId="8" fillId="37" borderId="13" xfId="0" applyFont="1" applyFill="1" applyBorder="1" applyAlignment="1">
      <alignment horizontal="center"/>
    </xf>
    <xf numFmtId="0" fontId="21" fillId="0" borderId="17" xfId="0" applyFont="1" applyBorder="1" applyAlignment="1">
      <alignment horizontal="left" vertical="center"/>
    </xf>
    <xf numFmtId="3" fontId="27" fillId="37" borderId="24" xfId="0" applyNumberFormat="1" applyFont="1" applyFill="1" applyBorder="1" applyAlignment="1">
      <alignment/>
    </xf>
    <xf numFmtId="3" fontId="27" fillId="37" borderId="15" xfId="0" applyNumberFormat="1" applyFont="1" applyFill="1" applyBorder="1" applyAlignment="1">
      <alignment/>
    </xf>
    <xf numFmtId="3" fontId="28" fillId="37" borderId="16" xfId="0" applyNumberFormat="1" applyFont="1" applyFill="1" applyBorder="1" applyAlignment="1">
      <alignment/>
    </xf>
    <xf numFmtId="3" fontId="13" fillId="37" borderId="14" xfId="0" applyNumberFormat="1" applyFont="1" applyFill="1" applyBorder="1" applyAlignment="1">
      <alignment/>
    </xf>
    <xf numFmtId="0" fontId="30" fillId="37" borderId="57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/>
    </xf>
    <xf numFmtId="3" fontId="27" fillId="0" borderId="58" xfId="0" applyNumberFormat="1" applyFont="1" applyFill="1" applyBorder="1" applyAlignment="1">
      <alignment/>
    </xf>
    <xf numFmtId="3" fontId="27" fillId="0" borderId="59" xfId="0" applyNumberFormat="1" applyFont="1" applyFill="1" applyBorder="1" applyAlignment="1">
      <alignment/>
    </xf>
    <xf numFmtId="3" fontId="28" fillId="0" borderId="6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60" xfId="0" applyNumberFormat="1" applyFont="1" applyFill="1" applyBorder="1" applyAlignment="1">
      <alignment/>
    </xf>
    <xf numFmtId="3" fontId="28" fillId="0" borderId="58" xfId="0" applyNumberFormat="1" applyFont="1" applyFill="1" applyBorder="1" applyAlignment="1">
      <alignment/>
    </xf>
    <xf numFmtId="3" fontId="28" fillId="0" borderId="60" xfId="0" applyNumberFormat="1" applyFont="1" applyFill="1" applyBorder="1" applyAlignment="1">
      <alignment/>
    </xf>
    <xf numFmtId="3" fontId="27" fillId="0" borderId="60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0" fontId="30" fillId="37" borderId="61" xfId="0" applyFont="1" applyFill="1" applyBorder="1" applyAlignment="1">
      <alignment vertical="center" wrapText="1"/>
    </xf>
    <xf numFmtId="3" fontId="27" fillId="37" borderId="32" xfId="0" applyNumberFormat="1" applyFont="1" applyFill="1" applyBorder="1" applyAlignment="1">
      <alignment/>
    </xf>
    <xf numFmtId="3" fontId="27" fillId="37" borderId="16" xfId="0" applyNumberFormat="1" applyFont="1" applyFill="1" applyBorder="1" applyAlignment="1">
      <alignment/>
    </xf>
    <xf numFmtId="3" fontId="22" fillId="37" borderId="24" xfId="0" applyNumberFormat="1" applyFont="1" applyFill="1" applyBorder="1" applyAlignment="1">
      <alignment/>
    </xf>
    <xf numFmtId="3" fontId="28" fillId="37" borderId="16" xfId="0" applyNumberFormat="1" applyFont="1" applyFill="1" applyBorder="1" applyAlignment="1">
      <alignment/>
    </xf>
    <xf numFmtId="3" fontId="27" fillId="37" borderId="16" xfId="0" applyNumberFormat="1" applyFont="1" applyFill="1" applyBorder="1" applyAlignment="1">
      <alignment/>
    </xf>
    <xf numFmtId="0" fontId="30" fillId="37" borderId="10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/>
    </xf>
    <xf numFmtId="3" fontId="13" fillId="37" borderId="15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3" fillId="0" borderId="28" xfId="0" applyNumberFormat="1" applyFont="1" applyFill="1" applyBorder="1" applyAlignment="1">
      <alignment/>
    </xf>
    <xf numFmtId="3" fontId="13" fillId="0" borderId="29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3" fontId="28" fillId="37" borderId="28" xfId="0" applyNumberFormat="1" applyFont="1" applyFill="1" applyBorder="1" applyAlignment="1">
      <alignment/>
    </xf>
    <xf numFmtId="3" fontId="28" fillId="37" borderId="28" xfId="0" applyNumberFormat="1" applyFont="1" applyFill="1" applyBorder="1" applyAlignment="1">
      <alignment/>
    </xf>
    <xf numFmtId="3" fontId="28" fillId="37" borderId="28" xfId="0" applyNumberFormat="1" applyFont="1" applyFill="1" applyBorder="1" applyAlignment="1">
      <alignment horizontal="right"/>
    </xf>
    <xf numFmtId="3" fontId="27" fillId="37" borderId="28" xfId="0" applyNumberFormat="1" applyFont="1" applyFill="1" applyBorder="1" applyAlignment="1">
      <alignment/>
    </xf>
    <xf numFmtId="3" fontId="27" fillId="37" borderId="28" xfId="0" applyNumberFormat="1" applyFont="1" applyFill="1" applyBorder="1" applyAlignment="1">
      <alignment horizontal="right"/>
    </xf>
    <xf numFmtId="3" fontId="27" fillId="0" borderId="29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37" borderId="55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2" fillId="37" borderId="40" xfId="0" applyNumberFormat="1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1" fontId="0" fillId="0" borderId="19" xfId="0" applyNumberFormat="1" applyBorder="1" applyAlignment="1">
      <alignment horizontal="center"/>
    </xf>
    <xf numFmtId="0" fontId="7" fillId="0" borderId="43" xfId="0" applyFont="1" applyBorder="1" applyAlignment="1">
      <alignment horizontal="left" vertical="center" wrapText="1"/>
    </xf>
    <xf numFmtId="1" fontId="1" fillId="0" borderId="45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1" fontId="0" fillId="0" borderId="62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0" fontId="6" fillId="0" borderId="63" xfId="0" applyFont="1" applyBorder="1" applyAlignment="1">
      <alignment vertical="center" wrapText="1"/>
    </xf>
    <xf numFmtId="0" fontId="31" fillId="0" borderId="31" xfId="0" applyFont="1" applyBorder="1" applyAlignment="1">
      <alignment/>
    </xf>
    <xf numFmtId="1" fontId="31" fillId="0" borderId="64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178" fontId="5" fillId="37" borderId="10" xfId="46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3" fontId="10" fillId="37" borderId="10" xfId="0" applyNumberFormat="1" applyFont="1" applyFill="1" applyBorder="1" applyAlignment="1">
      <alignment horizontal="center"/>
    </xf>
    <xf numFmtId="3" fontId="10" fillId="37" borderId="36" xfId="0" applyNumberFormat="1" applyFont="1" applyFill="1" applyBorder="1" applyAlignment="1">
      <alignment horizontal="center"/>
    </xf>
    <xf numFmtId="3" fontId="10" fillId="37" borderId="4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3" fontId="10" fillId="37" borderId="26" xfId="0" applyNumberFormat="1" applyFont="1" applyFill="1" applyBorder="1" applyAlignment="1">
      <alignment horizontal="center"/>
    </xf>
    <xf numFmtId="0" fontId="31" fillId="0" borderId="64" xfId="0" applyFont="1" applyBorder="1" applyAlignment="1">
      <alignment horizontal="center"/>
    </xf>
    <xf numFmtId="3" fontId="27" fillId="0" borderId="27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 wrapText="1"/>
    </xf>
    <xf numFmtId="3" fontId="13" fillId="0" borderId="32" xfId="0" applyNumberFormat="1" applyFont="1" applyFill="1" applyBorder="1" applyAlignment="1">
      <alignment/>
    </xf>
    <xf numFmtId="3" fontId="13" fillId="0" borderId="33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37" borderId="32" xfId="0" applyNumberFormat="1" applyFont="1" applyFill="1" applyBorder="1" applyAlignment="1">
      <alignment/>
    </xf>
    <xf numFmtId="3" fontId="13" fillId="37" borderId="33" xfId="0" applyNumberFormat="1" applyFont="1" applyFill="1" applyBorder="1" applyAlignment="1">
      <alignment/>
    </xf>
    <xf numFmtId="3" fontId="13" fillId="37" borderId="34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3" fontId="13" fillId="0" borderId="68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3" fillId="37" borderId="24" xfId="0" applyNumberFormat="1" applyFont="1" applyFill="1" applyBorder="1" applyAlignment="1">
      <alignment/>
    </xf>
    <xf numFmtId="3" fontId="13" fillId="37" borderId="25" xfId="0" applyNumberFormat="1" applyFont="1" applyFill="1" applyBorder="1" applyAlignment="1">
      <alignment/>
    </xf>
    <xf numFmtId="3" fontId="13" fillId="37" borderId="51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7" fillId="0" borderId="35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0" borderId="12" xfId="0" applyNumberFormat="1" applyFont="1" applyFill="1" applyBorder="1" applyAlignment="1">
      <alignment/>
    </xf>
    <xf numFmtId="0" fontId="7" fillId="0" borderId="6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0" xfId="72">
      <alignment/>
      <protection/>
    </xf>
    <xf numFmtId="0" fontId="8" fillId="0" borderId="0" xfId="72" applyAlignment="1">
      <alignment/>
      <protection/>
    </xf>
    <xf numFmtId="0" fontId="34" fillId="0" borderId="0" xfId="72" applyFont="1" applyAlignment="1">
      <alignment horizontal="center"/>
      <protection/>
    </xf>
    <xf numFmtId="182" fontId="8" fillId="0" borderId="0" xfId="50" applyNumberFormat="1" applyFont="1" applyFill="1" applyBorder="1" applyAlignment="1" applyProtection="1">
      <alignment/>
      <protection/>
    </xf>
    <xf numFmtId="0" fontId="32" fillId="0" borderId="69" xfId="72" applyFont="1" applyBorder="1" applyAlignment="1">
      <alignment wrapText="1"/>
      <protection/>
    </xf>
    <xf numFmtId="0" fontId="32" fillId="0" borderId="70" xfId="72" applyFont="1" applyBorder="1" applyAlignment="1">
      <alignment horizontal="center"/>
      <protection/>
    </xf>
    <xf numFmtId="182" fontId="32" fillId="0" borderId="71" xfId="50" applyNumberFormat="1" applyFont="1" applyFill="1" applyBorder="1" applyAlignment="1" applyProtection="1">
      <alignment/>
      <protection/>
    </xf>
    <xf numFmtId="0" fontId="33" fillId="0" borderId="72" xfId="72" applyFont="1" applyBorder="1">
      <alignment/>
      <protection/>
    </xf>
    <xf numFmtId="0" fontId="33" fillId="0" borderId="73" xfId="72" applyFont="1" applyBorder="1">
      <alignment/>
      <protection/>
    </xf>
    <xf numFmtId="182" fontId="33" fillId="0" borderId="74" xfId="50" applyNumberFormat="1" applyFont="1" applyFill="1" applyBorder="1" applyAlignment="1" applyProtection="1">
      <alignment/>
      <protection/>
    </xf>
    <xf numFmtId="0" fontId="33" fillId="0" borderId="75" xfId="72" applyFont="1" applyBorder="1">
      <alignment/>
      <protection/>
    </xf>
    <xf numFmtId="0" fontId="33" fillId="0" borderId="76" xfId="72" applyFont="1" applyBorder="1">
      <alignment/>
      <protection/>
    </xf>
    <xf numFmtId="182" fontId="33" fillId="0" borderId="77" xfId="50" applyNumberFormat="1" applyFont="1" applyFill="1" applyBorder="1" applyAlignment="1" applyProtection="1">
      <alignment/>
      <protection/>
    </xf>
    <xf numFmtId="0" fontId="32" fillId="0" borderId="78" xfId="72" applyFont="1" applyBorder="1">
      <alignment/>
      <protection/>
    </xf>
    <xf numFmtId="0" fontId="32" fillId="0" borderId="79" xfId="72" applyFont="1" applyBorder="1">
      <alignment/>
      <protection/>
    </xf>
    <xf numFmtId="182" fontId="32" fillId="0" borderId="80" xfId="50" applyNumberFormat="1" applyFont="1" applyFill="1" applyBorder="1" applyAlignment="1" applyProtection="1">
      <alignment/>
      <protection/>
    </xf>
    <xf numFmtId="0" fontId="35" fillId="0" borderId="0" xfId="72" applyFont="1">
      <alignment/>
      <protection/>
    </xf>
    <xf numFmtId="0" fontId="33" fillId="0" borderId="81" xfId="72" applyFont="1" applyBorder="1">
      <alignment/>
      <protection/>
    </xf>
    <xf numFmtId="0" fontId="33" fillId="0" borderId="82" xfId="72" applyFont="1" applyBorder="1">
      <alignment/>
      <protection/>
    </xf>
    <xf numFmtId="182" fontId="33" fillId="0" borderId="83" xfId="50" applyNumberFormat="1" applyFont="1" applyFill="1" applyBorder="1" applyAlignment="1" applyProtection="1">
      <alignment/>
      <protection/>
    </xf>
    <xf numFmtId="0" fontId="8" fillId="0" borderId="0" xfId="72" applyFont="1">
      <alignment/>
      <protection/>
    </xf>
    <xf numFmtId="0" fontId="37" fillId="0" borderId="0" xfId="72" applyFont="1">
      <alignment/>
      <protection/>
    </xf>
    <xf numFmtId="0" fontId="33" fillId="0" borderId="48" xfId="72" applyFont="1" applyBorder="1">
      <alignment/>
      <protection/>
    </xf>
    <xf numFmtId="0" fontId="33" fillId="0" borderId="14" xfId="72" applyFont="1" applyBorder="1">
      <alignment/>
      <protection/>
    </xf>
    <xf numFmtId="182" fontId="33" fillId="0" borderId="19" xfId="50" applyNumberFormat="1" applyFont="1" applyFill="1" applyBorder="1" applyAlignment="1" applyProtection="1">
      <alignment/>
      <protection/>
    </xf>
    <xf numFmtId="0" fontId="34" fillId="0" borderId="69" xfId="72" applyFont="1" applyBorder="1">
      <alignment/>
      <protection/>
    </xf>
    <xf numFmtId="0" fontId="34" fillId="0" borderId="70" xfId="72" applyFont="1" applyBorder="1">
      <alignment/>
      <protection/>
    </xf>
    <xf numFmtId="182" fontId="34" fillId="0" borderId="71" xfId="50" applyNumberFormat="1" applyFont="1" applyFill="1" applyBorder="1" applyAlignment="1" applyProtection="1">
      <alignment/>
      <protection/>
    </xf>
    <xf numFmtId="0" fontId="34" fillId="0" borderId="78" xfId="72" applyFont="1" applyBorder="1">
      <alignment/>
      <protection/>
    </xf>
    <xf numFmtId="182" fontId="34" fillId="0" borderId="80" xfId="50" applyNumberFormat="1" applyFont="1" applyFill="1" applyBorder="1" applyAlignment="1" applyProtection="1">
      <alignment/>
      <protection/>
    </xf>
    <xf numFmtId="0" fontId="34" fillId="0" borderId="0" xfId="72" applyFont="1" applyBorder="1" applyAlignment="1">
      <alignment horizontal="center"/>
      <protection/>
    </xf>
    <xf numFmtId="0" fontId="3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1" fillId="38" borderId="22" xfId="0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/>
    </xf>
    <xf numFmtId="0" fontId="4" fillId="37" borderId="0" xfId="0" applyFont="1" applyFill="1" applyAlignment="1">
      <alignment/>
    </xf>
    <xf numFmtId="0" fontId="38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66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67" xfId="0" applyFont="1" applyBorder="1" applyAlignment="1">
      <alignment/>
    </xf>
    <xf numFmtId="0" fontId="4" fillId="0" borderId="42" xfId="0" applyFont="1" applyBorder="1" applyAlignment="1">
      <alignment/>
    </xf>
    <xf numFmtId="0" fontId="38" fillId="0" borderId="36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" fillId="0" borderId="67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8" fillId="37" borderId="36" xfId="0" applyFont="1" applyFill="1" applyBorder="1" applyAlignment="1">
      <alignment horizontal="right"/>
    </xf>
    <xf numFmtId="3" fontId="4" fillId="37" borderId="26" xfId="0" applyNumberFormat="1" applyFont="1" applyFill="1" applyBorder="1" applyAlignment="1">
      <alignment/>
    </xf>
    <xf numFmtId="0" fontId="38" fillId="0" borderId="36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6" fillId="0" borderId="75" xfId="72" applyFont="1" applyBorder="1">
      <alignment/>
      <protection/>
    </xf>
    <xf numFmtId="182" fontId="32" fillId="0" borderId="77" xfId="50" applyNumberFormat="1" applyFont="1" applyFill="1" applyBorder="1" applyAlignment="1" applyProtection="1">
      <alignment/>
      <protection/>
    </xf>
    <xf numFmtId="0" fontId="32" fillId="0" borderId="55" xfId="72" applyFont="1" applyBorder="1">
      <alignment/>
      <protection/>
    </xf>
    <xf numFmtId="0" fontId="32" fillId="0" borderId="22" xfId="72" applyFont="1" applyBorder="1">
      <alignment/>
      <protection/>
    </xf>
    <xf numFmtId="182" fontId="32" fillId="0" borderId="56" xfId="50" applyNumberFormat="1" applyFont="1" applyFill="1" applyBorder="1" applyAlignment="1" applyProtection="1">
      <alignment/>
      <protection/>
    </xf>
    <xf numFmtId="0" fontId="32" fillId="0" borderId="84" xfId="72" applyFont="1" applyBorder="1">
      <alignment/>
      <protection/>
    </xf>
    <xf numFmtId="0" fontId="32" fillId="0" borderId="25" xfId="72" applyFont="1" applyBorder="1">
      <alignment/>
      <protection/>
    </xf>
    <xf numFmtId="182" fontId="32" fillId="0" borderId="62" xfId="50" applyNumberFormat="1" applyFont="1" applyFill="1" applyBorder="1" applyAlignment="1" applyProtection="1">
      <alignment/>
      <protection/>
    </xf>
    <xf numFmtId="0" fontId="33" fillId="0" borderId="52" xfId="72" applyFont="1" applyBorder="1">
      <alignment/>
      <protection/>
    </xf>
    <xf numFmtId="0" fontId="33" fillId="0" borderId="17" xfId="72" applyFont="1" applyBorder="1">
      <alignment/>
      <protection/>
    </xf>
    <xf numFmtId="182" fontId="33" fillId="0" borderId="53" xfId="50" applyNumberFormat="1" applyFont="1" applyFill="1" applyBorder="1" applyAlignment="1" applyProtection="1">
      <alignment/>
      <protection/>
    </xf>
    <xf numFmtId="0" fontId="34" fillId="0" borderId="55" xfId="72" applyFont="1" applyBorder="1">
      <alignment/>
      <protection/>
    </xf>
    <xf numFmtId="0" fontId="34" fillId="0" borderId="22" xfId="72" applyFont="1" applyBorder="1">
      <alignment/>
      <protection/>
    </xf>
    <xf numFmtId="182" fontId="34" fillId="0" borderId="56" xfId="50" applyNumberFormat="1" applyFont="1" applyFill="1" applyBorder="1" applyAlignment="1" applyProtection="1">
      <alignment/>
      <protection/>
    </xf>
    <xf numFmtId="0" fontId="33" fillId="0" borderId="84" xfId="72" applyFont="1" applyBorder="1">
      <alignment/>
      <protection/>
    </xf>
    <xf numFmtId="0" fontId="33" fillId="0" borderId="25" xfId="72" applyFont="1" applyBorder="1">
      <alignment/>
      <protection/>
    </xf>
    <xf numFmtId="182" fontId="33" fillId="0" borderId="62" xfId="50" applyNumberFormat="1" applyFont="1" applyFill="1" applyBorder="1" applyAlignment="1" applyProtection="1">
      <alignment/>
      <protection/>
    </xf>
    <xf numFmtId="0" fontId="34" fillId="0" borderId="85" xfId="72" applyFont="1" applyBorder="1">
      <alignment/>
      <protection/>
    </xf>
    <xf numFmtId="0" fontId="34" fillId="0" borderId="86" xfId="72" applyFont="1" applyBorder="1">
      <alignment/>
      <protection/>
    </xf>
    <xf numFmtId="182" fontId="34" fillId="0" borderId="87" xfId="50" applyNumberFormat="1" applyFont="1" applyFill="1" applyBorder="1" applyAlignment="1" applyProtection="1">
      <alignment/>
      <protection/>
    </xf>
    <xf numFmtId="0" fontId="34" fillId="0" borderId="88" xfId="72" applyFont="1" applyBorder="1">
      <alignment/>
      <protection/>
    </xf>
    <xf numFmtId="0" fontId="34" fillId="0" borderId="89" xfId="72" applyFont="1" applyBorder="1">
      <alignment/>
      <protection/>
    </xf>
    <xf numFmtId="182" fontId="34" fillId="0" borderId="90" xfId="50" applyNumberFormat="1" applyFont="1" applyFill="1" applyBorder="1" applyAlignment="1" applyProtection="1">
      <alignment/>
      <protection/>
    </xf>
    <xf numFmtId="178" fontId="8" fillId="37" borderId="10" xfId="46" applyNumberFormat="1" applyFont="1" applyFill="1" applyBorder="1" applyAlignment="1">
      <alignment wrapText="1"/>
    </xf>
    <xf numFmtId="0" fontId="8" fillId="37" borderId="11" xfId="0" applyFont="1" applyFill="1" applyBorder="1" applyAlignment="1">
      <alignment wrapText="1"/>
    </xf>
    <xf numFmtId="0" fontId="8" fillId="37" borderId="12" xfId="0" applyFont="1" applyFill="1" applyBorder="1" applyAlignment="1">
      <alignment wrapText="1"/>
    </xf>
    <xf numFmtId="0" fontId="10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43" fillId="0" borderId="24" xfId="0" applyFont="1" applyBorder="1" applyAlignment="1" applyProtection="1">
      <alignment horizontal="left" vertical="top" wrapText="1"/>
      <protection locked="0"/>
    </xf>
    <xf numFmtId="0" fontId="43" fillId="0" borderId="15" xfId="0" applyFont="1" applyBorder="1" applyAlignment="1" applyProtection="1">
      <alignment horizontal="left" vertical="top" wrapText="1"/>
      <protection locked="0"/>
    </xf>
    <xf numFmtId="0" fontId="41" fillId="0" borderId="65" xfId="0" applyFont="1" applyBorder="1" applyAlignment="1" applyProtection="1">
      <alignment horizontal="center" vertical="top" wrapText="1"/>
      <protection/>
    </xf>
    <xf numFmtId="0" fontId="41" fillId="0" borderId="11" xfId="0" applyFont="1" applyBorder="1" applyAlignment="1" applyProtection="1">
      <alignment horizontal="center" vertical="top" wrapText="1"/>
      <protection/>
    </xf>
    <xf numFmtId="0" fontId="41" fillId="0" borderId="12" xfId="0" applyFont="1" applyBorder="1" applyAlignment="1" applyProtection="1">
      <alignment horizontal="center" vertical="top" wrapText="1"/>
      <protection/>
    </xf>
    <xf numFmtId="0" fontId="43" fillId="0" borderId="16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/>
    </xf>
    <xf numFmtId="0" fontId="41" fillId="0" borderId="55" xfId="0" applyFont="1" applyBorder="1" applyAlignment="1" applyProtection="1">
      <alignment horizontal="center" vertical="center" wrapText="1"/>
      <protection/>
    </xf>
    <xf numFmtId="0" fontId="41" fillId="0" borderId="56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>
      <alignment/>
    </xf>
    <xf numFmtId="0" fontId="38" fillId="0" borderId="66" xfId="0" applyFont="1" applyBorder="1" applyAlignment="1">
      <alignment horizontal="right"/>
    </xf>
    <xf numFmtId="0" fontId="38" fillId="0" borderId="17" xfId="0" applyFont="1" applyBorder="1" applyAlignment="1">
      <alignment/>
    </xf>
    <xf numFmtId="0" fontId="38" fillId="0" borderId="51" xfId="0" applyFont="1" applyBorder="1" applyAlignment="1">
      <alignment horizontal="right"/>
    </xf>
    <xf numFmtId="0" fontId="38" fillId="37" borderId="60" xfId="0" applyFont="1" applyFill="1" applyBorder="1" applyAlignment="1">
      <alignment horizontal="right"/>
    </xf>
    <xf numFmtId="0" fontId="38" fillId="0" borderId="66" xfId="0" applyFont="1" applyBorder="1" applyAlignment="1">
      <alignment/>
    </xf>
    <xf numFmtId="0" fontId="4" fillId="0" borderId="13" xfId="0" applyFont="1" applyBorder="1" applyAlignment="1">
      <alignment/>
    </xf>
    <xf numFmtId="0" fontId="38" fillId="0" borderId="55" xfId="0" applyFont="1" applyBorder="1" applyAlignment="1">
      <alignment/>
    </xf>
    <xf numFmtId="0" fontId="4" fillId="0" borderId="39" xfId="0" applyFont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68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91" xfId="0" applyFont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92" xfId="0" applyNumberFormat="1" applyFont="1" applyBorder="1" applyAlignment="1">
      <alignment/>
    </xf>
    <xf numFmtId="3" fontId="4" fillId="0" borderId="93" xfId="0" applyNumberFormat="1" applyFont="1" applyBorder="1" applyAlignment="1">
      <alignment/>
    </xf>
    <xf numFmtId="0" fontId="4" fillId="0" borderId="94" xfId="0" applyFont="1" applyBorder="1" applyAlignment="1">
      <alignment wrapText="1"/>
    </xf>
    <xf numFmtId="3" fontId="4" fillId="0" borderId="95" xfId="0" applyNumberFormat="1" applyFont="1" applyBorder="1" applyAlignment="1">
      <alignment/>
    </xf>
    <xf numFmtId="3" fontId="4" fillId="37" borderId="11" xfId="0" applyNumberFormat="1" applyFont="1" applyFill="1" applyBorder="1" applyAlignment="1">
      <alignment/>
    </xf>
    <xf numFmtId="3" fontId="4" fillId="37" borderId="59" xfId="0" applyNumberFormat="1" applyFont="1" applyFill="1" applyBorder="1" applyAlignment="1">
      <alignment/>
    </xf>
    <xf numFmtId="0" fontId="4" fillId="0" borderId="94" xfId="0" applyFont="1" applyBorder="1" applyAlignment="1">
      <alignment/>
    </xf>
    <xf numFmtId="3" fontId="4" fillId="0" borderId="95" xfId="0" applyNumberFormat="1" applyFont="1" applyBorder="1" applyAlignment="1">
      <alignment wrapText="1"/>
    </xf>
    <xf numFmtId="0" fontId="4" fillId="0" borderId="95" xfId="0" applyFont="1" applyBorder="1" applyAlignment="1">
      <alignment/>
    </xf>
    <xf numFmtId="0" fontId="38" fillId="0" borderId="40" xfId="0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65" xfId="0" applyNumberFormat="1" applyFont="1" applyBorder="1" applyAlignment="1">
      <alignment/>
    </xf>
    <xf numFmtId="3" fontId="38" fillId="37" borderId="10" xfId="0" applyNumberFormat="1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8" fillId="0" borderId="55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37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92" xfId="0" applyNumberFormat="1" applyFont="1" applyBorder="1" applyAlignment="1">
      <alignment/>
    </xf>
    <xf numFmtId="3" fontId="4" fillId="0" borderId="95" xfId="0" applyNumberFormat="1" applyFont="1" applyFill="1" applyBorder="1" applyAlignment="1">
      <alignment/>
    </xf>
    <xf numFmtId="0" fontId="4" fillId="0" borderId="96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8" fillId="0" borderId="40" xfId="0" applyNumberFormat="1" applyFont="1" applyBorder="1" applyAlignment="1">
      <alignment/>
    </xf>
    <xf numFmtId="3" fontId="4" fillId="37" borderId="26" xfId="0" applyNumberFormat="1" applyFont="1" applyFill="1" applyBorder="1" applyAlignment="1">
      <alignment/>
    </xf>
    <xf numFmtId="3" fontId="4" fillId="37" borderId="0" xfId="0" applyNumberFormat="1" applyFont="1" applyFill="1" applyBorder="1" applyAlignment="1">
      <alignment/>
    </xf>
    <xf numFmtId="3" fontId="38" fillId="37" borderId="10" xfId="0" applyNumberFormat="1" applyFont="1" applyFill="1" applyBorder="1" applyAlignment="1">
      <alignment/>
    </xf>
    <xf numFmtId="178" fontId="0" fillId="0" borderId="0" xfId="48" applyNumberFormat="1" applyFont="1" applyAlignment="1">
      <alignment/>
    </xf>
    <xf numFmtId="0" fontId="0" fillId="0" borderId="0" xfId="0" applyFill="1" applyAlignment="1">
      <alignment/>
    </xf>
    <xf numFmtId="178" fontId="0" fillId="0" borderId="0" xfId="48" applyNumberFormat="1" applyFont="1" applyFill="1" applyAlignment="1">
      <alignment/>
    </xf>
    <xf numFmtId="178" fontId="31" fillId="0" borderId="31" xfId="48" applyNumberFormat="1" applyFont="1" applyBorder="1" applyAlignment="1">
      <alignment horizontal="center"/>
    </xf>
    <xf numFmtId="178" fontId="0" fillId="0" borderId="43" xfId="48" applyNumberFormat="1" applyFont="1" applyBorder="1" applyAlignment="1">
      <alignment/>
    </xf>
    <xf numFmtId="178" fontId="0" fillId="0" borderId="44" xfId="48" applyNumberFormat="1" applyFont="1" applyBorder="1" applyAlignment="1">
      <alignment/>
    </xf>
    <xf numFmtId="178" fontId="0" fillId="0" borderId="14" xfId="48" applyNumberFormat="1" applyFont="1" applyBorder="1" applyAlignment="1">
      <alignment/>
    </xf>
    <xf numFmtId="178" fontId="0" fillId="0" borderId="19" xfId="48" applyNumberFormat="1" applyFont="1" applyBorder="1" applyAlignment="1">
      <alignment/>
    </xf>
    <xf numFmtId="178" fontId="1" fillId="0" borderId="20" xfId="48" applyNumberFormat="1" applyFont="1" applyBorder="1" applyAlignment="1">
      <alignment/>
    </xf>
    <xf numFmtId="178" fontId="1" fillId="0" borderId="45" xfId="48" applyNumberFormat="1" applyFont="1" applyBorder="1" applyAlignment="1">
      <alignment/>
    </xf>
    <xf numFmtId="178" fontId="0" fillId="0" borderId="25" xfId="48" applyNumberFormat="1" applyFont="1" applyBorder="1" applyAlignment="1">
      <alignment/>
    </xf>
    <xf numFmtId="178" fontId="0" fillId="0" borderId="62" xfId="48" applyNumberFormat="1" applyFont="1" applyBorder="1" applyAlignment="1">
      <alignment/>
    </xf>
    <xf numFmtId="178" fontId="1" fillId="0" borderId="17" xfId="48" applyNumberFormat="1" applyFont="1" applyBorder="1" applyAlignment="1">
      <alignment/>
    </xf>
    <xf numFmtId="178" fontId="1" fillId="0" borderId="53" xfId="48" applyNumberFormat="1" applyFont="1" applyBorder="1" applyAlignment="1">
      <alignment/>
    </xf>
    <xf numFmtId="178" fontId="1" fillId="0" borderId="43" xfId="48" applyNumberFormat="1" applyFont="1" applyBorder="1" applyAlignment="1">
      <alignment/>
    </xf>
    <xf numFmtId="178" fontId="0" fillId="0" borderId="0" xfId="48" applyNumberFormat="1" applyFont="1" applyAlignment="1">
      <alignment/>
    </xf>
    <xf numFmtId="178" fontId="31" fillId="0" borderId="31" xfId="48" applyNumberFormat="1" applyFont="1" applyBorder="1" applyAlignment="1">
      <alignment/>
    </xf>
    <xf numFmtId="0" fontId="7" fillId="0" borderId="91" xfId="0" applyFont="1" applyBorder="1" applyAlignment="1">
      <alignment horizontal="left" vertical="center" wrapText="1"/>
    </xf>
    <xf numFmtId="178" fontId="0" fillId="0" borderId="43" xfId="48" applyNumberFormat="1" applyFont="1" applyBorder="1" applyAlignment="1">
      <alignment/>
    </xf>
    <xf numFmtId="0" fontId="7" fillId="0" borderId="94" xfId="0" applyFont="1" applyBorder="1" applyAlignment="1">
      <alignment horizontal="left" vertical="center" wrapText="1"/>
    </xf>
    <xf numFmtId="178" fontId="0" fillId="0" borderId="14" xfId="48" applyNumberFormat="1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0" fontId="21" fillId="0" borderId="9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1" fontId="1" fillId="0" borderId="56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78" fontId="1" fillId="0" borderId="55" xfId="48" applyNumberFormat="1" applyFont="1" applyBorder="1" applyAlignment="1">
      <alignment/>
    </xf>
    <xf numFmtId="0" fontId="7" fillId="0" borderId="26" xfId="0" applyFont="1" applyBorder="1" applyAlignment="1">
      <alignment horizontal="left" vertical="center" wrapText="1"/>
    </xf>
    <xf numFmtId="1" fontId="1" fillId="0" borderId="54" xfId="0" applyNumberFormat="1" applyFont="1" applyBorder="1" applyAlignment="1">
      <alignment horizontal="center"/>
    </xf>
    <xf numFmtId="0" fontId="21" fillId="0" borderId="42" xfId="0" applyFont="1" applyBorder="1" applyAlignment="1">
      <alignment horizontal="left" vertical="center"/>
    </xf>
    <xf numFmtId="178" fontId="1" fillId="0" borderId="85" xfId="48" applyNumberFormat="1" applyFont="1" applyBorder="1" applyAlignment="1">
      <alignment/>
    </xf>
    <xf numFmtId="1" fontId="1" fillId="0" borderId="87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178" fontId="6" fillId="0" borderId="0" xfId="48" applyNumberFormat="1" applyFont="1" applyAlignment="1">
      <alignment vertical="center" wrapText="1"/>
    </xf>
    <xf numFmtId="0" fontId="0" fillId="0" borderId="0" xfId="0" applyFill="1" applyAlignment="1">
      <alignment wrapText="1"/>
    </xf>
    <xf numFmtId="178" fontId="6" fillId="0" borderId="0" xfId="48" applyNumberFormat="1" applyFont="1" applyFill="1" applyAlignment="1">
      <alignment vertical="center" wrapText="1"/>
    </xf>
    <xf numFmtId="178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/>
    </xf>
    <xf numFmtId="0" fontId="6" fillId="0" borderId="65" xfId="0" applyFont="1" applyFill="1" applyBorder="1" applyAlignment="1">
      <alignment vertical="center" wrapText="1"/>
    </xf>
    <xf numFmtId="0" fontId="31" fillId="0" borderId="36" xfId="0" applyFont="1" applyFill="1" applyBorder="1" applyAlignment="1">
      <alignment/>
    </xf>
    <xf numFmtId="178" fontId="31" fillId="0" borderId="31" xfId="48" applyNumberFormat="1" applyFont="1" applyFill="1" applyBorder="1" applyAlignment="1">
      <alignment/>
    </xf>
    <xf numFmtId="178" fontId="31" fillId="0" borderId="64" xfId="48" applyNumberFormat="1" applyFont="1" applyFill="1" applyBorder="1" applyAlignment="1">
      <alignment/>
    </xf>
    <xf numFmtId="0" fontId="7" fillId="0" borderId="65" xfId="0" applyFont="1" applyFill="1" applyBorder="1" applyAlignment="1">
      <alignment horizontal="left" vertical="center" wrapText="1"/>
    </xf>
    <xf numFmtId="178" fontId="0" fillId="0" borderId="43" xfId="48" applyNumberFormat="1" applyFont="1" applyFill="1" applyBorder="1" applyAlignment="1">
      <alignment/>
    </xf>
    <xf numFmtId="178" fontId="0" fillId="0" borderId="43" xfId="48" applyNumberFormat="1" applyFont="1" applyFill="1" applyBorder="1" applyAlignment="1">
      <alignment/>
    </xf>
    <xf numFmtId="178" fontId="0" fillId="0" borderId="44" xfId="48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178" fontId="0" fillId="0" borderId="14" xfId="48" applyNumberFormat="1" applyFont="1" applyFill="1" applyBorder="1" applyAlignment="1">
      <alignment/>
    </xf>
    <xf numFmtId="178" fontId="0" fillId="0" borderId="14" xfId="48" applyNumberFormat="1" applyFont="1" applyFill="1" applyBorder="1" applyAlignment="1">
      <alignment/>
    </xf>
    <xf numFmtId="178" fontId="0" fillId="0" borderId="19" xfId="48" applyNumberFormat="1" applyFont="1" applyFill="1" applyBorder="1" applyAlignment="1">
      <alignment/>
    </xf>
    <xf numFmtId="0" fontId="21" fillId="0" borderId="41" xfId="0" applyFont="1" applyFill="1" applyBorder="1" applyAlignment="1">
      <alignment horizontal="left" vertical="center"/>
    </xf>
    <xf numFmtId="178" fontId="1" fillId="0" borderId="50" xfId="0" applyNumberFormat="1" applyFont="1" applyFill="1" applyBorder="1" applyAlignment="1">
      <alignment/>
    </xf>
    <xf numFmtId="178" fontId="1" fillId="0" borderId="20" xfId="48" applyNumberFormat="1" applyFont="1" applyFill="1" applyBorder="1" applyAlignment="1">
      <alignment/>
    </xf>
    <xf numFmtId="178" fontId="1" fillId="0" borderId="45" xfId="48" applyNumberFormat="1" applyFont="1" applyFill="1" applyBorder="1" applyAlignment="1">
      <alignment/>
    </xf>
    <xf numFmtId="178" fontId="0" fillId="0" borderId="14" xfId="48" applyNumberFormat="1" applyFont="1" applyFill="1" applyBorder="1" applyAlignment="1">
      <alignment horizontal="center"/>
    </xf>
    <xf numFmtId="178" fontId="0" fillId="0" borderId="14" xfId="48" applyNumberFormat="1" applyFont="1" applyFill="1" applyBorder="1" applyAlignment="1">
      <alignment horizontal="center"/>
    </xf>
    <xf numFmtId="178" fontId="0" fillId="0" borderId="19" xfId="48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left" vertical="center" wrapText="1"/>
    </xf>
    <xf numFmtId="178" fontId="1" fillId="0" borderId="16" xfId="0" applyNumberFormat="1" applyFont="1" applyFill="1" applyBorder="1" applyAlignment="1">
      <alignment/>
    </xf>
    <xf numFmtId="178" fontId="1" fillId="0" borderId="17" xfId="48" applyNumberFormat="1" applyFont="1" applyFill="1" applyBorder="1" applyAlignment="1">
      <alignment/>
    </xf>
    <xf numFmtId="178" fontId="1" fillId="0" borderId="53" xfId="48" applyNumberFormat="1" applyFont="1" applyFill="1" applyBorder="1" applyAlignment="1">
      <alignment/>
    </xf>
    <xf numFmtId="0" fontId="7" fillId="0" borderId="94" xfId="0" applyFont="1" applyFill="1" applyBorder="1" applyAlignment="1">
      <alignment horizontal="left" vertical="center" wrapText="1"/>
    </xf>
    <xf numFmtId="178" fontId="1" fillId="0" borderId="43" xfId="48" applyNumberFormat="1" applyFont="1" applyFill="1" applyBorder="1" applyAlignment="1">
      <alignment/>
    </xf>
    <xf numFmtId="178" fontId="1" fillId="0" borderId="44" xfId="48" applyNumberFormat="1" applyFont="1" applyFill="1" applyBorder="1" applyAlignment="1">
      <alignment/>
    </xf>
    <xf numFmtId="178" fontId="1" fillId="0" borderId="14" xfId="48" applyNumberFormat="1" applyFont="1" applyFill="1" applyBorder="1" applyAlignment="1">
      <alignment/>
    </xf>
    <xf numFmtId="178" fontId="1" fillId="0" borderId="19" xfId="48" applyNumberFormat="1" applyFont="1" applyFill="1" applyBorder="1" applyAlignment="1">
      <alignment/>
    </xf>
    <xf numFmtId="0" fontId="21" fillId="0" borderId="97" xfId="0" applyFont="1" applyFill="1" applyBorder="1" applyAlignment="1">
      <alignment horizontal="left" vertical="center"/>
    </xf>
    <xf numFmtId="178" fontId="1" fillId="0" borderId="49" xfId="0" applyNumberFormat="1" applyFont="1" applyFill="1" applyBorder="1" applyAlignment="1">
      <alignment/>
    </xf>
    <xf numFmtId="178" fontId="0" fillId="0" borderId="25" xfId="48" applyNumberFormat="1" applyFont="1" applyFill="1" applyBorder="1" applyAlignment="1">
      <alignment/>
    </xf>
    <xf numFmtId="178" fontId="0" fillId="0" borderId="25" xfId="48" applyNumberFormat="1" applyFont="1" applyFill="1" applyBorder="1" applyAlignment="1">
      <alignment/>
    </xf>
    <xf numFmtId="178" fontId="0" fillId="0" borderId="62" xfId="48" applyNumberFormat="1" applyFont="1" applyFill="1" applyBorder="1" applyAlignment="1">
      <alignment/>
    </xf>
    <xf numFmtId="0" fontId="21" fillId="0" borderId="12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 wrapText="1"/>
    </xf>
    <xf numFmtId="0" fontId="21" fillId="0" borderId="97" xfId="0" applyFont="1" applyFill="1" applyBorder="1" applyAlignment="1">
      <alignment horizontal="left" vertical="center"/>
    </xf>
    <xf numFmtId="0" fontId="6" fillId="0" borderId="91" xfId="0" applyFont="1" applyFill="1" applyBorder="1" applyAlignment="1">
      <alignment vertical="center" wrapText="1"/>
    </xf>
    <xf numFmtId="0" fontId="31" fillId="0" borderId="65" xfId="0" applyFont="1" applyFill="1" applyBorder="1" applyAlignment="1">
      <alignment/>
    </xf>
    <xf numFmtId="178" fontId="31" fillId="0" borderId="43" xfId="48" applyNumberFormat="1" applyFont="1" applyFill="1" applyBorder="1" applyAlignment="1">
      <alignment/>
    </xf>
    <xf numFmtId="178" fontId="31" fillId="0" borderId="44" xfId="48" applyNumberFormat="1" applyFont="1" applyFill="1" applyBorder="1" applyAlignment="1">
      <alignment/>
    </xf>
    <xf numFmtId="178" fontId="0" fillId="0" borderId="44" xfId="48" applyNumberFormat="1" applyFont="1" applyFill="1" applyBorder="1" applyAlignment="1">
      <alignment/>
    </xf>
    <xf numFmtId="178" fontId="0" fillId="0" borderId="19" xfId="48" applyNumberFormat="1" applyFont="1" applyFill="1" applyBorder="1" applyAlignment="1">
      <alignment/>
    </xf>
    <xf numFmtId="0" fontId="0" fillId="37" borderId="18" xfId="0" applyFont="1" applyFill="1" applyBorder="1" applyAlignment="1">
      <alignment/>
    </xf>
    <xf numFmtId="178" fontId="15" fillId="0" borderId="0" xfId="48" applyNumberFormat="1" applyFont="1" applyAlignment="1">
      <alignment/>
    </xf>
    <xf numFmtId="178" fontId="25" fillId="0" borderId="0" xfId="48" applyNumberFormat="1" applyFont="1" applyAlignment="1">
      <alignment/>
    </xf>
    <xf numFmtId="178" fontId="26" fillId="0" borderId="0" xfId="48" applyNumberFormat="1" applyFont="1" applyAlignment="1">
      <alignment/>
    </xf>
    <xf numFmtId="178" fontId="21" fillId="0" borderId="0" xfId="48" applyNumberFormat="1" applyFont="1" applyAlignment="1">
      <alignment/>
    </xf>
    <xf numFmtId="3" fontId="28" fillId="37" borderId="98" xfId="0" applyNumberFormat="1" applyFont="1" applyFill="1" applyBorder="1" applyAlignment="1">
      <alignment wrapText="1"/>
    </xf>
    <xf numFmtId="3" fontId="28" fillId="37" borderId="46" xfId="0" applyNumberFormat="1" applyFont="1" applyFill="1" applyBorder="1" applyAlignment="1">
      <alignment/>
    </xf>
    <xf numFmtId="3" fontId="28" fillId="37" borderId="43" xfId="0" applyNumberFormat="1" applyFont="1" applyFill="1" applyBorder="1" applyAlignment="1">
      <alignment/>
    </xf>
    <xf numFmtId="3" fontId="28" fillId="37" borderId="99" xfId="0" applyNumberFormat="1" applyFont="1" applyFill="1" applyBorder="1" applyAlignment="1">
      <alignment/>
    </xf>
    <xf numFmtId="3" fontId="27" fillId="0" borderId="91" xfId="0" applyNumberFormat="1" applyFont="1" applyFill="1" applyBorder="1" applyAlignment="1">
      <alignment/>
    </xf>
    <xf numFmtId="3" fontId="27" fillId="0" borderId="65" xfId="0" applyNumberFormat="1" applyFont="1" applyFill="1" applyBorder="1" applyAlignment="1">
      <alignment/>
    </xf>
    <xf numFmtId="178" fontId="18" fillId="0" borderId="0" xfId="48" applyNumberFormat="1" applyFont="1" applyAlignment="1">
      <alignment/>
    </xf>
    <xf numFmtId="3" fontId="27" fillId="37" borderId="94" xfId="0" applyNumberFormat="1" applyFont="1" applyFill="1" applyBorder="1" applyAlignment="1">
      <alignment wrapText="1"/>
    </xf>
    <xf numFmtId="3" fontId="27" fillId="37" borderId="48" xfId="0" applyNumberFormat="1" applyFont="1" applyFill="1" applyBorder="1" applyAlignment="1">
      <alignment/>
    </xf>
    <xf numFmtId="3" fontId="27" fillId="37" borderId="19" xfId="0" applyNumberFormat="1" applyFont="1" applyFill="1" applyBorder="1" applyAlignment="1">
      <alignment/>
    </xf>
    <xf numFmtId="3" fontId="13" fillId="0" borderId="94" xfId="0" applyNumberFormat="1" applyFont="1" applyFill="1" applyBorder="1" applyAlignment="1">
      <alignment/>
    </xf>
    <xf numFmtId="3" fontId="28" fillId="37" borderId="48" xfId="0" applyNumberFormat="1" applyFont="1" applyFill="1" applyBorder="1" applyAlignment="1">
      <alignment/>
    </xf>
    <xf numFmtId="3" fontId="28" fillId="37" borderId="94" xfId="0" applyNumberFormat="1" applyFont="1" applyFill="1" applyBorder="1" applyAlignment="1">
      <alignment wrapText="1"/>
    </xf>
    <xf numFmtId="3" fontId="28" fillId="37" borderId="48" xfId="0" applyNumberFormat="1" applyFont="1" applyFill="1" applyBorder="1" applyAlignment="1">
      <alignment/>
    </xf>
    <xf numFmtId="3" fontId="28" fillId="37" borderId="19" xfId="0" applyNumberFormat="1" applyFont="1" applyFill="1" applyBorder="1" applyAlignment="1">
      <alignment/>
    </xf>
    <xf numFmtId="3" fontId="27" fillId="37" borderId="48" xfId="0" applyNumberFormat="1" applyFont="1" applyFill="1" applyBorder="1" applyAlignment="1">
      <alignment horizontal="right"/>
    </xf>
    <xf numFmtId="3" fontId="27" fillId="0" borderId="94" xfId="0" applyNumberFormat="1" applyFont="1" applyFill="1" applyBorder="1" applyAlignment="1">
      <alignment/>
    </xf>
    <xf numFmtId="3" fontId="28" fillId="37" borderId="48" xfId="0" applyNumberFormat="1" applyFont="1" applyFill="1" applyBorder="1" applyAlignment="1">
      <alignment horizontal="right"/>
    </xf>
    <xf numFmtId="178" fontId="0" fillId="0" borderId="0" xfId="48" applyNumberFormat="1" applyFont="1" applyAlignment="1">
      <alignment horizontal="right"/>
    </xf>
    <xf numFmtId="3" fontId="27" fillId="37" borderId="96" xfId="0" applyNumberFormat="1" applyFont="1" applyFill="1" applyBorder="1" applyAlignment="1">
      <alignment wrapText="1"/>
    </xf>
    <xf numFmtId="3" fontId="27" fillId="37" borderId="52" xfId="0" applyNumberFormat="1" applyFont="1" applyFill="1" applyBorder="1" applyAlignment="1">
      <alignment/>
    </xf>
    <xf numFmtId="3" fontId="27" fillId="37" borderId="53" xfId="0" applyNumberFormat="1" applyFont="1" applyFill="1" applyBorder="1" applyAlignment="1">
      <alignment/>
    </xf>
    <xf numFmtId="3" fontId="27" fillId="37" borderId="28" xfId="0" applyNumberFormat="1" applyFont="1" applyFill="1" applyBorder="1" applyAlignment="1">
      <alignment wrapText="1"/>
    </xf>
    <xf numFmtId="3" fontId="27" fillId="37" borderId="49" xfId="0" applyNumberFormat="1" applyFont="1" applyFill="1" applyBorder="1" applyAlignment="1">
      <alignment/>
    </xf>
    <xf numFmtId="3" fontId="27" fillId="37" borderId="20" xfId="0" applyNumberFormat="1" applyFont="1" applyFill="1" applyBorder="1" applyAlignment="1">
      <alignment/>
    </xf>
    <xf numFmtId="3" fontId="27" fillId="37" borderId="100" xfId="0" applyNumberFormat="1" applyFont="1" applyFill="1" applyBorder="1" applyAlignment="1">
      <alignment/>
    </xf>
    <xf numFmtId="3" fontId="13" fillId="0" borderId="97" xfId="0" applyNumberFormat="1" applyFont="1" applyFill="1" applyBorder="1" applyAlignment="1">
      <alignment/>
    </xf>
    <xf numFmtId="3" fontId="28" fillId="37" borderId="49" xfId="0" applyNumberFormat="1" applyFont="1" applyFill="1" applyBorder="1" applyAlignment="1">
      <alignment/>
    </xf>
    <xf numFmtId="3" fontId="28" fillId="37" borderId="20" xfId="0" applyNumberFormat="1" applyFont="1" applyFill="1" applyBorder="1" applyAlignment="1">
      <alignment/>
    </xf>
    <xf numFmtId="3" fontId="28" fillId="37" borderId="100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27" fillId="37" borderId="57" xfId="0" applyNumberFormat="1" applyFont="1" applyFill="1" applyBorder="1" applyAlignment="1">
      <alignment wrapText="1"/>
    </xf>
    <xf numFmtId="3" fontId="27" fillId="37" borderId="85" xfId="0" applyNumberFormat="1" applyFont="1" applyFill="1" applyBorder="1" applyAlignment="1">
      <alignment/>
    </xf>
    <xf numFmtId="3" fontId="27" fillId="37" borderId="86" xfId="0" applyNumberFormat="1" applyFont="1" applyFill="1" applyBorder="1" applyAlignment="1">
      <alignment/>
    </xf>
    <xf numFmtId="3" fontId="27" fillId="37" borderId="61" xfId="0" applyNumberFormat="1" applyFont="1" applyFill="1" applyBorder="1" applyAlignment="1">
      <alignment/>
    </xf>
    <xf numFmtId="3" fontId="27" fillId="37" borderId="101" xfId="0" applyNumberFormat="1" applyFont="1" applyFill="1" applyBorder="1" applyAlignment="1">
      <alignment/>
    </xf>
    <xf numFmtId="3" fontId="27" fillId="37" borderId="102" xfId="0" applyNumberFormat="1" applyFont="1" applyFill="1" applyBorder="1" applyAlignment="1">
      <alignment/>
    </xf>
    <xf numFmtId="3" fontId="27" fillId="0" borderId="42" xfId="0" applyNumberFormat="1" applyFont="1" applyFill="1" applyBorder="1" applyAlignment="1">
      <alignment/>
    </xf>
    <xf numFmtId="3" fontId="28" fillId="37" borderId="101" xfId="0" applyNumberFormat="1" applyFont="1" applyFill="1" applyBorder="1" applyAlignment="1">
      <alignment/>
    </xf>
    <xf numFmtId="3" fontId="28" fillId="37" borderId="87" xfId="0" applyNumberFormat="1" applyFont="1" applyFill="1" applyBorder="1" applyAlignment="1">
      <alignment/>
    </xf>
    <xf numFmtId="3" fontId="28" fillId="37" borderId="18" xfId="0" applyNumberFormat="1" applyFont="1" applyFill="1" applyBorder="1" applyAlignment="1">
      <alignment/>
    </xf>
    <xf numFmtId="178" fontId="17" fillId="0" borderId="0" xfId="48" applyNumberFormat="1" applyFont="1" applyAlignment="1">
      <alignment/>
    </xf>
    <xf numFmtId="3" fontId="8" fillId="0" borderId="14" xfId="0" applyNumberFormat="1" applyFont="1" applyFill="1" applyBorder="1" applyAlignment="1">
      <alignment horizontal="center"/>
    </xf>
    <xf numFmtId="178" fontId="8" fillId="0" borderId="14" xfId="48" applyNumberFormat="1" applyFont="1" applyFill="1" applyBorder="1" applyAlignment="1">
      <alignment/>
    </xf>
    <xf numFmtId="0" fontId="0" fillId="0" borderId="0" xfId="0" applyFont="1" applyAlignment="1">
      <alignment/>
    </xf>
    <xf numFmtId="178" fontId="8" fillId="0" borderId="17" xfId="48" applyNumberFormat="1" applyFont="1" applyFill="1" applyBorder="1" applyAlignment="1">
      <alignment/>
    </xf>
    <xf numFmtId="0" fontId="8" fillId="0" borderId="14" xfId="48" applyNumberFormat="1" applyFont="1" applyFill="1" applyBorder="1" applyAlignment="1">
      <alignment horizontal="center"/>
    </xf>
    <xf numFmtId="178" fontId="8" fillId="0" borderId="14" xfId="48" applyNumberFormat="1" applyFont="1" applyFill="1" applyBorder="1" applyAlignment="1">
      <alignment horizontal="center"/>
    </xf>
    <xf numFmtId="178" fontId="8" fillId="0" borderId="17" xfId="48" applyNumberFormat="1" applyFont="1" applyFill="1" applyBorder="1" applyAlignment="1">
      <alignment horizontal="center"/>
    </xf>
    <xf numFmtId="178" fontId="5" fillId="0" borderId="22" xfId="48" applyNumberFormat="1" applyFont="1" applyFill="1" applyBorder="1" applyAlignment="1">
      <alignment/>
    </xf>
    <xf numFmtId="182" fontId="32" fillId="37" borderId="77" xfId="5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66" xfId="71" applyFont="1" applyFill="1" applyBorder="1" applyAlignment="1" applyProtection="1">
      <alignment horizontal="left" vertical="center" wrapText="1" indent="1"/>
      <protection/>
    </xf>
    <xf numFmtId="178" fontId="13" fillId="0" borderId="36" xfId="48" applyNumberFormat="1" applyFont="1" applyFill="1" applyBorder="1" applyAlignment="1" applyProtection="1">
      <alignment vertical="center" wrapText="1"/>
      <protection/>
    </xf>
    <xf numFmtId="178" fontId="13" fillId="0" borderId="51" xfId="48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/>
    </xf>
    <xf numFmtId="0" fontId="28" fillId="0" borderId="91" xfId="71" applyFont="1" applyFill="1" applyBorder="1" applyAlignment="1" applyProtection="1">
      <alignment horizontal="left" vertical="center" wrapText="1" indent="1"/>
      <protection/>
    </xf>
    <xf numFmtId="178" fontId="28" fillId="0" borderId="65" xfId="48" applyNumberFormat="1" applyFont="1" applyFill="1" applyBorder="1" applyAlignment="1" applyProtection="1">
      <alignment vertical="center" wrapText="1"/>
      <protection/>
    </xf>
    <xf numFmtId="0" fontId="27" fillId="0" borderId="98" xfId="71" applyFont="1" applyFill="1" applyBorder="1" applyAlignment="1" applyProtection="1">
      <alignment horizontal="left" vertical="center" wrapText="1" indent="1"/>
      <protection/>
    </xf>
    <xf numFmtId="178" fontId="27" fillId="0" borderId="35" xfId="48" applyNumberFormat="1" applyFont="1" applyFill="1" applyBorder="1" applyAlignment="1" applyProtection="1">
      <alignment vertical="center" wrapText="1"/>
      <protection/>
    </xf>
    <xf numFmtId="178" fontId="27" fillId="0" borderId="35" xfId="48" applyNumberFormat="1" applyFont="1" applyFill="1" applyBorder="1" applyAlignment="1" applyProtection="1">
      <alignment vertical="center" wrapText="1"/>
      <protection locked="0"/>
    </xf>
    <xf numFmtId="178" fontId="27" fillId="0" borderId="93" xfId="48" applyNumberFormat="1" applyFont="1" applyFill="1" applyBorder="1" applyAlignment="1" applyProtection="1">
      <alignment vertical="center" wrapText="1"/>
      <protection locked="0"/>
    </xf>
    <xf numFmtId="0" fontId="27" fillId="0" borderId="94" xfId="71" applyFont="1" applyFill="1" applyBorder="1" applyAlignment="1" applyProtection="1">
      <alignment horizontal="left" vertical="center" wrapText="1" indent="1"/>
      <protection/>
    </xf>
    <xf numFmtId="178" fontId="27" fillId="0" borderId="11" xfId="48" applyNumberFormat="1" applyFont="1" applyFill="1" applyBorder="1" applyAlignment="1" applyProtection="1">
      <alignment vertical="center" wrapText="1"/>
      <protection/>
    </xf>
    <xf numFmtId="178" fontId="27" fillId="0" borderId="11" xfId="48" applyNumberFormat="1" applyFont="1" applyFill="1" applyBorder="1" applyAlignment="1" applyProtection="1">
      <alignment vertical="center" wrapText="1"/>
      <protection locked="0"/>
    </xf>
    <xf numFmtId="178" fontId="27" fillId="0" borderId="95" xfId="48" applyNumberFormat="1" applyFont="1" applyFill="1" applyBorder="1" applyAlignment="1" applyProtection="1">
      <alignment vertical="center" wrapText="1"/>
      <protection locked="0"/>
    </xf>
    <xf numFmtId="0" fontId="28" fillId="0" borderId="94" xfId="71" applyFont="1" applyFill="1" applyBorder="1" applyAlignment="1" applyProtection="1">
      <alignment horizontal="left" vertical="center" wrapText="1" indent="1"/>
      <protection/>
    </xf>
    <xf numFmtId="178" fontId="28" fillId="0" borderId="11" xfId="48" applyNumberFormat="1" applyFont="1" applyFill="1" applyBorder="1" applyAlignment="1" applyProtection="1">
      <alignment vertical="center" wrapText="1"/>
      <protection/>
    </xf>
    <xf numFmtId="178" fontId="28" fillId="0" borderId="95" xfId="48" applyNumberFormat="1" applyFont="1" applyFill="1" applyBorder="1" applyAlignment="1" applyProtection="1">
      <alignment vertical="center" wrapText="1"/>
      <protection locked="0"/>
    </xf>
    <xf numFmtId="0" fontId="13" fillId="0" borderId="94" xfId="71" applyFont="1" applyFill="1" applyBorder="1" applyAlignment="1" applyProtection="1">
      <alignment horizontal="left" vertical="center" wrapText="1" indent="1"/>
      <protection/>
    </xf>
    <xf numFmtId="178" fontId="13" fillId="0" borderId="11" xfId="48" applyNumberFormat="1" applyFont="1" applyFill="1" applyBorder="1" applyAlignment="1" applyProtection="1">
      <alignment vertical="center" wrapText="1"/>
      <protection/>
    </xf>
    <xf numFmtId="178" fontId="13" fillId="0" borderId="95" xfId="48" applyNumberFormat="1" applyFont="1" applyFill="1" applyBorder="1" applyAlignment="1" applyProtection="1">
      <alignment vertical="center" wrapText="1"/>
      <protection/>
    </xf>
    <xf numFmtId="0" fontId="27" fillId="0" borderId="94" xfId="71" applyFont="1" applyFill="1" applyBorder="1" applyAlignment="1" applyProtection="1">
      <alignment horizontal="left" vertical="center" wrapText="1" indent="2"/>
      <protection/>
    </xf>
    <xf numFmtId="0" fontId="13" fillId="0" borderId="40" xfId="71" applyFont="1" applyFill="1" applyBorder="1" applyAlignment="1" applyProtection="1">
      <alignment horizontal="left" vertical="center" wrapText="1" indent="1"/>
      <protection/>
    </xf>
    <xf numFmtId="178" fontId="13" fillId="0" borderId="10" xfId="48" applyNumberFormat="1" applyFont="1" applyFill="1" applyBorder="1" applyAlignment="1" applyProtection="1">
      <alignment vertical="center" wrapText="1"/>
      <protection/>
    </xf>
    <xf numFmtId="178" fontId="13" fillId="0" borderId="39" xfId="48" applyNumberFormat="1" applyFont="1" applyFill="1" applyBorder="1" applyAlignment="1" applyProtection="1">
      <alignment vertical="center" wrapText="1"/>
      <protection/>
    </xf>
    <xf numFmtId="0" fontId="45" fillId="0" borderId="40" xfId="71" applyFont="1" applyFill="1" applyBorder="1" applyAlignment="1" applyProtection="1">
      <alignment horizontal="left" vertical="center" wrapText="1" indent="1"/>
      <protection/>
    </xf>
    <xf numFmtId="178" fontId="28" fillId="0" borderId="10" xfId="48" applyNumberFormat="1" applyFont="1" applyFill="1" applyBorder="1" applyAlignment="1" applyProtection="1">
      <alignment vertical="center" wrapText="1"/>
      <protection/>
    </xf>
    <xf numFmtId="178" fontId="28" fillId="0" borderId="39" xfId="48" applyNumberFormat="1" applyFont="1" applyFill="1" applyBorder="1" applyAlignment="1" applyProtection="1">
      <alignment vertical="center" wrapText="1"/>
      <protection/>
    </xf>
    <xf numFmtId="0" fontId="22" fillId="0" borderId="66" xfId="71" applyFont="1" applyFill="1" applyBorder="1" applyAlignment="1" applyProtection="1">
      <alignment horizontal="left" vertical="center" wrapText="1" indent="1"/>
      <protection/>
    </xf>
    <xf numFmtId="0" fontId="28" fillId="0" borderId="98" xfId="71" applyFont="1" applyFill="1" applyBorder="1" applyAlignment="1" applyProtection="1">
      <alignment horizontal="left" vertical="center" wrapText="1" indent="2"/>
      <protection/>
    </xf>
    <xf numFmtId="178" fontId="28" fillId="0" borderId="35" xfId="48" applyNumberFormat="1" applyFont="1" applyFill="1" applyBorder="1" applyAlignment="1" applyProtection="1">
      <alignment vertical="center" wrapText="1"/>
      <protection/>
    </xf>
    <xf numFmtId="178" fontId="28" fillId="0" borderId="93" xfId="48" applyNumberFormat="1" applyFont="1" applyFill="1" applyBorder="1" applyAlignment="1" applyProtection="1">
      <alignment vertical="center" wrapText="1"/>
      <protection/>
    </xf>
    <xf numFmtId="178" fontId="22" fillId="0" borderId="36" xfId="48" applyNumberFormat="1" applyFont="1" applyFill="1" applyBorder="1" applyAlignment="1" applyProtection="1">
      <alignment vertical="center" wrapText="1"/>
      <protection/>
    </xf>
    <xf numFmtId="0" fontId="28" fillId="0" borderId="94" xfId="71" applyFont="1" applyFill="1" applyBorder="1" applyAlignment="1" applyProtection="1">
      <alignment horizontal="left" vertical="center" wrapText="1" indent="2"/>
      <protection/>
    </xf>
    <xf numFmtId="0" fontId="46" fillId="0" borderId="0" xfId="0" applyFont="1" applyAlignment="1">
      <alignment/>
    </xf>
    <xf numFmtId="0" fontId="13" fillId="0" borderId="91" xfId="71" applyFont="1" applyFill="1" applyBorder="1" applyAlignment="1" applyProtection="1">
      <alignment horizontal="left" vertical="center" wrapText="1" indent="1"/>
      <protection/>
    </xf>
    <xf numFmtId="178" fontId="13" fillId="0" borderId="65" xfId="48" applyNumberFormat="1" applyFont="1" applyFill="1" applyBorder="1" applyAlignment="1" applyProtection="1">
      <alignment vertical="center" wrapText="1"/>
      <protection/>
    </xf>
    <xf numFmtId="178" fontId="13" fillId="0" borderId="92" xfId="48" applyNumberFormat="1" applyFont="1" applyFill="1" applyBorder="1" applyAlignment="1" applyProtection="1">
      <alignment vertical="center" wrapText="1"/>
      <protection locked="0"/>
    </xf>
    <xf numFmtId="0" fontId="13" fillId="0" borderId="94" xfId="71" applyFont="1" applyFill="1" applyBorder="1" applyAlignment="1" applyProtection="1">
      <alignment horizontal="left" vertical="center" wrapText="1" indent="1"/>
      <protection/>
    </xf>
    <xf numFmtId="178" fontId="13" fillId="0" borderId="11" xfId="48" applyNumberFormat="1" applyFont="1" applyFill="1" applyBorder="1" applyAlignment="1" applyProtection="1">
      <alignment vertical="center" wrapText="1"/>
      <protection/>
    </xf>
    <xf numFmtId="178" fontId="13" fillId="0" borderId="95" xfId="48" applyNumberFormat="1" applyFont="1" applyFill="1" applyBorder="1" applyAlignment="1" applyProtection="1">
      <alignment vertical="center" wrapText="1"/>
      <protection locked="0"/>
    </xf>
    <xf numFmtId="0" fontId="13" fillId="0" borderId="67" xfId="71" applyFont="1" applyFill="1" applyBorder="1" applyAlignment="1" applyProtection="1">
      <alignment horizontal="left" vertical="center" wrapText="1" indent="1"/>
      <protection/>
    </xf>
    <xf numFmtId="178" fontId="13" fillId="0" borderId="26" xfId="48" applyNumberFormat="1" applyFont="1" applyFill="1" applyBorder="1" applyAlignment="1" applyProtection="1">
      <alignment vertical="center" wrapText="1"/>
      <protection/>
    </xf>
    <xf numFmtId="178" fontId="13" fillId="0" borderId="103" xfId="48" applyNumberFormat="1" applyFont="1" applyFill="1" applyBorder="1" applyAlignment="1" applyProtection="1">
      <alignment vertical="center" wrapText="1"/>
      <protection/>
    </xf>
    <xf numFmtId="0" fontId="27" fillId="0" borderId="40" xfId="71" applyFont="1" applyFill="1" applyBorder="1" applyAlignment="1" applyProtection="1">
      <alignment horizontal="left" vertical="center" wrapText="1" indent="1"/>
      <protection/>
    </xf>
    <xf numFmtId="178" fontId="27" fillId="0" borderId="10" xfId="48" applyNumberFormat="1" applyFont="1" applyFill="1" applyBorder="1" applyAlignment="1" applyProtection="1">
      <alignment vertical="center" wrapText="1"/>
      <protection/>
    </xf>
    <xf numFmtId="178" fontId="27" fillId="0" borderId="39" xfId="48" applyNumberFormat="1" applyFont="1" applyFill="1" applyBorder="1" applyAlignment="1" applyProtection="1">
      <alignment vertical="center" wrapText="1"/>
      <protection locked="0"/>
    </xf>
    <xf numFmtId="178" fontId="27" fillId="0" borderId="39" xfId="48" applyNumberFormat="1" applyFont="1" applyFill="1" applyBorder="1" applyAlignment="1" applyProtection="1">
      <alignment vertical="center" wrapText="1"/>
      <protection/>
    </xf>
    <xf numFmtId="178" fontId="46" fillId="0" borderId="10" xfId="48" applyNumberFormat="1" applyFont="1" applyFill="1" applyBorder="1" applyAlignment="1">
      <alignment/>
    </xf>
    <xf numFmtId="178" fontId="46" fillId="0" borderId="39" xfId="48" applyNumberFormat="1" applyFont="1" applyFill="1" applyBorder="1" applyAlignment="1">
      <alignment/>
    </xf>
    <xf numFmtId="0" fontId="13" fillId="0" borderId="40" xfId="71" applyFont="1" applyFill="1" applyBorder="1" applyAlignment="1" applyProtection="1">
      <alignment horizontal="center" vertical="center" wrapText="1"/>
      <protection/>
    </xf>
    <xf numFmtId="178" fontId="22" fillId="0" borderId="10" xfId="48" applyNumberFormat="1" applyFont="1" applyFill="1" applyBorder="1" applyAlignment="1" applyProtection="1">
      <alignment vertical="center" wrapText="1"/>
      <protection/>
    </xf>
    <xf numFmtId="0" fontId="27" fillId="0" borderId="40" xfId="71" applyFont="1" applyFill="1" applyBorder="1" applyAlignment="1" applyProtection="1">
      <alignment horizontal="left" vertical="center" wrapText="1"/>
      <protection/>
    </xf>
    <xf numFmtId="178" fontId="27" fillId="0" borderId="40" xfId="48" applyNumberFormat="1" applyFont="1" applyFill="1" applyBorder="1" applyAlignment="1" applyProtection="1">
      <alignment vertical="center" wrapText="1"/>
      <protection/>
    </xf>
    <xf numFmtId="49" fontId="13" fillId="0" borderId="10" xfId="71" applyNumberFormat="1" applyFont="1" applyFill="1" applyBorder="1" applyAlignment="1" applyProtection="1">
      <alignment horizontal="center" vertical="center"/>
      <protection/>
    </xf>
    <xf numFmtId="0" fontId="27" fillId="0" borderId="39" xfId="71" applyFont="1" applyFill="1" applyBorder="1" applyAlignment="1" applyProtection="1">
      <alignment horizontal="left" vertical="center"/>
      <protection/>
    </xf>
    <xf numFmtId="49" fontId="27" fillId="0" borderId="0" xfId="71" applyNumberFormat="1" applyFont="1" applyFill="1" applyBorder="1" applyAlignment="1" applyProtection="1">
      <alignment horizontal="left" vertical="center"/>
      <protection/>
    </xf>
    <xf numFmtId="0" fontId="27" fillId="0" borderId="0" xfId="71" applyFont="1" applyFill="1" applyBorder="1" applyAlignment="1" applyProtection="1">
      <alignment horizontal="left" vertical="center"/>
      <protection/>
    </xf>
    <xf numFmtId="0" fontId="27" fillId="0" borderId="0" xfId="7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/>
    </xf>
    <xf numFmtId="178" fontId="13" fillId="0" borderId="68" xfId="48" applyNumberFormat="1" applyFont="1" applyFill="1" applyBorder="1" applyAlignment="1" applyProtection="1">
      <alignment vertical="center" wrapText="1"/>
      <protection/>
    </xf>
    <xf numFmtId="0" fontId="13" fillId="0" borderId="36" xfId="71" applyFont="1" applyFill="1" applyBorder="1" applyAlignment="1" applyProtection="1">
      <alignment horizontal="left" vertical="center" wrapText="1" indent="1"/>
      <protection/>
    </xf>
    <xf numFmtId="0" fontId="13" fillId="0" borderId="13" xfId="71" applyFont="1" applyFill="1" applyBorder="1" applyAlignment="1" applyProtection="1">
      <alignment vertical="center" wrapText="1"/>
      <protection/>
    </xf>
    <xf numFmtId="0" fontId="27" fillId="0" borderId="104" xfId="71" applyFont="1" applyFill="1" applyBorder="1" applyAlignment="1" applyProtection="1">
      <alignment horizontal="left" vertical="center" wrapText="1" indent="1"/>
      <protection/>
    </xf>
    <xf numFmtId="178" fontId="27" fillId="0" borderId="65" xfId="48" applyNumberFormat="1" applyFont="1" applyFill="1" applyBorder="1" applyAlignment="1" applyProtection="1">
      <alignment vertical="center" wrapText="1"/>
      <protection/>
    </xf>
    <xf numFmtId="0" fontId="27" fillId="0" borderId="60" xfId="71" applyFont="1" applyFill="1" applyBorder="1" applyAlignment="1" applyProtection="1">
      <alignment horizontal="left" vertical="center" wrapText="1" indent="1"/>
      <protection/>
    </xf>
    <xf numFmtId="0" fontId="13" fillId="0" borderId="10" xfId="71" applyFont="1" applyFill="1" applyBorder="1" applyAlignment="1" applyProtection="1">
      <alignment horizontal="left" vertical="center" wrapText="1" indent="1"/>
      <protection/>
    </xf>
    <xf numFmtId="0" fontId="13" fillId="0" borderId="68" xfId="71" applyFont="1" applyFill="1" applyBorder="1" applyAlignment="1" applyProtection="1">
      <alignment horizontal="left" vertical="center" wrapText="1"/>
      <protection/>
    </xf>
    <xf numFmtId="175" fontId="13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71" applyFont="1" applyFill="1" applyBorder="1" applyAlignment="1" applyProtection="1">
      <alignment horizontal="left" vertical="center" wrapText="1" indent="1"/>
      <protection/>
    </xf>
    <xf numFmtId="0" fontId="13" fillId="0" borderId="68" xfId="71" applyFont="1" applyFill="1" applyBorder="1" applyAlignment="1" applyProtection="1">
      <alignment horizontal="left"/>
      <protection/>
    </xf>
    <xf numFmtId="0" fontId="47" fillId="0" borderId="0" xfId="0" applyFont="1" applyAlignment="1">
      <alignment/>
    </xf>
    <xf numFmtId="0" fontId="22" fillId="0" borderId="59" xfId="71" applyFont="1" applyFill="1" applyBorder="1" applyAlignment="1" applyProtection="1">
      <alignment horizontal="left"/>
      <protection/>
    </xf>
    <xf numFmtId="178" fontId="22" fillId="0" borderId="11" xfId="48" applyNumberFormat="1" applyFont="1" applyFill="1" applyBorder="1" applyAlignment="1" applyProtection="1">
      <alignment/>
      <protection/>
    </xf>
    <xf numFmtId="178" fontId="22" fillId="0" borderId="59" xfId="48" applyNumberFormat="1" applyFont="1" applyFill="1" applyBorder="1" applyAlignment="1" applyProtection="1">
      <alignment/>
      <protection/>
    </xf>
    <xf numFmtId="178" fontId="22" fillId="0" borderId="11" xfId="48" applyNumberFormat="1" applyFont="1" applyFill="1" applyBorder="1" applyAlignment="1" applyProtection="1">
      <alignment horizontal="center"/>
      <protection/>
    </xf>
    <xf numFmtId="0" fontId="27" fillId="0" borderId="59" xfId="71" applyFont="1" applyFill="1" applyBorder="1" applyAlignment="1" applyProtection="1">
      <alignment horizontal="left" indent="1"/>
      <protection/>
    </xf>
    <xf numFmtId="178" fontId="27" fillId="0" borderId="11" xfId="48" applyNumberFormat="1" applyFont="1" applyFill="1" applyBorder="1" applyAlignment="1" applyProtection="1">
      <alignment/>
      <protection/>
    </xf>
    <xf numFmtId="178" fontId="27" fillId="0" borderId="59" xfId="48" applyNumberFormat="1" applyFont="1" applyFill="1" applyBorder="1" applyAlignment="1" applyProtection="1">
      <alignment/>
      <protection/>
    </xf>
    <xf numFmtId="175" fontId="27" fillId="0" borderId="11" xfId="71" applyNumberFormat="1" applyFont="1" applyFill="1" applyBorder="1" applyAlignment="1" applyProtection="1">
      <alignment horizontal="center" vertical="center" wrapText="1"/>
      <protection locked="0"/>
    </xf>
    <xf numFmtId="0" fontId="27" fillId="0" borderId="105" xfId="71" applyFont="1" applyFill="1" applyBorder="1" applyAlignment="1" applyProtection="1">
      <alignment horizontal="left" indent="1"/>
      <protection/>
    </xf>
    <xf numFmtId="178" fontId="27" fillId="0" borderId="41" xfId="48" applyNumberFormat="1" applyFont="1" applyFill="1" applyBorder="1" applyAlignment="1" applyProtection="1">
      <alignment/>
      <protection/>
    </xf>
    <xf numFmtId="178" fontId="27" fillId="0" borderId="105" xfId="48" applyNumberFormat="1" applyFont="1" applyFill="1" applyBorder="1" applyAlignment="1" applyProtection="1">
      <alignment/>
      <protection/>
    </xf>
    <xf numFmtId="175" fontId="27" fillId="0" borderId="41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71" applyFont="1" applyFill="1" applyBorder="1" applyAlignment="1" applyProtection="1">
      <alignment horizontal="left" vertical="center" wrapText="1"/>
      <protection/>
    </xf>
    <xf numFmtId="178" fontId="13" fillId="0" borderId="42" xfId="48" applyNumberFormat="1" applyFont="1" applyFill="1" applyBorder="1" applyAlignment="1" applyProtection="1">
      <alignment vertical="center" wrapText="1"/>
      <protection/>
    </xf>
    <xf numFmtId="178" fontId="13" fillId="0" borderId="18" xfId="48" applyNumberFormat="1" applyFont="1" applyFill="1" applyBorder="1" applyAlignment="1" applyProtection="1">
      <alignment vertical="center" wrapText="1"/>
      <protection/>
    </xf>
    <xf numFmtId="175" fontId="13" fillId="0" borderId="42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68" xfId="71" applyFont="1" applyFill="1" applyBorder="1" applyAlignment="1" applyProtection="1">
      <alignment vertical="center" wrapText="1"/>
      <protection/>
    </xf>
    <xf numFmtId="0" fontId="27" fillId="0" borderId="58" xfId="71" applyFont="1" applyFill="1" applyBorder="1" applyAlignment="1" applyProtection="1">
      <alignment horizontal="left" vertical="center" wrapText="1" indent="1"/>
      <protection/>
    </xf>
    <xf numFmtId="178" fontId="27" fillId="0" borderId="58" xfId="48" applyNumberFormat="1" applyFont="1" applyFill="1" applyBorder="1" applyAlignment="1" applyProtection="1">
      <alignment vertical="center" wrapText="1"/>
      <protection/>
    </xf>
    <xf numFmtId="175" fontId="27" fillId="0" borderId="35" xfId="71" applyNumberFormat="1" applyFont="1" applyFill="1" applyBorder="1" applyAlignment="1" applyProtection="1">
      <alignment horizontal="center" vertical="center" wrapText="1"/>
      <protection locked="0"/>
    </xf>
    <xf numFmtId="178" fontId="27" fillId="0" borderId="59" xfId="48" applyNumberFormat="1" applyFont="1" applyFill="1" applyBorder="1" applyAlignment="1" applyProtection="1">
      <alignment vertical="center" wrapText="1"/>
      <protection/>
    </xf>
    <xf numFmtId="175" fontId="13" fillId="0" borderId="10" xfId="71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178" fontId="17" fillId="0" borderId="0" xfId="48" applyNumberFormat="1" applyFont="1" applyFill="1" applyAlignment="1">
      <alignment/>
    </xf>
    <xf numFmtId="178" fontId="27" fillId="0" borderId="41" xfId="48" applyNumberFormat="1" applyFont="1" applyFill="1" applyBorder="1" applyAlignment="1" applyProtection="1">
      <alignment vertical="center" wrapText="1"/>
      <protection/>
    </xf>
    <xf numFmtId="178" fontId="27" fillId="0" borderId="39" xfId="48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Border="1" applyAlignment="1">
      <alignment wrapText="1"/>
    </xf>
    <xf numFmtId="3" fontId="4" fillId="37" borderId="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0" fontId="21" fillId="0" borderId="86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 wrapText="1"/>
    </xf>
    <xf numFmtId="178" fontId="1" fillId="0" borderId="33" xfId="48" applyNumberFormat="1" applyFont="1" applyBorder="1" applyAlignment="1">
      <alignment horizontal="center"/>
    </xf>
    <xf numFmtId="178" fontId="0" fillId="0" borderId="65" xfId="48" applyNumberFormat="1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178" fontId="0" fillId="0" borderId="11" xfId="48" applyNumberFormat="1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178" fontId="0" fillId="0" borderId="41" xfId="48" applyNumberFormat="1" applyFont="1" applyBorder="1" applyAlignment="1">
      <alignment horizontal="center"/>
    </xf>
    <xf numFmtId="178" fontId="1" fillId="0" borderId="62" xfId="48" applyNumberFormat="1" applyFont="1" applyBorder="1" applyAlignment="1">
      <alignment/>
    </xf>
    <xf numFmtId="178" fontId="1" fillId="0" borderId="106" xfId="48" applyNumberFormat="1" applyFont="1" applyBorder="1" applyAlignment="1">
      <alignment/>
    </xf>
    <xf numFmtId="178" fontId="1" fillId="0" borderId="62" xfId="48" applyNumberFormat="1" applyFont="1" applyFill="1" applyBorder="1" applyAlignment="1">
      <alignment/>
    </xf>
    <xf numFmtId="178" fontId="0" fillId="0" borderId="62" xfId="48" applyNumberFormat="1" applyFont="1" applyFill="1" applyBorder="1" applyAlignment="1">
      <alignment/>
    </xf>
    <xf numFmtId="178" fontId="0" fillId="0" borderId="53" xfId="48" applyNumberFormat="1" applyFont="1" applyFill="1" applyBorder="1" applyAlignment="1">
      <alignment/>
    </xf>
    <xf numFmtId="178" fontId="1" fillId="0" borderId="10" xfId="48" applyNumberFormat="1" applyFont="1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178" fontId="1" fillId="0" borderId="105" xfId="48" applyNumberFormat="1" applyFont="1" applyFill="1" applyBorder="1" applyAlignment="1">
      <alignment/>
    </xf>
    <xf numFmtId="178" fontId="0" fillId="0" borderId="17" xfId="48" applyNumberFormat="1" applyFont="1" applyFill="1" applyBorder="1" applyAlignment="1">
      <alignment/>
    </xf>
    <xf numFmtId="178" fontId="0" fillId="0" borderId="17" xfId="48" applyNumberFormat="1" applyFont="1" applyFill="1" applyBorder="1" applyAlignment="1">
      <alignment/>
    </xf>
    <xf numFmtId="178" fontId="1" fillId="0" borderId="2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48" applyNumberFormat="1" applyFont="1" applyFill="1" applyBorder="1" applyAlignment="1">
      <alignment horizontal="center" vertical="center"/>
    </xf>
    <xf numFmtId="0" fontId="8" fillId="0" borderId="17" xfId="48" applyNumberFormat="1" applyFont="1" applyFill="1" applyBorder="1" applyAlignment="1">
      <alignment horizontal="center" vertical="center"/>
    </xf>
    <xf numFmtId="178" fontId="8" fillId="0" borderId="14" xfId="48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3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55" xfId="0" applyFont="1" applyFill="1" applyBorder="1" applyAlignment="1">
      <alignment horizontal="left" vertical="center"/>
    </xf>
    <xf numFmtId="3" fontId="5" fillId="0" borderId="56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left" vertical="center" wrapText="1"/>
    </xf>
    <xf numFmtId="3" fontId="5" fillId="0" borderId="44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3" fontId="5" fillId="0" borderId="53" xfId="0" applyNumberFormat="1" applyFont="1" applyFill="1" applyBorder="1" applyAlignment="1">
      <alignment horizontal="center"/>
    </xf>
    <xf numFmtId="178" fontId="8" fillId="0" borderId="43" xfId="48" applyNumberFormat="1" applyFont="1" applyFill="1" applyBorder="1" applyAlignment="1">
      <alignment horizontal="center"/>
    </xf>
    <xf numFmtId="3" fontId="8" fillId="0" borderId="44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78" fontId="5" fillId="0" borderId="22" xfId="48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75" fontId="44" fillId="0" borderId="0" xfId="71" applyNumberFormat="1" applyFont="1" applyFill="1" applyBorder="1" applyAlignment="1" applyProtection="1">
      <alignment horizontal="center" vertical="center"/>
      <protection/>
    </xf>
    <xf numFmtId="178" fontId="41" fillId="0" borderId="22" xfId="48" applyNumberFormat="1" applyFont="1" applyFill="1" applyBorder="1" applyAlignment="1" applyProtection="1">
      <alignment horizontal="center" vertical="center" wrapText="1"/>
      <protection/>
    </xf>
    <xf numFmtId="9" fontId="43" fillId="0" borderId="25" xfId="81" applyFont="1" applyBorder="1" applyAlignment="1" applyProtection="1">
      <alignment horizontal="center" vertical="center" wrapText="1"/>
      <protection locked="0"/>
    </xf>
    <xf numFmtId="178" fontId="43" fillId="0" borderId="25" xfId="48" applyNumberFormat="1" applyFont="1" applyBorder="1" applyAlignment="1" applyProtection="1">
      <alignment horizontal="center" vertical="center" wrapText="1"/>
      <protection locked="0"/>
    </xf>
    <xf numFmtId="178" fontId="33" fillId="0" borderId="25" xfId="48" applyNumberFormat="1" applyFont="1" applyBorder="1" applyAlignment="1">
      <alignment/>
    </xf>
    <xf numFmtId="178" fontId="33" fillId="0" borderId="62" xfId="48" applyNumberFormat="1" applyFont="1" applyBorder="1" applyAlignment="1">
      <alignment vertical="center" wrapText="1"/>
    </xf>
    <xf numFmtId="178" fontId="43" fillId="0" borderId="14" xfId="48" applyNumberFormat="1" applyFont="1" applyBorder="1" applyAlignment="1" applyProtection="1">
      <alignment horizontal="center" vertical="center" wrapText="1"/>
      <protection locked="0"/>
    </xf>
    <xf numFmtId="178" fontId="33" fillId="0" borderId="14" xfId="48" applyNumberFormat="1" applyFont="1" applyBorder="1" applyAlignment="1">
      <alignment/>
    </xf>
    <xf numFmtId="195" fontId="43" fillId="0" borderId="14" xfId="81" applyNumberFormat="1" applyFont="1" applyBorder="1" applyAlignment="1" applyProtection="1">
      <alignment horizontal="center" vertical="center" wrapText="1"/>
      <protection locked="0"/>
    </xf>
    <xf numFmtId="178" fontId="0" fillId="0" borderId="19" xfId="48" applyNumberFormat="1" applyFont="1" applyBorder="1" applyAlignment="1">
      <alignment vertical="center" wrapText="1"/>
    </xf>
    <xf numFmtId="9" fontId="43" fillId="0" borderId="14" xfId="81" applyFont="1" applyBorder="1" applyAlignment="1" applyProtection="1">
      <alignment horizontal="center" vertical="center" wrapText="1"/>
      <protection locked="0"/>
    </xf>
    <xf numFmtId="178" fontId="43" fillId="0" borderId="14" xfId="48" applyNumberFormat="1" applyFont="1" applyBorder="1" applyAlignment="1" applyProtection="1">
      <alignment horizontal="center" vertical="top" wrapText="1"/>
      <protection locked="0"/>
    </xf>
    <xf numFmtId="9" fontId="43" fillId="0" borderId="17" xfId="81" applyFont="1" applyBorder="1" applyAlignment="1" applyProtection="1">
      <alignment horizontal="center" vertical="center" wrapText="1"/>
      <protection locked="0"/>
    </xf>
    <xf numFmtId="178" fontId="43" fillId="0" borderId="17" xfId="48" applyNumberFormat="1" applyFont="1" applyBorder="1" applyAlignment="1" applyProtection="1">
      <alignment horizontal="center" vertical="center" wrapText="1"/>
      <protection locked="0"/>
    </xf>
    <xf numFmtId="178" fontId="33" fillId="0" borderId="17" xfId="48" applyNumberFormat="1" applyFont="1" applyBorder="1" applyAlignment="1">
      <alignment/>
    </xf>
    <xf numFmtId="178" fontId="43" fillId="0" borderId="17" xfId="48" applyNumberFormat="1" applyFont="1" applyBorder="1" applyAlignment="1" applyProtection="1">
      <alignment horizontal="center" vertical="top" wrapText="1"/>
      <protection locked="0"/>
    </xf>
    <xf numFmtId="178" fontId="41" fillId="0" borderId="22" xfId="48" applyNumberFormat="1" applyFont="1" applyBorder="1" applyAlignment="1" applyProtection="1">
      <alignment horizontal="center" vertical="center" wrapText="1"/>
      <protection/>
    </xf>
    <xf numFmtId="178" fontId="34" fillId="0" borderId="22" xfId="48" applyNumberFormat="1" applyFont="1" applyBorder="1" applyAlignment="1">
      <alignment/>
    </xf>
    <xf numFmtId="178" fontId="41" fillId="0" borderId="22" xfId="48" applyNumberFormat="1" applyFont="1" applyBorder="1" applyAlignment="1" applyProtection="1">
      <alignment horizontal="center" vertical="top" wrapText="1"/>
      <protection/>
    </xf>
    <xf numFmtId="175" fontId="13" fillId="0" borderId="0" xfId="71" applyNumberFormat="1" applyFont="1" applyFill="1" applyBorder="1" applyAlignment="1" applyProtection="1">
      <alignment horizontal="centerContinuous" vertical="center"/>
      <protection/>
    </xf>
    <xf numFmtId="175" fontId="13" fillId="0" borderId="0" xfId="71" applyNumberFormat="1" applyFont="1" applyFill="1" applyBorder="1" applyAlignment="1" applyProtection="1">
      <alignment vertical="center"/>
      <protection/>
    </xf>
    <xf numFmtId="178" fontId="22" fillId="0" borderId="0" xfId="48" applyNumberFormat="1" applyFont="1" applyFill="1" applyBorder="1" applyAlignment="1" applyProtection="1">
      <alignment/>
      <protection/>
    </xf>
    <xf numFmtId="49" fontId="13" fillId="0" borderId="42" xfId="71" applyNumberFormat="1" applyFont="1" applyFill="1" applyBorder="1" applyAlignment="1" applyProtection="1">
      <alignment horizontal="center" vertical="center" wrapText="1"/>
      <protection/>
    </xf>
    <xf numFmtId="49" fontId="13" fillId="0" borderId="18" xfId="71" applyNumberFormat="1" applyFont="1" applyFill="1" applyBorder="1" applyAlignment="1" applyProtection="1">
      <alignment horizontal="center" vertical="center" wrapText="1"/>
      <protection/>
    </xf>
    <xf numFmtId="49" fontId="13" fillId="0" borderId="18" xfId="48" applyNumberFormat="1" applyFont="1" applyFill="1" applyBorder="1" applyAlignment="1" applyProtection="1">
      <alignment horizontal="center" vertical="center" wrapText="1"/>
      <protection/>
    </xf>
    <xf numFmtId="49" fontId="13" fillId="0" borderId="87" xfId="71" applyNumberFormat="1" applyFont="1" applyFill="1" applyBorder="1" applyAlignment="1" applyProtection="1">
      <alignment horizontal="center" vertical="center" wrapText="1"/>
      <protection/>
    </xf>
    <xf numFmtId="0" fontId="13" fillId="0" borderId="20" xfId="71" applyFont="1" applyFill="1" applyBorder="1" applyAlignment="1" applyProtection="1">
      <alignment horizontal="center" vertical="center" wrapText="1"/>
      <protection/>
    </xf>
    <xf numFmtId="178" fontId="13" fillId="0" borderId="20" xfId="48" applyNumberFormat="1" applyFont="1" applyFill="1" applyBorder="1" applyAlignment="1" applyProtection="1">
      <alignment horizontal="center" vertical="center" wrapText="1"/>
      <protection/>
    </xf>
    <xf numFmtId="49" fontId="13" fillId="0" borderId="85" xfId="71" applyNumberFormat="1" applyFont="1" applyFill="1" applyBorder="1" applyAlignment="1" applyProtection="1">
      <alignment horizontal="center" vertical="center" wrapText="1"/>
      <protection/>
    </xf>
    <xf numFmtId="49" fontId="13" fillId="0" borderId="86" xfId="71" applyNumberFormat="1" applyFont="1" applyFill="1" applyBorder="1" applyAlignment="1" applyProtection="1">
      <alignment horizontal="center" vertical="center" wrapText="1"/>
      <protection/>
    </xf>
    <xf numFmtId="49" fontId="13" fillId="0" borderId="102" xfId="48" applyNumberFormat="1" applyFont="1" applyFill="1" applyBorder="1" applyAlignment="1" applyProtection="1">
      <alignment horizontal="center" vertical="center" wrapText="1"/>
      <protection/>
    </xf>
    <xf numFmtId="178" fontId="0" fillId="37" borderId="0" xfId="48" applyNumberFormat="1" applyFont="1" applyFill="1" applyAlignment="1">
      <alignment/>
    </xf>
    <xf numFmtId="3" fontId="13" fillId="0" borderId="46" xfId="0" applyNumberFormat="1" applyFont="1" applyFill="1" applyBorder="1" applyAlignment="1" applyProtection="1">
      <alignment/>
      <protection locked="0"/>
    </xf>
    <xf numFmtId="3" fontId="13" fillId="0" borderId="43" xfId="0" applyNumberFormat="1" applyFont="1" applyFill="1" applyBorder="1" applyAlignment="1" applyProtection="1">
      <alignment/>
      <protection locked="0"/>
    </xf>
    <xf numFmtId="3" fontId="13" fillId="0" borderId="44" xfId="0" applyNumberFormat="1" applyFont="1" applyFill="1" applyBorder="1" applyAlignment="1" applyProtection="1">
      <alignment/>
      <protection locked="0"/>
    </xf>
    <xf numFmtId="3" fontId="13" fillId="0" borderId="49" xfId="0" applyNumberFormat="1" applyFont="1" applyFill="1" applyBorder="1" applyAlignment="1" applyProtection="1">
      <alignment/>
      <protection locked="0"/>
    </xf>
    <xf numFmtId="3" fontId="13" fillId="0" borderId="20" xfId="0" applyNumberFormat="1" applyFont="1" applyFill="1" applyBorder="1" applyAlignment="1" applyProtection="1">
      <alignment/>
      <protection locked="0"/>
    </xf>
    <xf numFmtId="3" fontId="13" fillId="0" borderId="45" xfId="0" applyNumberFormat="1" applyFont="1" applyFill="1" applyBorder="1" applyAlignment="1" applyProtection="1">
      <alignment/>
      <protection locked="0"/>
    </xf>
    <xf numFmtId="3" fontId="13" fillId="37" borderId="46" xfId="0" applyNumberFormat="1" applyFont="1" applyFill="1" applyBorder="1" applyAlignment="1">
      <alignment/>
    </xf>
    <xf numFmtId="3" fontId="13" fillId="37" borderId="43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37" borderId="48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3" fillId="37" borderId="49" xfId="0" applyNumberFormat="1" applyFont="1" applyFill="1" applyBorder="1" applyAlignment="1">
      <alignment/>
    </xf>
    <xf numFmtId="3" fontId="13" fillId="37" borderId="20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178" fontId="0" fillId="0" borderId="53" xfId="48" applyNumberFormat="1" applyFont="1" applyFill="1" applyBorder="1" applyAlignment="1">
      <alignment/>
    </xf>
    <xf numFmtId="178" fontId="1" fillId="0" borderId="20" xfId="0" applyNumberFormat="1" applyFont="1" applyFill="1" applyBorder="1" applyAlignment="1">
      <alignment/>
    </xf>
    <xf numFmtId="178" fontId="0" fillId="0" borderId="46" xfId="48" applyNumberFormat="1" applyFont="1" applyFill="1" applyBorder="1" applyAlignment="1">
      <alignment/>
    </xf>
    <xf numFmtId="178" fontId="0" fillId="0" borderId="48" xfId="48" applyNumberFormat="1" applyFont="1" applyFill="1" applyBorder="1" applyAlignment="1">
      <alignment/>
    </xf>
    <xf numFmtId="178" fontId="0" fillId="0" borderId="48" xfId="48" applyNumberFormat="1" applyFont="1" applyFill="1" applyBorder="1" applyAlignment="1">
      <alignment/>
    </xf>
    <xf numFmtId="178" fontId="0" fillId="0" borderId="84" xfId="48" applyNumberFormat="1" applyFont="1" applyFill="1" applyBorder="1" applyAlignment="1">
      <alignment/>
    </xf>
    <xf numFmtId="1" fontId="1" fillId="0" borderId="19" xfId="0" applyNumberFormat="1" applyFont="1" applyBorder="1" applyAlignment="1">
      <alignment horizontal="center"/>
    </xf>
    <xf numFmtId="178" fontId="0" fillId="0" borderId="103" xfId="48" applyNumberFormat="1" applyFont="1" applyBorder="1" applyAlignment="1">
      <alignment/>
    </xf>
    <xf numFmtId="178" fontId="0" fillId="0" borderId="106" xfId="48" applyNumberFormat="1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178" fontId="8" fillId="0" borderId="104" xfId="46" applyNumberFormat="1" applyFont="1" applyFill="1" applyBorder="1" applyAlignment="1">
      <alignment horizontal="center"/>
    </xf>
    <xf numFmtId="178" fontId="8" fillId="0" borderId="59" xfId="46" applyNumberFormat="1" applyFont="1" applyFill="1" applyBorder="1" applyAlignment="1">
      <alignment horizontal="center"/>
    </xf>
    <xf numFmtId="178" fontId="8" fillId="0" borderId="60" xfId="46" applyNumberFormat="1" applyFont="1" applyFill="1" applyBorder="1" applyAlignment="1">
      <alignment horizontal="center"/>
    </xf>
    <xf numFmtId="178" fontId="8" fillId="0" borderId="105" xfId="46" applyNumberFormat="1" applyFont="1" applyBorder="1" applyAlignment="1">
      <alignment horizontal="center"/>
    </xf>
    <xf numFmtId="3" fontId="5" fillId="0" borderId="65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178" fontId="8" fillId="0" borderId="14" xfId="48" applyNumberFormat="1" applyFont="1" applyFill="1" applyBorder="1" applyAlignment="1">
      <alignment horizontal="left" vertical="center"/>
    </xf>
    <xf numFmtId="3" fontId="5" fillId="0" borderId="45" xfId="0" applyNumberFormat="1" applyFont="1" applyFill="1" applyBorder="1" applyAlignment="1">
      <alignment horizontal="center"/>
    </xf>
    <xf numFmtId="3" fontId="5" fillId="0" borderId="62" xfId="0" applyNumberFormat="1" applyFont="1" applyFill="1" applyBorder="1" applyAlignment="1">
      <alignment horizontal="center"/>
    </xf>
    <xf numFmtId="3" fontId="5" fillId="0" borderId="87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4" fillId="0" borderId="41" xfId="0" applyNumberFormat="1" applyFont="1" applyBorder="1" applyAlignment="1">
      <alignment/>
    </xf>
    <xf numFmtId="3" fontId="38" fillId="0" borderId="36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0" fontId="11" fillId="18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178" fontId="13" fillId="0" borderId="10" xfId="48" applyNumberFormat="1" applyFont="1" applyFill="1" applyBorder="1" applyAlignment="1" applyProtection="1">
      <alignment horizontal="center"/>
      <protection/>
    </xf>
    <xf numFmtId="0" fontId="13" fillId="0" borderId="20" xfId="71" applyFont="1" applyFill="1" applyBorder="1" applyAlignment="1" applyProtection="1">
      <alignment vertical="center" wrapText="1"/>
      <protection/>
    </xf>
    <xf numFmtId="49" fontId="13" fillId="0" borderId="102" xfId="71" applyNumberFormat="1" applyFont="1" applyFill="1" applyBorder="1" applyAlignment="1" applyProtection="1">
      <alignment vertical="center" wrapText="1"/>
      <protection/>
    </xf>
    <xf numFmtId="3" fontId="27" fillId="0" borderId="40" xfId="71" applyNumberFormat="1" applyFont="1" applyFill="1" applyBorder="1" applyAlignment="1" applyProtection="1">
      <alignment vertical="center"/>
      <protection/>
    </xf>
    <xf numFmtId="49" fontId="13" fillId="0" borderId="42" xfId="71" applyNumberFormat="1" applyFont="1" applyFill="1" applyBorder="1" applyAlignment="1" applyProtection="1">
      <alignment vertical="center" wrapText="1"/>
      <protection/>
    </xf>
    <xf numFmtId="178" fontId="27" fillId="0" borderId="21" xfId="48" applyNumberFormat="1" applyFont="1" applyFill="1" applyBorder="1" applyAlignment="1" applyProtection="1">
      <alignment vertical="center" wrapText="1"/>
      <protection/>
    </xf>
    <xf numFmtId="178" fontId="27" fillId="0" borderId="0" xfId="48" applyNumberFormat="1" applyFont="1" applyFill="1" applyBorder="1" applyAlignment="1" applyProtection="1">
      <alignment vertical="center" wrapText="1"/>
      <protection/>
    </xf>
    <xf numFmtId="175" fontId="27" fillId="0" borderId="26" xfId="71" applyNumberFormat="1" applyFont="1" applyFill="1" applyBorder="1" applyAlignment="1" applyProtection="1">
      <alignment horizontal="center" vertical="center" wrapText="1"/>
      <protection locked="0"/>
    </xf>
    <xf numFmtId="175" fontId="27" fillId="0" borderId="10" xfId="71" applyNumberFormat="1" applyFont="1" applyFill="1" applyBorder="1" applyAlignment="1" applyProtection="1">
      <alignment horizontal="center" vertical="center" wrapText="1"/>
      <protection locked="0"/>
    </xf>
    <xf numFmtId="3" fontId="13" fillId="37" borderId="57" xfId="0" applyNumberFormat="1" applyFont="1" applyFill="1" applyBorder="1" applyAlignment="1">
      <alignment horizontal="left" wrapText="1"/>
    </xf>
    <xf numFmtId="3" fontId="13" fillId="37" borderId="18" xfId="0" applyNumberFormat="1" applyFont="1" applyFill="1" applyBorder="1" applyAlignment="1">
      <alignment horizontal="left" wrapText="1"/>
    </xf>
    <xf numFmtId="3" fontId="13" fillId="37" borderId="61" xfId="0" applyNumberFormat="1" applyFont="1" applyFill="1" applyBorder="1" applyAlignment="1">
      <alignment horizontal="left" wrapText="1"/>
    </xf>
    <xf numFmtId="0" fontId="6" fillId="37" borderId="0" xfId="0" applyFont="1" applyFill="1" applyBorder="1" applyAlignment="1">
      <alignment horizontal="center" wrapText="1"/>
    </xf>
    <xf numFmtId="0" fontId="0" fillId="37" borderId="18" xfId="0" applyFont="1" applyFill="1" applyBorder="1" applyAlignment="1">
      <alignment horizontal="right"/>
    </xf>
    <xf numFmtId="0" fontId="10" fillId="37" borderId="36" xfId="0" applyFont="1" applyFill="1" applyBorder="1" applyAlignment="1">
      <alignment horizontal="center" vertical="center"/>
    </xf>
    <xf numFmtId="0" fontId="16" fillId="37" borderId="42" xfId="0" applyFont="1" applyFill="1" applyBorder="1" applyAlignment="1">
      <alignment horizontal="center" vertical="center"/>
    </xf>
    <xf numFmtId="0" fontId="10" fillId="37" borderId="40" xfId="0" applyFont="1" applyFill="1" applyBorder="1" applyAlignment="1">
      <alignment horizontal="center" vertical="center" wrapText="1"/>
    </xf>
    <xf numFmtId="0" fontId="10" fillId="37" borderId="68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178" fontId="0" fillId="0" borderId="0" xfId="48" applyNumberFormat="1" applyFont="1" applyAlignment="1">
      <alignment horizontal="center"/>
    </xf>
    <xf numFmtId="0" fontId="29" fillId="0" borderId="66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29" fillId="0" borderId="84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65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65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0" fillId="0" borderId="91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37" borderId="36" xfId="0" applyFont="1" applyFill="1" applyBorder="1" applyAlignment="1">
      <alignment horizontal="center" vertical="center" wrapText="1"/>
    </xf>
    <xf numFmtId="0" fontId="20" fillId="37" borderId="26" xfId="0" applyFont="1" applyFill="1" applyBorder="1" applyAlignment="1">
      <alignment horizontal="center" vertical="center" wrapText="1"/>
    </xf>
    <xf numFmtId="0" fontId="20" fillId="37" borderId="42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29" fillId="0" borderId="66" xfId="0" applyNumberFormat="1" applyFont="1" applyFill="1" applyBorder="1" applyAlignment="1">
      <alignment horizontal="center" vertical="center" wrapText="1"/>
    </xf>
    <xf numFmtId="49" fontId="29" fillId="0" borderId="6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175" fontId="13" fillId="0" borderId="43" xfId="71" applyNumberFormat="1" applyFont="1" applyFill="1" applyBorder="1" applyAlignment="1" applyProtection="1">
      <alignment horizontal="center" vertical="center"/>
      <protection/>
    </xf>
    <xf numFmtId="0" fontId="13" fillId="0" borderId="44" xfId="71" applyFont="1" applyFill="1" applyBorder="1" applyAlignment="1" applyProtection="1">
      <alignment horizontal="center" vertical="center" wrapText="1"/>
      <protection/>
    </xf>
    <xf numFmtId="0" fontId="13" fillId="0" borderId="45" xfId="71" applyFont="1" applyFill="1" applyBorder="1" applyAlignment="1" applyProtection="1">
      <alignment horizontal="center" vertical="center" wrapText="1"/>
      <protection/>
    </xf>
    <xf numFmtId="0" fontId="13" fillId="0" borderId="46" xfId="71" applyFont="1" applyFill="1" applyBorder="1" applyAlignment="1" applyProtection="1">
      <alignment horizontal="center" vertical="center" wrapText="1"/>
      <protection/>
    </xf>
    <xf numFmtId="0" fontId="13" fillId="0" borderId="49" xfId="71" applyFont="1" applyFill="1" applyBorder="1" applyAlignment="1" applyProtection="1">
      <alignment horizontal="center" vertical="center" wrapText="1"/>
      <protection/>
    </xf>
    <xf numFmtId="0" fontId="13" fillId="0" borderId="43" xfId="71" applyFont="1" applyFill="1" applyBorder="1" applyAlignment="1" applyProtection="1">
      <alignment horizontal="center" vertical="center" wrapText="1"/>
      <protection/>
    </xf>
    <xf numFmtId="0" fontId="13" fillId="0" borderId="20" xfId="71" applyFont="1" applyFill="1" applyBorder="1" applyAlignment="1" applyProtection="1">
      <alignment horizontal="center" vertical="center" wrapText="1"/>
      <protection/>
    </xf>
    <xf numFmtId="175" fontId="44" fillId="0" borderId="43" xfId="71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68" xfId="0" applyFont="1" applyBorder="1" applyAlignment="1">
      <alignment horizontal="center"/>
    </xf>
    <xf numFmtId="0" fontId="13" fillId="0" borderId="40" xfId="71" applyFont="1" applyFill="1" applyBorder="1" applyAlignment="1" applyProtection="1">
      <alignment horizontal="left" vertical="center" wrapText="1"/>
      <protection/>
    </xf>
    <xf numFmtId="0" fontId="13" fillId="0" borderId="68" xfId="71" applyFont="1" applyFill="1" applyBorder="1" applyAlignment="1" applyProtection="1">
      <alignment horizontal="left" vertical="center" wrapText="1"/>
      <protection/>
    </xf>
    <xf numFmtId="175" fontId="44" fillId="0" borderId="0" xfId="71" applyNumberFormat="1" applyFont="1" applyFill="1" applyBorder="1" applyAlignment="1" applyProtection="1">
      <alignment horizontal="center" vertical="center"/>
      <protection/>
    </xf>
    <xf numFmtId="175" fontId="13" fillId="0" borderId="0" xfId="71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/>
    </xf>
    <xf numFmtId="0" fontId="4" fillId="37" borderId="18" xfId="0" applyFont="1" applyFill="1" applyBorder="1" applyAlignment="1">
      <alignment horizontal="right"/>
    </xf>
    <xf numFmtId="0" fontId="5" fillId="37" borderId="0" xfId="72" applyFont="1" applyFill="1" applyBorder="1" applyAlignment="1">
      <alignment horizontal="center"/>
      <protection/>
    </xf>
    <xf numFmtId="0" fontId="34" fillId="0" borderId="0" xfId="72" applyFont="1" applyBorder="1" applyAlignment="1">
      <alignment horizontal="center"/>
      <protection/>
    </xf>
    <xf numFmtId="182" fontId="8" fillId="0" borderId="107" xfId="50" applyNumberFormat="1" applyFont="1" applyFill="1" applyBorder="1" applyAlignment="1" applyProtection="1">
      <alignment horizontal="right"/>
      <protection/>
    </xf>
    <xf numFmtId="0" fontId="33" fillId="0" borderId="107" xfId="72" applyFont="1" applyBorder="1" applyAlignment="1">
      <alignment horizontal="right"/>
      <protection/>
    </xf>
    <xf numFmtId="0" fontId="40" fillId="0" borderId="0" xfId="0" applyFont="1" applyAlignment="1" applyProtection="1">
      <alignment horizontal="center" vertical="center" wrapText="1"/>
      <protection locked="0"/>
    </xf>
    <xf numFmtId="0" fontId="41" fillId="0" borderId="55" xfId="0" applyFont="1" applyBorder="1" applyAlignment="1" applyProtection="1">
      <alignment wrapText="1"/>
      <protection/>
    </xf>
    <xf numFmtId="0" fontId="41" fillId="0" borderId="22" xfId="0" applyFont="1" applyBorder="1" applyAlignment="1" applyProtection="1">
      <alignment wrapText="1"/>
      <protection/>
    </xf>
    <xf numFmtId="0" fontId="11" fillId="18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6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Ezres 3" xfId="51"/>
    <cellStyle name="Ezres 3 2" xfId="52"/>
    <cellStyle name="Figyelmeztetés" xfId="53"/>
    <cellStyle name="Hyperlink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Followed Hyperlink" xfId="65"/>
    <cellStyle name="Magyarázó szöveg" xfId="66"/>
    <cellStyle name="Normál 2" xfId="67"/>
    <cellStyle name="Normál 3" xfId="68"/>
    <cellStyle name="Normál 3 2" xfId="69"/>
    <cellStyle name="Normál 4" xfId="70"/>
    <cellStyle name="Normál_KVRENMUNKA" xfId="71"/>
    <cellStyle name="Normál_Zárszámadás mell 2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  <cellStyle name="Százalék 2" xfId="80"/>
    <cellStyle name="Százalék 3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ndi-2014.(III.28.)%202013.%20&#233;vi%20z&#225;rsz&#225;mad&#225;si%20rendelet%20mell&#233;klete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lhasznalo\Dokumentumok\2011%20&#233;vi%20ktg.vet&#233;s\2011.%20besz&#225;mol&#243;k\Z&#225;rsz&#225;mad&#225;s\Mell&#233;klete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elhasznalo\Dokumentumok\2011%20&#233;vi%20ktg.vet&#233;s\2011.%20besz&#225;mol&#243;k\Z&#225;rsz&#225;mad&#225;s\Mell&#233;klete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 1_m_ "/>
      <sheetName val="Bevétel Önkormányzat 1_1 "/>
      <sheetName val="Bev_Önkorm_köt_fel_1_1_a "/>
      <sheetName val="Bev_Önkor_önként váll_fel_1_1_b"/>
      <sheetName val="Bevétel Polg_Hivatal 1_2 "/>
      <sheetName val="Bev_Polg_Hiv_Köt_fel_1_2_a"/>
      <sheetName val="Bevétel Könyvtár_Műv_h_ 1_3_ "/>
      <sheetName val="Bev_Könyvt_Műv_h_köt_fel_1_3_a"/>
      <sheetName val="Kiadások 2"/>
      <sheetName val="önkormányzat kiadásai 2_1_ "/>
      <sheetName val="önkorm_köt_fel_2_1_a"/>
      <sheetName val="Önkorm_Önként váll_fel_2_1_b"/>
      <sheetName val="Polg_Hivatal kiadásai 2_2"/>
      <sheetName val="Polg_Hiv_köt_fel_2_2_a"/>
      <sheetName val="Könyvtár és Műv_H_ kiadásai 2_3"/>
      <sheetName val="Könyvt_Műv_H_köt_fel_2_3_a"/>
      <sheetName val="Működési kiadások 3"/>
      <sheetName val="Felhalmozás 4_"/>
      <sheetName val="Mérleg 5 "/>
      <sheetName val="mérleg 6_m_"/>
      <sheetName val="Pénzmaradvány Önk_7_1_m_"/>
      <sheetName val="Pénzmaradvány Polg_Hiv_7_2_m_ "/>
      <sheetName val="Pénzmaradvány Tárkányi B_ 7_3_m"/>
      <sheetName val="Adóbevételek műk._8_m_ "/>
      <sheetName val="Támogatás elsz_ 9_m_"/>
      <sheetName val="Többéves kihatás 10_m_"/>
      <sheetName val="Vagyonkim_ Önkorm_ 11_1_m_"/>
      <sheetName val="Vagyonkim_ Polg_Hiv_ 11_2_m_"/>
      <sheetName val="Vagyonkim_Tárkányi B_11_3_m_"/>
      <sheetName val="Adósságállomány Önk_ 12_1_m_"/>
      <sheetName val="Adósságállomány Polg_H 12_2_m_ "/>
      <sheetName val="Adósságállomány Tárk_ B_12_3_m_"/>
      <sheetName val="Közvetett tám_13_m_"/>
      <sheetName val="Pénzeszk_vál_ Önk_ 14_1_m_ "/>
      <sheetName val="Pénzeszk_vál_ Polg_ Hiv_14_2_m "/>
      <sheetName val="Pénzeszk_vál_ Tárkányi B_14_3_m"/>
      <sheetName val="Kisebbségi önk_15_m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klet"/>
      <sheetName val="bevétel 2_m"/>
      <sheetName val="Bevétel 2_1_ ETKIKI"/>
      <sheetName val="Kiadások 3_m"/>
      <sheetName val="Működési kiadások 4_m"/>
      <sheetName val="Felhalmozás 5_m"/>
      <sheetName val="Mérleg 6_m_"/>
      <sheetName val="Ph_kiadásai 7_m"/>
      <sheetName val="ETKIKI kiadásai 7_1_m"/>
      <sheetName val="mérleg 8_m_"/>
      <sheetName val="Pénzmaradvány 9.m."/>
      <sheetName val="Adóbevételek felh.10.m. "/>
      <sheetName val="Támogatás elsz. 11.m."/>
      <sheetName val="Többéves kihatás 12_sz_ m_"/>
      <sheetName val="Vagyonkimutatás 13.m."/>
      <sheetName val="Adósságállomány 14.m."/>
      <sheetName val="Közvetett tám.15.m."/>
      <sheetName val="Pénzeszk.vál.16.m. "/>
      <sheetName val="Kisebbségi önk_17_m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klet"/>
      <sheetName val="bevétel 2_m"/>
      <sheetName val="Bevétel 2_1_ ETKIKI"/>
      <sheetName val="Kiadások 3_m"/>
      <sheetName val="Működési kiadások 4_m"/>
      <sheetName val="Felhalmozás 5_m"/>
      <sheetName val="Mérleg 6_m_"/>
      <sheetName val="Ph_kiadásai 7_m"/>
      <sheetName val="ETKIKI kiadásai 7_1_m"/>
      <sheetName val="mérleg 8_m_"/>
      <sheetName val="Pénzmaradvány 9.m."/>
      <sheetName val="Adóbevételek felh.10.m. "/>
      <sheetName val="Támogatás elsz. 11.m."/>
      <sheetName val="Többéves kihatás 12_sz_ m_"/>
      <sheetName val="Vagyonkimutatás 13.m."/>
      <sheetName val="Adósságállomány 14.m."/>
      <sheetName val="Közvetett tám.15.m."/>
      <sheetName val="Pénzeszk.vál.16.m. "/>
      <sheetName val="Kisebbségi önk_17_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view="pageLayout" workbookViewId="0" topLeftCell="A1">
      <selection activeCell="A11" sqref="A11"/>
    </sheetView>
  </sheetViews>
  <sheetFormatPr defaultColWidth="9.00390625" defaultRowHeight="12.75"/>
  <cols>
    <col min="1" max="1" width="32.625" style="30" customWidth="1"/>
    <col min="2" max="2" width="11.625" style="30" customWidth="1"/>
    <col min="3" max="3" width="12.875" style="30" customWidth="1"/>
    <col min="4" max="4" width="11.625" style="30" customWidth="1"/>
    <col min="5" max="5" width="10.50390625" style="30" customWidth="1"/>
    <col min="6" max="6" width="9.875" style="30" customWidth="1"/>
    <col min="7" max="7" width="11.625" style="30" customWidth="1"/>
    <col min="8" max="8" width="9.125" style="30" customWidth="1"/>
    <col min="9" max="9" width="9.625" style="30" customWidth="1"/>
    <col min="10" max="10" width="10.00390625" style="30" customWidth="1"/>
    <col min="11" max="11" width="11.125" style="30" customWidth="1"/>
    <col min="12" max="12" width="11.00390625" style="30" customWidth="1"/>
    <col min="13" max="13" width="8.50390625" style="30" customWidth="1"/>
    <col min="14" max="16" width="13.50390625" style="30" customWidth="1"/>
    <col min="17" max="17" width="13.50390625" style="43" customWidth="1"/>
    <col min="18" max="18" width="15.375" style="440" bestFit="1" customWidth="1"/>
  </cols>
  <sheetData>
    <row r="3" spans="1:17" ht="37.5" customHeight="1">
      <c r="A3" s="823" t="s">
        <v>296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</row>
    <row r="4" spans="1:18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440">
        <f>483233-472796</f>
        <v>10437</v>
      </c>
    </row>
    <row r="5" spans="1:17" ht="18.75" customHeight="1" thickBot="1">
      <c r="A5" s="59"/>
      <c r="B5" s="59"/>
      <c r="C5" s="59"/>
      <c r="D5" s="59"/>
      <c r="E5" s="59"/>
      <c r="F5" s="522"/>
      <c r="G5" s="522"/>
      <c r="H5" s="522"/>
      <c r="I5" s="522"/>
      <c r="J5" s="522"/>
      <c r="K5" s="522"/>
      <c r="L5" s="522"/>
      <c r="M5" s="522"/>
      <c r="N5" s="824" t="s">
        <v>22</v>
      </c>
      <c r="O5" s="824"/>
      <c r="P5" s="824"/>
      <c r="Q5" s="824"/>
    </row>
    <row r="6" spans="1:18" s="18" customFormat="1" ht="14.25" customHeight="1" thickBot="1">
      <c r="A6" s="825" t="s">
        <v>87</v>
      </c>
      <c r="B6" s="827" t="s">
        <v>132</v>
      </c>
      <c r="C6" s="828"/>
      <c r="D6" s="828"/>
      <c r="E6" s="829"/>
      <c r="F6" s="827" t="s">
        <v>227</v>
      </c>
      <c r="G6" s="828"/>
      <c r="H6" s="828"/>
      <c r="I6" s="829"/>
      <c r="J6" s="827" t="s">
        <v>228</v>
      </c>
      <c r="K6" s="828"/>
      <c r="L6" s="828"/>
      <c r="M6" s="829"/>
      <c r="N6" s="830" t="s">
        <v>17</v>
      </c>
      <c r="O6" s="831"/>
      <c r="P6" s="831"/>
      <c r="Q6" s="832"/>
      <c r="R6" s="523"/>
    </row>
    <row r="7" spans="1:18" s="18" customFormat="1" ht="51" customHeight="1" thickBot="1">
      <c r="A7" s="826"/>
      <c r="B7" s="151" t="s">
        <v>133</v>
      </c>
      <c r="C7" s="151" t="s">
        <v>134</v>
      </c>
      <c r="D7" s="219" t="s">
        <v>135</v>
      </c>
      <c r="E7" s="236" t="s">
        <v>136</v>
      </c>
      <c r="F7" s="230" t="s">
        <v>133</v>
      </c>
      <c r="G7" s="151" t="s">
        <v>134</v>
      </c>
      <c r="H7" s="219" t="s">
        <v>135</v>
      </c>
      <c r="I7" s="236" t="s">
        <v>136</v>
      </c>
      <c r="J7" s="230" t="s">
        <v>133</v>
      </c>
      <c r="K7" s="151" t="s">
        <v>134</v>
      </c>
      <c r="L7" s="152" t="s">
        <v>135</v>
      </c>
      <c r="M7" s="152" t="s">
        <v>136</v>
      </c>
      <c r="N7" s="151" t="s">
        <v>133</v>
      </c>
      <c r="O7" s="151" t="s">
        <v>134</v>
      </c>
      <c r="P7" s="219" t="s">
        <v>135</v>
      </c>
      <c r="Q7" s="236" t="s">
        <v>136</v>
      </c>
      <c r="R7" s="523"/>
    </row>
    <row r="8" spans="1:18" s="18" customFormat="1" ht="56.25" customHeight="1" thickBot="1">
      <c r="A8" s="134" t="s">
        <v>56</v>
      </c>
      <c r="B8" s="80">
        <f>B9+B15</f>
        <v>240379</v>
      </c>
      <c r="C8" s="80">
        <f>C9+C15</f>
        <v>263911</v>
      </c>
      <c r="D8" s="220">
        <f>D9+D15</f>
        <v>263911</v>
      </c>
      <c r="E8" s="250">
        <f>D8/C8*100</f>
        <v>100</v>
      </c>
      <c r="F8" s="80">
        <f>F9+F15</f>
        <v>0</v>
      </c>
      <c r="G8" s="80">
        <f>G9+G15</f>
        <v>0</v>
      </c>
      <c r="H8" s="220">
        <f>H9+H15</f>
        <v>0</v>
      </c>
      <c r="I8" s="250"/>
      <c r="J8" s="135">
        <f>J9+J15</f>
        <v>0</v>
      </c>
      <c r="K8" s="123">
        <f>K9+K15</f>
        <v>0</v>
      </c>
      <c r="L8" s="136">
        <f>L9+L15</f>
        <v>0</v>
      </c>
      <c r="M8" s="291"/>
      <c r="N8" s="239">
        <f>J8+F8+B8</f>
        <v>240379</v>
      </c>
      <c r="O8" s="92">
        <f>K8+G8+C8</f>
        <v>263911</v>
      </c>
      <c r="P8" s="242">
        <f>L8+H8+D8</f>
        <v>263911</v>
      </c>
      <c r="Q8" s="250">
        <f>P8/O8*100</f>
        <v>100</v>
      </c>
      <c r="R8" s="523"/>
    </row>
    <row r="9" spans="1:18" s="18" customFormat="1" ht="33.75" customHeight="1" thickBot="1">
      <c r="A9" s="131" t="s">
        <v>60</v>
      </c>
      <c r="B9" s="113">
        <f>SUM(B10:B14)</f>
        <v>135058</v>
      </c>
      <c r="C9" s="81">
        <f>SUM(C10:C14)</f>
        <v>154337</v>
      </c>
      <c r="D9" s="82">
        <f>SUM(D10:D14)</f>
        <v>154337</v>
      </c>
      <c r="E9" s="138">
        <f aca="true" t="shared" si="0" ref="E9:E32">D9/C9*100</f>
        <v>100</v>
      </c>
      <c r="F9" s="113">
        <f>SUM(F10:F14)</f>
        <v>0</v>
      </c>
      <c r="G9" s="81">
        <f>SUM(G10:G14)</f>
        <v>0</v>
      </c>
      <c r="H9" s="82">
        <f>SUM(H10:H14)</f>
        <v>0</v>
      </c>
      <c r="I9" s="138"/>
      <c r="J9" s="113">
        <f>SUM(J10:J14)</f>
        <v>0</v>
      </c>
      <c r="K9" s="81">
        <f>SUM(K10:K14)</f>
        <v>0</v>
      </c>
      <c r="L9" s="82">
        <f>SUM(L10:L14)</f>
        <v>0</v>
      </c>
      <c r="M9" s="138"/>
      <c r="N9" s="113">
        <f aca="true" t="shared" si="1" ref="N9:P32">J9+F9+B9</f>
        <v>135058</v>
      </c>
      <c r="O9" s="81">
        <f t="shared" si="1"/>
        <v>154337</v>
      </c>
      <c r="P9" s="82">
        <f t="shared" si="1"/>
        <v>154337</v>
      </c>
      <c r="Q9" s="138">
        <f aca="true" t="shared" si="2" ref="Q9:Q44">P9/O9*100</f>
        <v>100</v>
      </c>
      <c r="R9" s="523"/>
    </row>
    <row r="10" spans="1:18" s="18" customFormat="1" ht="48.75" customHeight="1">
      <c r="A10" s="130" t="s">
        <v>57</v>
      </c>
      <c r="B10" s="215">
        <v>52300</v>
      </c>
      <c r="C10" s="86">
        <v>52571</v>
      </c>
      <c r="D10" s="221">
        <v>52571</v>
      </c>
      <c r="E10" s="296">
        <f t="shared" si="0"/>
        <v>100</v>
      </c>
      <c r="F10" s="215"/>
      <c r="G10" s="86"/>
      <c r="H10" s="118"/>
      <c r="I10" s="252"/>
      <c r="J10" s="215"/>
      <c r="K10" s="118"/>
      <c r="L10" s="118"/>
      <c r="M10" s="252"/>
      <c r="N10" s="292">
        <f t="shared" si="1"/>
        <v>52300</v>
      </c>
      <c r="O10" s="293">
        <f t="shared" si="1"/>
        <v>52571</v>
      </c>
      <c r="P10" s="243">
        <f t="shared" si="1"/>
        <v>52571</v>
      </c>
      <c r="Q10" s="252">
        <f t="shared" si="2"/>
        <v>100</v>
      </c>
      <c r="R10" s="523"/>
    </row>
    <row r="11" spans="1:18" s="18" customFormat="1" ht="48.75" customHeight="1">
      <c r="A11" s="83" t="s">
        <v>229</v>
      </c>
      <c r="B11" s="215">
        <v>42055</v>
      </c>
      <c r="C11" s="86">
        <v>42953</v>
      </c>
      <c r="D11" s="221">
        <v>42953</v>
      </c>
      <c r="E11" s="296">
        <v>100</v>
      </c>
      <c r="F11" s="215"/>
      <c r="G11" s="86"/>
      <c r="H11" s="118"/>
      <c r="I11" s="252"/>
      <c r="J11" s="215"/>
      <c r="K11" s="118"/>
      <c r="L11" s="118"/>
      <c r="M11" s="252"/>
      <c r="N11" s="292"/>
      <c r="O11" s="293"/>
      <c r="P11" s="243"/>
      <c r="Q11" s="252"/>
      <c r="R11" s="523"/>
    </row>
    <row r="12" spans="1:18" s="18" customFormat="1" ht="46.5" customHeight="1">
      <c r="A12" s="83" t="s">
        <v>58</v>
      </c>
      <c r="B12" s="215">
        <v>37525</v>
      </c>
      <c r="C12" s="86">
        <v>48324</v>
      </c>
      <c r="D12" s="221">
        <v>48324</v>
      </c>
      <c r="E12" s="297">
        <f t="shared" si="0"/>
        <v>100</v>
      </c>
      <c r="F12" s="215"/>
      <c r="G12" s="86"/>
      <c r="H12" s="118"/>
      <c r="I12" s="237"/>
      <c r="J12" s="215"/>
      <c r="K12" s="118"/>
      <c r="L12" s="118"/>
      <c r="M12" s="237"/>
      <c r="N12" s="238">
        <f t="shared" si="1"/>
        <v>37525</v>
      </c>
      <c r="O12" s="218">
        <f t="shared" si="1"/>
        <v>48324</v>
      </c>
      <c r="P12" s="241">
        <f t="shared" si="1"/>
        <v>48324</v>
      </c>
      <c r="Q12" s="237">
        <f t="shared" si="2"/>
        <v>100</v>
      </c>
      <c r="R12" s="523"/>
    </row>
    <row r="13" spans="1:18" s="18" customFormat="1" ht="40.5" customHeight="1">
      <c r="A13" s="83" t="s">
        <v>59</v>
      </c>
      <c r="B13" s="216">
        <v>3178</v>
      </c>
      <c r="C13" s="87">
        <v>3178</v>
      </c>
      <c r="D13" s="222">
        <v>3178</v>
      </c>
      <c r="E13" s="297">
        <f t="shared" si="0"/>
        <v>100</v>
      </c>
      <c r="F13" s="216"/>
      <c r="G13" s="87"/>
      <c r="H13" s="119"/>
      <c r="I13" s="237"/>
      <c r="J13" s="216"/>
      <c r="K13" s="119"/>
      <c r="L13" s="119"/>
      <c r="M13" s="237"/>
      <c r="N13" s="122">
        <f t="shared" si="1"/>
        <v>3178</v>
      </c>
      <c r="O13" s="78">
        <f t="shared" si="1"/>
        <v>3178</v>
      </c>
      <c r="P13" s="241">
        <f t="shared" si="1"/>
        <v>3178</v>
      </c>
      <c r="Q13" s="237">
        <f t="shared" si="2"/>
        <v>100</v>
      </c>
      <c r="R13" s="523"/>
    </row>
    <row r="14" spans="1:18" s="18" customFormat="1" ht="41.25">
      <c r="A14" s="83" t="s">
        <v>210</v>
      </c>
      <c r="B14" s="216">
        <v>0</v>
      </c>
      <c r="C14" s="87">
        <v>7311</v>
      </c>
      <c r="D14" s="222">
        <v>7311</v>
      </c>
      <c r="E14" s="297">
        <f t="shared" si="0"/>
        <v>100</v>
      </c>
      <c r="F14" s="216"/>
      <c r="G14" s="87"/>
      <c r="H14" s="119"/>
      <c r="I14" s="237"/>
      <c r="J14" s="216"/>
      <c r="K14" s="119"/>
      <c r="L14" s="119"/>
      <c r="M14" s="237"/>
      <c r="N14" s="122">
        <f t="shared" si="1"/>
        <v>0</v>
      </c>
      <c r="O14" s="78">
        <f t="shared" si="1"/>
        <v>7311</v>
      </c>
      <c r="P14" s="241">
        <f t="shared" si="1"/>
        <v>7311</v>
      </c>
      <c r="Q14" s="237">
        <f t="shared" si="2"/>
        <v>100</v>
      </c>
      <c r="R14" s="523"/>
    </row>
    <row r="15" spans="1:18" s="66" customFormat="1" ht="43.5" thickBot="1">
      <c r="A15" s="88" t="s">
        <v>130</v>
      </c>
      <c r="B15" s="217">
        <v>105321</v>
      </c>
      <c r="C15" s="91">
        <v>109574</v>
      </c>
      <c r="D15" s="223">
        <v>109574</v>
      </c>
      <c r="E15" s="298">
        <v>0</v>
      </c>
      <c r="F15" s="217">
        <v>0</v>
      </c>
      <c r="G15" s="91">
        <v>0</v>
      </c>
      <c r="H15" s="120">
        <v>0</v>
      </c>
      <c r="I15" s="298">
        <v>0</v>
      </c>
      <c r="J15" s="217">
        <v>0</v>
      </c>
      <c r="K15" s="120">
        <v>0</v>
      </c>
      <c r="L15" s="120">
        <v>0</v>
      </c>
      <c r="M15" s="298"/>
      <c r="N15" s="239">
        <f t="shared" si="1"/>
        <v>105321</v>
      </c>
      <c r="O15" s="92">
        <f t="shared" si="1"/>
        <v>109574</v>
      </c>
      <c r="P15" s="242">
        <f t="shared" si="1"/>
        <v>109574</v>
      </c>
      <c r="Q15" s="250">
        <f t="shared" si="2"/>
        <v>100</v>
      </c>
      <c r="R15" s="524"/>
    </row>
    <row r="16" spans="1:18" s="67" customFormat="1" ht="48.75" customHeight="1" thickBot="1">
      <c r="A16" s="79" t="s">
        <v>61</v>
      </c>
      <c r="B16" s="113">
        <f aca="true" t="shared" si="3" ref="B16:L16">SUM(B17:B18)</f>
        <v>45273</v>
      </c>
      <c r="C16" s="81">
        <f t="shared" si="3"/>
        <v>2352</v>
      </c>
      <c r="D16" s="82">
        <f t="shared" si="3"/>
        <v>2352</v>
      </c>
      <c r="E16" s="138">
        <f t="shared" si="0"/>
        <v>100</v>
      </c>
      <c r="F16" s="113">
        <f t="shared" si="3"/>
        <v>0</v>
      </c>
      <c r="G16" s="81">
        <f t="shared" si="3"/>
        <v>0</v>
      </c>
      <c r="H16" s="82">
        <f t="shared" si="3"/>
        <v>0</v>
      </c>
      <c r="I16" s="138"/>
      <c r="J16" s="113">
        <f t="shared" si="3"/>
        <v>0</v>
      </c>
      <c r="K16" s="82">
        <f t="shared" si="3"/>
        <v>0</v>
      </c>
      <c r="L16" s="82">
        <f t="shared" si="3"/>
        <v>0</v>
      </c>
      <c r="M16" s="138"/>
      <c r="N16" s="113">
        <f t="shared" si="1"/>
        <v>45273</v>
      </c>
      <c r="O16" s="81">
        <f t="shared" si="1"/>
        <v>2352</v>
      </c>
      <c r="P16" s="82">
        <f t="shared" si="1"/>
        <v>2352</v>
      </c>
      <c r="Q16" s="138">
        <f t="shared" si="2"/>
        <v>100</v>
      </c>
      <c r="R16" s="525"/>
    </row>
    <row r="17" spans="1:18" s="18" customFormat="1" ht="58.5" customHeight="1">
      <c r="A17" s="124" t="s">
        <v>107</v>
      </c>
      <c r="B17" s="125"/>
      <c r="C17" s="126">
        <v>2352</v>
      </c>
      <c r="D17" s="224">
        <v>2352</v>
      </c>
      <c r="E17" s="252">
        <f t="shared" si="0"/>
        <v>100</v>
      </c>
      <c r="F17" s="231"/>
      <c r="G17" s="127"/>
      <c r="H17" s="128"/>
      <c r="I17" s="252"/>
      <c r="J17" s="231"/>
      <c r="K17" s="128"/>
      <c r="L17" s="128"/>
      <c r="M17" s="252"/>
      <c r="N17" s="240">
        <f t="shared" si="1"/>
        <v>0</v>
      </c>
      <c r="O17" s="129">
        <f t="shared" si="1"/>
        <v>2352</v>
      </c>
      <c r="P17" s="243">
        <f t="shared" si="1"/>
        <v>2352</v>
      </c>
      <c r="Q17" s="252">
        <f t="shared" si="2"/>
        <v>100</v>
      </c>
      <c r="R17" s="523"/>
    </row>
    <row r="18" spans="1:18" s="18" customFormat="1" ht="48.75" customHeight="1" thickBot="1">
      <c r="A18" s="93" t="s">
        <v>62</v>
      </c>
      <c r="B18" s="94">
        <v>45273</v>
      </c>
      <c r="C18" s="95">
        <v>0</v>
      </c>
      <c r="D18" s="225">
        <v>0</v>
      </c>
      <c r="E18" s="250">
        <v>0</v>
      </c>
      <c r="F18" s="232"/>
      <c r="G18" s="96"/>
      <c r="H18" s="121"/>
      <c r="I18" s="250"/>
      <c r="J18" s="232"/>
      <c r="K18" s="121"/>
      <c r="L18" s="121"/>
      <c r="M18" s="250"/>
      <c r="N18" s="239">
        <f t="shared" si="1"/>
        <v>45273</v>
      </c>
      <c r="O18" s="92">
        <f t="shared" si="1"/>
        <v>0</v>
      </c>
      <c r="P18" s="242">
        <f t="shared" si="1"/>
        <v>0</v>
      </c>
      <c r="Q18" s="250"/>
      <c r="R18" s="523"/>
    </row>
    <row r="19" spans="1:18" s="60" customFormat="1" ht="14.25" thickBot="1">
      <c r="A19" s="79" t="s">
        <v>47</v>
      </c>
      <c r="B19" s="140">
        <f aca="true" t="shared" si="4" ref="B19:L19">B20+B21+B25</f>
        <v>64140</v>
      </c>
      <c r="C19" s="132">
        <f t="shared" si="4"/>
        <v>62493</v>
      </c>
      <c r="D19" s="133">
        <f t="shared" si="4"/>
        <v>62493</v>
      </c>
      <c r="E19" s="138">
        <f t="shared" si="0"/>
        <v>100</v>
      </c>
      <c r="F19" s="140">
        <f t="shared" si="4"/>
        <v>0</v>
      </c>
      <c r="G19" s="132">
        <f t="shared" si="4"/>
        <v>0</v>
      </c>
      <c r="H19" s="133">
        <f t="shared" si="4"/>
        <v>0</v>
      </c>
      <c r="I19" s="138"/>
      <c r="J19" s="140">
        <f t="shared" si="4"/>
        <v>0</v>
      </c>
      <c r="K19" s="133">
        <f t="shared" si="4"/>
        <v>0</v>
      </c>
      <c r="L19" s="133">
        <f t="shared" si="4"/>
        <v>0</v>
      </c>
      <c r="M19" s="138"/>
      <c r="N19" s="113">
        <f t="shared" si="1"/>
        <v>64140</v>
      </c>
      <c r="O19" s="81">
        <f t="shared" si="1"/>
        <v>62493</v>
      </c>
      <c r="P19" s="82">
        <f t="shared" si="1"/>
        <v>62493</v>
      </c>
      <c r="Q19" s="138">
        <f t="shared" si="2"/>
        <v>100</v>
      </c>
      <c r="R19" s="526"/>
    </row>
    <row r="20" spans="1:18" s="66" customFormat="1" ht="14.25">
      <c r="A20" s="97" t="s">
        <v>48</v>
      </c>
      <c r="B20" s="98">
        <v>4400</v>
      </c>
      <c r="C20" s="99">
        <v>4154</v>
      </c>
      <c r="D20" s="226">
        <v>4154</v>
      </c>
      <c r="E20" s="296">
        <f t="shared" si="0"/>
        <v>100</v>
      </c>
      <c r="F20" s="233"/>
      <c r="G20" s="100"/>
      <c r="H20" s="101"/>
      <c r="I20" s="252"/>
      <c r="J20" s="233"/>
      <c r="K20" s="101"/>
      <c r="L20" s="101"/>
      <c r="M20" s="252"/>
      <c r="N20" s="240">
        <f t="shared" si="1"/>
        <v>4400</v>
      </c>
      <c r="O20" s="129">
        <f t="shared" si="1"/>
        <v>4154</v>
      </c>
      <c r="P20" s="243">
        <f t="shared" si="1"/>
        <v>4154</v>
      </c>
      <c r="Q20" s="252">
        <f t="shared" si="2"/>
        <v>100</v>
      </c>
      <c r="R20" s="524"/>
    </row>
    <row r="21" spans="1:18" s="66" customFormat="1" ht="28.5">
      <c r="A21" s="102" t="s">
        <v>49</v>
      </c>
      <c r="B21" s="104">
        <v>57140</v>
      </c>
      <c r="C21" s="104">
        <v>56044</v>
      </c>
      <c r="D21" s="104">
        <v>56044</v>
      </c>
      <c r="E21" s="297">
        <f t="shared" si="0"/>
        <v>100</v>
      </c>
      <c r="F21" s="141">
        <f>F22+F23+F24</f>
        <v>0</v>
      </c>
      <c r="G21" s="103">
        <f>G22+G23+G24</f>
        <v>0</v>
      </c>
      <c r="H21" s="104">
        <f>H22+H23+H24</f>
        <v>0</v>
      </c>
      <c r="I21" s="237"/>
      <c r="J21" s="141">
        <f>J22+J23+J24</f>
        <v>0</v>
      </c>
      <c r="K21" s="104">
        <f>K22+K23+K24</f>
        <v>0</v>
      </c>
      <c r="L21" s="104">
        <f>L22+L23+L24</f>
        <v>0</v>
      </c>
      <c r="M21" s="237"/>
      <c r="N21" s="122">
        <f t="shared" si="1"/>
        <v>57140</v>
      </c>
      <c r="O21" s="78">
        <f t="shared" si="1"/>
        <v>56044</v>
      </c>
      <c r="P21" s="241">
        <f t="shared" si="1"/>
        <v>56044</v>
      </c>
      <c r="Q21" s="237">
        <f t="shared" si="2"/>
        <v>100</v>
      </c>
      <c r="R21" s="524"/>
    </row>
    <row r="22" spans="1:18" s="66" customFormat="1" ht="55.5">
      <c r="A22" s="93" t="s">
        <v>50</v>
      </c>
      <c r="B22" s="105">
        <v>51251</v>
      </c>
      <c r="C22" s="106">
        <v>50752</v>
      </c>
      <c r="D22" s="227">
        <v>50752</v>
      </c>
      <c r="E22" s="297">
        <f t="shared" si="0"/>
        <v>100</v>
      </c>
      <c r="F22" s="234"/>
      <c r="G22" s="107"/>
      <c r="H22" s="108"/>
      <c r="I22" s="237"/>
      <c r="J22" s="234"/>
      <c r="K22" s="108"/>
      <c r="L22" s="108"/>
      <c r="M22" s="237"/>
      <c r="N22" s="122">
        <f t="shared" si="1"/>
        <v>51251</v>
      </c>
      <c r="O22" s="78">
        <f t="shared" si="1"/>
        <v>50752</v>
      </c>
      <c r="P22" s="241">
        <f t="shared" si="1"/>
        <v>50752</v>
      </c>
      <c r="Q22" s="237">
        <f t="shared" si="2"/>
        <v>100</v>
      </c>
      <c r="R22" s="524"/>
    </row>
    <row r="23" spans="1:18" s="18" customFormat="1" ht="24.75" customHeight="1">
      <c r="A23" s="83" t="s">
        <v>51</v>
      </c>
      <c r="B23" s="109">
        <v>5889</v>
      </c>
      <c r="C23" s="110">
        <v>5292</v>
      </c>
      <c r="D23" s="228">
        <v>5292</v>
      </c>
      <c r="E23" s="297">
        <f t="shared" si="0"/>
        <v>100</v>
      </c>
      <c r="F23" s="235"/>
      <c r="G23" s="111"/>
      <c r="H23" s="112"/>
      <c r="I23" s="237"/>
      <c r="J23" s="235"/>
      <c r="K23" s="112"/>
      <c r="L23" s="112"/>
      <c r="M23" s="237"/>
      <c r="N23" s="122">
        <f t="shared" si="1"/>
        <v>5889</v>
      </c>
      <c r="O23" s="78">
        <f t="shared" si="1"/>
        <v>5292</v>
      </c>
      <c r="P23" s="241">
        <f t="shared" si="1"/>
        <v>5292</v>
      </c>
      <c r="Q23" s="237">
        <f t="shared" si="2"/>
        <v>100</v>
      </c>
      <c r="R23" s="523"/>
    </row>
    <row r="24" spans="1:18" s="18" customFormat="1" ht="47.25" customHeight="1">
      <c r="A24" s="83" t="s">
        <v>52</v>
      </c>
      <c r="B24" s="109">
        <v>0</v>
      </c>
      <c r="C24" s="110">
        <v>0</v>
      </c>
      <c r="D24" s="228">
        <v>0</v>
      </c>
      <c r="E24" s="297">
        <v>0</v>
      </c>
      <c r="F24" s="235"/>
      <c r="G24" s="111"/>
      <c r="H24" s="112"/>
      <c r="I24" s="237"/>
      <c r="J24" s="235"/>
      <c r="K24" s="112"/>
      <c r="L24" s="112"/>
      <c r="M24" s="237"/>
      <c r="N24" s="122">
        <f t="shared" si="1"/>
        <v>0</v>
      </c>
      <c r="O24" s="78">
        <f t="shared" si="1"/>
        <v>0</v>
      </c>
      <c r="P24" s="241">
        <f t="shared" si="1"/>
        <v>0</v>
      </c>
      <c r="Q24" s="237"/>
      <c r="R24" s="523"/>
    </row>
    <row r="25" spans="1:18" s="66" customFormat="1" ht="48.75" customHeight="1" thickBot="1">
      <c r="A25" s="289" t="s">
        <v>53</v>
      </c>
      <c r="B25" s="89">
        <v>2600</v>
      </c>
      <c r="C25" s="90">
        <v>2295</v>
      </c>
      <c r="D25" s="223">
        <v>2295</v>
      </c>
      <c r="E25" s="298">
        <f t="shared" si="0"/>
        <v>100</v>
      </c>
      <c r="F25" s="217"/>
      <c r="G25" s="91"/>
      <c r="H25" s="120"/>
      <c r="I25" s="250"/>
      <c r="J25" s="234"/>
      <c r="K25" s="108"/>
      <c r="L25" s="108"/>
      <c r="M25" s="250"/>
      <c r="N25" s="239">
        <f t="shared" si="1"/>
        <v>2600</v>
      </c>
      <c r="O25" s="92">
        <f t="shared" si="1"/>
        <v>2295</v>
      </c>
      <c r="P25" s="242">
        <f t="shared" si="1"/>
        <v>2295</v>
      </c>
      <c r="Q25" s="250">
        <f t="shared" si="2"/>
        <v>100</v>
      </c>
      <c r="R25" s="524"/>
    </row>
    <row r="26" spans="1:18" s="18" customFormat="1" ht="14.25" thickBot="1">
      <c r="A26" s="79" t="s">
        <v>54</v>
      </c>
      <c r="B26" s="143">
        <v>77114</v>
      </c>
      <c r="C26" s="81">
        <v>88878</v>
      </c>
      <c r="D26" s="290">
        <v>88870</v>
      </c>
      <c r="E26" s="138">
        <f t="shared" si="0"/>
        <v>99.99099889736492</v>
      </c>
      <c r="F26" s="113">
        <v>0</v>
      </c>
      <c r="G26" s="81">
        <v>13</v>
      </c>
      <c r="H26" s="82">
        <v>13</v>
      </c>
      <c r="I26" s="138">
        <f>H26/G26*100</f>
        <v>100</v>
      </c>
      <c r="J26" s="113">
        <v>0</v>
      </c>
      <c r="K26" s="82">
        <v>9785</v>
      </c>
      <c r="L26" s="82">
        <v>9785</v>
      </c>
      <c r="M26" s="138">
        <f>L26/K26*100</f>
        <v>100</v>
      </c>
      <c r="N26" s="113">
        <f t="shared" si="1"/>
        <v>77114</v>
      </c>
      <c r="O26" s="81">
        <f t="shared" si="1"/>
        <v>98676</v>
      </c>
      <c r="P26" s="82">
        <f t="shared" si="1"/>
        <v>98668</v>
      </c>
      <c r="Q26" s="138">
        <f t="shared" si="2"/>
        <v>99.99189265880256</v>
      </c>
      <c r="R26" s="523"/>
    </row>
    <row r="27" spans="1:17" ht="14.25" thickBot="1">
      <c r="A27" s="79" t="s">
        <v>55</v>
      </c>
      <c r="B27" s="137">
        <v>480</v>
      </c>
      <c r="C27" s="138">
        <v>480</v>
      </c>
      <c r="D27" s="229">
        <v>480</v>
      </c>
      <c r="E27" s="138">
        <f t="shared" si="0"/>
        <v>100</v>
      </c>
      <c r="F27" s="149">
        <v>0</v>
      </c>
      <c r="G27" s="35">
        <v>0</v>
      </c>
      <c r="H27" s="139">
        <v>0</v>
      </c>
      <c r="I27" s="138"/>
      <c r="J27" s="149">
        <f>SUM(J29:J30)</f>
        <v>0</v>
      </c>
      <c r="K27" s="139">
        <f>SUM(K29:K30)</f>
        <v>0</v>
      </c>
      <c r="L27" s="139">
        <f>SUM(L29:L30)</f>
        <v>0</v>
      </c>
      <c r="M27" s="138"/>
      <c r="N27" s="113">
        <f t="shared" si="1"/>
        <v>480</v>
      </c>
      <c r="O27" s="81">
        <f t="shared" si="1"/>
        <v>480</v>
      </c>
      <c r="P27" s="82">
        <f t="shared" si="1"/>
        <v>480</v>
      </c>
      <c r="Q27" s="138"/>
    </row>
    <row r="28" spans="1:17" ht="32.25" customHeight="1" thickBot="1">
      <c r="A28" s="281" t="s">
        <v>72</v>
      </c>
      <c r="B28" s="282">
        <v>44550</v>
      </c>
      <c r="C28" s="283">
        <v>54553</v>
      </c>
      <c r="D28" s="284">
        <v>54553</v>
      </c>
      <c r="E28" s="285">
        <f t="shared" si="0"/>
        <v>100</v>
      </c>
      <c r="F28" s="286"/>
      <c r="G28" s="287"/>
      <c r="H28" s="288"/>
      <c r="I28" s="285"/>
      <c r="J28" s="286"/>
      <c r="K28" s="288">
        <v>776</v>
      </c>
      <c r="L28" s="288">
        <v>776</v>
      </c>
      <c r="M28" s="285">
        <v>100</v>
      </c>
      <c r="N28" s="282">
        <f t="shared" si="1"/>
        <v>44550</v>
      </c>
      <c r="O28" s="283">
        <f t="shared" si="1"/>
        <v>55329</v>
      </c>
      <c r="P28" s="284">
        <f t="shared" si="1"/>
        <v>55329</v>
      </c>
      <c r="Q28" s="285">
        <f t="shared" si="2"/>
        <v>100</v>
      </c>
    </row>
    <row r="29" spans="1:18" s="18" customFormat="1" ht="27.75" thickBot="1">
      <c r="A29" s="79" t="s">
        <v>63</v>
      </c>
      <c r="B29" s="113">
        <f>SUM(B30:B31)</f>
        <v>0</v>
      </c>
      <c r="C29" s="81">
        <v>0</v>
      </c>
      <c r="D29" s="82">
        <v>0</v>
      </c>
      <c r="E29" s="138">
        <v>0</v>
      </c>
      <c r="F29" s="113">
        <f>SUM(F30:F31)</f>
        <v>0</v>
      </c>
      <c r="G29" s="81">
        <f>SUM(G30)</f>
        <v>0</v>
      </c>
      <c r="H29" s="82">
        <f>SUM(H30)</f>
        <v>0</v>
      </c>
      <c r="I29" s="138"/>
      <c r="J29" s="113">
        <f>SUM(J30)</f>
        <v>0</v>
      </c>
      <c r="K29" s="82">
        <f>SUM(K30)</f>
        <v>0</v>
      </c>
      <c r="L29" s="82">
        <f>SUM(L30)</f>
        <v>0</v>
      </c>
      <c r="M29" s="138"/>
      <c r="N29" s="113">
        <f t="shared" si="1"/>
        <v>0</v>
      </c>
      <c r="O29" s="81">
        <f t="shared" si="1"/>
        <v>0</v>
      </c>
      <c r="P29" s="82">
        <f t="shared" si="1"/>
        <v>0</v>
      </c>
      <c r="Q29" s="138"/>
      <c r="R29" s="523"/>
    </row>
    <row r="30" spans="1:18" s="18" customFormat="1" ht="54.75">
      <c r="A30" s="130" t="s">
        <v>211</v>
      </c>
      <c r="B30" s="84">
        <v>0</v>
      </c>
      <c r="C30" s="85">
        <v>0</v>
      </c>
      <c r="D30" s="280">
        <v>0</v>
      </c>
      <c r="E30" s="296">
        <v>0</v>
      </c>
      <c r="F30" s="215"/>
      <c r="G30" s="86"/>
      <c r="H30" s="118"/>
      <c r="I30" s="252"/>
      <c r="J30" s="215"/>
      <c r="K30" s="118"/>
      <c r="L30" s="118"/>
      <c r="M30" s="252"/>
      <c r="N30" s="765">
        <f t="shared" si="1"/>
        <v>0</v>
      </c>
      <c r="O30" s="766">
        <f t="shared" si="1"/>
        <v>0</v>
      </c>
      <c r="P30" s="766">
        <f t="shared" si="1"/>
        <v>0</v>
      </c>
      <c r="Q30" s="767"/>
      <c r="R30" s="523"/>
    </row>
    <row r="31" spans="1:18" s="18" customFormat="1" ht="48" customHeight="1" thickBot="1">
      <c r="A31" s="146" t="s">
        <v>212</v>
      </c>
      <c r="B31" s="94">
        <v>0</v>
      </c>
      <c r="C31" s="95">
        <v>0</v>
      </c>
      <c r="D31" s="249">
        <v>0</v>
      </c>
      <c r="E31" s="250">
        <v>0</v>
      </c>
      <c r="F31" s="232"/>
      <c r="G31" s="96"/>
      <c r="H31" s="121"/>
      <c r="I31" s="250"/>
      <c r="J31" s="232"/>
      <c r="K31" s="128"/>
      <c r="L31" s="128"/>
      <c r="M31" s="250"/>
      <c r="N31" s="768">
        <f t="shared" si="1"/>
        <v>0</v>
      </c>
      <c r="O31" s="769">
        <f t="shared" si="1"/>
        <v>0</v>
      </c>
      <c r="P31" s="769">
        <f t="shared" si="1"/>
        <v>0</v>
      </c>
      <c r="Q31" s="770"/>
      <c r="R31" s="523"/>
    </row>
    <row r="32" spans="1:18" s="24" customFormat="1" ht="27.75" thickBot="1">
      <c r="A32" s="142" t="s">
        <v>73</v>
      </c>
      <c r="B32" s="251">
        <f>B8+B16+B19+B29+B28+B26+B27</f>
        <v>471936</v>
      </c>
      <c r="C32" s="144">
        <f>C8+C16+C19+C29+C28+C26+C27</f>
        <v>472667</v>
      </c>
      <c r="D32" s="145">
        <f>D8+D16+D19+D29+D28+D26+D27</f>
        <v>472659</v>
      </c>
      <c r="E32" s="138">
        <f t="shared" si="0"/>
        <v>99.99830747651094</v>
      </c>
      <c r="F32" s="143">
        <f>F8+F16+F19+F29+F28+F26+F27</f>
        <v>0</v>
      </c>
      <c r="G32" s="144">
        <f>G8+G16+G19+G29+G28+G26+G27</f>
        <v>13</v>
      </c>
      <c r="H32" s="145">
        <f>H8+H16+H19+H29+H28+H26+H27</f>
        <v>13</v>
      </c>
      <c r="I32" s="138">
        <f>H32/G32*100</f>
        <v>100</v>
      </c>
      <c r="J32" s="143">
        <f>J8+J16+J19+J29+J28+J26+J27</f>
        <v>0</v>
      </c>
      <c r="K32" s="145">
        <f>K8+K16+K19+K29+K28+K26+K27</f>
        <v>10561</v>
      </c>
      <c r="L32" s="145">
        <f>L8+L16+L19+L29+L28+L26+L27</f>
        <v>10561</v>
      </c>
      <c r="M32" s="138">
        <f>L32/K32*100</f>
        <v>100</v>
      </c>
      <c r="N32" s="113">
        <f t="shared" si="1"/>
        <v>471936</v>
      </c>
      <c r="O32" s="81">
        <f t="shared" si="1"/>
        <v>483241</v>
      </c>
      <c r="P32" s="82">
        <f t="shared" si="1"/>
        <v>483233</v>
      </c>
      <c r="Q32" s="138">
        <f t="shared" si="2"/>
        <v>99.99834451133079</v>
      </c>
      <c r="R32" s="479"/>
    </row>
    <row r="33" spans="1:18" s="24" customFormat="1" ht="14.25" thickBot="1">
      <c r="A33" s="820" t="s">
        <v>71</v>
      </c>
      <c r="B33" s="821"/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2"/>
      <c r="R33" s="479"/>
    </row>
    <row r="34" spans="1:17" ht="14.25" thickBot="1">
      <c r="A34" s="253" t="s">
        <v>70</v>
      </c>
      <c r="B34" s="35">
        <f>B35</f>
        <v>0</v>
      </c>
      <c r="C34" s="35">
        <f>C35</f>
        <v>41965</v>
      </c>
      <c r="D34" s="139">
        <f>D35</f>
        <v>41965</v>
      </c>
      <c r="E34" s="138">
        <f>D34/C34*100</f>
        <v>100</v>
      </c>
      <c r="F34" s="149">
        <f>F35</f>
        <v>44935</v>
      </c>
      <c r="G34" s="35">
        <f>G35</f>
        <v>40877</v>
      </c>
      <c r="H34" s="139">
        <f>H35</f>
        <v>40877</v>
      </c>
      <c r="I34" s="291">
        <f>H34/G34*100</f>
        <v>100</v>
      </c>
      <c r="J34" s="294">
        <f>J35</f>
        <v>45411</v>
      </c>
      <c r="K34" s="294">
        <f>K35</f>
        <v>59646</v>
      </c>
      <c r="L34" s="294">
        <f>L35</f>
        <v>59376</v>
      </c>
      <c r="M34" s="291">
        <f>L34/K34*100</f>
        <v>99.54732924253094</v>
      </c>
      <c r="N34" s="149">
        <f>F34+B34+J34</f>
        <v>90346</v>
      </c>
      <c r="O34" s="35">
        <v>142477</v>
      </c>
      <c r="P34" s="35">
        <v>142207</v>
      </c>
      <c r="Q34" s="138">
        <f t="shared" si="2"/>
        <v>99.81049572913523</v>
      </c>
    </row>
    <row r="35" spans="1:18" s="26" customFormat="1" ht="33" customHeight="1">
      <c r="A35" s="527" t="s">
        <v>64</v>
      </c>
      <c r="B35" s="528">
        <v>0</v>
      </c>
      <c r="C35" s="528">
        <f>C36+C40+C43+C44</f>
        <v>41965</v>
      </c>
      <c r="D35" s="528">
        <f>D36+D40+D43+D44</f>
        <v>41965</v>
      </c>
      <c r="E35" s="296">
        <f aca="true" t="shared" si="5" ref="E35:E41">D35/C35*100</f>
        <v>100</v>
      </c>
      <c r="F35" s="528">
        <f>F36+F40+F44</f>
        <v>44935</v>
      </c>
      <c r="G35" s="529">
        <f aca="true" t="shared" si="6" ref="G35:L35">G36+G40+G44</f>
        <v>40877</v>
      </c>
      <c r="H35" s="530">
        <f t="shared" si="6"/>
        <v>40877</v>
      </c>
      <c r="I35" s="531">
        <f>H35/G35*100</f>
        <v>100</v>
      </c>
      <c r="J35" s="528">
        <f t="shared" si="6"/>
        <v>45411</v>
      </c>
      <c r="K35" s="529">
        <f t="shared" si="6"/>
        <v>59646</v>
      </c>
      <c r="L35" s="530">
        <f t="shared" si="6"/>
        <v>59376</v>
      </c>
      <c r="M35" s="532">
        <f>L35/K35*100</f>
        <v>99.54732924253094</v>
      </c>
      <c r="N35" s="771">
        <f aca="true" t="shared" si="7" ref="N35:P44">F35+B35+J35</f>
        <v>90346</v>
      </c>
      <c r="O35" s="772">
        <v>142477</v>
      </c>
      <c r="P35" s="772">
        <v>142207</v>
      </c>
      <c r="Q35" s="773">
        <f t="shared" si="2"/>
        <v>99.81049572913523</v>
      </c>
      <c r="R35" s="533"/>
    </row>
    <row r="36" spans="1:17" ht="33" customHeight="1">
      <c r="A36" s="534" t="s">
        <v>65</v>
      </c>
      <c r="B36" s="114">
        <v>0</v>
      </c>
      <c r="C36" s="114">
        <v>26590</v>
      </c>
      <c r="D36" s="114">
        <v>26590</v>
      </c>
      <c r="E36" s="297">
        <f t="shared" si="5"/>
        <v>100</v>
      </c>
      <c r="F36" s="535"/>
      <c r="G36" s="114"/>
      <c r="H36" s="247"/>
      <c r="I36" s="537"/>
      <c r="J36" s="538"/>
      <c r="K36" s="115"/>
      <c r="L36" s="244"/>
      <c r="M36" s="237"/>
      <c r="N36" s="774">
        <f t="shared" si="7"/>
        <v>0</v>
      </c>
      <c r="O36" s="218">
        <f>G36+C36+K36</f>
        <v>26590</v>
      </c>
      <c r="P36" s="218">
        <f t="shared" si="7"/>
        <v>26590</v>
      </c>
      <c r="Q36" s="775">
        <f t="shared" si="2"/>
        <v>100</v>
      </c>
    </row>
    <row r="37" spans="1:17" ht="33" customHeight="1">
      <c r="A37" s="534" t="s">
        <v>131</v>
      </c>
      <c r="B37" s="535">
        <v>0</v>
      </c>
      <c r="C37" s="114">
        <v>0</v>
      </c>
      <c r="D37" s="536">
        <v>0</v>
      </c>
      <c r="E37" s="297">
        <v>0</v>
      </c>
      <c r="F37" s="535"/>
      <c r="G37" s="114"/>
      <c r="H37" s="247"/>
      <c r="I37" s="537"/>
      <c r="J37" s="538"/>
      <c r="K37" s="115"/>
      <c r="L37" s="244"/>
      <c r="M37" s="237"/>
      <c r="N37" s="774">
        <f t="shared" si="7"/>
        <v>0</v>
      </c>
      <c r="O37" s="218">
        <f t="shared" si="7"/>
        <v>0</v>
      </c>
      <c r="P37" s="218">
        <f t="shared" si="7"/>
        <v>0</v>
      </c>
      <c r="Q37" s="775"/>
    </row>
    <row r="38" spans="1:17" ht="33" customHeight="1">
      <c r="A38" s="534" t="s">
        <v>213</v>
      </c>
      <c r="B38" s="535">
        <v>0</v>
      </c>
      <c r="C38" s="114">
        <v>0</v>
      </c>
      <c r="D38" s="536">
        <v>0</v>
      </c>
      <c r="E38" s="297">
        <v>0</v>
      </c>
      <c r="F38" s="535"/>
      <c r="G38" s="114"/>
      <c r="H38" s="247"/>
      <c r="I38" s="537"/>
      <c r="J38" s="538"/>
      <c r="K38" s="115"/>
      <c r="L38" s="244"/>
      <c r="M38" s="237"/>
      <c r="N38" s="774">
        <f t="shared" si="7"/>
        <v>0</v>
      </c>
      <c r="O38" s="218">
        <f t="shared" si="7"/>
        <v>0</v>
      </c>
      <c r="P38" s="218">
        <f t="shared" si="7"/>
        <v>0</v>
      </c>
      <c r="Q38" s="775"/>
    </row>
    <row r="39" spans="1:17" ht="33" customHeight="1">
      <c r="A39" s="534" t="s">
        <v>144</v>
      </c>
      <c r="B39" s="535">
        <v>0</v>
      </c>
      <c r="C39" s="114">
        <v>0</v>
      </c>
      <c r="D39" s="536">
        <v>0</v>
      </c>
      <c r="E39" s="297">
        <v>0</v>
      </c>
      <c r="F39" s="535"/>
      <c r="G39" s="114"/>
      <c r="H39" s="247"/>
      <c r="I39" s="537"/>
      <c r="J39" s="538"/>
      <c r="K39" s="115"/>
      <c r="L39" s="244"/>
      <c r="M39" s="250"/>
      <c r="N39" s="774">
        <f t="shared" si="7"/>
        <v>0</v>
      </c>
      <c r="O39" s="218">
        <f t="shared" si="7"/>
        <v>0</v>
      </c>
      <c r="P39" s="218">
        <f t="shared" si="7"/>
        <v>0</v>
      </c>
      <c r="Q39" s="775"/>
    </row>
    <row r="40" spans="1:18" s="26" customFormat="1" ht="14.25">
      <c r="A40" s="539" t="s">
        <v>66</v>
      </c>
      <c r="B40" s="540">
        <f aca="true" t="shared" si="8" ref="B40:J40">SUM(B41:B42)</f>
        <v>0</v>
      </c>
      <c r="C40" s="150">
        <f t="shared" si="8"/>
        <v>9770</v>
      </c>
      <c r="D40" s="541">
        <f t="shared" si="8"/>
        <v>9770</v>
      </c>
      <c r="E40" s="297">
        <f t="shared" si="5"/>
        <v>100</v>
      </c>
      <c r="F40" s="540">
        <v>0</v>
      </c>
      <c r="G40" s="150">
        <f t="shared" si="8"/>
        <v>0</v>
      </c>
      <c r="H40" s="245">
        <f t="shared" si="8"/>
        <v>0</v>
      </c>
      <c r="I40" s="245"/>
      <c r="J40" s="540">
        <f t="shared" si="8"/>
        <v>0</v>
      </c>
      <c r="K40" s="150">
        <f>SUM(K41)</f>
        <v>11</v>
      </c>
      <c r="L40" s="150">
        <f>SUM(L41)</f>
        <v>11</v>
      </c>
      <c r="M40" s="297">
        <f>L40/K40*100</f>
        <v>100</v>
      </c>
      <c r="N40" s="774">
        <f t="shared" si="7"/>
        <v>0</v>
      </c>
      <c r="O40" s="218">
        <f t="shared" si="7"/>
        <v>9781</v>
      </c>
      <c r="P40" s="218">
        <f t="shared" si="7"/>
        <v>9781</v>
      </c>
      <c r="Q40" s="775">
        <f>P40/O40*100</f>
        <v>100</v>
      </c>
      <c r="R40" s="533"/>
    </row>
    <row r="41" spans="1:18" s="68" customFormat="1" ht="14.25">
      <c r="A41" s="534" t="s">
        <v>68</v>
      </c>
      <c r="B41" s="535">
        <v>0</v>
      </c>
      <c r="C41" s="114">
        <v>9770</v>
      </c>
      <c r="D41" s="536">
        <v>9770</v>
      </c>
      <c r="E41" s="297">
        <f t="shared" si="5"/>
        <v>100</v>
      </c>
      <c r="F41" s="542">
        <v>0</v>
      </c>
      <c r="G41" s="116">
        <v>0</v>
      </c>
      <c r="H41" s="248">
        <v>0</v>
      </c>
      <c r="I41" s="543"/>
      <c r="J41" s="544"/>
      <c r="K41" s="117">
        <v>11</v>
      </c>
      <c r="L41" s="246">
        <v>11</v>
      </c>
      <c r="M41" s="237"/>
      <c r="N41" s="774">
        <f t="shared" si="7"/>
        <v>0</v>
      </c>
      <c r="O41" s="218">
        <f t="shared" si="7"/>
        <v>9781</v>
      </c>
      <c r="P41" s="218">
        <f t="shared" si="7"/>
        <v>9781</v>
      </c>
      <c r="Q41" s="775">
        <f>P41/O41*100</f>
        <v>100</v>
      </c>
      <c r="R41" s="545"/>
    </row>
    <row r="42" spans="1:17" ht="14.25">
      <c r="A42" s="546" t="s">
        <v>67</v>
      </c>
      <c r="B42" s="547">
        <v>0</v>
      </c>
      <c r="C42" s="111">
        <v>0</v>
      </c>
      <c r="D42" s="548">
        <v>0</v>
      </c>
      <c r="E42" s="298">
        <v>0</v>
      </c>
      <c r="F42" s="547"/>
      <c r="G42" s="111"/>
      <c r="H42" s="112"/>
      <c r="I42" s="537"/>
      <c r="J42" s="538"/>
      <c r="K42" s="115"/>
      <c r="L42" s="244"/>
      <c r="M42" s="237"/>
      <c r="N42" s="774">
        <f t="shared" si="7"/>
        <v>0</v>
      </c>
      <c r="O42" s="218">
        <f t="shared" si="7"/>
        <v>0</v>
      </c>
      <c r="P42" s="218">
        <f t="shared" si="7"/>
        <v>0</v>
      </c>
      <c r="Q42" s="775"/>
    </row>
    <row r="43" spans="1:17" ht="28.5" thickBot="1">
      <c r="A43" s="549" t="s">
        <v>204</v>
      </c>
      <c r="B43" s="535"/>
      <c r="C43" s="114">
        <v>5605</v>
      </c>
      <c r="D43" s="536">
        <v>5605</v>
      </c>
      <c r="E43" s="298">
        <v>100</v>
      </c>
      <c r="F43" s="550"/>
      <c r="G43" s="551"/>
      <c r="H43" s="552"/>
      <c r="I43" s="553"/>
      <c r="J43" s="554"/>
      <c r="K43" s="555"/>
      <c r="L43" s="556"/>
      <c r="M43" s="557"/>
      <c r="N43" s="776">
        <f t="shared" si="7"/>
        <v>0</v>
      </c>
      <c r="O43" s="777">
        <f t="shared" si="7"/>
        <v>5605</v>
      </c>
      <c r="P43" s="777">
        <f t="shared" si="7"/>
        <v>5605</v>
      </c>
      <c r="Q43" s="778">
        <v>100</v>
      </c>
    </row>
    <row r="44" spans="1:17" ht="33" customHeight="1" thickBot="1">
      <c r="A44" s="558" t="s">
        <v>69</v>
      </c>
      <c r="B44" s="559"/>
      <c r="C44" s="560"/>
      <c r="D44" s="561"/>
      <c r="E44" s="295"/>
      <c r="F44" s="562">
        <v>44935</v>
      </c>
      <c r="G44" s="560">
        <v>40877</v>
      </c>
      <c r="H44" s="563">
        <v>40877</v>
      </c>
      <c r="I44" s="564">
        <f>H44/G44*100</f>
        <v>100</v>
      </c>
      <c r="J44" s="565">
        <v>45411</v>
      </c>
      <c r="K44" s="566">
        <f>16709+42926</f>
        <v>59635</v>
      </c>
      <c r="L44" s="567">
        <f>16709+42656</f>
        <v>59365</v>
      </c>
      <c r="M44" s="564">
        <f>L44/K44*100</f>
        <v>99.54724574494843</v>
      </c>
      <c r="N44" s="149">
        <f t="shared" si="7"/>
        <v>90346</v>
      </c>
      <c r="O44" s="35">
        <f t="shared" si="7"/>
        <v>100512</v>
      </c>
      <c r="P44" s="35">
        <f t="shared" si="7"/>
        <v>100242</v>
      </c>
      <c r="Q44" s="138">
        <f t="shared" si="2"/>
        <v>99.73137535816619</v>
      </c>
    </row>
    <row r="45" spans="1:18" s="21" customFormat="1" ht="21.75" customHeight="1">
      <c r="A45" s="36"/>
      <c r="B45" s="36"/>
      <c r="C45" s="36"/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8"/>
      <c r="O45" s="40"/>
      <c r="P45" s="40"/>
      <c r="Q45" s="39"/>
      <c r="R45" s="568"/>
    </row>
    <row r="46" spans="1:17" ht="13.5">
      <c r="A46" s="36"/>
      <c r="B46" s="36"/>
      <c r="C46" s="36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40"/>
      <c r="O46" s="40"/>
      <c r="P46" s="40"/>
      <c r="Q46" s="39"/>
    </row>
    <row r="47" spans="1:17" s="440" customFormat="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3.5">
      <c r="A48" s="41"/>
      <c r="B48" s="41"/>
      <c r="C48" s="41"/>
      <c r="D48" s="41"/>
      <c r="E48" s="41"/>
      <c r="F48" s="39"/>
      <c r="G48" s="39"/>
      <c r="H48" s="39"/>
      <c r="I48" s="39"/>
      <c r="J48" s="39"/>
      <c r="K48" s="39"/>
      <c r="L48" s="39"/>
      <c r="M48" s="39"/>
      <c r="N48" s="40"/>
      <c r="O48" s="40"/>
      <c r="P48" s="40"/>
      <c r="Q48" s="39"/>
    </row>
    <row r="49" spans="14:16" ht="13.5">
      <c r="N49" s="42"/>
      <c r="O49" s="42"/>
      <c r="P49" s="42"/>
    </row>
    <row r="50" ht="13.5">
      <c r="Q50" s="44"/>
    </row>
  </sheetData>
  <sheetProtection/>
  <mergeCells count="8">
    <mergeCell ref="A33:Q33"/>
    <mergeCell ref="A3:Q3"/>
    <mergeCell ref="N5:Q5"/>
    <mergeCell ref="A6:A7"/>
    <mergeCell ref="B6:E6"/>
    <mergeCell ref="F6:I6"/>
    <mergeCell ref="J6:M6"/>
    <mergeCell ref="N6:Q6"/>
  </mergeCells>
  <printOptions/>
  <pageMargins left="0.1968503937007874" right="0.1968503937007874" top="0.7480314960629921" bottom="0.3937007874015748" header="0.5118110236220472" footer="0.5118110236220472"/>
  <pageSetup horizontalDpi="600" verticalDpi="600" orientation="landscape" paperSize="9" scale="65" r:id="rId1"/>
  <headerFooter alignWithMargins="0">
    <oddHeader>&amp;R1.sz. melléklet
5/2016.(VI.02.) Újszilvás  Önk.r.</oddHeader>
  </headerFooter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view="pageLayout" zoomScaleSheetLayoutView="100" workbookViewId="0" topLeftCell="A1">
      <selection activeCell="F3" sqref="F3"/>
    </sheetView>
  </sheetViews>
  <sheetFormatPr defaultColWidth="9.00390625" defaultRowHeight="12.75"/>
  <cols>
    <col min="1" max="1" width="42.125" style="0" customWidth="1"/>
    <col min="2" max="2" width="9.50390625" style="0" customWidth="1"/>
    <col min="3" max="4" width="13.125" style="0" customWidth="1"/>
    <col min="5" max="5" width="8.625" style="0" customWidth="1"/>
    <col min="6" max="6" width="43.625" style="0" customWidth="1"/>
    <col min="7" max="7" width="9.375" style="0" customWidth="1"/>
    <col min="8" max="8" width="12.50390625" style="0" customWidth="1"/>
    <col min="9" max="9" width="10.625" style="0" customWidth="1"/>
    <col min="10" max="10" width="10.875" style="0" customWidth="1"/>
  </cols>
  <sheetData>
    <row r="1" spans="1:10" ht="15">
      <c r="A1" s="901" t="s">
        <v>299</v>
      </c>
      <c r="B1" s="901"/>
      <c r="C1" s="901"/>
      <c r="D1" s="901"/>
      <c r="E1" s="901"/>
      <c r="F1" s="901"/>
      <c r="G1" s="901"/>
      <c r="H1" s="901"/>
      <c r="I1" s="901"/>
      <c r="J1" s="901"/>
    </row>
    <row r="2" spans="1:10" ht="12.75">
      <c r="A2" s="337"/>
      <c r="B2" s="339"/>
      <c r="C2" s="339"/>
      <c r="D2" s="339"/>
      <c r="E2" s="337"/>
      <c r="F2" s="337"/>
      <c r="G2" s="3"/>
      <c r="H2" s="338"/>
      <c r="I2" s="338"/>
      <c r="J2" s="3"/>
    </row>
    <row r="3" spans="1:10" ht="13.5" thickBot="1">
      <c r="A3" s="3"/>
      <c r="B3" s="3"/>
      <c r="C3" s="3"/>
      <c r="D3" s="3"/>
      <c r="E3" s="3"/>
      <c r="F3" s="3"/>
      <c r="G3" s="3"/>
      <c r="H3" s="902" t="s">
        <v>147</v>
      </c>
      <c r="I3" s="902"/>
      <c r="J3" s="902"/>
    </row>
    <row r="4" spans="1:10" ht="12.75">
      <c r="A4" s="340"/>
      <c r="B4" s="354"/>
      <c r="C4" s="354"/>
      <c r="D4" s="355"/>
      <c r="E4" s="354"/>
      <c r="F4" s="341"/>
      <c r="G4" s="354"/>
      <c r="H4" s="354"/>
      <c r="I4" s="355"/>
      <c r="J4" s="354"/>
    </row>
    <row r="5" spans="1:10" ht="12.75">
      <c r="A5" s="342" t="s">
        <v>156</v>
      </c>
      <c r="B5" s="356" t="s">
        <v>133</v>
      </c>
      <c r="C5" s="356" t="s">
        <v>134</v>
      </c>
      <c r="D5" s="357" t="s">
        <v>135</v>
      </c>
      <c r="E5" s="356" t="s">
        <v>167</v>
      </c>
      <c r="F5" s="343" t="s">
        <v>157</v>
      </c>
      <c r="G5" s="356" t="s">
        <v>133</v>
      </c>
      <c r="H5" s="356" t="s">
        <v>134</v>
      </c>
      <c r="I5" s="357" t="s">
        <v>135</v>
      </c>
      <c r="J5" s="356" t="s">
        <v>167</v>
      </c>
    </row>
    <row r="6" spans="1:10" ht="13.5" thickBot="1">
      <c r="A6" s="344"/>
      <c r="B6" s="356"/>
      <c r="C6" s="356"/>
      <c r="D6" s="357"/>
      <c r="E6" s="356"/>
      <c r="F6" s="343"/>
      <c r="G6" s="342"/>
      <c r="H6" s="342"/>
      <c r="I6" s="339"/>
      <c r="J6" s="342"/>
    </row>
    <row r="7" spans="1:10" ht="13.5" thickBot="1">
      <c r="A7" s="343"/>
      <c r="B7" s="345"/>
      <c r="C7" s="345"/>
      <c r="D7" s="346"/>
      <c r="E7" s="397"/>
      <c r="F7" s="398"/>
      <c r="G7" s="399"/>
      <c r="H7" s="352"/>
      <c r="I7" s="400"/>
      <c r="J7" s="340"/>
    </row>
    <row r="8" spans="1:10" ht="13.5" thickBot="1">
      <c r="A8" s="401" t="s">
        <v>158</v>
      </c>
      <c r="B8" s="340"/>
      <c r="C8" s="340"/>
      <c r="D8" s="402"/>
      <c r="E8" s="340"/>
      <c r="F8" s="403" t="s">
        <v>159</v>
      </c>
      <c r="G8" s="404"/>
      <c r="H8" s="405"/>
      <c r="I8" s="406"/>
      <c r="J8" s="407"/>
    </row>
    <row r="9" spans="1:10" ht="12.75">
      <c r="A9" s="408" t="s">
        <v>191</v>
      </c>
      <c r="B9" s="409">
        <f>Mérleg3!E43</f>
        <v>167779</v>
      </c>
      <c r="C9" s="409">
        <f>Mérleg3!F43</f>
        <v>161679</v>
      </c>
      <c r="D9" s="409">
        <f>Mérleg3!G43</f>
        <v>159319</v>
      </c>
      <c r="E9" s="409">
        <f>SUM(D9/C9*100)</f>
        <v>98.54031754278539</v>
      </c>
      <c r="F9" s="410" t="s">
        <v>192</v>
      </c>
      <c r="G9" s="411">
        <f>Mérleg3!E8</f>
        <v>240379</v>
      </c>
      <c r="H9" s="411">
        <f>Mérleg3!F8</f>
        <v>263911</v>
      </c>
      <c r="I9" s="411">
        <f>Mérleg3!G8</f>
        <v>263911</v>
      </c>
      <c r="J9" s="351">
        <f>SUM(I9/H9*100)</f>
        <v>100</v>
      </c>
    </row>
    <row r="10" spans="1:10" ht="26.25">
      <c r="A10" s="412" t="s">
        <v>106</v>
      </c>
      <c r="B10" s="351">
        <f>Mérleg3!E46</f>
        <v>34315</v>
      </c>
      <c r="C10" s="351">
        <f>Mérleg3!F46</f>
        <v>25030</v>
      </c>
      <c r="D10" s="351">
        <f>Mérleg3!G46</f>
        <v>25030</v>
      </c>
      <c r="E10" s="351">
        <f aca="true" t="shared" si="0" ref="E10:E15">SUM(D10/C10*100)</f>
        <v>100</v>
      </c>
      <c r="F10" s="413" t="s">
        <v>74</v>
      </c>
      <c r="G10" s="413">
        <f>Mérleg3!E19</f>
        <v>64140</v>
      </c>
      <c r="H10" s="413">
        <f>Mérleg3!F19</f>
        <v>62493</v>
      </c>
      <c r="I10" s="413">
        <f>Mérleg3!G19</f>
        <v>62493</v>
      </c>
      <c r="J10" s="351">
        <f>SUM(I10/H10*100)</f>
        <v>100</v>
      </c>
    </row>
    <row r="11" spans="1:10" ht="12.75" customHeight="1">
      <c r="A11" s="416" t="s">
        <v>193</v>
      </c>
      <c r="B11" s="351">
        <f>Mérleg3!E47</f>
        <v>100103</v>
      </c>
      <c r="C11" s="351">
        <f>Mérleg3!F47</f>
        <v>157867</v>
      </c>
      <c r="D11" s="351">
        <f>Mérleg3!G47</f>
        <v>157867</v>
      </c>
      <c r="E11" s="351">
        <f t="shared" si="0"/>
        <v>100</v>
      </c>
      <c r="F11" s="417" t="s">
        <v>54</v>
      </c>
      <c r="G11" s="413">
        <f>Mérleg3!E26</f>
        <v>77114</v>
      </c>
      <c r="H11" s="413">
        <f>Mérleg3!F26</f>
        <v>98676</v>
      </c>
      <c r="I11" s="413">
        <f>Mérleg3!G26</f>
        <v>98668</v>
      </c>
      <c r="J11" s="351">
        <f>SUM(I11/H11*100)</f>
        <v>99.99189265880256</v>
      </c>
    </row>
    <row r="12" spans="1:10" ht="12.75">
      <c r="A12" s="416" t="s">
        <v>92</v>
      </c>
      <c r="B12" s="351">
        <f>Mérleg3!E48</f>
        <v>4057</v>
      </c>
      <c r="C12" s="351">
        <f>Mérleg3!F48</f>
        <v>12472</v>
      </c>
      <c r="D12" s="351">
        <f>Mérleg3!G48</f>
        <v>12472</v>
      </c>
      <c r="E12" s="351">
        <f t="shared" si="0"/>
        <v>100</v>
      </c>
      <c r="F12" s="418" t="s">
        <v>72</v>
      </c>
      <c r="G12" s="413">
        <f>Mérleg3!E28</f>
        <v>44550</v>
      </c>
      <c r="H12" s="413">
        <f>Mérleg3!F28</f>
        <v>55329</v>
      </c>
      <c r="I12" s="413">
        <f>Mérleg3!G28</f>
        <v>55329</v>
      </c>
      <c r="J12" s="351">
        <f>SUM(I12/H12*100)</f>
        <v>100</v>
      </c>
    </row>
    <row r="13" spans="1:10" ht="12.75">
      <c r="A13" s="416" t="s">
        <v>194</v>
      </c>
      <c r="B13" s="351">
        <f>Mérleg3!E49</f>
        <v>26524</v>
      </c>
      <c r="C13" s="351">
        <f>Mérleg3!F49</f>
        <v>101437</v>
      </c>
      <c r="D13" s="351">
        <f>Mérleg3!G49</f>
        <v>101437</v>
      </c>
      <c r="E13" s="351">
        <f t="shared" si="0"/>
        <v>100</v>
      </c>
      <c r="F13" s="417" t="s">
        <v>196</v>
      </c>
      <c r="G13" s="413">
        <f>Mérleg3!E33</f>
        <v>0</v>
      </c>
      <c r="H13" s="413">
        <f>Mérleg3!F33</f>
        <v>44945</v>
      </c>
      <c r="I13" s="413">
        <f>Mérleg3!G33</f>
        <v>44945</v>
      </c>
      <c r="J13" s="351">
        <f>SUM(I13/H13*100)</f>
        <v>100</v>
      </c>
    </row>
    <row r="14" spans="1:10" ht="12.75">
      <c r="A14" s="416" t="s">
        <v>195</v>
      </c>
      <c r="B14" s="351"/>
      <c r="C14" s="351"/>
      <c r="D14" s="351"/>
      <c r="E14" s="351"/>
      <c r="F14" s="417"/>
      <c r="G14" s="413"/>
      <c r="H14" s="414"/>
      <c r="I14" s="415"/>
      <c r="J14" s="351"/>
    </row>
    <row r="15" spans="1:10" ht="13.5" thickBot="1">
      <c r="A15" s="347" t="s">
        <v>216</v>
      </c>
      <c r="B15" s="348">
        <f>Mérleg3!E57</f>
        <v>36117</v>
      </c>
      <c r="C15" s="348">
        <f>Mérleg3!F57</f>
        <v>51718</v>
      </c>
      <c r="D15" s="348">
        <f>Mérleg3!G57</f>
        <v>51718</v>
      </c>
      <c r="E15" s="801">
        <f t="shared" si="0"/>
        <v>100</v>
      </c>
      <c r="F15" s="677"/>
      <c r="G15" s="424"/>
      <c r="H15" s="353"/>
      <c r="I15" s="678"/>
      <c r="J15" s="348"/>
    </row>
    <row r="16" spans="1:10" ht="13.5" thickBot="1">
      <c r="A16" s="419" t="s">
        <v>160</v>
      </c>
      <c r="B16" s="420">
        <f>SUM(B9+B10+B11+B12+B13+B15)</f>
        <v>368895</v>
      </c>
      <c r="C16" s="420">
        <f>SUM(C9+C10+C11+C12+C13+C15)</f>
        <v>510203</v>
      </c>
      <c r="D16" s="420">
        <f>SUM(D9+D10+D11+D12+D13+D15)</f>
        <v>507843</v>
      </c>
      <c r="E16" s="802">
        <f>SUM(D16/C16*100)</f>
        <v>99.53743901937072</v>
      </c>
      <c r="F16" s="420" t="s">
        <v>161</v>
      </c>
      <c r="G16" s="420">
        <f>SUM(G9:G14)</f>
        <v>426183</v>
      </c>
      <c r="H16" s="422">
        <f>SUM(H9:H14)</f>
        <v>525354</v>
      </c>
      <c r="I16" s="422">
        <f>SUM(I9:I14)</f>
        <v>525346</v>
      </c>
      <c r="J16" s="420">
        <f>SUM(I16/H16*100)</f>
        <v>99.99847721726684</v>
      </c>
    </row>
    <row r="17" spans="1:10" ht="13.5" thickBot="1">
      <c r="A17" s="347"/>
      <c r="B17" s="348"/>
      <c r="C17" s="348"/>
      <c r="D17" s="349"/>
      <c r="E17" s="803"/>
      <c r="F17" s="423"/>
      <c r="G17" s="424"/>
      <c r="H17" s="353"/>
      <c r="I17" s="353"/>
      <c r="J17" s="348"/>
    </row>
    <row r="18" spans="1:10" ht="13.5" thickBot="1">
      <c r="A18" s="401" t="s">
        <v>162</v>
      </c>
      <c r="B18" s="425"/>
      <c r="C18" s="425"/>
      <c r="D18" s="426"/>
      <c r="E18" s="425"/>
      <c r="F18" s="427" t="s">
        <v>163</v>
      </c>
      <c r="G18" s="428"/>
      <c r="H18" s="429"/>
      <c r="I18" s="429"/>
      <c r="J18" s="430"/>
    </row>
    <row r="19" spans="1:10" ht="12.75">
      <c r="A19" s="408" t="s">
        <v>93</v>
      </c>
      <c r="B19" s="409">
        <f>Mérleg3!E53</f>
        <v>70132</v>
      </c>
      <c r="C19" s="409">
        <f>Mérleg3!F53</f>
        <v>16264</v>
      </c>
      <c r="D19" s="409">
        <f>Mérleg3!G53</f>
        <v>16264</v>
      </c>
      <c r="E19" s="409">
        <f>SUM(D19/C19*100)</f>
        <v>100</v>
      </c>
      <c r="F19" s="431" t="s">
        <v>197</v>
      </c>
      <c r="G19" s="411">
        <f>Mérleg3!E16</f>
        <v>45273</v>
      </c>
      <c r="H19" s="411">
        <f>Mérleg3!F16</f>
        <v>2352</v>
      </c>
      <c r="I19" s="411">
        <f>Mérleg3!G16</f>
        <v>2352</v>
      </c>
      <c r="J19" s="351">
        <f>SUM(I19/H19*100)</f>
        <v>100</v>
      </c>
    </row>
    <row r="20" spans="1:10" ht="12.75">
      <c r="A20" s="416" t="s">
        <v>94</v>
      </c>
      <c r="B20" s="351">
        <f>Mérleg3!E54</f>
        <v>0</v>
      </c>
      <c r="C20" s="351">
        <v>0</v>
      </c>
      <c r="D20" s="351">
        <v>0</v>
      </c>
      <c r="E20" s="351"/>
      <c r="F20" s="413" t="s">
        <v>75</v>
      </c>
      <c r="G20" s="413">
        <f>Mérleg3!E27</f>
        <v>480</v>
      </c>
      <c r="H20" s="413">
        <f>Mérleg3!F27</f>
        <v>480</v>
      </c>
      <c r="I20" s="413">
        <f>Mérleg3!G27</f>
        <v>480</v>
      </c>
      <c r="J20" s="351">
        <f>SUM(I20/H20*100)</f>
        <v>100</v>
      </c>
    </row>
    <row r="21" spans="1:10" ht="12.75">
      <c r="A21" s="416" t="s">
        <v>198</v>
      </c>
      <c r="B21" s="351">
        <f>Mérleg3!E55</f>
        <v>32909</v>
      </c>
      <c r="C21" s="351">
        <f>Mérleg3!F55</f>
        <v>407</v>
      </c>
      <c r="D21" s="351">
        <f>Mérleg3!G55</f>
        <v>407</v>
      </c>
      <c r="E21" s="351">
        <f>SUM(D21/C21*100)</f>
        <v>100</v>
      </c>
      <c r="F21" s="413" t="s">
        <v>199</v>
      </c>
      <c r="G21" s="413">
        <f>Mérleg3!E29</f>
        <v>0</v>
      </c>
      <c r="H21" s="413">
        <f>Mérleg3!F29</f>
        <v>0</v>
      </c>
      <c r="I21" s="413">
        <f>Mérleg3!G29</f>
        <v>0</v>
      </c>
      <c r="J21" s="351"/>
    </row>
    <row r="22" spans="1:10" ht="12.75">
      <c r="A22" s="416" t="s">
        <v>105</v>
      </c>
      <c r="B22" s="351">
        <v>0</v>
      </c>
      <c r="C22" s="351">
        <v>0</v>
      </c>
      <c r="D22" s="351">
        <v>0</v>
      </c>
      <c r="E22" s="351">
        <v>0</v>
      </c>
      <c r="F22" s="432" t="s">
        <v>200</v>
      </c>
      <c r="G22" s="413">
        <f>Mérleg3!E33</f>
        <v>0</v>
      </c>
      <c r="H22" s="413">
        <v>0</v>
      </c>
      <c r="I22" s="413">
        <v>0</v>
      </c>
      <c r="J22" s="351"/>
    </row>
    <row r="23" spans="1:10" ht="12.75">
      <c r="A23" s="416" t="s">
        <v>201</v>
      </c>
      <c r="B23" s="351">
        <v>0</v>
      </c>
      <c r="C23" s="351">
        <v>0</v>
      </c>
      <c r="D23" s="351">
        <v>0</v>
      </c>
      <c r="E23" s="351">
        <v>0</v>
      </c>
      <c r="F23" s="413" t="s">
        <v>202</v>
      </c>
      <c r="G23" s="413">
        <v>0</v>
      </c>
      <c r="H23" s="414">
        <v>0</v>
      </c>
      <c r="I23" s="414">
        <v>0</v>
      </c>
      <c r="J23" s="351">
        <v>0</v>
      </c>
    </row>
    <row r="24" spans="1:10" ht="13.5" thickBot="1">
      <c r="A24" s="433"/>
      <c r="B24" s="434"/>
      <c r="C24" s="434"/>
      <c r="D24" s="434"/>
      <c r="E24" s="801"/>
      <c r="F24" s="417"/>
      <c r="G24" s="413"/>
      <c r="H24" s="435"/>
      <c r="I24" s="414"/>
      <c r="J24" s="351"/>
    </row>
    <row r="25" spans="1:10" ht="13.5" thickBot="1">
      <c r="A25" s="679" t="s">
        <v>164</v>
      </c>
      <c r="B25" s="420">
        <f>SUM(B19:B24)</f>
        <v>103041</v>
      </c>
      <c r="C25" s="420">
        <f>SUM(C19:C24)</f>
        <v>16671</v>
      </c>
      <c r="D25" s="420">
        <f>SUM(D19:D24)</f>
        <v>16671</v>
      </c>
      <c r="E25" s="421">
        <f>SUM(D25/C25*100)</f>
        <v>100</v>
      </c>
      <c r="F25" s="436" t="s">
        <v>165</v>
      </c>
      <c r="G25" s="422">
        <f>SUM(G19:G22)</f>
        <v>45753</v>
      </c>
      <c r="H25" s="422">
        <f>SUM(H19:H22)</f>
        <v>2832</v>
      </c>
      <c r="I25" s="422">
        <f>SUM(I19:I22)</f>
        <v>2832</v>
      </c>
      <c r="J25" s="420">
        <f>SUM(I25/H25*100)</f>
        <v>100</v>
      </c>
    </row>
    <row r="26" spans="1:10" ht="13.5" thickBot="1">
      <c r="A26" s="347"/>
      <c r="B26" s="348"/>
      <c r="C26" s="348"/>
      <c r="D26" s="349"/>
      <c r="E26" s="420"/>
      <c r="F26" s="350"/>
      <c r="G26" s="348"/>
      <c r="H26" s="437"/>
      <c r="I26" s="438"/>
      <c r="J26" s="348"/>
    </row>
    <row r="27" spans="1:10" ht="13.5" thickBot="1">
      <c r="A27" s="419" t="s">
        <v>166</v>
      </c>
      <c r="B27" s="420">
        <f>SUM(B16+B25)</f>
        <v>471936</v>
      </c>
      <c r="C27" s="420">
        <f>SUM(C16+C25)</f>
        <v>526874</v>
      </c>
      <c r="D27" s="420">
        <f>SUM(D16+D25)</f>
        <v>524514</v>
      </c>
      <c r="E27" s="420">
        <f>SUM(D27/C27*100)</f>
        <v>99.55207506918163</v>
      </c>
      <c r="F27" s="436" t="s">
        <v>166</v>
      </c>
      <c r="G27" s="420">
        <f>SUM(G16+G25)</f>
        <v>471936</v>
      </c>
      <c r="H27" s="439">
        <f>SUM(H16+H25)</f>
        <v>528186</v>
      </c>
      <c r="I27" s="439">
        <f>SUM(I16+I25)</f>
        <v>528178</v>
      </c>
      <c r="J27" s="420">
        <f>SUM(I27/H27*100)</f>
        <v>99.99848538204344</v>
      </c>
    </row>
  </sheetData>
  <sheetProtection/>
  <mergeCells count="2">
    <mergeCell ref="A1:J1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>
    <oddHeader>&amp;R4. sz. melléklet
5/2016. (VI.02.) Önk rend.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G27"/>
  <sheetViews>
    <sheetView view="pageLayout" zoomScaleNormal="91" zoomScaleSheetLayoutView="86" workbookViewId="0" topLeftCell="A1">
      <selection activeCell="D5" sqref="D5"/>
    </sheetView>
  </sheetViews>
  <sheetFormatPr defaultColWidth="9.125" defaultRowHeight="12.75"/>
  <cols>
    <col min="1" max="1" width="3.50390625" style="301" customWidth="1"/>
    <col min="2" max="2" width="6.50390625" style="301" customWidth="1"/>
    <col min="3" max="3" width="65.00390625" style="301" customWidth="1"/>
    <col min="4" max="4" width="15.00390625" style="304" customWidth="1"/>
    <col min="5" max="6" width="9.125" style="301" customWidth="1"/>
    <col min="7" max="7" width="12.50390625" style="301" customWidth="1"/>
    <col min="8" max="16384" width="9.125" style="301" customWidth="1"/>
  </cols>
  <sheetData>
    <row r="2" spans="2:4" ht="12.75">
      <c r="B2" s="903"/>
      <c r="C2" s="903"/>
      <c r="D2" s="903"/>
    </row>
    <row r="3" spans="2:6" ht="15">
      <c r="B3" s="904" t="s">
        <v>217</v>
      </c>
      <c r="C3" s="904"/>
      <c r="D3" s="904"/>
      <c r="E3" s="302"/>
      <c r="F3" s="302"/>
    </row>
    <row r="4" spans="2:6" ht="15">
      <c r="B4" s="303"/>
      <c r="C4" s="303"/>
      <c r="D4" s="303"/>
      <c r="E4" s="302"/>
      <c r="F4" s="302"/>
    </row>
    <row r="5" spans="2:6" ht="15">
      <c r="B5" s="904" t="s">
        <v>300</v>
      </c>
      <c r="C5" s="904"/>
      <c r="D5" s="303"/>
      <c r="E5" s="302"/>
      <c r="F5" s="302"/>
    </row>
    <row r="6" spans="2:6" ht="15">
      <c r="B6" s="303"/>
      <c r="C6" s="303"/>
      <c r="D6" s="303"/>
      <c r="E6" s="302"/>
      <c r="F6" s="302"/>
    </row>
    <row r="7" spans="2:5" ht="13.5" thickBot="1">
      <c r="B7" s="905" t="s">
        <v>147</v>
      </c>
      <c r="C7" s="905"/>
      <c r="D7" s="905"/>
      <c r="E7" s="304"/>
    </row>
    <row r="8" spans="2:7" ht="33" thickBot="1">
      <c r="B8" s="305" t="s">
        <v>29</v>
      </c>
      <c r="C8" s="306" t="s">
        <v>148</v>
      </c>
      <c r="D8" s="307" t="s">
        <v>149</v>
      </c>
      <c r="G8" s="304"/>
    </row>
    <row r="9" spans="2:4" ht="15">
      <c r="B9" s="308" t="s">
        <v>6</v>
      </c>
      <c r="C9" s="309" t="s">
        <v>168</v>
      </c>
      <c r="D9" s="310">
        <v>472662</v>
      </c>
    </row>
    <row r="10" spans="2:4" ht="15.75" thickBot="1">
      <c r="B10" s="311" t="s">
        <v>10</v>
      </c>
      <c r="C10" s="312" t="s">
        <v>169</v>
      </c>
      <c r="D10" s="313">
        <v>365649</v>
      </c>
    </row>
    <row r="11" spans="2:4" s="317" customFormat="1" ht="16.5" thickBot="1">
      <c r="B11" s="314" t="s">
        <v>14</v>
      </c>
      <c r="C11" s="315" t="s">
        <v>170</v>
      </c>
      <c r="D11" s="316">
        <f>D9-D10</f>
        <v>107013</v>
      </c>
    </row>
    <row r="12" spans="2:4" s="321" customFormat="1" ht="15">
      <c r="B12" s="318" t="s">
        <v>8</v>
      </c>
      <c r="C12" s="319" t="s">
        <v>171</v>
      </c>
      <c r="D12" s="320">
        <v>41965</v>
      </c>
    </row>
    <row r="13" spans="2:4" s="317" customFormat="1" ht="15.75" thickBot="1">
      <c r="B13" s="358" t="s">
        <v>11</v>
      </c>
      <c r="C13" s="312" t="s">
        <v>172</v>
      </c>
      <c r="D13" s="313">
        <v>148977</v>
      </c>
    </row>
    <row r="14" spans="2:4" ht="16.5" thickBot="1">
      <c r="B14" s="360" t="s">
        <v>15</v>
      </c>
      <c r="C14" s="361" t="s">
        <v>173</v>
      </c>
      <c r="D14" s="362">
        <f>D12-D13</f>
        <v>-107012</v>
      </c>
    </row>
    <row r="15" spans="2:4" s="322" customFormat="1" ht="15.75">
      <c r="B15" s="363" t="s">
        <v>9</v>
      </c>
      <c r="C15" s="364" t="s">
        <v>174</v>
      </c>
      <c r="D15" s="365">
        <f>D11+D14</f>
        <v>1</v>
      </c>
    </row>
    <row r="16" spans="2:4" s="321" customFormat="1" ht="15">
      <c r="B16" s="323" t="s">
        <v>16</v>
      </c>
      <c r="C16" s="324" t="s">
        <v>175</v>
      </c>
      <c r="D16" s="325"/>
    </row>
    <row r="17" spans="2:4" s="321" customFormat="1" ht="15.75" thickBot="1">
      <c r="B17" s="366" t="s">
        <v>12</v>
      </c>
      <c r="C17" s="367" t="s">
        <v>176</v>
      </c>
      <c r="D17" s="368"/>
    </row>
    <row r="18" spans="2:4" s="321" customFormat="1" ht="15.75" thickBot="1">
      <c r="B18" s="369" t="s">
        <v>7</v>
      </c>
      <c r="C18" s="370" t="s">
        <v>177</v>
      </c>
      <c r="D18" s="371">
        <f>D16-D17</f>
        <v>0</v>
      </c>
    </row>
    <row r="19" spans="2:4" ht="15">
      <c r="B19" s="372" t="s">
        <v>13</v>
      </c>
      <c r="C19" s="373" t="s">
        <v>178</v>
      </c>
      <c r="D19" s="374"/>
    </row>
    <row r="20" spans="2:4" ht="15.75" thickBot="1">
      <c r="B20" s="366" t="s">
        <v>21</v>
      </c>
      <c r="C20" s="367" t="s">
        <v>179</v>
      </c>
      <c r="D20" s="368"/>
    </row>
    <row r="21" spans="2:4" s="317" customFormat="1" ht="16.5" thickBot="1">
      <c r="B21" s="360" t="s">
        <v>19</v>
      </c>
      <c r="C21" s="361" t="s">
        <v>180</v>
      </c>
      <c r="D21" s="362">
        <f>D19-D20</f>
        <v>0</v>
      </c>
    </row>
    <row r="22" spans="2:4" s="317" customFormat="1" ht="15.75" thickBot="1">
      <c r="B22" s="369" t="s">
        <v>31</v>
      </c>
      <c r="C22" s="370" t="s">
        <v>181</v>
      </c>
      <c r="D22" s="371">
        <f>D18+D21</f>
        <v>0</v>
      </c>
    </row>
    <row r="23" spans="2:4" s="317" customFormat="1" ht="15.75" thickBot="1">
      <c r="B23" s="375" t="s">
        <v>34</v>
      </c>
      <c r="C23" s="376" t="s">
        <v>182</v>
      </c>
      <c r="D23" s="377">
        <f>D15+D22</f>
        <v>1</v>
      </c>
    </row>
    <row r="24" spans="2:4" s="317" customFormat="1" ht="15.75" thickBot="1">
      <c r="B24" s="378" t="s">
        <v>32</v>
      </c>
      <c r="C24" s="379" t="s">
        <v>183</v>
      </c>
      <c r="D24" s="380">
        <v>0</v>
      </c>
    </row>
    <row r="25" spans="2:4" s="317" customFormat="1" ht="15.75" thickBot="1">
      <c r="B25" s="329" t="s">
        <v>35</v>
      </c>
      <c r="C25" s="329" t="s">
        <v>184</v>
      </c>
      <c r="D25" s="330">
        <v>0</v>
      </c>
    </row>
    <row r="26" spans="2:4" s="317" customFormat="1" ht="15.75" thickBot="1">
      <c r="B26" s="326" t="s">
        <v>36</v>
      </c>
      <c r="C26" s="327" t="s">
        <v>185</v>
      </c>
      <c r="D26" s="328">
        <f>D22*0.1</f>
        <v>0</v>
      </c>
    </row>
    <row r="27" spans="2:4" ht="15.75" thickBot="1">
      <c r="B27" s="326" t="s">
        <v>37</v>
      </c>
      <c r="C27" s="327" t="s">
        <v>186</v>
      </c>
      <c r="D27" s="328">
        <f>D22-D26</f>
        <v>0</v>
      </c>
    </row>
  </sheetData>
  <sheetProtection/>
  <mergeCells count="4">
    <mergeCell ref="B2:D2"/>
    <mergeCell ref="B3:D3"/>
    <mergeCell ref="B5:C5"/>
    <mergeCell ref="B7:D7"/>
  </mergeCells>
  <printOptions/>
  <pageMargins left="0.75" right="0.75" top="1" bottom="1" header="0.5" footer="0.5118055555555556"/>
  <pageSetup horizontalDpi="300" verticalDpi="300" orientation="portrait" paperSize="9" scale="96" r:id="rId1"/>
  <headerFooter alignWithMargins="0">
    <oddHeader>&amp;R5.1.sz. melléklet
5/2016.(VI.02.)Újszilvás Önk.r.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G27"/>
  <sheetViews>
    <sheetView view="pageLayout" zoomScaleNormal="91" zoomScaleSheetLayoutView="100" workbookViewId="0" topLeftCell="A1">
      <selection activeCell="C4" sqref="C4"/>
    </sheetView>
  </sheetViews>
  <sheetFormatPr defaultColWidth="9.125" defaultRowHeight="12.75"/>
  <cols>
    <col min="1" max="1" width="3.125" style="301" customWidth="1"/>
    <col min="2" max="2" width="6.50390625" style="301" customWidth="1"/>
    <col min="3" max="3" width="65.125" style="301" customWidth="1"/>
    <col min="4" max="4" width="15.00390625" style="304" customWidth="1"/>
    <col min="5" max="6" width="9.125" style="301" customWidth="1"/>
    <col min="7" max="7" width="12.50390625" style="301" customWidth="1"/>
    <col min="8" max="16384" width="9.125" style="301" customWidth="1"/>
  </cols>
  <sheetData>
    <row r="2" spans="2:4" ht="12.75">
      <c r="B2" s="903"/>
      <c r="C2" s="903"/>
      <c r="D2" s="903"/>
    </row>
    <row r="3" spans="2:6" ht="15">
      <c r="B3" s="904" t="s">
        <v>217</v>
      </c>
      <c r="C3" s="904"/>
      <c r="D3" s="904"/>
      <c r="E3" s="302"/>
      <c r="F3" s="302"/>
    </row>
    <row r="4" spans="2:6" ht="15">
      <c r="B4" s="303"/>
      <c r="C4" s="303"/>
      <c r="D4" s="303"/>
      <c r="E4" s="302"/>
      <c r="F4" s="302"/>
    </row>
    <row r="5" spans="2:6" ht="15">
      <c r="B5" s="904" t="s">
        <v>247</v>
      </c>
      <c r="C5" s="904"/>
      <c r="D5" s="303"/>
      <c r="E5" s="302"/>
      <c r="F5" s="302"/>
    </row>
    <row r="6" spans="2:6" ht="15">
      <c r="B6" s="331"/>
      <c r="C6" s="331"/>
      <c r="D6" s="303"/>
      <c r="E6" s="302"/>
      <c r="F6" s="302"/>
    </row>
    <row r="7" spans="2:6" ht="15.75" thickBot="1">
      <c r="B7" s="303"/>
      <c r="C7" s="906" t="s">
        <v>147</v>
      </c>
      <c r="D7" s="906"/>
      <c r="E7" s="302"/>
      <c r="F7" s="302"/>
    </row>
    <row r="8" spans="2:5" ht="33" thickBot="1">
      <c r="B8" s="305" t="s">
        <v>29</v>
      </c>
      <c r="C8" s="306" t="s">
        <v>148</v>
      </c>
      <c r="D8" s="307" t="s">
        <v>149</v>
      </c>
      <c r="E8" s="304"/>
    </row>
    <row r="9" spans="2:7" ht="15">
      <c r="B9" s="308" t="s">
        <v>6</v>
      </c>
      <c r="C9" s="309" t="s">
        <v>168</v>
      </c>
      <c r="D9" s="310">
        <v>13</v>
      </c>
      <c r="G9" s="304"/>
    </row>
    <row r="10" spans="2:4" ht="15.75" thickBot="1">
      <c r="B10" s="311" t="s">
        <v>10</v>
      </c>
      <c r="C10" s="312" t="s">
        <v>169</v>
      </c>
      <c r="D10" s="313">
        <v>38744</v>
      </c>
    </row>
    <row r="11" spans="2:4" ht="16.5" thickBot="1">
      <c r="B11" s="314" t="s">
        <v>14</v>
      </c>
      <c r="C11" s="315" t="s">
        <v>170</v>
      </c>
      <c r="D11" s="316">
        <f>D9-D10</f>
        <v>-38731</v>
      </c>
    </row>
    <row r="12" spans="2:4" s="317" customFormat="1" ht="15">
      <c r="B12" s="318" t="s">
        <v>8</v>
      </c>
      <c r="C12" s="319" t="s">
        <v>171</v>
      </c>
      <c r="D12" s="320">
        <v>40877</v>
      </c>
    </row>
    <row r="13" spans="2:4" s="321" customFormat="1" ht="16.5" thickBot="1">
      <c r="B13" s="358" t="s">
        <v>11</v>
      </c>
      <c r="C13" s="312" t="s">
        <v>172</v>
      </c>
      <c r="D13" s="577"/>
    </row>
    <row r="14" spans="2:4" s="317" customFormat="1" ht="16.5" thickBot="1">
      <c r="B14" s="360" t="s">
        <v>15</v>
      </c>
      <c r="C14" s="361" t="s">
        <v>173</v>
      </c>
      <c r="D14" s="362">
        <f>D12-D13</f>
        <v>40877</v>
      </c>
    </row>
    <row r="15" spans="2:4" ht="15.75">
      <c r="B15" s="363" t="s">
        <v>9</v>
      </c>
      <c r="C15" s="364" t="s">
        <v>174</v>
      </c>
      <c r="D15" s="365">
        <f>D11+D14</f>
        <v>2146</v>
      </c>
    </row>
    <row r="16" spans="2:4" s="322" customFormat="1" ht="15">
      <c r="B16" s="323" t="s">
        <v>16</v>
      </c>
      <c r="C16" s="324" t="s">
        <v>175</v>
      </c>
      <c r="D16" s="325"/>
    </row>
    <row r="17" spans="2:4" s="321" customFormat="1" ht="15.75" thickBot="1">
      <c r="B17" s="366" t="s">
        <v>12</v>
      </c>
      <c r="C17" s="367" t="s">
        <v>176</v>
      </c>
      <c r="D17" s="368"/>
    </row>
    <row r="18" spans="2:4" s="321" customFormat="1" ht="15.75" thickBot="1">
      <c r="B18" s="369" t="s">
        <v>7</v>
      </c>
      <c r="C18" s="370" t="s">
        <v>177</v>
      </c>
      <c r="D18" s="371">
        <f>D16-D17</f>
        <v>0</v>
      </c>
    </row>
    <row r="19" spans="2:4" s="321" customFormat="1" ht="15">
      <c r="B19" s="372" t="s">
        <v>13</v>
      </c>
      <c r="C19" s="373" t="s">
        <v>178</v>
      </c>
      <c r="D19" s="374"/>
    </row>
    <row r="20" spans="2:4" ht="15.75" thickBot="1">
      <c r="B20" s="366" t="s">
        <v>21</v>
      </c>
      <c r="C20" s="367" t="s">
        <v>179</v>
      </c>
      <c r="D20" s="368"/>
    </row>
    <row r="21" spans="2:4" ht="16.5" thickBot="1">
      <c r="B21" s="360" t="s">
        <v>19</v>
      </c>
      <c r="C21" s="361" t="s">
        <v>180</v>
      </c>
      <c r="D21" s="362">
        <f>D19-D20</f>
        <v>0</v>
      </c>
    </row>
    <row r="22" spans="2:4" s="317" customFormat="1" ht="15.75" thickBot="1">
      <c r="B22" s="369" t="s">
        <v>31</v>
      </c>
      <c r="C22" s="370" t="s">
        <v>181</v>
      </c>
      <c r="D22" s="371">
        <f>D18+D21</f>
        <v>0</v>
      </c>
    </row>
    <row r="23" spans="2:4" s="317" customFormat="1" ht="15.75" thickBot="1">
      <c r="B23" s="375" t="s">
        <v>34</v>
      </c>
      <c r="C23" s="376" t="s">
        <v>182</v>
      </c>
      <c r="D23" s="377">
        <f>D15+D22</f>
        <v>2146</v>
      </c>
    </row>
    <row r="24" spans="2:4" s="317" customFormat="1" ht="15.75" thickBot="1">
      <c r="B24" s="378" t="s">
        <v>32</v>
      </c>
      <c r="C24" s="379" t="s">
        <v>183</v>
      </c>
      <c r="D24" s="380">
        <v>0</v>
      </c>
    </row>
    <row r="25" spans="2:4" s="317" customFormat="1" ht="15.75" thickBot="1">
      <c r="B25" s="329" t="s">
        <v>35</v>
      </c>
      <c r="C25" s="329" t="s">
        <v>184</v>
      </c>
      <c r="D25" s="330">
        <v>0</v>
      </c>
    </row>
    <row r="26" spans="2:4" ht="15.75" thickBot="1">
      <c r="B26" s="326" t="s">
        <v>36</v>
      </c>
      <c r="C26" s="327" t="s">
        <v>185</v>
      </c>
      <c r="D26" s="328">
        <f>D22*0.1</f>
        <v>0</v>
      </c>
    </row>
    <row r="27" spans="2:4" ht="15.75" thickBot="1">
      <c r="B27" s="326" t="s">
        <v>37</v>
      </c>
      <c r="C27" s="327" t="s">
        <v>186</v>
      </c>
      <c r="D27" s="328">
        <f>D22-D26</f>
        <v>0</v>
      </c>
    </row>
  </sheetData>
  <sheetProtection/>
  <mergeCells count="4">
    <mergeCell ref="B2:D2"/>
    <mergeCell ref="B3:D3"/>
    <mergeCell ref="B5:C5"/>
    <mergeCell ref="C7:D7"/>
  </mergeCells>
  <printOptions/>
  <pageMargins left="0.75" right="0.75" top="1" bottom="1" header="0.5" footer="0.5118055555555556"/>
  <pageSetup horizontalDpi="300" verticalDpi="300" orientation="portrait" paperSize="9" scale="97" r:id="rId1"/>
  <headerFooter alignWithMargins="0">
    <oddHeader>&amp;R5.2.sz. melléklet
5/2016.(VI.02.)Újszilvás  Önk.r.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G29"/>
  <sheetViews>
    <sheetView view="pageLayout" zoomScaleNormal="91" zoomScaleSheetLayoutView="91" workbookViewId="0" topLeftCell="A28">
      <selection activeCell="B2" sqref="B2:D2"/>
    </sheetView>
  </sheetViews>
  <sheetFormatPr defaultColWidth="9.125" defaultRowHeight="12.75"/>
  <cols>
    <col min="1" max="1" width="1.4921875" style="301" customWidth="1"/>
    <col min="2" max="2" width="6.125" style="301" customWidth="1"/>
    <col min="3" max="3" width="65.375" style="301" customWidth="1"/>
    <col min="4" max="4" width="15.00390625" style="304" customWidth="1"/>
    <col min="5" max="6" width="9.125" style="301" customWidth="1"/>
    <col min="7" max="7" width="12.50390625" style="301" customWidth="1"/>
    <col min="8" max="16384" width="9.125" style="301" customWidth="1"/>
  </cols>
  <sheetData>
    <row r="2" spans="2:4" ht="12.75">
      <c r="B2" s="903"/>
      <c r="C2" s="903"/>
      <c r="D2" s="903"/>
    </row>
    <row r="3" spans="2:6" ht="15">
      <c r="B3" s="904" t="s">
        <v>217</v>
      </c>
      <c r="C3" s="904"/>
      <c r="D3" s="904"/>
      <c r="E3" s="302"/>
      <c r="F3" s="302"/>
    </row>
    <row r="4" spans="2:6" ht="15">
      <c r="B4" s="303"/>
      <c r="C4" s="303"/>
      <c r="D4" s="303"/>
      <c r="E4" s="302"/>
      <c r="F4" s="302"/>
    </row>
    <row r="5" spans="2:6" ht="15">
      <c r="B5" s="904" t="s">
        <v>245</v>
      </c>
      <c r="C5" s="904"/>
      <c r="D5" s="303"/>
      <c r="E5" s="302"/>
      <c r="F5" s="302"/>
    </row>
    <row r="6" spans="2:6" ht="15">
      <c r="B6" s="303"/>
      <c r="C6" s="303"/>
      <c r="D6" s="303"/>
      <c r="E6" s="302"/>
      <c r="F6" s="302"/>
    </row>
    <row r="7" spans="2:6" ht="15">
      <c r="B7" s="303"/>
      <c r="C7" s="303"/>
      <c r="D7" s="303"/>
      <c r="E7" s="302"/>
      <c r="F7" s="302"/>
    </row>
    <row r="8" spans="2:5" ht="13.5" thickBot="1">
      <c r="B8" s="905"/>
      <c r="C8" s="905"/>
      <c r="D8" s="905"/>
      <c r="E8" s="304"/>
    </row>
    <row r="9" spans="2:7" ht="13.5" thickBot="1">
      <c r="B9" s="905" t="s">
        <v>147</v>
      </c>
      <c r="C9" s="905"/>
      <c r="D9" s="905"/>
      <c r="G9" s="304"/>
    </row>
    <row r="10" spans="2:4" ht="33" thickBot="1">
      <c r="B10" s="305" t="s">
        <v>29</v>
      </c>
      <c r="C10" s="306" t="s">
        <v>148</v>
      </c>
      <c r="D10" s="307" t="s">
        <v>149</v>
      </c>
    </row>
    <row r="11" spans="2:4" ht="15">
      <c r="B11" s="308" t="s">
        <v>6</v>
      </c>
      <c r="C11" s="309" t="s">
        <v>168</v>
      </c>
      <c r="D11" s="310">
        <v>776</v>
      </c>
    </row>
    <row r="12" spans="2:4" s="317" customFormat="1" ht="15.75" thickBot="1">
      <c r="B12" s="311" t="s">
        <v>10</v>
      </c>
      <c r="C12" s="312" t="s">
        <v>169</v>
      </c>
      <c r="D12" s="313">
        <v>42120</v>
      </c>
    </row>
    <row r="13" spans="2:4" s="321" customFormat="1" ht="16.5" thickBot="1">
      <c r="B13" s="314" t="s">
        <v>14</v>
      </c>
      <c r="C13" s="315" t="s">
        <v>170</v>
      </c>
      <c r="D13" s="316">
        <f>D11-D12</f>
        <v>-41344</v>
      </c>
    </row>
    <row r="14" spans="2:4" s="317" customFormat="1" ht="15">
      <c r="B14" s="318" t="s">
        <v>8</v>
      </c>
      <c r="C14" s="319" t="s">
        <v>171</v>
      </c>
      <c r="D14" s="320">
        <v>42656</v>
      </c>
    </row>
    <row r="15" spans="2:4" ht="16.5" thickBot="1">
      <c r="B15" s="358" t="s">
        <v>11</v>
      </c>
      <c r="C15" s="312" t="s">
        <v>172</v>
      </c>
      <c r="D15" s="359"/>
    </row>
    <row r="16" spans="2:4" s="322" customFormat="1" ht="16.5" thickBot="1">
      <c r="B16" s="360" t="s">
        <v>15</v>
      </c>
      <c r="C16" s="361" t="s">
        <v>173</v>
      </c>
      <c r="D16" s="362">
        <f>D14-D15</f>
        <v>42656</v>
      </c>
    </row>
    <row r="17" spans="2:4" s="321" customFormat="1" ht="15.75">
      <c r="B17" s="363" t="s">
        <v>9</v>
      </c>
      <c r="C17" s="364" t="s">
        <v>174</v>
      </c>
      <c r="D17" s="365">
        <f>D13+D16</f>
        <v>1312</v>
      </c>
    </row>
    <row r="18" spans="2:4" s="321" customFormat="1" ht="15">
      <c r="B18" s="323" t="s">
        <v>16</v>
      </c>
      <c r="C18" s="324" t="s">
        <v>175</v>
      </c>
      <c r="D18" s="325"/>
    </row>
    <row r="19" spans="2:4" s="321" customFormat="1" ht="15.75" thickBot="1">
      <c r="B19" s="366" t="s">
        <v>12</v>
      </c>
      <c r="C19" s="367" t="s">
        <v>176</v>
      </c>
      <c r="D19" s="368"/>
    </row>
    <row r="20" spans="2:4" ht="15.75" thickBot="1">
      <c r="B20" s="369" t="s">
        <v>7</v>
      </c>
      <c r="C20" s="370" t="s">
        <v>177</v>
      </c>
      <c r="D20" s="371">
        <f>D18-D19</f>
        <v>0</v>
      </c>
    </row>
    <row r="21" spans="2:4" ht="15">
      <c r="B21" s="372" t="s">
        <v>13</v>
      </c>
      <c r="C21" s="373" t="s">
        <v>178</v>
      </c>
      <c r="D21" s="374"/>
    </row>
    <row r="22" spans="2:4" s="317" customFormat="1" ht="15.75" thickBot="1">
      <c r="B22" s="366" t="s">
        <v>21</v>
      </c>
      <c r="C22" s="367" t="s">
        <v>179</v>
      </c>
      <c r="D22" s="368"/>
    </row>
    <row r="23" spans="2:4" s="317" customFormat="1" ht="16.5" thickBot="1">
      <c r="B23" s="360" t="s">
        <v>19</v>
      </c>
      <c r="C23" s="361" t="s">
        <v>180</v>
      </c>
      <c r="D23" s="362">
        <f>D21-D22</f>
        <v>0</v>
      </c>
    </row>
    <row r="24" spans="2:4" s="317" customFormat="1" ht="15.75" thickBot="1">
      <c r="B24" s="369" t="s">
        <v>31</v>
      </c>
      <c r="C24" s="370" t="s">
        <v>181</v>
      </c>
      <c r="D24" s="371">
        <f>D20+D23</f>
        <v>0</v>
      </c>
    </row>
    <row r="25" spans="2:4" s="317" customFormat="1" ht="15.75" thickBot="1">
      <c r="B25" s="375" t="s">
        <v>34</v>
      </c>
      <c r="C25" s="376" t="s">
        <v>182</v>
      </c>
      <c r="D25" s="377">
        <f>D17+D24</f>
        <v>1312</v>
      </c>
    </row>
    <row r="26" spans="2:4" ht="15.75" thickBot="1">
      <c r="B26" s="378" t="s">
        <v>32</v>
      </c>
      <c r="C26" s="379" t="s">
        <v>183</v>
      </c>
      <c r="D26" s="380">
        <v>0</v>
      </c>
    </row>
    <row r="27" spans="2:4" ht="15.75" thickBot="1">
      <c r="B27" s="329" t="s">
        <v>35</v>
      </c>
      <c r="C27" s="329" t="s">
        <v>184</v>
      </c>
      <c r="D27" s="330">
        <v>0</v>
      </c>
    </row>
    <row r="28" spans="2:4" ht="15.75" thickBot="1">
      <c r="B28" s="326" t="s">
        <v>36</v>
      </c>
      <c r="C28" s="327" t="s">
        <v>185</v>
      </c>
      <c r="D28" s="328">
        <f>D24*0.1</f>
        <v>0</v>
      </c>
    </row>
    <row r="29" spans="2:4" ht="15.75" thickBot="1">
      <c r="B29" s="326" t="s">
        <v>37</v>
      </c>
      <c r="C29" s="327" t="s">
        <v>186</v>
      </c>
      <c r="D29" s="328">
        <f>D24-D28</f>
        <v>0</v>
      </c>
    </row>
  </sheetData>
  <sheetProtection/>
  <mergeCells count="5">
    <mergeCell ref="B9:D9"/>
    <mergeCell ref="B2:D2"/>
    <mergeCell ref="B3:D3"/>
    <mergeCell ref="B5:C5"/>
    <mergeCell ref="B8:D8"/>
  </mergeCells>
  <printOptions/>
  <pageMargins left="0.75" right="0.75" top="1" bottom="1" header="0.5" footer="0.5118055555555556"/>
  <pageSetup horizontalDpi="300" verticalDpi="300" orientation="portrait" paperSize="9" scale="97" r:id="rId1"/>
  <headerFooter alignWithMargins="0">
    <oddHeader>&amp;R5.3.sz. melléklet
5/2016.(VI.02.)Újszilvás Önk.r.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31.375" style="0" customWidth="1"/>
    <col min="3" max="3" width="20.375" style="0" customWidth="1"/>
    <col min="4" max="4" width="17.875" style="0" customWidth="1"/>
    <col min="5" max="5" width="18.125" style="0" customWidth="1"/>
    <col min="6" max="6" width="16.50390625" style="455" customWidth="1"/>
    <col min="7" max="7" width="18.00390625" style="455" customWidth="1"/>
    <col min="8" max="8" width="17.375" style="0" customWidth="1"/>
  </cols>
  <sheetData>
    <row r="1" spans="6:7" ht="12.75">
      <c r="F1" s="764"/>
      <c r="G1" s="764"/>
    </row>
    <row r="2" spans="1:5" ht="12.75">
      <c r="A2" s="332"/>
      <c r="B2" s="333"/>
      <c r="C2" s="333"/>
      <c r="D2" s="333"/>
      <c r="E2" s="333"/>
    </row>
    <row r="3" spans="1:8" ht="50.25" customHeight="1">
      <c r="A3" s="907" t="s">
        <v>301</v>
      </c>
      <c r="B3" s="907"/>
      <c r="C3" s="907"/>
      <c r="D3" s="907"/>
      <c r="E3" s="907"/>
      <c r="F3" s="907"/>
      <c r="G3" s="907"/>
      <c r="H3" s="907"/>
    </row>
    <row r="4" spans="1:5" ht="15.75" thickBot="1">
      <c r="A4" s="334"/>
      <c r="B4" s="333"/>
      <c r="C4" s="333"/>
      <c r="D4" s="333"/>
      <c r="E4" s="333"/>
    </row>
    <row r="5" spans="1:8" ht="93.75" thickBot="1">
      <c r="A5" s="395" t="s">
        <v>150</v>
      </c>
      <c r="B5" s="393" t="s">
        <v>151</v>
      </c>
      <c r="C5" s="335" t="s">
        <v>152</v>
      </c>
      <c r="D5" s="335" t="s">
        <v>153</v>
      </c>
      <c r="E5" s="734" t="s">
        <v>189</v>
      </c>
      <c r="F5" s="734" t="s">
        <v>208</v>
      </c>
      <c r="G5" s="335" t="s">
        <v>154</v>
      </c>
      <c r="H5" s="394" t="s">
        <v>190</v>
      </c>
    </row>
    <row r="6" spans="1:8" ht="30.75">
      <c r="A6" s="388" t="s">
        <v>6</v>
      </c>
      <c r="B6" s="386" t="s">
        <v>5</v>
      </c>
      <c r="C6" s="735">
        <v>1</v>
      </c>
      <c r="D6" s="736">
        <v>3000000</v>
      </c>
      <c r="E6" s="737"/>
      <c r="F6" s="737">
        <v>3000000</v>
      </c>
      <c r="G6" s="736">
        <v>320627</v>
      </c>
      <c r="H6" s="738">
        <v>443636</v>
      </c>
    </row>
    <row r="7" spans="1:8" ht="30.75">
      <c r="A7" s="389" t="s">
        <v>11</v>
      </c>
      <c r="B7" s="387" t="s">
        <v>0</v>
      </c>
      <c r="C7" s="741">
        <v>7E-06</v>
      </c>
      <c r="D7" s="739">
        <v>19000</v>
      </c>
      <c r="E7" s="740"/>
      <c r="F7" s="740">
        <v>19000</v>
      </c>
      <c r="G7" s="739"/>
      <c r="H7" s="742"/>
    </row>
    <row r="8" spans="1:8" ht="15">
      <c r="A8" s="389" t="s">
        <v>15</v>
      </c>
      <c r="B8" s="387"/>
      <c r="C8" s="743"/>
      <c r="D8" s="739"/>
      <c r="E8" s="740"/>
      <c r="F8" s="740"/>
      <c r="G8" s="739"/>
      <c r="H8" s="742"/>
    </row>
    <row r="9" spans="1:8" ht="15">
      <c r="A9" s="389" t="s">
        <v>9</v>
      </c>
      <c r="B9" s="387"/>
      <c r="C9" s="743"/>
      <c r="D9" s="739"/>
      <c r="E9" s="740"/>
      <c r="F9" s="740"/>
      <c r="G9" s="739"/>
      <c r="H9" s="742"/>
    </row>
    <row r="10" spans="1:8" ht="15">
      <c r="A10" s="389" t="s">
        <v>16</v>
      </c>
      <c r="B10" s="387"/>
      <c r="C10" s="743"/>
      <c r="D10" s="739"/>
      <c r="E10" s="740"/>
      <c r="F10" s="740"/>
      <c r="G10" s="744"/>
      <c r="H10" s="392"/>
    </row>
    <row r="11" spans="1:8" ht="15">
      <c r="A11" s="389" t="s">
        <v>12</v>
      </c>
      <c r="B11" s="387"/>
      <c r="C11" s="743"/>
      <c r="D11" s="739"/>
      <c r="E11" s="740"/>
      <c r="F11" s="740"/>
      <c r="G11" s="744"/>
      <c r="H11" s="392"/>
    </row>
    <row r="12" spans="1:8" ht="15">
      <c r="A12" s="389" t="s">
        <v>7</v>
      </c>
      <c r="B12" s="387"/>
      <c r="C12" s="743"/>
      <c r="D12" s="739"/>
      <c r="E12" s="740"/>
      <c r="F12" s="740"/>
      <c r="G12" s="744"/>
      <c r="H12" s="392"/>
    </row>
    <row r="13" spans="1:8" ht="15">
      <c r="A13" s="389" t="s">
        <v>13</v>
      </c>
      <c r="B13" s="387"/>
      <c r="C13" s="743"/>
      <c r="D13" s="739"/>
      <c r="E13" s="740"/>
      <c r="F13" s="740"/>
      <c r="G13" s="744"/>
      <c r="H13" s="392"/>
    </row>
    <row r="14" spans="1:8" ht="15">
      <c r="A14" s="389" t="s">
        <v>21</v>
      </c>
      <c r="B14" s="387"/>
      <c r="C14" s="743"/>
      <c r="D14" s="739"/>
      <c r="E14" s="740"/>
      <c r="F14" s="740"/>
      <c r="G14" s="744"/>
      <c r="H14" s="392"/>
    </row>
    <row r="15" spans="1:8" ht="15">
      <c r="A15" s="389" t="s">
        <v>19</v>
      </c>
      <c r="B15" s="387"/>
      <c r="C15" s="743"/>
      <c r="D15" s="739"/>
      <c r="E15" s="740"/>
      <c r="F15" s="740"/>
      <c r="G15" s="744"/>
      <c r="H15" s="392"/>
    </row>
    <row r="16" spans="1:8" ht="15">
      <c r="A16" s="389" t="s">
        <v>31</v>
      </c>
      <c r="B16" s="387"/>
      <c r="C16" s="743"/>
      <c r="D16" s="739"/>
      <c r="E16" s="740"/>
      <c r="F16" s="740"/>
      <c r="G16" s="744"/>
      <c r="H16" s="392"/>
    </row>
    <row r="17" spans="1:8" ht="15">
      <c r="A17" s="389" t="s">
        <v>34</v>
      </c>
      <c r="B17" s="387"/>
      <c r="C17" s="743"/>
      <c r="D17" s="739"/>
      <c r="E17" s="740"/>
      <c r="F17" s="740"/>
      <c r="G17" s="744"/>
      <c r="H17" s="392"/>
    </row>
    <row r="18" spans="1:8" ht="15">
      <c r="A18" s="389" t="s">
        <v>32</v>
      </c>
      <c r="B18" s="387"/>
      <c r="C18" s="743"/>
      <c r="D18" s="739"/>
      <c r="E18" s="740"/>
      <c r="F18" s="740"/>
      <c r="G18" s="744"/>
      <c r="H18" s="392"/>
    </row>
    <row r="19" spans="1:8" ht="15.75" thickBot="1">
      <c r="A19" s="390" t="s">
        <v>33</v>
      </c>
      <c r="B19" s="391"/>
      <c r="C19" s="745"/>
      <c r="D19" s="746"/>
      <c r="E19" s="747"/>
      <c r="F19" s="747"/>
      <c r="G19" s="748"/>
      <c r="H19" s="396"/>
    </row>
    <row r="20" spans="1:8" s="73" customFormat="1" ht="15.75" thickBot="1">
      <c r="A20" s="908" t="s">
        <v>155</v>
      </c>
      <c r="B20" s="909"/>
      <c r="C20" s="336"/>
      <c r="D20" s="749">
        <f>IF(SUM(D6:D19)=0,"",SUM(D6:D19))</f>
        <v>3019000</v>
      </c>
      <c r="E20" s="750">
        <f>SUM(E6:E19)</f>
        <v>0</v>
      </c>
      <c r="F20" s="750">
        <f>SUM(F6:F19)</f>
        <v>3019000</v>
      </c>
      <c r="G20" s="751">
        <f>IF(SUM(G6:G19)=0,"",SUM(G6:G19))</f>
        <v>320627</v>
      </c>
      <c r="H20" s="751">
        <f>IF(SUM(H6:H19)=0,"",SUM(H6:H19))</f>
        <v>443636</v>
      </c>
    </row>
    <row r="21" spans="1:5" ht="15">
      <c r="A21" s="334"/>
      <c r="B21" s="333"/>
      <c r="C21" s="333"/>
      <c r="D21" s="333"/>
      <c r="E21" s="333"/>
    </row>
  </sheetData>
  <sheetProtection/>
  <mergeCells count="2">
    <mergeCell ref="A3:H3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&amp;R6.sz. melléklet
5/2016.(VI.02.) Újszilvás  Önk.r.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view="pageLayout" workbookViewId="0" topLeftCell="A1">
      <selection activeCell="B8" sqref="B8"/>
    </sheetView>
  </sheetViews>
  <sheetFormatPr defaultColWidth="9.00390625" defaultRowHeight="12.75"/>
  <cols>
    <col min="1" max="1" width="8.125" style="0" customWidth="1"/>
    <col min="2" max="2" width="75.625" style="0" customWidth="1"/>
    <col min="3" max="3" width="17.875" style="0" customWidth="1"/>
    <col min="4" max="4" width="19.125" style="0" customWidth="1"/>
  </cols>
  <sheetData>
    <row r="1" spans="1:4" ht="12.75">
      <c r="A1" s="910" t="s">
        <v>248</v>
      </c>
      <c r="B1" s="911"/>
      <c r="C1" s="911"/>
      <c r="D1" s="911"/>
    </row>
    <row r="2" spans="1:4" ht="30">
      <c r="A2" s="804" t="s">
        <v>249</v>
      </c>
      <c r="B2" s="804" t="s">
        <v>148</v>
      </c>
      <c r="C2" s="804" t="s">
        <v>250</v>
      </c>
      <c r="D2" s="804" t="s">
        <v>251</v>
      </c>
    </row>
    <row r="3" spans="1:4" ht="15">
      <c r="A3" s="804">
        <v>1</v>
      </c>
      <c r="B3" s="804">
        <v>2</v>
      </c>
      <c r="C3" s="804">
        <v>3</v>
      </c>
      <c r="D3" s="804">
        <v>5</v>
      </c>
    </row>
    <row r="4" spans="1:4" ht="12.75">
      <c r="A4" s="805" t="s">
        <v>252</v>
      </c>
      <c r="B4" s="806" t="s">
        <v>253</v>
      </c>
      <c r="C4" s="807">
        <v>48</v>
      </c>
      <c r="D4" s="807">
        <v>48</v>
      </c>
    </row>
    <row r="5" spans="1:4" ht="12.75">
      <c r="A5" s="805" t="s">
        <v>254</v>
      </c>
      <c r="B5" s="806" t="s">
        <v>255</v>
      </c>
      <c r="C5" s="807">
        <v>3999946</v>
      </c>
      <c r="D5" s="807">
        <v>3999946</v>
      </c>
    </row>
    <row r="6" spans="1:4" ht="12.75">
      <c r="A6" s="805" t="s">
        <v>256</v>
      </c>
      <c r="B6" s="806" t="s">
        <v>257</v>
      </c>
      <c r="C6" s="807">
        <v>3000</v>
      </c>
      <c r="D6" s="807">
        <v>3000</v>
      </c>
    </row>
    <row r="7" spans="1:4" ht="12.75">
      <c r="A7" s="808" t="s">
        <v>258</v>
      </c>
      <c r="B7" s="809" t="s">
        <v>259</v>
      </c>
      <c r="C7" s="810">
        <v>4002994</v>
      </c>
      <c r="D7" s="810">
        <v>4002994</v>
      </c>
    </row>
    <row r="8" spans="1:4" ht="12.75">
      <c r="A8" s="805" t="s">
        <v>260</v>
      </c>
      <c r="B8" s="806" t="s">
        <v>261</v>
      </c>
      <c r="C8" s="807">
        <v>19</v>
      </c>
      <c r="D8" s="807">
        <v>19</v>
      </c>
    </row>
    <row r="9" spans="1:4" ht="12.75">
      <c r="A9" s="808" t="s">
        <v>262</v>
      </c>
      <c r="B9" s="809" t="s">
        <v>263</v>
      </c>
      <c r="C9" s="810">
        <v>19</v>
      </c>
      <c r="D9" s="810">
        <v>19</v>
      </c>
    </row>
    <row r="10" spans="1:4" ht="12.75">
      <c r="A10" s="805" t="s">
        <v>264</v>
      </c>
      <c r="B10" s="806" t="s">
        <v>265</v>
      </c>
      <c r="C10" s="807">
        <v>632</v>
      </c>
      <c r="D10" s="807">
        <v>632</v>
      </c>
    </row>
    <row r="11" spans="1:4" ht="12.75">
      <c r="A11" s="805" t="s">
        <v>266</v>
      </c>
      <c r="B11" s="806" t="s">
        <v>267</v>
      </c>
      <c r="C11" s="807">
        <v>16321</v>
      </c>
      <c r="D11" s="807">
        <v>16321</v>
      </c>
    </row>
    <row r="12" spans="1:4" ht="12.75">
      <c r="A12" s="808" t="s">
        <v>268</v>
      </c>
      <c r="B12" s="809" t="s">
        <v>269</v>
      </c>
      <c r="C12" s="810">
        <v>16953</v>
      </c>
      <c r="D12" s="810">
        <v>16953</v>
      </c>
    </row>
    <row r="13" spans="1:4" ht="12.75">
      <c r="A13" s="805" t="s">
        <v>270</v>
      </c>
      <c r="B13" s="806" t="s">
        <v>271</v>
      </c>
      <c r="C13" s="807">
        <v>97131</v>
      </c>
      <c r="D13" s="807">
        <v>97131</v>
      </c>
    </row>
    <row r="14" spans="1:4" ht="12.75">
      <c r="A14" s="808" t="s">
        <v>272</v>
      </c>
      <c r="B14" s="809" t="s">
        <v>273</v>
      </c>
      <c r="C14" s="810">
        <v>97131</v>
      </c>
      <c r="D14" s="810">
        <v>97131</v>
      </c>
    </row>
    <row r="15" spans="1:4" ht="12.75">
      <c r="A15" s="808" t="s">
        <v>274</v>
      </c>
      <c r="B15" s="809" t="s">
        <v>275</v>
      </c>
      <c r="C15" s="810">
        <v>11162</v>
      </c>
      <c r="D15" s="810">
        <v>11162</v>
      </c>
    </row>
    <row r="16" spans="1:4" ht="12.75">
      <c r="A16" s="808" t="s">
        <v>276</v>
      </c>
      <c r="B16" s="809" t="s">
        <v>277</v>
      </c>
      <c r="C16" s="810">
        <v>4128259</v>
      </c>
      <c r="D16" s="810">
        <v>4128259</v>
      </c>
    </row>
    <row r="17" spans="1:4" ht="12.75">
      <c r="A17" s="808" t="s">
        <v>278</v>
      </c>
      <c r="B17" s="809" t="s">
        <v>279</v>
      </c>
      <c r="C17" s="810">
        <v>3866299</v>
      </c>
      <c r="D17" s="810">
        <v>3866299</v>
      </c>
    </row>
    <row r="18" spans="1:4" ht="12.75">
      <c r="A18" s="808" t="s">
        <v>280</v>
      </c>
      <c r="B18" s="809" t="s">
        <v>281</v>
      </c>
      <c r="C18" s="810">
        <v>-522</v>
      </c>
      <c r="D18" s="810">
        <v>-522</v>
      </c>
    </row>
    <row r="19" spans="1:4" ht="12.75">
      <c r="A19" s="808" t="s">
        <v>282</v>
      </c>
      <c r="B19" s="809" t="s">
        <v>283</v>
      </c>
      <c r="C19" s="810">
        <v>-139405</v>
      </c>
      <c r="D19" s="810">
        <v>-139405</v>
      </c>
    </row>
    <row r="20" spans="1:4" ht="12.75">
      <c r="A20" s="808" t="s">
        <v>284</v>
      </c>
      <c r="B20" s="809" t="s">
        <v>285</v>
      </c>
      <c r="C20" s="810">
        <v>3726372</v>
      </c>
      <c r="D20" s="810">
        <v>3726372</v>
      </c>
    </row>
    <row r="21" spans="1:4" ht="12.75">
      <c r="A21" s="805" t="s">
        <v>286</v>
      </c>
      <c r="B21" s="806" t="s">
        <v>287</v>
      </c>
      <c r="C21" s="807">
        <v>160686</v>
      </c>
      <c r="D21" s="807">
        <v>160686</v>
      </c>
    </row>
    <row r="22" spans="1:4" ht="12.75">
      <c r="A22" s="805" t="s">
        <v>288</v>
      </c>
      <c r="B22" s="806" t="s">
        <v>289</v>
      </c>
      <c r="C22" s="807">
        <v>240590</v>
      </c>
      <c r="D22" s="807">
        <v>240590</v>
      </c>
    </row>
    <row r="23" spans="1:4" ht="12.75">
      <c r="A23" s="808" t="s">
        <v>290</v>
      </c>
      <c r="B23" s="809" t="s">
        <v>291</v>
      </c>
      <c r="C23" s="810">
        <v>401276</v>
      </c>
      <c r="D23" s="810">
        <v>401276</v>
      </c>
    </row>
    <row r="24" spans="1:4" ht="12.75">
      <c r="A24" s="808" t="s">
        <v>292</v>
      </c>
      <c r="B24" s="809" t="s">
        <v>293</v>
      </c>
      <c r="C24" s="810">
        <v>611</v>
      </c>
      <c r="D24" s="810">
        <v>611</v>
      </c>
    </row>
    <row r="25" spans="1:4" ht="12.75">
      <c r="A25" s="808" t="s">
        <v>294</v>
      </c>
      <c r="B25" s="809" t="s">
        <v>295</v>
      </c>
      <c r="C25" s="810">
        <v>4128259</v>
      </c>
      <c r="D25" s="810">
        <v>4128259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landscape" r:id="rId1"/>
  <headerFooter alignWithMargins="0">
    <oddHeader>&amp;CÚjszilvás Község Önkormányzat 2015. évi mérlege&amp;RÉrték típus: Ezer Forint
7. számú melléklet</oddHeader>
    <oddFooter>&amp;LAdatellenőrző kód: 18-e282b-12-4f-3d-62b-7e12-31-35-62337961-5c-c6d&amp;C&amp;R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view="pageLayout" workbookViewId="0" topLeftCell="A1">
      <selection activeCell="C5" sqref="C5"/>
    </sheetView>
  </sheetViews>
  <sheetFormatPr defaultColWidth="9.00390625" defaultRowHeight="12.75"/>
  <cols>
    <col min="1" max="1" width="37.50390625" style="476" customWidth="1"/>
    <col min="2" max="2" width="27.50390625" style="24" customWidth="1"/>
    <col min="3" max="3" width="16.50390625" style="478" customWidth="1"/>
    <col min="4" max="4" width="16.125" style="479" customWidth="1"/>
    <col min="5" max="5" width="20.50390625" style="478" customWidth="1"/>
    <col min="6" max="6" width="15.50390625" style="455" customWidth="1"/>
    <col min="7" max="8" width="17.50390625" style="0" customWidth="1"/>
    <col min="9" max="9" width="17.875" style="0" customWidth="1"/>
  </cols>
  <sheetData>
    <row r="1" spans="1:9" ht="15.75" customHeight="1">
      <c r="A1" s="833" t="s">
        <v>232</v>
      </c>
      <c r="B1" s="833"/>
      <c r="C1" s="833"/>
      <c r="D1" s="833"/>
      <c r="E1" s="833"/>
      <c r="F1" s="833"/>
      <c r="G1" s="155"/>
      <c r="H1" s="155"/>
      <c r="I1" s="155"/>
    </row>
    <row r="2" spans="1:9" ht="12.75" customHeight="1">
      <c r="A2" s="474"/>
      <c r="B2" s="474"/>
      <c r="C2" s="477"/>
      <c r="D2" s="477"/>
      <c r="E2" s="477"/>
      <c r="F2" s="475"/>
      <c r="G2" s="155"/>
      <c r="H2" s="155"/>
      <c r="I2" s="155"/>
    </row>
    <row r="3" spans="5:6" ht="13.5" thickBot="1">
      <c r="E3" s="840" t="s">
        <v>147</v>
      </c>
      <c r="F3" s="840"/>
    </row>
    <row r="4" spans="1:5" ht="15.75" thickBot="1">
      <c r="A4" s="480" t="s">
        <v>76</v>
      </c>
      <c r="B4" s="481" t="s">
        <v>137</v>
      </c>
      <c r="C4" s="482" t="s">
        <v>138</v>
      </c>
      <c r="D4" s="482" t="s">
        <v>135</v>
      </c>
      <c r="E4" s="483" t="s">
        <v>136</v>
      </c>
    </row>
    <row r="5" spans="1:5" ht="24">
      <c r="A5" s="834" t="s">
        <v>145</v>
      </c>
      <c r="B5" s="484" t="s">
        <v>56</v>
      </c>
      <c r="C5" s="485"/>
      <c r="D5" s="486"/>
      <c r="E5" s="487"/>
    </row>
    <row r="6" spans="1:5" ht="36">
      <c r="A6" s="834"/>
      <c r="B6" s="488" t="s">
        <v>61</v>
      </c>
      <c r="C6" s="489"/>
      <c r="D6" s="490"/>
      <c r="E6" s="491"/>
    </row>
    <row r="7" spans="1:5" ht="12.75">
      <c r="A7" s="834"/>
      <c r="B7" s="488" t="s">
        <v>74</v>
      </c>
      <c r="C7" s="489"/>
      <c r="D7" s="490"/>
      <c r="E7" s="491"/>
    </row>
    <row r="8" spans="1:5" ht="12.75">
      <c r="A8" s="834"/>
      <c r="B8" s="488" t="s">
        <v>54</v>
      </c>
      <c r="C8" s="489">
        <v>25699</v>
      </c>
      <c r="D8" s="490">
        <v>25699</v>
      </c>
      <c r="E8" s="779">
        <f>D8/C8*100</f>
        <v>100</v>
      </c>
    </row>
    <row r="9" spans="1:5" ht="12.75">
      <c r="A9" s="834"/>
      <c r="B9" s="488" t="s">
        <v>75</v>
      </c>
      <c r="C9" s="489"/>
      <c r="D9" s="490"/>
      <c r="E9" s="491"/>
    </row>
    <row r="10" spans="1:5" ht="24">
      <c r="A10" s="834"/>
      <c r="B10" s="488" t="s">
        <v>72</v>
      </c>
      <c r="C10" s="489">
        <v>54553</v>
      </c>
      <c r="D10" s="490">
        <v>54553</v>
      </c>
      <c r="E10" s="491">
        <v>100</v>
      </c>
    </row>
    <row r="11" spans="1:5" ht="24">
      <c r="A11" s="834"/>
      <c r="B11" s="488" t="s">
        <v>63</v>
      </c>
      <c r="C11" s="489"/>
      <c r="D11" s="490">
        <v>0</v>
      </c>
      <c r="E11" s="779">
        <v>0</v>
      </c>
    </row>
    <row r="12" spans="1:5" ht="12.75">
      <c r="A12" s="834"/>
      <c r="B12" s="488" t="s">
        <v>70</v>
      </c>
      <c r="C12" s="489"/>
      <c r="D12" s="490"/>
      <c r="E12" s="491"/>
    </row>
    <row r="13" spans="1:5" ht="13.5" thickBot="1">
      <c r="A13" s="835"/>
      <c r="B13" s="492" t="s">
        <v>17</v>
      </c>
      <c r="C13" s="494">
        <f>SUM(C5:C12)</f>
        <v>80252</v>
      </c>
      <c r="D13" s="494">
        <f>SUM(D5:D12)</f>
        <v>80252</v>
      </c>
      <c r="E13" s="495">
        <f>D13/C13*100</f>
        <v>100</v>
      </c>
    </row>
    <row r="14" spans="1:5" ht="24">
      <c r="A14" s="834" t="s">
        <v>82</v>
      </c>
      <c r="B14" s="484" t="s">
        <v>56</v>
      </c>
      <c r="C14" s="485"/>
      <c r="D14" s="486"/>
      <c r="E14" s="487"/>
    </row>
    <row r="15" spans="1:5" ht="36">
      <c r="A15" s="834"/>
      <c r="B15" s="488" t="s">
        <v>61</v>
      </c>
      <c r="C15" s="489"/>
      <c r="D15" s="490"/>
      <c r="E15" s="491"/>
    </row>
    <row r="16" spans="1:5" ht="12.75">
      <c r="A16" s="834"/>
      <c r="B16" s="488" t="s">
        <v>74</v>
      </c>
      <c r="C16" s="489"/>
      <c r="D16" s="490"/>
      <c r="E16" s="491"/>
    </row>
    <row r="17" spans="1:5" ht="12.75">
      <c r="A17" s="834"/>
      <c r="B17" s="488" t="s">
        <v>54</v>
      </c>
      <c r="C17" s="489"/>
      <c r="D17" s="490"/>
      <c r="E17" s="779"/>
    </row>
    <row r="18" spans="1:5" ht="12.75">
      <c r="A18" s="834"/>
      <c r="B18" s="488" t="s">
        <v>75</v>
      </c>
      <c r="C18" s="489"/>
      <c r="D18" s="490"/>
      <c r="E18" s="491"/>
    </row>
    <row r="19" spans="1:5" ht="24">
      <c r="A19" s="834"/>
      <c r="B19" s="488" t="s">
        <v>72</v>
      </c>
      <c r="C19" s="489"/>
      <c r="D19" s="490"/>
      <c r="E19" s="491"/>
    </row>
    <row r="20" spans="1:5" ht="24">
      <c r="A20" s="834"/>
      <c r="B20" s="488" t="s">
        <v>63</v>
      </c>
      <c r="C20" s="496"/>
      <c r="D20" s="497"/>
      <c r="E20" s="498"/>
    </row>
    <row r="21" spans="1:5" ht="12.75">
      <c r="A21" s="834"/>
      <c r="B21" s="488" t="s">
        <v>70</v>
      </c>
      <c r="C21" s="496"/>
      <c r="D21" s="497"/>
      <c r="E21" s="498"/>
    </row>
    <row r="22" spans="1:5" ht="13.5" thickBot="1">
      <c r="A22" s="835"/>
      <c r="B22" s="492" t="s">
        <v>17</v>
      </c>
      <c r="C22" s="494">
        <f>SUM(C14:C21)</f>
        <v>0</v>
      </c>
      <c r="D22" s="494">
        <f>SUM(D14:D21)</f>
        <v>0</v>
      </c>
      <c r="E22" s="502"/>
    </row>
    <row r="23" spans="1:5" ht="24">
      <c r="A23" s="834" t="s">
        <v>77</v>
      </c>
      <c r="B23" s="484" t="s">
        <v>56</v>
      </c>
      <c r="C23" s="485"/>
      <c r="D23" s="486"/>
      <c r="E23" s="487"/>
    </row>
    <row r="24" spans="1:5" ht="36">
      <c r="A24" s="834"/>
      <c r="B24" s="488" t="s">
        <v>61</v>
      </c>
      <c r="C24" s="489"/>
      <c r="D24" s="490"/>
      <c r="E24" s="491"/>
    </row>
    <row r="25" spans="1:5" ht="12.75">
      <c r="A25" s="834"/>
      <c r="B25" s="488" t="s">
        <v>74</v>
      </c>
      <c r="C25" s="489"/>
      <c r="D25" s="490"/>
      <c r="E25" s="491"/>
    </row>
    <row r="26" spans="1:5" ht="12.75">
      <c r="A26" s="834"/>
      <c r="B26" s="488" t="s">
        <v>54</v>
      </c>
      <c r="C26" s="489">
        <v>15888</v>
      </c>
      <c r="D26" s="490">
        <v>15888</v>
      </c>
      <c r="E26" s="521">
        <f>D26/C26*100</f>
        <v>100</v>
      </c>
    </row>
    <row r="27" spans="1:5" ht="12.75">
      <c r="A27" s="834"/>
      <c r="B27" s="488" t="s">
        <v>75</v>
      </c>
      <c r="C27" s="489"/>
      <c r="D27" s="490"/>
      <c r="E27" s="521"/>
    </row>
    <row r="28" spans="1:5" ht="24">
      <c r="A28" s="834"/>
      <c r="B28" s="488" t="s">
        <v>72</v>
      </c>
      <c r="C28" s="489"/>
      <c r="D28" s="490"/>
      <c r="E28" s="491"/>
    </row>
    <row r="29" spans="1:5" ht="24">
      <c r="A29" s="834"/>
      <c r="B29" s="488" t="s">
        <v>63</v>
      </c>
      <c r="C29" s="489"/>
      <c r="D29" s="490"/>
      <c r="E29" s="491"/>
    </row>
    <row r="30" spans="1:5" ht="12.75">
      <c r="A30" s="834"/>
      <c r="B30" s="488" t="s">
        <v>70</v>
      </c>
      <c r="C30" s="489"/>
      <c r="D30" s="490"/>
      <c r="E30" s="491"/>
    </row>
    <row r="31" spans="1:5" ht="13.5" thickBot="1">
      <c r="A31" s="835"/>
      <c r="B31" s="492" t="s">
        <v>17</v>
      </c>
      <c r="C31" s="493">
        <f>SUM(C23:C30)</f>
        <v>15888</v>
      </c>
      <c r="D31" s="493">
        <f>SUM(D23:D30)</f>
        <v>15888</v>
      </c>
      <c r="E31" s="495">
        <f>D31/C31*100</f>
        <v>100</v>
      </c>
    </row>
    <row r="32" spans="1:5" ht="24">
      <c r="A32" s="834" t="s">
        <v>78</v>
      </c>
      <c r="B32" s="499" t="s">
        <v>56</v>
      </c>
      <c r="C32" s="485">
        <v>154377</v>
      </c>
      <c r="D32" s="486">
        <v>154377</v>
      </c>
      <c r="E32" s="521">
        <f>D32/C32*100</f>
        <v>100</v>
      </c>
    </row>
    <row r="33" spans="1:5" ht="36">
      <c r="A33" s="834"/>
      <c r="B33" s="488" t="s">
        <v>61</v>
      </c>
      <c r="C33" s="489">
        <v>2352</v>
      </c>
      <c r="D33" s="490">
        <v>2352</v>
      </c>
      <c r="E33" s="491">
        <f>D33/C33*100</f>
        <v>100</v>
      </c>
    </row>
    <row r="34" spans="1:5" ht="12.75">
      <c r="A34" s="834"/>
      <c r="B34" s="488" t="s">
        <v>74</v>
      </c>
      <c r="C34" s="489"/>
      <c r="D34" s="490"/>
      <c r="E34" s="491"/>
    </row>
    <row r="35" spans="1:5" ht="12.75">
      <c r="A35" s="834"/>
      <c r="B35" s="488" t="s">
        <v>54</v>
      </c>
      <c r="C35" s="489"/>
      <c r="D35" s="490"/>
      <c r="E35" s="491"/>
    </row>
    <row r="36" spans="1:5" ht="12.75">
      <c r="A36" s="834"/>
      <c r="B36" s="488" t="s">
        <v>75</v>
      </c>
      <c r="C36" s="489"/>
      <c r="D36" s="490"/>
      <c r="E36" s="491"/>
    </row>
    <row r="37" spans="1:5" ht="24">
      <c r="A37" s="834"/>
      <c r="B37" s="488" t="s">
        <v>72</v>
      </c>
      <c r="C37" s="489"/>
      <c r="D37" s="490"/>
      <c r="E37" s="491"/>
    </row>
    <row r="38" spans="1:5" ht="24">
      <c r="A38" s="834"/>
      <c r="B38" s="488" t="s">
        <v>63</v>
      </c>
      <c r="C38" s="489"/>
      <c r="D38" s="490"/>
      <c r="E38" s="491"/>
    </row>
    <row r="39" spans="1:5" ht="12.75">
      <c r="A39" s="834"/>
      <c r="B39" s="488" t="s">
        <v>70</v>
      </c>
      <c r="C39" s="489">
        <v>5605</v>
      </c>
      <c r="D39" s="490">
        <v>5605</v>
      </c>
      <c r="E39" s="491">
        <v>100</v>
      </c>
    </row>
    <row r="40" spans="1:5" ht="13.5" thickBot="1">
      <c r="A40" s="835"/>
      <c r="B40" s="492" t="s">
        <v>17</v>
      </c>
      <c r="C40" s="501">
        <f>SUM(C32:C39)</f>
        <v>162334</v>
      </c>
      <c r="D40" s="501">
        <f>SUM(D32:D39)</f>
        <v>162334</v>
      </c>
      <c r="E40" s="502">
        <f>D40/C40*100</f>
        <v>100</v>
      </c>
    </row>
    <row r="41" spans="1:5" ht="24">
      <c r="A41" s="836" t="s">
        <v>188</v>
      </c>
      <c r="B41" s="503" t="s">
        <v>56</v>
      </c>
      <c r="C41" s="504"/>
      <c r="D41" s="504"/>
      <c r="E41" s="505"/>
    </row>
    <row r="42" spans="1:5" ht="36">
      <c r="A42" s="837"/>
      <c r="B42" s="503" t="s">
        <v>61</v>
      </c>
      <c r="C42" s="506"/>
      <c r="D42" s="506"/>
      <c r="E42" s="507"/>
    </row>
    <row r="43" spans="1:5" ht="12.75">
      <c r="A43" s="837"/>
      <c r="B43" s="503" t="s">
        <v>74</v>
      </c>
      <c r="C43" s="506"/>
      <c r="D43" s="506"/>
      <c r="E43" s="507"/>
    </row>
    <row r="44" spans="1:5" ht="12.75">
      <c r="A44" s="837"/>
      <c r="B44" s="503" t="s">
        <v>54</v>
      </c>
      <c r="C44" s="506"/>
      <c r="D44" s="506"/>
      <c r="E44" s="507"/>
    </row>
    <row r="45" spans="1:5" ht="12.75">
      <c r="A45" s="837"/>
      <c r="B45" s="503" t="s">
        <v>75</v>
      </c>
      <c r="C45" s="506"/>
      <c r="D45" s="506"/>
      <c r="E45" s="507"/>
    </row>
    <row r="46" spans="1:5" ht="24">
      <c r="A46" s="837"/>
      <c r="B46" s="503" t="s">
        <v>72</v>
      </c>
      <c r="C46" s="506"/>
      <c r="D46" s="506"/>
      <c r="E46" s="507"/>
    </row>
    <row r="47" spans="1:5" ht="24">
      <c r="A47" s="837"/>
      <c r="B47" s="503" t="s">
        <v>63</v>
      </c>
      <c r="C47" s="506"/>
      <c r="D47" s="506"/>
      <c r="E47" s="507"/>
    </row>
    <row r="48" spans="1:5" ht="12.75">
      <c r="A48" s="837"/>
      <c r="B48" s="503" t="s">
        <v>70</v>
      </c>
      <c r="C48" s="490">
        <v>9770</v>
      </c>
      <c r="D48" s="490">
        <v>9770</v>
      </c>
      <c r="E48" s="507">
        <v>100</v>
      </c>
    </row>
    <row r="49" spans="1:5" ht="13.5" thickBot="1">
      <c r="A49" s="839"/>
      <c r="B49" s="508" t="s">
        <v>17</v>
      </c>
      <c r="C49" s="780">
        <f>SUM(C41:C48)</f>
        <v>9770</v>
      </c>
      <c r="D49" s="500">
        <f>SUM(D41:D48)</f>
        <v>9770</v>
      </c>
      <c r="E49" s="502">
        <v>100</v>
      </c>
    </row>
    <row r="50" spans="1:5" ht="15.75" thickBot="1">
      <c r="A50" s="480" t="s">
        <v>76</v>
      </c>
      <c r="B50" s="481" t="s">
        <v>137</v>
      </c>
      <c r="C50" s="482" t="s">
        <v>138</v>
      </c>
      <c r="D50" s="482" t="s">
        <v>135</v>
      </c>
      <c r="E50" s="483" t="s">
        <v>136</v>
      </c>
    </row>
    <row r="51" spans="1:5" ht="24">
      <c r="A51" s="836" t="s">
        <v>218</v>
      </c>
      <c r="B51" s="484" t="s">
        <v>56</v>
      </c>
      <c r="C51" s="485">
        <v>76240</v>
      </c>
      <c r="D51" s="486">
        <v>76240</v>
      </c>
      <c r="E51" s="491">
        <f>D51/C51*100</f>
        <v>100</v>
      </c>
    </row>
    <row r="52" spans="1:5" ht="36">
      <c r="A52" s="837"/>
      <c r="B52" s="488" t="s">
        <v>61</v>
      </c>
      <c r="C52" s="489"/>
      <c r="D52" s="490"/>
      <c r="E52" s="491"/>
    </row>
    <row r="53" spans="1:5" ht="12.75">
      <c r="A53" s="837"/>
      <c r="B53" s="488" t="s">
        <v>74</v>
      </c>
      <c r="C53" s="489"/>
      <c r="D53" s="490"/>
      <c r="E53" s="491"/>
    </row>
    <row r="54" spans="1:5" ht="12.75">
      <c r="A54" s="837"/>
      <c r="B54" s="488" t="s">
        <v>54</v>
      </c>
      <c r="C54" s="489"/>
      <c r="D54" s="490"/>
      <c r="E54" s="491"/>
    </row>
    <row r="55" spans="1:5" ht="12.75">
      <c r="A55" s="837"/>
      <c r="B55" s="488" t="s">
        <v>75</v>
      </c>
      <c r="C55" s="489"/>
      <c r="D55" s="490"/>
      <c r="E55" s="491"/>
    </row>
    <row r="56" spans="1:5" ht="24">
      <c r="A56" s="837"/>
      <c r="B56" s="488" t="s">
        <v>72</v>
      </c>
      <c r="C56" s="489"/>
      <c r="D56" s="490"/>
      <c r="E56" s="491"/>
    </row>
    <row r="57" spans="1:5" ht="24">
      <c r="A57" s="837"/>
      <c r="B57" s="488" t="s">
        <v>63</v>
      </c>
      <c r="C57" s="489"/>
      <c r="D57" s="490"/>
      <c r="E57" s="491"/>
    </row>
    <row r="58" spans="1:5" ht="12.75">
      <c r="A58" s="837"/>
      <c r="B58" s="488" t="s">
        <v>70</v>
      </c>
      <c r="C58" s="489"/>
      <c r="D58" s="490"/>
      <c r="E58" s="491"/>
    </row>
    <row r="59" spans="1:5" ht="13.5" thickBot="1">
      <c r="A59" s="838"/>
      <c r="B59" s="492" t="s">
        <v>17</v>
      </c>
      <c r="C59" s="494">
        <f>SUM(C51:C58)</f>
        <v>76240</v>
      </c>
      <c r="D59" s="494">
        <f>SUM(D51:D58)</f>
        <v>76240</v>
      </c>
      <c r="E59" s="495">
        <f>D59/C59*100</f>
        <v>100</v>
      </c>
    </row>
    <row r="60" spans="1:5" ht="15.75" thickBot="1">
      <c r="A60" s="480" t="s">
        <v>76</v>
      </c>
      <c r="B60" s="481" t="s">
        <v>137</v>
      </c>
      <c r="C60" s="482" t="s">
        <v>138</v>
      </c>
      <c r="D60" s="482" t="s">
        <v>135</v>
      </c>
      <c r="E60" s="483" t="s">
        <v>136</v>
      </c>
    </row>
    <row r="61" spans="1:5" ht="24">
      <c r="A61" s="836" t="s">
        <v>219</v>
      </c>
      <c r="B61" s="514" t="s">
        <v>56</v>
      </c>
      <c r="C61" s="781">
        <v>29947</v>
      </c>
      <c r="D61" s="486">
        <v>29947</v>
      </c>
      <c r="E61" s="521">
        <f>SUM(D61/C61*100)</f>
        <v>100</v>
      </c>
    </row>
    <row r="62" spans="1:5" ht="36">
      <c r="A62" s="837"/>
      <c r="B62" s="503" t="s">
        <v>61</v>
      </c>
      <c r="C62" s="782">
        <v>0</v>
      </c>
      <c r="D62" s="490">
        <v>0</v>
      </c>
      <c r="E62" s="521">
        <v>0</v>
      </c>
    </row>
    <row r="63" spans="1:5" ht="12.75">
      <c r="A63" s="837"/>
      <c r="B63" s="503" t="s">
        <v>74</v>
      </c>
      <c r="C63" s="782"/>
      <c r="D63" s="490"/>
      <c r="E63" s="521"/>
    </row>
    <row r="64" spans="1:5" ht="12.75">
      <c r="A64" s="837"/>
      <c r="B64" s="503" t="s">
        <v>54</v>
      </c>
      <c r="C64" s="783">
        <v>39523</v>
      </c>
      <c r="D64" s="490">
        <v>39523</v>
      </c>
      <c r="E64" s="521">
        <v>100</v>
      </c>
    </row>
    <row r="65" spans="1:5" ht="12.75">
      <c r="A65" s="837"/>
      <c r="B65" s="503" t="s">
        <v>75</v>
      </c>
      <c r="C65" s="782">
        <v>480</v>
      </c>
      <c r="D65" s="490">
        <v>480</v>
      </c>
      <c r="E65" s="521">
        <v>100</v>
      </c>
    </row>
    <row r="66" spans="1:5" ht="24">
      <c r="A66" s="837"/>
      <c r="B66" s="503" t="s">
        <v>72</v>
      </c>
      <c r="C66" s="782"/>
      <c r="D66" s="490"/>
      <c r="E66" s="521"/>
    </row>
    <row r="67" spans="1:5" ht="24">
      <c r="A67" s="837"/>
      <c r="B67" s="503" t="s">
        <v>63</v>
      </c>
      <c r="C67" s="782"/>
      <c r="D67" s="490"/>
      <c r="E67" s="521"/>
    </row>
    <row r="68" spans="1:5" ht="12.75">
      <c r="A68" s="837"/>
      <c r="B68" s="503" t="s">
        <v>70</v>
      </c>
      <c r="C68" s="782"/>
      <c r="D68" s="490"/>
      <c r="E68" s="691"/>
    </row>
    <row r="69" spans="1:5" ht="13.5" thickBot="1">
      <c r="A69" s="838"/>
      <c r="B69" s="515" t="s">
        <v>17</v>
      </c>
      <c r="C69" s="509">
        <f>SUM(C61:C68)</f>
        <v>69950</v>
      </c>
      <c r="D69" s="780">
        <f>SUM(D61:D68)</f>
        <v>69950</v>
      </c>
      <c r="E69" s="495">
        <f>SUM(D69/C69*100)</f>
        <v>100</v>
      </c>
    </row>
    <row r="70" spans="1:5" ht="24">
      <c r="A70" s="836" t="s">
        <v>230</v>
      </c>
      <c r="B70" s="514" t="s">
        <v>56</v>
      </c>
      <c r="C70" s="784">
        <v>3387</v>
      </c>
      <c r="D70" s="511">
        <v>3387</v>
      </c>
      <c r="E70" s="511">
        <v>100</v>
      </c>
    </row>
    <row r="71" spans="1:5" ht="36">
      <c r="A71" s="837"/>
      <c r="B71" s="488" t="s">
        <v>61</v>
      </c>
      <c r="C71" s="510"/>
      <c r="D71" s="511"/>
      <c r="E71" s="691"/>
    </row>
    <row r="72" spans="1:5" ht="12.75">
      <c r="A72" s="837"/>
      <c r="B72" s="488" t="s">
        <v>74</v>
      </c>
      <c r="C72" s="489"/>
      <c r="D72" s="490"/>
      <c r="E72" s="521"/>
    </row>
    <row r="73" spans="1:5" ht="12.75">
      <c r="A73" s="837"/>
      <c r="B73" s="488" t="s">
        <v>54</v>
      </c>
      <c r="C73" s="489"/>
      <c r="D73" s="490"/>
      <c r="E73" s="691"/>
    </row>
    <row r="74" spans="1:5" ht="12.75">
      <c r="A74" s="837"/>
      <c r="B74" s="488" t="s">
        <v>75</v>
      </c>
      <c r="C74" s="489"/>
      <c r="D74" s="490"/>
      <c r="E74" s="521"/>
    </row>
    <row r="75" spans="1:5" ht="24">
      <c r="A75" s="837"/>
      <c r="B75" s="488" t="s">
        <v>72</v>
      </c>
      <c r="C75" s="489"/>
      <c r="D75" s="490"/>
      <c r="E75" s="521"/>
    </row>
    <row r="76" spans="1:5" ht="24">
      <c r="A76" s="837"/>
      <c r="B76" s="488" t="s">
        <v>63</v>
      </c>
      <c r="C76" s="489"/>
      <c r="D76" s="490"/>
      <c r="E76" s="521"/>
    </row>
    <row r="77" spans="1:5" ht="12.75">
      <c r="A77" s="837"/>
      <c r="B77" s="488" t="s">
        <v>70</v>
      </c>
      <c r="C77" s="489"/>
      <c r="D77" s="490"/>
      <c r="E77" s="521"/>
    </row>
    <row r="78" spans="1:5" ht="13.5" thickBot="1">
      <c r="A78" s="838"/>
      <c r="B78" s="513" t="s">
        <v>17</v>
      </c>
      <c r="C78" s="501">
        <f>SUM(C70:C77)</f>
        <v>3387</v>
      </c>
      <c r="D78" s="501">
        <f>SUM(D70:D77)</f>
        <v>3387</v>
      </c>
      <c r="E78" s="502">
        <f>SUM(D78/C78*100)</f>
        <v>100</v>
      </c>
    </row>
    <row r="79" spans="1:5" ht="24">
      <c r="A79" s="836" t="s">
        <v>231</v>
      </c>
      <c r="B79" s="484" t="s">
        <v>56</v>
      </c>
      <c r="C79" s="485">
        <f>2177+15</f>
        <v>2192</v>
      </c>
      <c r="D79" s="486">
        <v>2192</v>
      </c>
      <c r="E79" s="520">
        <f>SUM(D79/C79*100)</f>
        <v>100</v>
      </c>
    </row>
    <row r="80" spans="1:5" ht="36">
      <c r="A80" s="837"/>
      <c r="B80" s="488" t="s">
        <v>61</v>
      </c>
      <c r="C80" s="489"/>
      <c r="D80" s="490"/>
      <c r="E80" s="521"/>
    </row>
    <row r="81" spans="1:5" ht="12.75">
      <c r="A81" s="837"/>
      <c r="B81" s="488" t="s">
        <v>74</v>
      </c>
      <c r="C81" s="489"/>
      <c r="D81" s="490"/>
      <c r="E81" s="521"/>
    </row>
    <row r="82" spans="1:5" ht="12.75">
      <c r="A82" s="837"/>
      <c r="B82" s="488" t="s">
        <v>54</v>
      </c>
      <c r="C82" s="489"/>
      <c r="D82" s="490"/>
      <c r="E82" s="521"/>
    </row>
    <row r="83" spans="1:5" ht="12.75">
      <c r="A83" s="837"/>
      <c r="B83" s="488" t="s">
        <v>75</v>
      </c>
      <c r="C83" s="489"/>
      <c r="D83" s="490"/>
      <c r="E83" s="521"/>
    </row>
    <row r="84" spans="1:5" ht="24">
      <c r="A84" s="837"/>
      <c r="B84" s="488" t="s">
        <v>72</v>
      </c>
      <c r="C84" s="489"/>
      <c r="D84" s="490"/>
      <c r="E84" s="521"/>
    </row>
    <row r="85" spans="1:5" ht="24">
      <c r="A85" s="837"/>
      <c r="B85" s="488" t="s">
        <v>63</v>
      </c>
      <c r="C85" s="489"/>
      <c r="D85" s="490"/>
      <c r="E85" s="521"/>
    </row>
    <row r="86" spans="1:5" ht="12.75">
      <c r="A86" s="837"/>
      <c r="B86" s="488" t="s">
        <v>70</v>
      </c>
      <c r="C86" s="489"/>
      <c r="D86" s="490"/>
      <c r="E86" s="521"/>
    </row>
    <row r="87" spans="1:5" ht="13.5" thickBot="1">
      <c r="A87" s="838"/>
      <c r="B87" s="492" t="s">
        <v>17</v>
      </c>
      <c r="C87" s="494">
        <f>SUM(C79:C86)</f>
        <v>2192</v>
      </c>
      <c r="D87" s="494">
        <f>SUM(D79:D86)</f>
        <v>2192</v>
      </c>
      <c r="E87" s="495">
        <f>D87/C87*100</f>
        <v>100</v>
      </c>
    </row>
    <row r="88" spans="1:5" ht="24">
      <c r="A88" s="841" t="s">
        <v>220</v>
      </c>
      <c r="B88" s="484" t="s">
        <v>56</v>
      </c>
      <c r="C88" s="485">
        <f>3372+2196</f>
        <v>5568</v>
      </c>
      <c r="D88" s="486">
        <v>5568</v>
      </c>
      <c r="E88" s="512">
        <v>100</v>
      </c>
    </row>
    <row r="89" spans="1:5" ht="36">
      <c r="A89" s="842"/>
      <c r="B89" s="488" t="s">
        <v>61</v>
      </c>
      <c r="C89" s="489"/>
      <c r="D89" s="490"/>
      <c r="E89" s="491"/>
    </row>
    <row r="90" spans="1:5" ht="12.75">
      <c r="A90" s="842"/>
      <c r="B90" s="488" t="s">
        <v>74</v>
      </c>
      <c r="C90" s="489"/>
      <c r="D90" s="490"/>
      <c r="E90" s="491"/>
    </row>
    <row r="91" spans="1:5" ht="12.75">
      <c r="A91" s="842"/>
      <c r="B91" s="488" t="s">
        <v>54</v>
      </c>
      <c r="C91" s="489"/>
      <c r="D91" s="490"/>
      <c r="E91" s="491"/>
    </row>
    <row r="92" spans="1:5" ht="12.75">
      <c r="A92" s="842"/>
      <c r="B92" s="488" t="s">
        <v>75</v>
      </c>
      <c r="C92" s="489"/>
      <c r="D92" s="490"/>
      <c r="E92" s="491"/>
    </row>
    <row r="93" spans="1:5" ht="24">
      <c r="A93" s="842"/>
      <c r="B93" s="488" t="s">
        <v>72</v>
      </c>
      <c r="C93" s="489"/>
      <c r="D93" s="490"/>
      <c r="E93" s="491"/>
    </row>
    <row r="94" spans="1:5" ht="24">
      <c r="A94" s="842"/>
      <c r="B94" s="488" t="s">
        <v>63</v>
      </c>
      <c r="C94" s="489"/>
      <c r="D94" s="490"/>
      <c r="E94" s="491"/>
    </row>
    <row r="95" spans="1:5" ht="12.75">
      <c r="A95" s="842"/>
      <c r="B95" s="488" t="s">
        <v>70</v>
      </c>
      <c r="C95" s="489"/>
      <c r="D95" s="490"/>
      <c r="E95" s="491"/>
    </row>
    <row r="96" spans="1:5" ht="13.5" thickBot="1">
      <c r="A96" s="843"/>
      <c r="B96" s="492" t="s">
        <v>17</v>
      </c>
      <c r="C96" s="494">
        <f>SUM(C88:C95)</f>
        <v>5568</v>
      </c>
      <c r="D96" s="494">
        <f>SUM(D88:D95)</f>
        <v>5568</v>
      </c>
      <c r="E96" s="495">
        <v>100</v>
      </c>
    </row>
    <row r="97" spans="1:5" ht="15.75" thickBot="1">
      <c r="A97" s="516" t="s">
        <v>76</v>
      </c>
      <c r="B97" s="517" t="s">
        <v>137</v>
      </c>
      <c r="C97" s="518" t="s">
        <v>138</v>
      </c>
      <c r="D97" s="518" t="s">
        <v>135</v>
      </c>
      <c r="E97" s="519" t="s">
        <v>136</v>
      </c>
    </row>
    <row r="98" spans="1:5" ht="24">
      <c r="A98" s="836" t="s">
        <v>221</v>
      </c>
      <c r="B98" s="484" t="s">
        <v>56</v>
      </c>
      <c r="C98" s="485"/>
      <c r="D98" s="486"/>
      <c r="E98" s="512"/>
    </row>
    <row r="99" spans="1:5" ht="36">
      <c r="A99" s="837"/>
      <c r="B99" s="488" t="s">
        <v>61</v>
      </c>
      <c r="C99" s="489"/>
      <c r="D99" s="490"/>
      <c r="E99" s="491"/>
    </row>
    <row r="100" spans="1:5" ht="12.75">
      <c r="A100" s="837"/>
      <c r="B100" s="488" t="s">
        <v>74</v>
      </c>
      <c r="C100" s="489">
        <v>62493</v>
      </c>
      <c r="D100" s="490">
        <v>62493</v>
      </c>
      <c r="E100" s="491">
        <f>D100/C100*100</f>
        <v>100</v>
      </c>
    </row>
    <row r="101" spans="1:5" ht="12.75">
      <c r="A101" s="837"/>
      <c r="B101" s="488" t="s">
        <v>54</v>
      </c>
      <c r="C101" s="489"/>
      <c r="D101" s="490"/>
      <c r="E101" s="491"/>
    </row>
    <row r="102" spans="1:5" ht="12.75">
      <c r="A102" s="837"/>
      <c r="B102" s="488" t="s">
        <v>75</v>
      </c>
      <c r="C102" s="489"/>
      <c r="D102" s="490"/>
      <c r="E102" s="491"/>
    </row>
    <row r="103" spans="1:5" ht="24">
      <c r="A103" s="837"/>
      <c r="B103" s="488" t="s">
        <v>72</v>
      </c>
      <c r="C103" s="489"/>
      <c r="D103" s="490"/>
      <c r="E103" s="491"/>
    </row>
    <row r="104" spans="1:5" ht="24">
      <c r="A104" s="837"/>
      <c r="B104" s="488" t="s">
        <v>63</v>
      </c>
      <c r="C104" s="489"/>
      <c r="D104" s="490"/>
      <c r="E104" s="491"/>
    </row>
    <row r="105" spans="1:5" ht="13.5" thickBot="1">
      <c r="A105" s="837"/>
      <c r="B105" s="694" t="s">
        <v>70</v>
      </c>
      <c r="C105" s="489"/>
      <c r="D105" s="697"/>
      <c r="E105" s="692"/>
    </row>
    <row r="106" spans="1:5" ht="13.5" thickBot="1">
      <c r="A106" s="838"/>
      <c r="B106" s="695" t="s">
        <v>17</v>
      </c>
      <c r="C106" s="696">
        <f>SUM(C98:C105)</f>
        <v>62493</v>
      </c>
      <c r="D106" s="693">
        <f>SUM(D98:D105)</f>
        <v>62493</v>
      </c>
      <c r="E106" s="693">
        <f>D106/C106*100</f>
        <v>100</v>
      </c>
    </row>
    <row r="107" spans="1:5" ht="24">
      <c r="A107" s="836" t="s">
        <v>79</v>
      </c>
      <c r="B107" s="484" t="s">
        <v>56</v>
      </c>
      <c r="C107" s="485"/>
      <c r="D107" s="486"/>
      <c r="E107" s="512"/>
    </row>
    <row r="108" spans="1:5" ht="36">
      <c r="A108" s="837"/>
      <c r="B108" s="488" t="s">
        <v>61</v>
      </c>
      <c r="C108" s="489"/>
      <c r="D108" s="490"/>
      <c r="E108" s="491"/>
    </row>
    <row r="109" spans="1:5" ht="12.75">
      <c r="A109" s="837"/>
      <c r="B109" s="488" t="s">
        <v>74</v>
      </c>
      <c r="C109" s="489"/>
      <c r="D109" s="490"/>
      <c r="E109" s="491"/>
    </row>
    <row r="110" spans="1:5" ht="12.75">
      <c r="A110" s="837"/>
      <c r="B110" s="488" t="s">
        <v>54</v>
      </c>
      <c r="C110" s="489"/>
      <c r="D110" s="490"/>
      <c r="E110" s="491"/>
    </row>
    <row r="111" spans="1:5" ht="12.75">
      <c r="A111" s="837"/>
      <c r="B111" s="488" t="s">
        <v>75</v>
      </c>
      <c r="C111" s="489"/>
      <c r="D111" s="490"/>
      <c r="E111" s="491"/>
    </row>
    <row r="112" spans="1:5" ht="24">
      <c r="A112" s="837"/>
      <c r="B112" s="488" t="s">
        <v>72</v>
      </c>
      <c r="C112" s="489"/>
      <c r="D112" s="490"/>
      <c r="E112" s="491"/>
    </row>
    <row r="113" spans="1:5" ht="24">
      <c r="A113" s="837"/>
      <c r="B113" s="488" t="s">
        <v>63</v>
      </c>
      <c r="C113" s="489"/>
      <c r="D113" s="490"/>
      <c r="E113" s="491"/>
    </row>
    <row r="114" spans="1:5" ht="13.5" thickBot="1">
      <c r="A114" s="837"/>
      <c r="B114" s="694" t="s">
        <v>70</v>
      </c>
      <c r="C114" s="698">
        <v>26590</v>
      </c>
      <c r="D114" s="697">
        <v>26590</v>
      </c>
      <c r="E114" s="491">
        <f>D114/C114*100</f>
        <v>100</v>
      </c>
    </row>
    <row r="115" spans="1:5" ht="13.5" thickBot="1">
      <c r="A115" s="838"/>
      <c r="B115" s="695" t="s">
        <v>17</v>
      </c>
      <c r="C115" s="693">
        <f>SUM(C107:C114)</f>
        <v>26590</v>
      </c>
      <c r="D115" s="693">
        <f>SUM(D107:D114)</f>
        <v>26590</v>
      </c>
      <c r="E115" s="693">
        <f>D115/C115*100</f>
        <v>100</v>
      </c>
    </row>
    <row r="116" spans="1:5" ht="24">
      <c r="A116" s="836" t="s">
        <v>222</v>
      </c>
      <c r="B116" s="484" t="s">
        <v>56</v>
      </c>
      <c r="C116" s="485"/>
      <c r="D116" s="486"/>
      <c r="E116" s="512"/>
    </row>
    <row r="117" spans="1:5" ht="36">
      <c r="A117" s="837"/>
      <c r="B117" s="488" t="s">
        <v>61</v>
      </c>
      <c r="C117" s="489"/>
      <c r="D117" s="490"/>
      <c r="E117" s="491"/>
    </row>
    <row r="118" spans="1:5" ht="12.75">
      <c r="A118" s="837"/>
      <c r="B118" s="488" t="s">
        <v>74</v>
      </c>
      <c r="C118" s="489"/>
      <c r="D118" s="490"/>
      <c r="E118" s="491"/>
    </row>
    <row r="119" spans="1:5" ht="12.75">
      <c r="A119" s="837"/>
      <c r="B119" s="488" t="s">
        <v>54</v>
      </c>
      <c r="C119" s="489"/>
      <c r="D119" s="490"/>
      <c r="E119" s="491"/>
    </row>
    <row r="120" spans="1:5" ht="12.75">
      <c r="A120" s="837"/>
      <c r="B120" s="488" t="s">
        <v>75</v>
      </c>
      <c r="C120" s="489"/>
      <c r="D120" s="490"/>
      <c r="E120" s="491"/>
    </row>
    <row r="121" spans="1:5" ht="24">
      <c r="A121" s="837"/>
      <c r="B121" s="488" t="s">
        <v>72</v>
      </c>
      <c r="C121" s="489"/>
      <c r="D121" s="490"/>
      <c r="E121" s="491"/>
    </row>
    <row r="122" spans="1:5" ht="24">
      <c r="A122" s="837"/>
      <c r="B122" s="488" t="s">
        <v>63</v>
      </c>
      <c r="C122" s="489"/>
      <c r="D122" s="490"/>
      <c r="E122" s="491"/>
    </row>
    <row r="123" spans="1:5" ht="13.5" thickBot="1">
      <c r="A123" s="837"/>
      <c r="B123" s="694" t="s">
        <v>70</v>
      </c>
      <c r="C123" s="698"/>
      <c r="D123" s="697"/>
      <c r="E123" s="692"/>
    </row>
    <row r="124" spans="1:5" ht="13.5" thickBot="1">
      <c r="A124" s="838"/>
      <c r="B124" s="695" t="s">
        <v>17</v>
      </c>
      <c r="C124" s="693">
        <f>SUM(C116:C123)</f>
        <v>0</v>
      </c>
      <c r="D124" s="693">
        <f>SUM(D116:D123)</f>
        <v>0</v>
      </c>
      <c r="E124" s="693"/>
    </row>
    <row r="125" spans="1:5" ht="15.75" thickBot="1">
      <c r="A125" s="516" t="s">
        <v>76</v>
      </c>
      <c r="B125" s="517" t="s">
        <v>137</v>
      </c>
      <c r="C125" s="518" t="s">
        <v>138</v>
      </c>
      <c r="D125" s="518" t="s">
        <v>135</v>
      </c>
      <c r="E125" s="519" t="s">
        <v>136</v>
      </c>
    </row>
    <row r="126" spans="1:5" ht="24">
      <c r="A126" s="836" t="s">
        <v>17</v>
      </c>
      <c r="B126" s="499" t="s">
        <v>56</v>
      </c>
      <c r="C126" s="699">
        <f>C5+C14+C23+C32+C41+C51+C61+C70+C79+C88+C98+C107+C116</f>
        <v>271711</v>
      </c>
      <c r="D126" s="699">
        <f>D5+D14+D23+D32+D41+D51+D61+D70+D79+D88+D98+D107+D116</f>
        <v>271711</v>
      </c>
      <c r="E126" s="690">
        <f>D126/C126*100</f>
        <v>100</v>
      </c>
    </row>
    <row r="127" spans="1:5" ht="36">
      <c r="A127" s="837"/>
      <c r="B127" s="488" t="s">
        <v>61</v>
      </c>
      <c r="C127" s="699">
        <f aca="true" t="shared" si="0" ref="C127:D133">C6+C15+C24+C33+C42+C52+C62+C71+C80+C89+C99+C108+C117</f>
        <v>2352</v>
      </c>
      <c r="D127" s="699">
        <f t="shared" si="0"/>
        <v>2352</v>
      </c>
      <c r="E127" s="690">
        <f aca="true" t="shared" si="1" ref="E127:E134">D127/C127*100</f>
        <v>100</v>
      </c>
    </row>
    <row r="128" spans="1:5" ht="12.75">
      <c r="A128" s="837"/>
      <c r="B128" s="488" t="s">
        <v>74</v>
      </c>
      <c r="C128" s="699">
        <f t="shared" si="0"/>
        <v>62493</v>
      </c>
      <c r="D128" s="699">
        <f t="shared" si="0"/>
        <v>62493</v>
      </c>
      <c r="E128" s="690">
        <f t="shared" si="1"/>
        <v>100</v>
      </c>
    </row>
    <row r="129" spans="1:5" ht="12.75">
      <c r="A129" s="837"/>
      <c r="B129" s="488" t="s">
        <v>54</v>
      </c>
      <c r="C129" s="699">
        <f t="shared" si="0"/>
        <v>81110</v>
      </c>
      <c r="D129" s="699">
        <f t="shared" si="0"/>
        <v>81110</v>
      </c>
      <c r="E129" s="690">
        <f t="shared" si="1"/>
        <v>100</v>
      </c>
    </row>
    <row r="130" spans="1:5" ht="12.75">
      <c r="A130" s="837"/>
      <c r="B130" s="488" t="s">
        <v>75</v>
      </c>
      <c r="C130" s="699">
        <f t="shared" si="0"/>
        <v>480</v>
      </c>
      <c r="D130" s="699">
        <f t="shared" si="0"/>
        <v>480</v>
      </c>
      <c r="E130" s="690">
        <f t="shared" si="1"/>
        <v>100</v>
      </c>
    </row>
    <row r="131" spans="1:5" ht="24">
      <c r="A131" s="837"/>
      <c r="B131" s="488" t="s">
        <v>72</v>
      </c>
      <c r="C131" s="699">
        <f t="shared" si="0"/>
        <v>54553</v>
      </c>
      <c r="D131" s="699">
        <f t="shared" si="0"/>
        <v>54553</v>
      </c>
      <c r="E131" s="690">
        <f t="shared" si="1"/>
        <v>100</v>
      </c>
    </row>
    <row r="132" spans="1:5" ht="24">
      <c r="A132" s="837"/>
      <c r="B132" s="488" t="s">
        <v>63</v>
      </c>
      <c r="C132" s="699">
        <f t="shared" si="0"/>
        <v>0</v>
      </c>
      <c r="D132" s="699">
        <f t="shared" si="0"/>
        <v>0</v>
      </c>
      <c r="E132" s="690"/>
    </row>
    <row r="133" spans="1:5" ht="12.75">
      <c r="A133" s="837"/>
      <c r="B133" s="488" t="s">
        <v>70</v>
      </c>
      <c r="C133" s="699">
        <f t="shared" si="0"/>
        <v>41965</v>
      </c>
      <c r="D133" s="699">
        <f t="shared" si="0"/>
        <v>41965</v>
      </c>
      <c r="E133" s="690">
        <f t="shared" si="1"/>
        <v>100</v>
      </c>
    </row>
    <row r="134" spans="1:5" ht="13.5" thickBot="1">
      <c r="A134" s="838"/>
      <c r="B134" s="492" t="s">
        <v>17</v>
      </c>
      <c r="C134" s="494">
        <f>SUM(C126:C133)-40</f>
        <v>514624</v>
      </c>
      <c r="D134" s="699">
        <f>D13+D22+D31+D40+D49+D59+D69+D78+D87+D96+D106+D115+D124-40</f>
        <v>514624</v>
      </c>
      <c r="E134" s="690">
        <f t="shared" si="1"/>
        <v>100</v>
      </c>
    </row>
  </sheetData>
  <sheetProtection/>
  <mergeCells count="16">
    <mergeCell ref="A126:A134"/>
    <mergeCell ref="A88:A96"/>
    <mergeCell ref="A98:A106"/>
    <mergeCell ref="A107:A115"/>
    <mergeCell ref="A116:A124"/>
    <mergeCell ref="A79:A87"/>
    <mergeCell ref="A1:F1"/>
    <mergeCell ref="A5:A13"/>
    <mergeCell ref="A14:A22"/>
    <mergeCell ref="A23:A31"/>
    <mergeCell ref="A32:A40"/>
    <mergeCell ref="A70:A78"/>
    <mergeCell ref="A41:A49"/>
    <mergeCell ref="E3:F3"/>
    <mergeCell ref="A51:A59"/>
    <mergeCell ref="A61:A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&amp;R1/1.sz. melléklete
5/2016. (VI.02.) Újszilvás Önk.</oddHeader>
  </headerFooter>
  <rowBreaks count="4" manualBreakCount="4">
    <brk id="49" max="6" man="1"/>
    <brk id="59" max="6" man="1"/>
    <brk id="96" max="6" man="1"/>
    <brk id="124" max="6" man="1"/>
  </rowBreaks>
  <colBreaks count="1" manualBreakCount="1">
    <brk id="6" max="1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35.50390625" style="0" customWidth="1"/>
    <col min="2" max="2" width="30.625" style="0" customWidth="1"/>
    <col min="3" max="3" width="20.375" style="455" customWidth="1"/>
    <col min="4" max="4" width="17.00390625" style="455" customWidth="1"/>
    <col min="5" max="5" width="17.50390625" style="254" customWidth="1"/>
    <col min="8" max="8" width="10.00390625" style="0" bestFit="1" customWidth="1"/>
    <col min="9" max="9" width="12.625" style="0" customWidth="1"/>
  </cols>
  <sheetData>
    <row r="1" spans="1:5" ht="15.75" customHeight="1">
      <c r="A1" s="833" t="s">
        <v>233</v>
      </c>
      <c r="B1" s="833"/>
      <c r="C1" s="833"/>
      <c r="D1" s="833"/>
      <c r="E1" s="833"/>
    </row>
    <row r="2" spans="1:5" ht="15.75" customHeight="1">
      <c r="A2" s="833"/>
      <c r="B2" s="833"/>
      <c r="C2" s="833"/>
      <c r="D2" s="833"/>
      <c r="E2" s="833"/>
    </row>
    <row r="3" spans="5:6" ht="12.75">
      <c r="E3" s="850" t="s">
        <v>147</v>
      </c>
      <c r="F3" s="850"/>
    </row>
    <row r="4" ht="13.5" thickBot="1"/>
    <row r="5" spans="1:5" ht="15.75" thickBot="1">
      <c r="A5" s="261" t="s">
        <v>76</v>
      </c>
      <c r="B5" s="262" t="s">
        <v>137</v>
      </c>
      <c r="C5" s="456" t="s">
        <v>138</v>
      </c>
      <c r="D5" s="456" t="s">
        <v>135</v>
      </c>
      <c r="E5" s="263" t="s">
        <v>136</v>
      </c>
    </row>
    <row r="6" spans="1:5" ht="24">
      <c r="A6" s="847" t="s">
        <v>83</v>
      </c>
      <c r="B6" s="256" t="s">
        <v>56</v>
      </c>
      <c r="C6" s="444"/>
      <c r="D6" s="444"/>
      <c r="E6" s="260"/>
    </row>
    <row r="7" spans="1:5" ht="24">
      <c r="A7" s="848"/>
      <c r="B7" s="153" t="s">
        <v>61</v>
      </c>
      <c r="C7" s="446"/>
      <c r="D7" s="446"/>
      <c r="E7" s="255"/>
    </row>
    <row r="8" spans="1:5" ht="12.75">
      <c r="A8" s="848"/>
      <c r="B8" s="153" t="s">
        <v>74</v>
      </c>
      <c r="C8" s="446"/>
      <c r="D8" s="446"/>
      <c r="E8" s="255"/>
    </row>
    <row r="9" spans="1:5" ht="12.75">
      <c r="A9" s="848"/>
      <c r="B9" s="153" t="s">
        <v>54</v>
      </c>
      <c r="C9" s="446">
        <v>13</v>
      </c>
      <c r="D9" s="446">
        <v>13</v>
      </c>
      <c r="E9" s="785">
        <f>D9/C9*100</f>
        <v>100</v>
      </c>
    </row>
    <row r="10" spans="1:5" ht="12.75">
      <c r="A10" s="848"/>
      <c r="B10" s="153" t="s">
        <v>75</v>
      </c>
      <c r="C10" s="446"/>
      <c r="D10" s="446"/>
      <c r="E10" s="259"/>
    </row>
    <row r="11" spans="1:5" ht="24">
      <c r="A11" s="848"/>
      <c r="B11" s="153" t="s">
        <v>72</v>
      </c>
      <c r="C11" s="446"/>
      <c r="D11" s="446"/>
      <c r="E11" s="255"/>
    </row>
    <row r="12" spans="1:5" ht="24">
      <c r="A12" s="848"/>
      <c r="B12" s="153" t="s">
        <v>63</v>
      </c>
      <c r="C12" s="446"/>
      <c r="D12" s="446"/>
      <c r="E12" s="255"/>
    </row>
    <row r="13" spans="1:5" ht="12.75">
      <c r="A13" s="848"/>
      <c r="B13" s="153" t="s">
        <v>70</v>
      </c>
      <c r="C13" s="446"/>
      <c r="D13" s="446"/>
      <c r="E13" s="255"/>
    </row>
    <row r="14" spans="1:5" ht="13.5" thickBot="1">
      <c r="A14" s="849"/>
      <c r="B14" s="154" t="s">
        <v>17</v>
      </c>
      <c r="C14" s="448">
        <f>SUM(C6:C13)</f>
        <v>13</v>
      </c>
      <c r="D14" s="448">
        <f>SUM(D6:D13)</f>
        <v>13</v>
      </c>
      <c r="E14" s="257">
        <f>D14/C14*100</f>
        <v>100</v>
      </c>
    </row>
    <row r="15" spans="1:5" ht="24" customHeight="1">
      <c r="A15" s="844" t="s">
        <v>188</v>
      </c>
      <c r="B15" s="457" t="s">
        <v>56</v>
      </c>
      <c r="C15" s="458"/>
      <c r="D15" s="458"/>
      <c r="E15" s="465"/>
    </row>
    <row r="16" spans="1:5" ht="24">
      <c r="A16" s="845"/>
      <c r="B16" s="459" t="s">
        <v>61</v>
      </c>
      <c r="C16" s="460"/>
      <c r="D16" s="460"/>
      <c r="E16" s="461"/>
    </row>
    <row r="17" spans="1:5" ht="12.75">
      <c r="A17" s="845"/>
      <c r="B17" s="459" t="s">
        <v>74</v>
      </c>
      <c r="C17" s="460"/>
      <c r="D17" s="460"/>
      <c r="E17" s="461"/>
    </row>
    <row r="18" spans="1:5" ht="12.75">
      <c r="A18" s="845"/>
      <c r="B18" s="459" t="s">
        <v>54</v>
      </c>
      <c r="C18" s="460"/>
      <c r="D18" s="460"/>
      <c r="E18" s="461"/>
    </row>
    <row r="19" spans="1:5" ht="12.75">
      <c r="A19" s="845"/>
      <c r="B19" s="459" t="s">
        <v>75</v>
      </c>
      <c r="C19" s="460"/>
      <c r="D19" s="460"/>
      <c r="E19" s="461"/>
    </row>
    <row r="20" spans="1:5" ht="24">
      <c r="A20" s="845"/>
      <c r="B20" s="459" t="s">
        <v>72</v>
      </c>
      <c r="C20" s="460"/>
      <c r="D20" s="460"/>
      <c r="E20" s="461"/>
    </row>
    <row r="21" spans="1:5" ht="24">
      <c r="A21" s="845"/>
      <c r="B21" s="459" t="s">
        <v>63</v>
      </c>
      <c r="C21" s="460"/>
      <c r="D21" s="460"/>
      <c r="E21" s="461"/>
    </row>
    <row r="22" spans="1:5" ht="13.5" thickBot="1">
      <c r="A22" s="845"/>
      <c r="B22" s="459" t="s">
        <v>70</v>
      </c>
      <c r="C22" s="460">
        <v>40877</v>
      </c>
      <c r="D22" s="460">
        <v>40877</v>
      </c>
      <c r="E22" s="466">
        <v>100</v>
      </c>
    </row>
    <row r="23" spans="1:5" ht="13.5" thickBot="1">
      <c r="A23" s="846"/>
      <c r="B23" s="462" t="s">
        <v>17</v>
      </c>
      <c r="C23" s="74">
        <f>SUM(C15:C22)</f>
        <v>40877</v>
      </c>
      <c r="D23" s="74">
        <f>SUM(D15:D22)</f>
        <v>40877</v>
      </c>
      <c r="E23" s="466"/>
    </row>
    <row r="24" spans="1:5" ht="24" thickBot="1">
      <c r="A24" s="844" t="s">
        <v>17</v>
      </c>
      <c r="B24" s="463" t="s">
        <v>56</v>
      </c>
      <c r="C24" s="467">
        <f>C6+C15</f>
        <v>0</v>
      </c>
      <c r="D24" s="467">
        <f>D6+D15</f>
        <v>0</v>
      </c>
      <c r="E24" s="464"/>
    </row>
    <row r="25" spans="1:5" ht="24" thickBot="1">
      <c r="A25" s="845"/>
      <c r="B25" s="463" t="s">
        <v>61</v>
      </c>
      <c r="C25" s="467">
        <f aca="true" t="shared" si="0" ref="C25:D31">C7+C16</f>
        <v>0</v>
      </c>
      <c r="D25" s="467">
        <f t="shared" si="0"/>
        <v>0</v>
      </c>
      <c r="E25" s="464"/>
    </row>
    <row r="26" spans="1:5" ht="13.5" thickBot="1">
      <c r="A26" s="845"/>
      <c r="B26" s="463" t="s">
        <v>74</v>
      </c>
      <c r="C26" s="467">
        <f t="shared" si="0"/>
        <v>0</v>
      </c>
      <c r="D26" s="467">
        <f t="shared" si="0"/>
        <v>0</v>
      </c>
      <c r="E26" s="464"/>
    </row>
    <row r="27" spans="1:5" ht="13.5" thickBot="1">
      <c r="A27" s="845"/>
      <c r="B27" s="468" t="s">
        <v>54</v>
      </c>
      <c r="C27" s="467">
        <f t="shared" si="0"/>
        <v>13</v>
      </c>
      <c r="D27" s="467">
        <f t="shared" si="0"/>
        <v>13</v>
      </c>
      <c r="E27" s="464">
        <f>D27/C27*100</f>
        <v>100</v>
      </c>
    </row>
    <row r="28" spans="1:5" ht="13.5" thickBot="1">
      <c r="A28" s="845"/>
      <c r="B28" s="463" t="s">
        <v>75</v>
      </c>
      <c r="C28" s="467">
        <f t="shared" si="0"/>
        <v>0</v>
      </c>
      <c r="D28" s="467">
        <f t="shared" si="0"/>
        <v>0</v>
      </c>
      <c r="E28" s="469"/>
    </row>
    <row r="29" spans="1:5" ht="24" thickBot="1">
      <c r="A29" s="845"/>
      <c r="B29" s="463" t="s">
        <v>72</v>
      </c>
      <c r="C29" s="467">
        <f t="shared" si="0"/>
        <v>0</v>
      </c>
      <c r="D29" s="467">
        <f t="shared" si="0"/>
        <v>0</v>
      </c>
      <c r="E29" s="464"/>
    </row>
    <row r="30" spans="1:5" ht="24" thickBot="1">
      <c r="A30" s="845"/>
      <c r="B30" s="463" t="s">
        <v>63</v>
      </c>
      <c r="C30" s="467">
        <f t="shared" si="0"/>
        <v>0</v>
      </c>
      <c r="D30" s="467">
        <f t="shared" si="0"/>
        <v>0</v>
      </c>
      <c r="E30" s="469"/>
    </row>
    <row r="31" spans="1:5" ht="13.5" thickBot="1">
      <c r="A31" s="845"/>
      <c r="B31" s="463" t="s">
        <v>70</v>
      </c>
      <c r="C31" s="467">
        <f t="shared" si="0"/>
        <v>40877</v>
      </c>
      <c r="D31" s="467">
        <f t="shared" si="0"/>
        <v>40877</v>
      </c>
      <c r="E31" s="464">
        <f>D31/C31*100</f>
        <v>100</v>
      </c>
    </row>
    <row r="32" spans="1:5" ht="13.5" thickBot="1">
      <c r="A32" s="846"/>
      <c r="B32" s="470" t="s">
        <v>17</v>
      </c>
      <c r="C32" s="471">
        <f>SUM(C24:C31)</f>
        <v>40890</v>
      </c>
      <c r="D32" s="471">
        <f>SUM(D24:D31)</f>
        <v>40890</v>
      </c>
      <c r="E32" s="472">
        <v>100</v>
      </c>
    </row>
    <row r="33" ht="12.75">
      <c r="E33" s="473"/>
    </row>
  </sheetData>
  <sheetProtection/>
  <mergeCells count="5">
    <mergeCell ref="A15:A23"/>
    <mergeCell ref="A24:A32"/>
    <mergeCell ref="A1:E2"/>
    <mergeCell ref="A6:A14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 scaleWithDoc="0" alignWithMargins="0">
    <oddHeader>&amp;R1/2.sz. melléklete
5/2016. (VI.02.) Újszilvás Önk.</oddHeader>
  </headerFooter>
  <rowBreaks count="1" manualBreakCount="1">
    <brk id="3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32.50390625" style="0" customWidth="1"/>
    <col min="2" max="2" width="34.125" style="0" customWidth="1"/>
    <col min="3" max="3" width="16.625" style="455" customWidth="1"/>
    <col min="4" max="4" width="15.625" style="455" customWidth="1"/>
    <col min="5" max="5" width="16.50390625" style="0" customWidth="1"/>
    <col min="6" max="6" width="15.375" style="0" customWidth="1"/>
    <col min="7" max="7" width="15.50390625" style="0" customWidth="1"/>
    <col min="8" max="8" width="13.375" style="0" customWidth="1"/>
    <col min="9" max="9" width="17.50390625" style="0" customWidth="1"/>
  </cols>
  <sheetData>
    <row r="1" spans="1:4" ht="15.75" customHeight="1">
      <c r="A1" s="833" t="s">
        <v>234</v>
      </c>
      <c r="B1" s="833"/>
      <c r="C1" s="833"/>
      <c r="D1" s="833"/>
    </row>
    <row r="2" spans="1:4" ht="12.75" customHeight="1">
      <c r="A2" s="833"/>
      <c r="B2" s="833"/>
      <c r="C2" s="833"/>
      <c r="D2" s="833"/>
    </row>
    <row r="4" spans="4:5" ht="12.75">
      <c r="D4" s="840" t="s">
        <v>147</v>
      </c>
      <c r="E4" s="840"/>
    </row>
    <row r="5" ht="13.5" thickBot="1"/>
    <row r="6" spans="1:5" ht="15.75" thickBot="1">
      <c r="A6" s="261" t="s">
        <v>76</v>
      </c>
      <c r="B6" s="262" t="s">
        <v>137</v>
      </c>
      <c r="C6" s="443" t="s">
        <v>138</v>
      </c>
      <c r="D6" s="443" t="s">
        <v>135</v>
      </c>
      <c r="E6" s="279" t="s">
        <v>136</v>
      </c>
    </row>
    <row r="7" spans="1:5" ht="24">
      <c r="A7" s="853" t="s">
        <v>188</v>
      </c>
      <c r="B7" s="299" t="s">
        <v>56</v>
      </c>
      <c r="C7" s="683"/>
      <c r="D7" s="683"/>
      <c r="E7" s="684"/>
    </row>
    <row r="8" spans="1:5" ht="24">
      <c r="A8" s="854"/>
      <c r="B8" s="300" t="s">
        <v>61</v>
      </c>
      <c r="C8" s="685"/>
      <c r="D8" s="685"/>
      <c r="E8" s="686"/>
    </row>
    <row r="9" spans="1:5" ht="12.75">
      <c r="A9" s="854"/>
      <c r="B9" s="300" t="s">
        <v>74</v>
      </c>
      <c r="C9" s="685"/>
      <c r="D9" s="685"/>
      <c r="E9" s="686"/>
    </row>
    <row r="10" spans="1:5" ht="12.75">
      <c r="A10" s="854"/>
      <c r="B10" s="300" t="s">
        <v>54</v>
      </c>
      <c r="C10" s="685"/>
      <c r="D10" s="685"/>
      <c r="E10" s="686"/>
    </row>
    <row r="11" spans="1:5" ht="12.75">
      <c r="A11" s="854"/>
      <c r="B11" s="300" t="s">
        <v>75</v>
      </c>
      <c r="C11" s="685"/>
      <c r="D11" s="685"/>
      <c r="E11" s="686"/>
    </row>
    <row r="12" spans="1:5" ht="12.75">
      <c r="A12" s="854"/>
      <c r="B12" s="300" t="s">
        <v>72</v>
      </c>
      <c r="C12" s="685">
        <v>776</v>
      </c>
      <c r="D12" s="685">
        <v>776</v>
      </c>
      <c r="E12" s="788">
        <v>100</v>
      </c>
    </row>
    <row r="13" spans="1:5" ht="24">
      <c r="A13" s="854"/>
      <c r="B13" s="300" t="s">
        <v>63</v>
      </c>
      <c r="C13" s="685"/>
      <c r="D13" s="685"/>
      <c r="E13" s="686"/>
    </row>
    <row r="14" spans="1:5" ht="13.5" thickBot="1">
      <c r="A14" s="854"/>
      <c r="B14" s="681" t="s">
        <v>70</v>
      </c>
      <c r="C14" s="687">
        <f>16709+42656</f>
        <v>59365</v>
      </c>
      <c r="D14" s="687">
        <v>59365</v>
      </c>
      <c r="E14" s="787">
        <v>100</v>
      </c>
    </row>
    <row r="15" spans="1:5" ht="13.5" thickBot="1">
      <c r="A15" s="855"/>
      <c r="B15" s="680" t="s">
        <v>17</v>
      </c>
      <c r="C15" s="682">
        <f>SUM(C7:C14)</f>
        <v>60141</v>
      </c>
      <c r="D15" s="682">
        <f>SUM(D7:D14)</f>
        <v>60141</v>
      </c>
      <c r="E15" s="688"/>
    </row>
    <row r="16" spans="1:5" ht="24">
      <c r="A16" s="847" t="s">
        <v>235</v>
      </c>
      <c r="B16" s="256" t="s">
        <v>56</v>
      </c>
      <c r="C16" s="444">
        <v>9785</v>
      </c>
      <c r="D16" s="444">
        <v>9785</v>
      </c>
      <c r="E16" s="445">
        <v>100</v>
      </c>
    </row>
    <row r="17" spans="1:5" ht="24">
      <c r="A17" s="848"/>
      <c r="B17" s="153" t="s">
        <v>61</v>
      </c>
      <c r="C17" s="446"/>
      <c r="D17" s="446"/>
      <c r="E17" s="447"/>
    </row>
    <row r="18" spans="1:5" ht="12.75">
      <c r="A18" s="848"/>
      <c r="B18" s="153" t="s">
        <v>74</v>
      </c>
      <c r="C18" s="446"/>
      <c r="D18" s="446"/>
      <c r="E18" s="447"/>
    </row>
    <row r="19" spans="1:5" ht="12.75">
      <c r="A19" s="848"/>
      <c r="B19" s="153" t="s">
        <v>54</v>
      </c>
      <c r="C19" s="446"/>
      <c r="D19" s="446"/>
      <c r="E19" s="786"/>
    </row>
    <row r="20" spans="1:5" ht="12.75">
      <c r="A20" s="848"/>
      <c r="B20" s="153" t="s">
        <v>75</v>
      </c>
      <c r="C20" s="446"/>
      <c r="D20" s="446"/>
      <c r="E20" s="447"/>
    </row>
    <row r="21" spans="1:5" ht="12.75">
      <c r="A21" s="848"/>
      <c r="B21" s="153" t="s">
        <v>72</v>
      </c>
      <c r="C21" s="446"/>
      <c r="D21" s="446"/>
      <c r="E21" s="447"/>
    </row>
    <row r="22" spans="1:5" ht="24">
      <c r="A22" s="848"/>
      <c r="B22" s="153" t="s">
        <v>63</v>
      </c>
      <c r="C22" s="446"/>
      <c r="D22" s="446"/>
      <c r="E22" s="447"/>
    </row>
    <row r="23" spans="1:5" ht="12.75">
      <c r="A23" s="848"/>
      <c r="B23" s="153" t="s">
        <v>70</v>
      </c>
      <c r="C23" s="446"/>
      <c r="D23" s="446"/>
      <c r="E23" s="447"/>
    </row>
    <row r="24" spans="1:5" ht="13.5" thickBot="1">
      <c r="A24" s="849"/>
      <c r="B24" s="154" t="s">
        <v>17</v>
      </c>
      <c r="C24" s="448">
        <f>SUM(C16:C23)</f>
        <v>9785</v>
      </c>
      <c r="D24" s="448">
        <f>SUM(D16:D23)</f>
        <v>9785</v>
      </c>
      <c r="E24" s="689">
        <v>100</v>
      </c>
    </row>
    <row r="25" spans="1:5" ht="24">
      <c r="A25" s="851" t="s">
        <v>188</v>
      </c>
      <c r="B25" s="258" t="s">
        <v>56</v>
      </c>
      <c r="C25" s="450">
        <v>449</v>
      </c>
      <c r="D25" s="450">
        <v>449</v>
      </c>
      <c r="E25" s="451">
        <f>D25/C25*100</f>
        <v>100</v>
      </c>
    </row>
    <row r="26" spans="1:5" ht="24">
      <c r="A26" s="848"/>
      <c r="B26" s="153" t="s">
        <v>61</v>
      </c>
      <c r="C26" s="446"/>
      <c r="D26" s="446"/>
      <c r="E26" s="447"/>
    </row>
    <row r="27" spans="1:5" ht="12.75">
      <c r="A27" s="848"/>
      <c r="B27" s="153" t="s">
        <v>74</v>
      </c>
      <c r="C27" s="446"/>
      <c r="D27" s="446"/>
      <c r="E27" s="447"/>
    </row>
    <row r="28" spans="1:5" ht="12.75">
      <c r="A28" s="848"/>
      <c r="B28" s="153" t="s">
        <v>54</v>
      </c>
      <c r="C28" s="446">
        <v>1021</v>
      </c>
      <c r="D28" s="446">
        <v>1070</v>
      </c>
      <c r="E28" s="447">
        <f>D28/C28*100</f>
        <v>104.79921645445643</v>
      </c>
    </row>
    <row r="29" spans="1:5" ht="12.75">
      <c r="A29" s="848"/>
      <c r="B29" s="153" t="s">
        <v>75</v>
      </c>
      <c r="C29" s="446"/>
      <c r="D29" s="446"/>
      <c r="E29" s="447"/>
    </row>
    <row r="30" spans="1:5" ht="12.75">
      <c r="A30" s="848"/>
      <c r="B30" s="153" t="s">
        <v>72</v>
      </c>
      <c r="C30" s="446"/>
      <c r="D30" s="446"/>
      <c r="E30" s="447"/>
    </row>
    <row r="31" spans="1:5" ht="24">
      <c r="A31" s="848"/>
      <c r="B31" s="153" t="s">
        <v>63</v>
      </c>
      <c r="C31" s="446"/>
      <c r="D31" s="446"/>
      <c r="E31" s="447"/>
    </row>
    <row r="32" spans="1:5" ht="12.75">
      <c r="A32" s="848"/>
      <c r="B32" s="153" t="s">
        <v>70</v>
      </c>
      <c r="C32" s="446">
        <v>8637</v>
      </c>
      <c r="D32" s="446"/>
      <c r="E32" s="447"/>
    </row>
    <row r="33" spans="1:5" ht="13.5" thickBot="1">
      <c r="A33" s="852"/>
      <c r="B33" s="214" t="s">
        <v>17</v>
      </c>
      <c r="C33" s="452">
        <f>SUM(C25:C32)</f>
        <v>10107</v>
      </c>
      <c r="D33" s="452">
        <f>SUM(D25:D32)</f>
        <v>1519</v>
      </c>
      <c r="E33" s="453">
        <f>D33/C33*100</f>
        <v>15.029187691698823</v>
      </c>
    </row>
    <row r="34" spans="1:5" ht="24">
      <c r="A34" s="847" t="s">
        <v>85</v>
      </c>
      <c r="B34" s="256" t="s">
        <v>56</v>
      </c>
      <c r="C34" s="444"/>
      <c r="D34" s="444"/>
      <c r="E34" s="445"/>
    </row>
    <row r="35" spans="1:5" ht="24">
      <c r="A35" s="848"/>
      <c r="B35" s="153" t="s">
        <v>61</v>
      </c>
      <c r="C35" s="446"/>
      <c r="D35" s="446"/>
      <c r="E35" s="447"/>
    </row>
    <row r="36" spans="1:5" ht="12.75">
      <c r="A36" s="848"/>
      <c r="B36" s="153" t="s">
        <v>74</v>
      </c>
      <c r="C36" s="446"/>
      <c r="D36" s="446"/>
      <c r="E36" s="447"/>
    </row>
    <row r="37" spans="1:5" ht="12.75">
      <c r="A37" s="848"/>
      <c r="B37" s="153" t="s">
        <v>54</v>
      </c>
      <c r="C37" s="446"/>
      <c r="D37" s="446"/>
      <c r="E37" s="447"/>
    </row>
    <row r="38" spans="1:5" ht="12.75">
      <c r="A38" s="848"/>
      <c r="B38" s="153" t="s">
        <v>75</v>
      </c>
      <c r="C38" s="446"/>
      <c r="D38" s="446"/>
      <c r="E38" s="447"/>
    </row>
    <row r="39" spans="1:5" ht="12.75">
      <c r="A39" s="848"/>
      <c r="B39" s="153" t="s">
        <v>72</v>
      </c>
      <c r="C39" s="446"/>
      <c r="D39" s="446"/>
      <c r="E39" s="447"/>
    </row>
    <row r="40" spans="1:5" ht="24">
      <c r="A40" s="848"/>
      <c r="B40" s="153" t="s">
        <v>63</v>
      </c>
      <c r="C40" s="446"/>
      <c r="D40" s="446"/>
      <c r="E40" s="447"/>
    </row>
    <row r="41" spans="1:5" ht="12.75">
      <c r="A41" s="848"/>
      <c r="B41" s="153" t="s">
        <v>70</v>
      </c>
      <c r="C41" s="446">
        <v>256</v>
      </c>
      <c r="D41" s="446"/>
      <c r="E41" s="447"/>
    </row>
    <row r="42" spans="1:5" ht="13.5" thickBot="1">
      <c r="A42" s="849"/>
      <c r="B42" s="154" t="s">
        <v>17</v>
      </c>
      <c r="C42" s="448">
        <f>SUM(C34:C41)</f>
        <v>256</v>
      </c>
      <c r="D42" s="448">
        <f>SUM(D34:D41)</f>
        <v>0</v>
      </c>
      <c r="E42" s="449"/>
    </row>
    <row r="43" spans="1:5" ht="24">
      <c r="A43" s="851" t="s">
        <v>86</v>
      </c>
      <c r="B43" s="258" t="s">
        <v>56</v>
      </c>
      <c r="C43" s="450">
        <v>40</v>
      </c>
      <c r="D43" s="450">
        <v>40</v>
      </c>
      <c r="E43" s="447">
        <f>D43/C43*100</f>
        <v>100</v>
      </c>
    </row>
    <row r="44" spans="1:5" ht="24">
      <c r="A44" s="848"/>
      <c r="B44" s="153" t="s">
        <v>61</v>
      </c>
      <c r="C44" s="446"/>
      <c r="D44" s="446"/>
      <c r="E44" s="447"/>
    </row>
    <row r="45" spans="1:5" ht="12.75">
      <c r="A45" s="848"/>
      <c r="B45" s="153" t="s">
        <v>74</v>
      </c>
      <c r="C45" s="446"/>
      <c r="D45" s="446"/>
      <c r="E45" s="447"/>
    </row>
    <row r="46" spans="1:5" ht="12.75">
      <c r="A46" s="848"/>
      <c r="B46" s="153" t="s">
        <v>54</v>
      </c>
      <c r="C46" s="446">
        <v>2</v>
      </c>
      <c r="D46" s="446">
        <v>1</v>
      </c>
      <c r="E46" s="447">
        <f>D46/C46*100</f>
        <v>50</v>
      </c>
    </row>
    <row r="47" spans="1:5" ht="12.75">
      <c r="A47" s="848"/>
      <c r="B47" s="153" t="s">
        <v>75</v>
      </c>
      <c r="C47" s="446"/>
      <c r="D47" s="446"/>
      <c r="E47" s="447"/>
    </row>
    <row r="48" spans="1:5" ht="12.75">
      <c r="A48" s="848"/>
      <c r="B48" s="153" t="s">
        <v>72</v>
      </c>
      <c r="C48" s="446"/>
      <c r="D48" s="446"/>
      <c r="E48" s="447"/>
    </row>
    <row r="49" spans="1:5" ht="24">
      <c r="A49" s="848"/>
      <c r="B49" s="153" t="s">
        <v>63</v>
      </c>
      <c r="C49" s="446"/>
      <c r="D49" s="446"/>
      <c r="E49" s="447"/>
    </row>
    <row r="50" spans="1:5" ht="12.75">
      <c r="A50" s="848"/>
      <c r="B50" s="153" t="s">
        <v>70</v>
      </c>
      <c r="C50" s="446">
        <v>2601</v>
      </c>
      <c r="D50" s="446"/>
      <c r="E50" s="447"/>
    </row>
    <row r="51" spans="1:5" ht="12.75">
      <c r="A51" s="852"/>
      <c r="B51" s="214" t="s">
        <v>17</v>
      </c>
      <c r="C51" s="452">
        <f>SUM(C43:C50)</f>
        <v>2643</v>
      </c>
      <c r="D51" s="452">
        <f>SUM(D43:D50)</f>
        <v>41</v>
      </c>
      <c r="E51" s="453">
        <f>D51/C51*100</f>
        <v>1.5512674990541053</v>
      </c>
    </row>
    <row r="52" spans="1:5" ht="24">
      <c r="A52" s="851" t="s">
        <v>86</v>
      </c>
      <c r="B52" s="258" t="s">
        <v>56</v>
      </c>
      <c r="C52" s="450">
        <v>40</v>
      </c>
      <c r="D52" s="450">
        <v>40</v>
      </c>
      <c r="E52" s="447">
        <f>D52/C52*100</f>
        <v>100</v>
      </c>
    </row>
    <row r="53" spans="1:5" ht="24">
      <c r="A53" s="848"/>
      <c r="B53" s="153" t="s">
        <v>61</v>
      </c>
      <c r="C53" s="446"/>
      <c r="D53" s="446"/>
      <c r="E53" s="447"/>
    </row>
    <row r="54" spans="1:5" ht="12.75">
      <c r="A54" s="848"/>
      <c r="B54" s="153" t="s">
        <v>74</v>
      </c>
      <c r="C54" s="446"/>
      <c r="D54" s="446"/>
      <c r="E54" s="447"/>
    </row>
    <row r="55" spans="1:5" ht="12.75">
      <c r="A55" s="848"/>
      <c r="B55" s="153" t="s">
        <v>54</v>
      </c>
      <c r="C55" s="446">
        <v>2</v>
      </c>
      <c r="D55" s="446">
        <v>1</v>
      </c>
      <c r="E55" s="447">
        <f>D55/C55*100</f>
        <v>50</v>
      </c>
    </row>
    <row r="56" spans="1:5" ht="12.75">
      <c r="A56" s="848"/>
      <c r="B56" s="153" t="s">
        <v>75</v>
      </c>
      <c r="C56" s="446"/>
      <c r="D56" s="446"/>
      <c r="E56" s="447"/>
    </row>
    <row r="57" spans="1:5" ht="12.75">
      <c r="A57" s="848"/>
      <c r="B57" s="153" t="s">
        <v>72</v>
      </c>
      <c r="C57" s="446"/>
      <c r="D57" s="446"/>
      <c r="E57" s="447"/>
    </row>
    <row r="58" spans="1:5" ht="24">
      <c r="A58" s="848"/>
      <c r="B58" s="153" t="s">
        <v>63</v>
      </c>
      <c r="C58" s="446"/>
      <c r="D58" s="446"/>
      <c r="E58" s="447"/>
    </row>
    <row r="59" spans="1:5" ht="12.75">
      <c r="A59" s="848"/>
      <c r="B59" s="153" t="s">
        <v>70</v>
      </c>
      <c r="C59" s="446">
        <v>2601</v>
      </c>
      <c r="D59" s="446"/>
      <c r="E59" s="447"/>
    </row>
    <row r="60" spans="1:5" ht="13.5" thickBot="1">
      <c r="A60" s="852"/>
      <c r="B60" s="214" t="s">
        <v>17</v>
      </c>
      <c r="C60" s="452">
        <f>SUM(C52:C59)</f>
        <v>2643</v>
      </c>
      <c r="D60" s="452">
        <f>SUM(D52:D59)</f>
        <v>41</v>
      </c>
      <c r="E60" s="453">
        <f>D60/C60*100</f>
        <v>1.5512674990541053</v>
      </c>
    </row>
    <row r="61" spans="1:5" ht="24" thickBot="1">
      <c r="A61" s="847" t="s">
        <v>17</v>
      </c>
      <c r="B61" s="256" t="s">
        <v>56</v>
      </c>
      <c r="C61" s="454">
        <f aca="true" t="shared" si="0" ref="C61:D68">C25+C16+C43+C34+C7</f>
        <v>10274</v>
      </c>
      <c r="D61" s="454">
        <f t="shared" si="0"/>
        <v>10274</v>
      </c>
      <c r="E61" s="445">
        <f>D61/C61*100</f>
        <v>100</v>
      </c>
    </row>
    <row r="62" spans="1:5" ht="24" thickBot="1">
      <c r="A62" s="848"/>
      <c r="B62" s="153" t="s">
        <v>61</v>
      </c>
      <c r="C62" s="454">
        <f t="shared" si="0"/>
        <v>0</v>
      </c>
      <c r="D62" s="454">
        <f t="shared" si="0"/>
        <v>0</v>
      </c>
      <c r="E62" s="447"/>
    </row>
    <row r="63" spans="1:5" ht="13.5" thickBot="1">
      <c r="A63" s="848"/>
      <c r="B63" s="153" t="s">
        <v>74</v>
      </c>
      <c r="C63" s="454">
        <f t="shared" si="0"/>
        <v>0</v>
      </c>
      <c r="D63" s="454">
        <f t="shared" si="0"/>
        <v>0</v>
      </c>
      <c r="E63" s="447"/>
    </row>
    <row r="64" spans="1:5" ht="13.5" thickBot="1">
      <c r="A64" s="848"/>
      <c r="B64" s="153" t="s">
        <v>54</v>
      </c>
      <c r="C64" s="454">
        <f t="shared" si="0"/>
        <v>1023</v>
      </c>
      <c r="D64" s="454">
        <f t="shared" si="0"/>
        <v>1071</v>
      </c>
      <c r="E64" s="447">
        <f>D64/C64*100</f>
        <v>104.69208211143695</v>
      </c>
    </row>
    <row r="65" spans="1:5" ht="13.5" thickBot="1">
      <c r="A65" s="848"/>
      <c r="B65" s="153" t="s">
        <v>75</v>
      </c>
      <c r="C65" s="454">
        <f t="shared" si="0"/>
        <v>0</v>
      </c>
      <c r="D65" s="454">
        <f t="shared" si="0"/>
        <v>0</v>
      </c>
      <c r="E65" s="447"/>
    </row>
    <row r="66" spans="1:5" ht="13.5" thickBot="1">
      <c r="A66" s="848"/>
      <c r="B66" s="153" t="s">
        <v>72</v>
      </c>
      <c r="C66" s="454">
        <f t="shared" si="0"/>
        <v>776</v>
      </c>
      <c r="D66" s="454">
        <f t="shared" si="0"/>
        <v>776</v>
      </c>
      <c r="E66" s="447"/>
    </row>
    <row r="67" spans="1:5" ht="24" thickBot="1">
      <c r="A67" s="848"/>
      <c r="B67" s="153" t="s">
        <v>63</v>
      </c>
      <c r="C67" s="454">
        <f t="shared" si="0"/>
        <v>0</v>
      </c>
      <c r="D67" s="454">
        <f t="shared" si="0"/>
        <v>0</v>
      </c>
      <c r="E67" s="447"/>
    </row>
    <row r="68" spans="1:5" ht="12.75">
      <c r="A68" s="848"/>
      <c r="B68" s="153" t="s">
        <v>70</v>
      </c>
      <c r="C68" s="454">
        <f t="shared" si="0"/>
        <v>70859</v>
      </c>
      <c r="D68" s="454">
        <f t="shared" si="0"/>
        <v>59365</v>
      </c>
      <c r="E68" s="447">
        <f>D68/C68*100</f>
        <v>83.7790541780155</v>
      </c>
    </row>
    <row r="69" spans="1:5" ht="13.5" thickBot="1">
      <c r="A69" s="849"/>
      <c r="B69" s="154" t="s">
        <v>17</v>
      </c>
      <c r="C69" s="448">
        <f>SUM(C61:C68)</f>
        <v>82932</v>
      </c>
      <c r="D69" s="448">
        <f>SUM(D61:D68)</f>
        <v>71486</v>
      </c>
      <c r="E69" s="449">
        <f>D69/C69*100</f>
        <v>86.19833116288044</v>
      </c>
    </row>
  </sheetData>
  <sheetProtection/>
  <mergeCells count="9">
    <mergeCell ref="A1:D2"/>
    <mergeCell ref="A16:A24"/>
    <mergeCell ref="A25:A33"/>
    <mergeCell ref="A34:A42"/>
    <mergeCell ref="A43:A51"/>
    <mergeCell ref="A61:A69"/>
    <mergeCell ref="D4:E4"/>
    <mergeCell ref="A7:A15"/>
    <mergeCell ref="A52:A6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&amp;R1/3.sz. melléklete
5/2016. (VI.02.) Újszilvás Önk.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37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37.00390625" style="0" customWidth="1"/>
    <col min="2" max="4" width="13.50390625" style="0" customWidth="1"/>
    <col min="5" max="5" width="8.625" style="0" customWidth="1"/>
    <col min="6" max="6" width="13.375" style="0" customWidth="1"/>
    <col min="7" max="8" width="14.625" style="0" customWidth="1"/>
    <col min="9" max="9" width="9.875" style="0" customWidth="1"/>
    <col min="10" max="11" width="14.625" style="0" customWidth="1"/>
    <col min="12" max="12" width="13.375" style="0" customWidth="1"/>
    <col min="13" max="13" width="14.375" style="0" customWidth="1"/>
    <col min="14" max="14" width="14.50390625" style="0" customWidth="1"/>
    <col min="15" max="15" width="15.125" style="0" customWidth="1"/>
    <col min="16" max="16" width="13.50390625" style="0" customWidth="1"/>
    <col min="17" max="17" width="8.875" style="0" customWidth="1"/>
    <col min="22" max="22" width="11.00390625" style="0" bestFit="1" customWidth="1"/>
  </cols>
  <sheetData>
    <row r="2" spans="1:25" ht="26.25" customHeight="1">
      <c r="A2" s="856" t="s">
        <v>297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63"/>
      <c r="Q2" s="63"/>
      <c r="R2" s="7"/>
      <c r="S2" s="7"/>
      <c r="T2" s="7"/>
      <c r="U2" s="7"/>
      <c r="V2" s="7"/>
      <c r="W2" s="7"/>
      <c r="X2" s="7"/>
      <c r="Y2" s="7"/>
    </row>
    <row r="3" spans="1:25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7"/>
      <c r="S3" s="7"/>
      <c r="T3" s="7"/>
      <c r="U3" s="7"/>
      <c r="V3" s="7"/>
      <c r="W3" s="7"/>
      <c r="X3" s="7"/>
      <c r="Y3" s="7"/>
    </row>
    <row r="4" spans="1:25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62" t="s">
        <v>147</v>
      </c>
      <c r="P4" s="862"/>
      <c r="Q4" s="862"/>
      <c r="R4" s="7"/>
      <c r="S4" s="7"/>
      <c r="T4" s="7"/>
      <c r="U4" s="7"/>
      <c r="V4" s="7"/>
      <c r="W4" s="7"/>
      <c r="X4" s="7"/>
      <c r="Y4" s="7"/>
    </row>
    <row r="5" spans="1:25" ht="15.7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11"/>
      <c r="P5" s="11"/>
      <c r="Q5" s="11"/>
      <c r="R5" s="7"/>
      <c r="S5" s="7"/>
      <c r="T5" s="7"/>
      <c r="U5" s="7"/>
      <c r="V5" s="7"/>
      <c r="W5" s="7"/>
      <c r="X5" s="7"/>
      <c r="Y5" s="7"/>
    </row>
    <row r="6" spans="1:25" ht="15.75" thickBot="1">
      <c r="A6" s="10"/>
      <c r="B6" s="865" t="s">
        <v>132</v>
      </c>
      <c r="C6" s="866"/>
      <c r="D6" s="866"/>
      <c r="E6" s="867"/>
      <c r="F6" s="865" t="s">
        <v>237</v>
      </c>
      <c r="G6" s="866"/>
      <c r="H6" s="866"/>
      <c r="I6" s="866"/>
      <c r="J6" s="865" t="s">
        <v>236</v>
      </c>
      <c r="K6" s="866"/>
      <c r="L6" s="866"/>
      <c r="M6" s="867"/>
      <c r="N6" s="865" t="s">
        <v>17</v>
      </c>
      <c r="O6" s="866"/>
      <c r="P6" s="866"/>
      <c r="Q6" s="867"/>
      <c r="R6" s="7"/>
      <c r="S6" s="7"/>
      <c r="T6" s="7"/>
      <c r="U6" s="7"/>
      <c r="V6" s="7"/>
      <c r="W6" s="7"/>
      <c r="X6" s="7"/>
      <c r="Y6" s="7"/>
    </row>
    <row r="7" spans="1:17" ht="12.75" customHeight="1">
      <c r="A7" s="860" t="s">
        <v>88</v>
      </c>
      <c r="B7" s="857" t="s">
        <v>139</v>
      </c>
      <c r="C7" s="857" t="s">
        <v>134</v>
      </c>
      <c r="D7" s="863" t="s">
        <v>135</v>
      </c>
      <c r="E7" s="857" t="s">
        <v>136</v>
      </c>
      <c r="F7" s="857" t="s">
        <v>139</v>
      </c>
      <c r="G7" s="857" t="s">
        <v>134</v>
      </c>
      <c r="H7" s="857" t="s">
        <v>135</v>
      </c>
      <c r="I7" s="857" t="s">
        <v>136</v>
      </c>
      <c r="J7" s="857" t="s">
        <v>139</v>
      </c>
      <c r="K7" s="857" t="s">
        <v>134</v>
      </c>
      <c r="L7" s="857" t="s">
        <v>135</v>
      </c>
      <c r="M7" s="857" t="s">
        <v>136</v>
      </c>
      <c r="N7" s="857" t="s">
        <v>139</v>
      </c>
      <c r="O7" s="857" t="s">
        <v>134</v>
      </c>
      <c r="P7" s="857" t="s">
        <v>135</v>
      </c>
      <c r="Q7" s="857" t="s">
        <v>136</v>
      </c>
    </row>
    <row r="8" spans="1:17" ht="43.5" customHeight="1" thickBot="1">
      <c r="A8" s="861"/>
      <c r="B8" s="858"/>
      <c r="C8" s="858"/>
      <c r="D8" s="864"/>
      <c r="E8" s="858"/>
      <c r="F8" s="858"/>
      <c r="G8" s="858"/>
      <c r="H8" s="858"/>
      <c r="I8" s="858"/>
      <c r="J8" s="859"/>
      <c r="K8" s="859"/>
      <c r="L8" s="859"/>
      <c r="M8" s="858"/>
      <c r="N8" s="858"/>
      <c r="O8" s="858"/>
      <c r="P8" s="858"/>
      <c r="Q8" s="858"/>
    </row>
    <row r="9" spans="1:17" ht="13.5" thickBot="1">
      <c r="A9" s="167" t="s">
        <v>89</v>
      </c>
      <c r="B9" s="168">
        <v>106601</v>
      </c>
      <c r="C9" s="169">
        <v>89213</v>
      </c>
      <c r="D9" s="789">
        <v>89213</v>
      </c>
      <c r="E9" s="793">
        <f aca="true" t="shared" si="0" ref="E9:E16">D9/C9*100</f>
        <v>100</v>
      </c>
      <c r="F9" s="47">
        <v>28768</v>
      </c>
      <c r="G9" s="48">
        <v>28373</v>
      </c>
      <c r="H9" s="48">
        <v>26227</v>
      </c>
      <c r="I9" s="793">
        <f aca="true" t="shared" si="1" ref="I9:I16">H9/G9*100</f>
        <v>92.4364712931308</v>
      </c>
      <c r="J9" s="174">
        <f>32410+12980</f>
        <v>45390</v>
      </c>
      <c r="K9" s="175">
        <f>31113+12766</f>
        <v>43879</v>
      </c>
      <c r="L9" s="176">
        <f>31113+12766</f>
        <v>43879</v>
      </c>
      <c r="M9" s="173">
        <f>L9/K9*100</f>
        <v>100</v>
      </c>
      <c r="N9" s="46">
        <f>B9+F9+J9</f>
        <v>180759</v>
      </c>
      <c r="O9" s="46">
        <f>K9+G9+C9</f>
        <v>161465</v>
      </c>
      <c r="P9" s="46">
        <f>L9+H9+D9</f>
        <v>159319</v>
      </c>
      <c r="Q9" s="46">
        <f>P9/O9*100</f>
        <v>98.67091939429598</v>
      </c>
    </row>
    <row r="10" spans="1:17" ht="33" customHeight="1" thickBot="1">
      <c r="A10" s="45" t="s">
        <v>90</v>
      </c>
      <c r="B10" s="170">
        <v>17797</v>
      </c>
      <c r="C10" s="65">
        <v>9215</v>
      </c>
      <c r="D10" s="790">
        <v>9215</v>
      </c>
      <c r="E10" s="794">
        <f t="shared" si="0"/>
        <v>100</v>
      </c>
      <c r="F10" s="47">
        <v>7767</v>
      </c>
      <c r="G10" s="48">
        <v>5205</v>
      </c>
      <c r="H10" s="48">
        <v>5205</v>
      </c>
      <c r="I10" s="794">
        <f t="shared" si="1"/>
        <v>100</v>
      </c>
      <c r="J10" s="177">
        <f>8751+3079</f>
        <v>11830</v>
      </c>
      <c r="K10" s="49">
        <f>7531+3079</f>
        <v>10610</v>
      </c>
      <c r="L10" s="178">
        <f>7531+3079</f>
        <v>10610</v>
      </c>
      <c r="M10" s="173">
        <f>L10/K10*100</f>
        <v>100</v>
      </c>
      <c r="N10" s="46">
        <f aca="true" t="shared" si="2" ref="N10:N15">B10+F10+J10</f>
        <v>37394</v>
      </c>
      <c r="O10" s="46">
        <f aca="true" t="shared" si="3" ref="O10:P15">K10+G10+C10</f>
        <v>25030</v>
      </c>
      <c r="P10" s="46">
        <f t="shared" si="3"/>
        <v>25030</v>
      </c>
      <c r="Q10" s="46">
        <f aca="true" t="shared" si="4" ref="Q10:Q26">P10/O10*100</f>
        <v>100</v>
      </c>
    </row>
    <row r="11" spans="1:17" ht="13.5" thickBot="1">
      <c r="A11" s="19" t="s">
        <v>91</v>
      </c>
      <c r="B11" s="170">
        <v>87453</v>
      </c>
      <c r="C11" s="65">
        <v>137063</v>
      </c>
      <c r="D11" s="790">
        <v>137063</v>
      </c>
      <c r="E11" s="794">
        <f t="shared" si="0"/>
        <v>100</v>
      </c>
      <c r="F11" s="47">
        <v>8400</v>
      </c>
      <c r="G11" s="48">
        <v>6911</v>
      </c>
      <c r="H11" s="48">
        <v>6911</v>
      </c>
      <c r="I11" s="794">
        <f t="shared" si="1"/>
        <v>100</v>
      </c>
      <c r="J11" s="177">
        <f>4250+10417</f>
        <v>14667</v>
      </c>
      <c r="K11" s="49">
        <f>3476+10417</f>
        <v>13893</v>
      </c>
      <c r="L11" s="178">
        <f>3476+10417</f>
        <v>13893</v>
      </c>
      <c r="M11" s="173">
        <f>L11/K11*100</f>
        <v>100</v>
      </c>
      <c r="N11" s="46">
        <f t="shared" si="2"/>
        <v>110520</v>
      </c>
      <c r="O11" s="46">
        <f t="shared" si="3"/>
        <v>157867</v>
      </c>
      <c r="P11" s="46">
        <f t="shared" si="3"/>
        <v>157867</v>
      </c>
      <c r="Q11" s="46">
        <f t="shared" si="4"/>
        <v>100</v>
      </c>
    </row>
    <row r="12" spans="1:17" ht="13.5" thickBot="1">
      <c r="A12" s="20" t="s">
        <v>92</v>
      </c>
      <c r="B12" s="170">
        <v>4057</v>
      </c>
      <c r="C12" s="64">
        <v>12472</v>
      </c>
      <c r="D12" s="791">
        <v>12472</v>
      </c>
      <c r="E12" s="794">
        <f t="shared" si="0"/>
        <v>100</v>
      </c>
      <c r="F12" s="47"/>
      <c r="G12" s="50"/>
      <c r="H12" s="50"/>
      <c r="I12" s="794"/>
      <c r="J12" s="177"/>
      <c r="K12" s="49"/>
      <c r="L12" s="178"/>
      <c r="M12" s="173"/>
      <c r="N12" s="46">
        <f t="shared" si="2"/>
        <v>4057</v>
      </c>
      <c r="O12" s="46">
        <f t="shared" si="3"/>
        <v>12472</v>
      </c>
      <c r="P12" s="46">
        <f t="shared" si="3"/>
        <v>12472</v>
      </c>
      <c r="Q12" s="46">
        <f t="shared" si="4"/>
        <v>100</v>
      </c>
    </row>
    <row r="13" spans="1:17" ht="35.25" customHeight="1" thickBot="1">
      <c r="A13" s="61" t="s">
        <v>98</v>
      </c>
      <c r="B13" s="170">
        <v>26524</v>
      </c>
      <c r="C13" s="64">
        <v>101437</v>
      </c>
      <c r="D13" s="791">
        <v>101437</v>
      </c>
      <c r="E13" s="794">
        <f t="shared" si="0"/>
        <v>100</v>
      </c>
      <c r="F13" s="47"/>
      <c r="G13" s="50"/>
      <c r="H13" s="50"/>
      <c r="I13" s="794"/>
      <c r="J13" s="177"/>
      <c r="K13" s="49"/>
      <c r="L13" s="178"/>
      <c r="M13" s="173"/>
      <c r="N13" s="46">
        <f t="shared" si="2"/>
        <v>26524</v>
      </c>
      <c r="O13" s="46">
        <f t="shared" si="3"/>
        <v>101437</v>
      </c>
      <c r="P13" s="46">
        <f t="shared" si="3"/>
        <v>101437</v>
      </c>
      <c r="Q13" s="46">
        <f t="shared" si="4"/>
        <v>100</v>
      </c>
    </row>
    <row r="14" spans="1:17" ht="13.5" thickBot="1">
      <c r="A14" s="382" t="s">
        <v>99</v>
      </c>
      <c r="B14" s="170">
        <v>126463</v>
      </c>
      <c r="C14" s="65">
        <v>148980</v>
      </c>
      <c r="D14" s="790">
        <v>148980</v>
      </c>
      <c r="E14" s="794">
        <f t="shared" si="0"/>
        <v>100</v>
      </c>
      <c r="F14" s="47"/>
      <c r="G14" s="48"/>
      <c r="H14" s="48"/>
      <c r="I14" s="794"/>
      <c r="J14" s="177"/>
      <c r="K14" s="49"/>
      <c r="L14" s="178"/>
      <c r="M14" s="173"/>
      <c r="N14" s="46">
        <f t="shared" si="2"/>
        <v>126463</v>
      </c>
      <c r="O14" s="46">
        <f t="shared" si="3"/>
        <v>148980</v>
      </c>
      <c r="P14" s="46">
        <f t="shared" si="3"/>
        <v>148980</v>
      </c>
      <c r="Q14" s="46">
        <f t="shared" si="4"/>
        <v>100</v>
      </c>
    </row>
    <row r="15" spans="1:17" ht="31.5" customHeight="1" thickBot="1">
      <c r="A15" s="383" t="s">
        <v>101</v>
      </c>
      <c r="B15" s="171">
        <v>131723</v>
      </c>
      <c r="C15" s="172">
        <v>133561</v>
      </c>
      <c r="D15" s="792">
        <v>97262</v>
      </c>
      <c r="E15" s="795">
        <f t="shared" si="0"/>
        <v>72.82215616834256</v>
      </c>
      <c r="F15" s="51"/>
      <c r="G15" s="50"/>
      <c r="H15" s="50"/>
      <c r="I15" s="795"/>
      <c r="J15" s="179"/>
      <c r="K15" s="180"/>
      <c r="L15" s="181"/>
      <c r="M15" s="173"/>
      <c r="N15" s="46">
        <f t="shared" si="2"/>
        <v>131723</v>
      </c>
      <c r="O15" s="46">
        <f t="shared" si="3"/>
        <v>133561</v>
      </c>
      <c r="P15" s="46">
        <f t="shared" si="3"/>
        <v>97262</v>
      </c>
      <c r="Q15" s="46">
        <f t="shared" si="4"/>
        <v>72.82215616834256</v>
      </c>
    </row>
    <row r="16" spans="1:17" ht="21" customHeight="1" thickBot="1">
      <c r="A16" s="5" t="s">
        <v>23</v>
      </c>
      <c r="B16" s="46">
        <f>SUM(B9:B14)</f>
        <v>368895</v>
      </c>
      <c r="C16" s="46">
        <f>SUM(C9:C14)</f>
        <v>498380</v>
      </c>
      <c r="D16" s="46">
        <f>SUM(D9:D14)</f>
        <v>498380</v>
      </c>
      <c r="E16" s="46">
        <f t="shared" si="0"/>
        <v>100</v>
      </c>
      <c r="F16" s="46">
        <f>SUM(F9:F14)</f>
        <v>44935</v>
      </c>
      <c r="G16" s="46">
        <f>SUM(G9:G14)</f>
        <v>40489</v>
      </c>
      <c r="H16" s="46">
        <f>SUM(H9:H14)</f>
        <v>38343</v>
      </c>
      <c r="I16" s="46">
        <f t="shared" si="1"/>
        <v>94.69979500605102</v>
      </c>
      <c r="J16" s="156">
        <f>SUM(J9:J14)</f>
        <v>71887</v>
      </c>
      <c r="K16" s="156">
        <f>SUM(K9:K14)</f>
        <v>68382</v>
      </c>
      <c r="L16" s="156">
        <f>SUM(L9:L14)</f>
        <v>68382</v>
      </c>
      <c r="M16" s="46">
        <f>L16/K16*100</f>
        <v>100</v>
      </c>
      <c r="N16" s="46">
        <f>SUM(N9:N14)</f>
        <v>485717</v>
      </c>
      <c r="O16" s="46">
        <f>SUM(O9:O14)</f>
        <v>607251</v>
      </c>
      <c r="P16" s="46">
        <f>SUM(P9:P14)</f>
        <v>605105</v>
      </c>
      <c r="Q16" s="46">
        <f t="shared" si="4"/>
        <v>99.64660412251277</v>
      </c>
    </row>
    <row r="17" spans="1:17" ht="21" customHeight="1" thickBot="1">
      <c r="A17" s="8"/>
      <c r="B17" s="52"/>
      <c r="C17" s="53"/>
      <c r="D17" s="53"/>
      <c r="E17" s="53"/>
      <c r="F17" s="52"/>
      <c r="G17" s="53"/>
      <c r="H17" s="53"/>
      <c r="I17" s="53"/>
      <c r="J17" s="52"/>
      <c r="K17" s="52"/>
      <c r="L17" s="52"/>
      <c r="M17" s="52"/>
      <c r="N17" s="54"/>
      <c r="O17" s="54"/>
      <c r="P17" s="54"/>
      <c r="Q17" s="54"/>
    </row>
    <row r="18" spans="1:17" s="76" customFormat="1" ht="13.5" thickBot="1">
      <c r="A18" s="75" t="s">
        <v>93</v>
      </c>
      <c r="B18" s="70">
        <v>70132</v>
      </c>
      <c r="C18" s="70">
        <v>15845</v>
      </c>
      <c r="D18" s="70">
        <v>15845</v>
      </c>
      <c r="E18" s="46">
        <f>D18/C18*100</f>
        <v>100</v>
      </c>
      <c r="F18" s="70"/>
      <c r="G18" s="70">
        <v>401</v>
      </c>
      <c r="H18" s="70">
        <v>401</v>
      </c>
      <c r="I18" s="46">
        <f>H18/G18*100</f>
        <v>100</v>
      </c>
      <c r="J18" s="70"/>
      <c r="K18" s="70"/>
      <c r="L18" s="158"/>
      <c r="M18" s="46"/>
      <c r="N18" s="161">
        <f>B18+F18+J18</f>
        <v>70132</v>
      </c>
      <c r="O18" s="161">
        <f aca="true" t="shared" si="5" ref="O18:P22">K18+G18+C18</f>
        <v>16246</v>
      </c>
      <c r="P18" s="161">
        <f t="shared" si="5"/>
        <v>16246</v>
      </c>
      <c r="Q18" s="162">
        <f t="shared" si="4"/>
        <v>100</v>
      </c>
    </row>
    <row r="19" spans="1:17" s="76" customFormat="1" ht="13.5" thickBot="1">
      <c r="A19" s="75" t="s">
        <v>94</v>
      </c>
      <c r="B19" s="70">
        <v>0</v>
      </c>
      <c r="C19" s="70"/>
      <c r="D19" s="70"/>
      <c r="E19" s="46"/>
      <c r="F19" s="70"/>
      <c r="G19" s="70"/>
      <c r="H19" s="70"/>
      <c r="I19" s="46"/>
      <c r="J19" s="70"/>
      <c r="K19" s="70"/>
      <c r="L19" s="158"/>
      <c r="M19" s="46"/>
      <c r="N19" s="160">
        <f>B19+F19+J19</f>
        <v>0</v>
      </c>
      <c r="O19" s="160">
        <f t="shared" si="5"/>
        <v>0</v>
      </c>
      <c r="P19" s="160">
        <f t="shared" si="5"/>
        <v>0</v>
      </c>
      <c r="Q19" s="163"/>
    </row>
    <row r="20" spans="1:17" s="76" customFormat="1" ht="13.5" thickBot="1">
      <c r="A20" s="75" t="s">
        <v>95</v>
      </c>
      <c r="B20" s="70">
        <v>32909</v>
      </c>
      <c r="C20" s="70">
        <v>407</v>
      </c>
      <c r="D20" s="70">
        <v>407</v>
      </c>
      <c r="E20" s="46">
        <f>D20/C20*100</f>
        <v>100</v>
      </c>
      <c r="F20" s="70"/>
      <c r="G20" s="70"/>
      <c r="H20" s="70"/>
      <c r="I20" s="46"/>
      <c r="J20" s="70"/>
      <c r="K20" s="70"/>
      <c r="L20" s="158"/>
      <c r="M20" s="46"/>
      <c r="N20" s="160">
        <f>B20+F20+J20</f>
        <v>32909</v>
      </c>
      <c r="O20" s="160">
        <f t="shared" si="5"/>
        <v>407</v>
      </c>
      <c r="P20" s="160">
        <f t="shared" si="5"/>
        <v>407</v>
      </c>
      <c r="Q20" s="163">
        <f t="shared" si="4"/>
        <v>100</v>
      </c>
    </row>
    <row r="21" spans="1:17" s="76" customFormat="1" ht="13.5" thickBot="1">
      <c r="A21" s="381" t="s">
        <v>100</v>
      </c>
      <c r="B21" s="70">
        <v>0</v>
      </c>
      <c r="C21" s="70"/>
      <c r="D21" s="70"/>
      <c r="E21" s="46"/>
      <c r="F21" s="70"/>
      <c r="G21" s="70"/>
      <c r="H21" s="70"/>
      <c r="I21" s="46"/>
      <c r="J21" s="70"/>
      <c r="K21" s="70"/>
      <c r="L21" s="158"/>
      <c r="M21" s="46"/>
      <c r="N21" s="160">
        <f>B21+F21+J21</f>
        <v>0</v>
      </c>
      <c r="O21" s="160">
        <f t="shared" si="5"/>
        <v>0</v>
      </c>
      <c r="P21" s="160">
        <f t="shared" si="5"/>
        <v>0</v>
      </c>
      <c r="Q21" s="163"/>
    </row>
    <row r="22" spans="1:17" ht="13.5" thickBot="1">
      <c r="A22" s="5" t="s">
        <v>96</v>
      </c>
      <c r="B22" s="46">
        <f aca="true" t="shared" si="6" ref="B22:L22">SUM(B18:B21)</f>
        <v>103041</v>
      </c>
      <c r="C22" s="46">
        <f>SUM(C18:C21)</f>
        <v>16252</v>
      </c>
      <c r="D22" s="46">
        <f>SUM(D18:D21)</f>
        <v>16252</v>
      </c>
      <c r="E22" s="46">
        <f>D22/C22*100</f>
        <v>100</v>
      </c>
      <c r="F22" s="46">
        <f t="shared" si="6"/>
        <v>0</v>
      </c>
      <c r="G22" s="46">
        <f t="shared" si="6"/>
        <v>401</v>
      </c>
      <c r="H22" s="46">
        <f t="shared" si="6"/>
        <v>401</v>
      </c>
      <c r="I22" s="46">
        <f>H22/G22*100</f>
        <v>100</v>
      </c>
      <c r="J22" s="46">
        <f t="shared" si="6"/>
        <v>0</v>
      </c>
      <c r="K22" s="46">
        <f t="shared" si="6"/>
        <v>0</v>
      </c>
      <c r="L22" s="159">
        <f t="shared" si="6"/>
        <v>0</v>
      </c>
      <c r="M22" s="46"/>
      <c r="N22" s="164">
        <f>B22+F22+J22</f>
        <v>103041</v>
      </c>
      <c r="O22" s="165">
        <f t="shared" si="5"/>
        <v>16653</v>
      </c>
      <c r="P22" s="165">
        <f t="shared" si="5"/>
        <v>16653</v>
      </c>
      <c r="Q22" s="166">
        <f t="shared" si="4"/>
        <v>100</v>
      </c>
    </row>
    <row r="23" spans="1:22" ht="21" customHeight="1" thickBot="1">
      <c r="A23" s="8"/>
      <c r="B23" s="52"/>
      <c r="C23" s="53"/>
      <c r="D23" s="53"/>
      <c r="E23" s="53"/>
      <c r="F23" s="52"/>
      <c r="G23" s="53"/>
      <c r="H23" s="53"/>
      <c r="I23" s="53"/>
      <c r="J23" s="52"/>
      <c r="K23" s="52"/>
      <c r="L23" s="52"/>
      <c r="M23" s="52"/>
      <c r="N23" s="54"/>
      <c r="O23" s="157"/>
      <c r="P23" s="157"/>
      <c r="Q23" s="157"/>
      <c r="R23" s="1"/>
      <c r="V23" s="29"/>
    </row>
    <row r="24" spans="1:17" ht="13.5" thickBot="1">
      <c r="A24" s="5" t="s">
        <v>97</v>
      </c>
      <c r="B24" s="55">
        <v>0</v>
      </c>
      <c r="C24" s="55">
        <v>0</v>
      </c>
      <c r="D24" s="55">
        <v>0</v>
      </c>
      <c r="E24" s="46"/>
      <c r="F24" s="32"/>
      <c r="G24" s="55"/>
      <c r="H24" s="55"/>
      <c r="I24" s="55"/>
      <c r="J24" s="32"/>
      <c r="K24" s="32"/>
      <c r="L24" s="32"/>
      <c r="M24" s="46"/>
      <c r="N24" s="46">
        <f>B24+F24+J24</f>
        <v>0</v>
      </c>
      <c r="O24" s="77">
        <f>K24+G24+C24</f>
        <v>0</v>
      </c>
      <c r="P24" s="77">
        <f>L24+H24+D24</f>
        <v>0</v>
      </c>
      <c r="Q24" s="46"/>
    </row>
    <row r="25" spans="1:17" ht="21" customHeight="1" thickBot="1">
      <c r="A25" s="8"/>
      <c r="B25" s="56"/>
      <c r="C25" s="56"/>
      <c r="D25" s="56"/>
      <c r="E25" s="56"/>
      <c r="F25" s="52"/>
      <c r="G25" s="53"/>
      <c r="H25" s="53"/>
      <c r="I25" s="53"/>
      <c r="J25" s="52"/>
      <c r="K25" s="52"/>
      <c r="L25" s="52"/>
      <c r="M25" s="52"/>
      <c r="N25" s="54"/>
      <c r="O25" s="157"/>
      <c r="P25" s="157"/>
      <c r="Q25" s="157"/>
    </row>
    <row r="26" spans="1:17" ht="13.5" thickBot="1">
      <c r="A26" s="5" t="s">
        <v>24</v>
      </c>
      <c r="B26" s="46">
        <f aca="true" t="shared" si="7" ref="B26:N26">B16+B22+B24</f>
        <v>471936</v>
      </c>
      <c r="C26" s="46">
        <f>C16+C22+C24</f>
        <v>514632</v>
      </c>
      <c r="D26" s="46">
        <f>D16+D22+D24</f>
        <v>514632</v>
      </c>
      <c r="E26" s="46">
        <f>D26/C26*100</f>
        <v>100</v>
      </c>
      <c r="F26" s="46">
        <f t="shared" si="7"/>
        <v>44935</v>
      </c>
      <c r="G26" s="46">
        <f t="shared" si="7"/>
        <v>40890</v>
      </c>
      <c r="H26" s="46">
        <f t="shared" si="7"/>
        <v>38744</v>
      </c>
      <c r="I26" s="46">
        <f>H26/G26*100</f>
        <v>94.7517730496454</v>
      </c>
      <c r="J26" s="46">
        <f t="shared" si="7"/>
        <v>71887</v>
      </c>
      <c r="K26" s="46">
        <f t="shared" si="7"/>
        <v>68382</v>
      </c>
      <c r="L26" s="46">
        <f t="shared" si="7"/>
        <v>68382</v>
      </c>
      <c r="M26" s="46">
        <f>L26/K26*100</f>
        <v>100</v>
      </c>
      <c r="N26" s="46">
        <f t="shared" si="7"/>
        <v>588758</v>
      </c>
      <c r="O26" s="77">
        <f>K26+G26+C26</f>
        <v>623904</v>
      </c>
      <c r="P26" s="77">
        <f>L26+H26+D26+18</f>
        <v>621776</v>
      </c>
      <c r="Q26" s="46">
        <f t="shared" si="4"/>
        <v>99.65892188541827</v>
      </c>
    </row>
    <row r="27" spans="1:18" ht="21" customHeight="1">
      <c r="A27" s="212"/>
      <c r="B27" s="213"/>
      <c r="C27" s="213"/>
      <c r="D27" s="213"/>
      <c r="E27" s="57"/>
      <c r="F27" s="57"/>
      <c r="G27" s="58"/>
      <c r="H27" s="58"/>
      <c r="I27" s="58"/>
      <c r="J27" s="57"/>
      <c r="K27" s="57"/>
      <c r="L27" s="57"/>
      <c r="M27" s="57"/>
      <c r="N27" s="52"/>
      <c r="O27" s="157"/>
      <c r="P27" s="157"/>
      <c r="Q27" s="157"/>
      <c r="R27" s="1"/>
    </row>
    <row r="28" spans="1:1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6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6"/>
    </row>
    <row r="30" spans="1:1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sheetProtection/>
  <mergeCells count="23">
    <mergeCell ref="B7:B8"/>
    <mergeCell ref="M7:M8"/>
    <mergeCell ref="H7:H8"/>
    <mergeCell ref="O7:O8"/>
    <mergeCell ref="G7:G8"/>
    <mergeCell ref="I7:I8"/>
    <mergeCell ref="F7:F8"/>
    <mergeCell ref="P7:P8"/>
    <mergeCell ref="Q7:Q8"/>
    <mergeCell ref="L7:L8"/>
    <mergeCell ref="F6:I6"/>
    <mergeCell ref="J6:M6"/>
    <mergeCell ref="N6:Q6"/>
    <mergeCell ref="A2:O2"/>
    <mergeCell ref="C7:C8"/>
    <mergeCell ref="J7:J8"/>
    <mergeCell ref="K7:K8"/>
    <mergeCell ref="N7:N8"/>
    <mergeCell ref="A7:A8"/>
    <mergeCell ref="O4:Q4"/>
    <mergeCell ref="D7:D8"/>
    <mergeCell ref="E7:E8"/>
    <mergeCell ref="B6:E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8" r:id="rId1"/>
  <headerFooter alignWithMargins="0">
    <oddHeader>&amp;R2.sz. melléklet
5/2016.(VI.02.) Újszilvás Önk.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44"/>
  <sheetViews>
    <sheetView view="pageLayout" zoomScaleSheetLayoutView="90" workbookViewId="0" topLeftCell="B1">
      <selection activeCell="G3" sqref="G3"/>
    </sheetView>
  </sheetViews>
  <sheetFormatPr defaultColWidth="9.00390625" defaultRowHeight="12.75"/>
  <cols>
    <col min="1" max="1" width="38.875" style="30" customWidth="1"/>
    <col min="2" max="2" width="49.00390625" style="0" customWidth="1"/>
    <col min="3" max="3" width="17.375" style="73" customWidth="1"/>
    <col min="4" max="4" width="21.00390625" style="73" customWidth="1"/>
    <col min="5" max="5" width="14.50390625" style="73" customWidth="1"/>
    <col min="6" max="8" width="18.00390625" style="0" customWidth="1"/>
    <col min="9" max="9" width="12.50390625" style="0" customWidth="1"/>
    <col min="10" max="10" width="17.875" style="0" customWidth="1"/>
    <col min="11" max="11" width="16.625" style="0" customWidth="1"/>
    <col min="12" max="12" width="17.375" style="0" customWidth="1"/>
    <col min="13" max="13" width="14.50390625" style="0" customWidth="1"/>
  </cols>
  <sheetData>
    <row r="1" spans="1:12" ht="15">
      <c r="A1" s="869" t="s">
        <v>298</v>
      </c>
      <c r="B1" s="869"/>
      <c r="C1" s="869"/>
      <c r="D1" s="869"/>
      <c r="E1" s="869"/>
      <c r="F1" s="704"/>
      <c r="G1" s="148"/>
      <c r="H1" s="148"/>
      <c r="I1" s="148"/>
      <c r="J1" s="148"/>
      <c r="K1" s="148"/>
      <c r="L1" s="148"/>
    </row>
    <row r="2" spans="1:6" ht="12.75">
      <c r="A2" s="24"/>
      <c r="B2" s="24"/>
      <c r="C2" s="705"/>
      <c r="D2" s="868" t="s">
        <v>147</v>
      </c>
      <c r="E2" s="868"/>
      <c r="F2" s="441"/>
    </row>
    <row r="3" spans="1:12" ht="13.5" thickBot="1">
      <c r="A3" s="24"/>
      <c r="B3" s="24"/>
      <c r="C3" s="705"/>
      <c r="D3" s="705"/>
      <c r="E3" s="705"/>
      <c r="F3" s="24"/>
      <c r="L3" s="62"/>
    </row>
    <row r="4" spans="1:6" ht="13.5" thickBot="1">
      <c r="A4" s="706" t="s">
        <v>76</v>
      </c>
      <c r="B4" s="707" t="s">
        <v>30</v>
      </c>
      <c r="C4" s="708" t="s">
        <v>134</v>
      </c>
      <c r="D4" s="708" t="s">
        <v>135</v>
      </c>
      <c r="E4" s="708" t="s">
        <v>136</v>
      </c>
      <c r="F4" s="24"/>
    </row>
    <row r="5" spans="1:6" s="571" customFormat="1" ht="12.75">
      <c r="A5" s="870" t="s">
        <v>77</v>
      </c>
      <c r="B5" s="714" t="s">
        <v>89</v>
      </c>
      <c r="C5" s="719"/>
      <c r="D5" s="719"/>
      <c r="E5" s="720"/>
      <c r="F5" s="711"/>
    </row>
    <row r="6" spans="1:6" s="571" customFormat="1" ht="26.25">
      <c r="A6" s="871"/>
      <c r="B6" s="716" t="s">
        <v>102</v>
      </c>
      <c r="C6" s="574"/>
      <c r="D6" s="574"/>
      <c r="E6" s="721"/>
      <c r="F6" s="711"/>
    </row>
    <row r="7" spans="1:6" s="571" customFormat="1" ht="12.75">
      <c r="A7" s="871"/>
      <c r="B7" s="716" t="s">
        <v>91</v>
      </c>
      <c r="C7" s="574">
        <v>3044</v>
      </c>
      <c r="D7" s="574">
        <v>3044</v>
      </c>
      <c r="E7" s="721">
        <f>D7/C7*100</f>
        <v>100</v>
      </c>
      <c r="F7" s="711"/>
    </row>
    <row r="8" spans="1:6" s="571" customFormat="1" ht="12.75">
      <c r="A8" s="871"/>
      <c r="B8" s="716" t="s">
        <v>103</v>
      </c>
      <c r="C8" s="574"/>
      <c r="D8" s="574"/>
      <c r="E8" s="721"/>
      <c r="F8" s="711"/>
    </row>
    <row r="9" spans="1:6" s="571" customFormat="1" ht="12.75">
      <c r="A9" s="871"/>
      <c r="B9" s="716" t="s">
        <v>98</v>
      </c>
      <c r="C9" s="574"/>
      <c r="D9" s="574"/>
      <c r="E9" s="721"/>
      <c r="F9" s="711"/>
    </row>
    <row r="10" spans="1:6" s="571" customFormat="1" ht="12.75">
      <c r="A10" s="871"/>
      <c r="B10" s="716" t="s">
        <v>104</v>
      </c>
      <c r="C10" s="574"/>
      <c r="D10" s="574"/>
      <c r="E10" s="721"/>
      <c r="F10" s="711"/>
    </row>
    <row r="11" spans="1:6" ht="12.75">
      <c r="A11" s="871"/>
      <c r="B11" s="716" t="s">
        <v>93</v>
      </c>
      <c r="C11" s="574"/>
      <c r="D11" s="574"/>
      <c r="E11" s="721"/>
      <c r="F11" s="24"/>
    </row>
    <row r="12" spans="1:6" ht="12.75">
      <c r="A12" s="871"/>
      <c r="B12" s="716" t="s">
        <v>94</v>
      </c>
      <c r="C12" s="570"/>
      <c r="D12" s="570"/>
      <c r="E12" s="721"/>
      <c r="F12" s="24"/>
    </row>
    <row r="13" spans="1:6" ht="12.75">
      <c r="A13" s="871"/>
      <c r="B13" s="716" t="s">
        <v>95</v>
      </c>
      <c r="C13" s="570"/>
      <c r="D13" s="570"/>
      <c r="E13" s="721"/>
      <c r="F13" s="24"/>
    </row>
    <row r="14" spans="1:6" ht="13.5" thickBot="1">
      <c r="A14" s="871"/>
      <c r="B14" s="717" t="s">
        <v>105</v>
      </c>
      <c r="C14" s="572"/>
      <c r="D14" s="572"/>
      <c r="E14" s="722"/>
      <c r="F14" s="24"/>
    </row>
    <row r="15" spans="1:6" ht="13.5" thickBot="1">
      <c r="A15" s="871"/>
      <c r="B15" s="712" t="s">
        <v>20</v>
      </c>
      <c r="C15" s="576">
        <f>SUM(C5:C14)</f>
        <v>3044</v>
      </c>
      <c r="D15" s="576">
        <f>SUM(D5:D14)</f>
        <v>3044</v>
      </c>
      <c r="E15" s="713">
        <f>D15/C15*100</f>
        <v>100</v>
      </c>
      <c r="F15" s="24"/>
    </row>
    <row r="16" spans="1:6" ht="17.25" customHeight="1">
      <c r="A16" s="870" t="s">
        <v>78</v>
      </c>
      <c r="B16" s="714" t="s">
        <v>89</v>
      </c>
      <c r="C16" s="719"/>
      <c r="D16" s="719"/>
      <c r="E16" s="715"/>
      <c r="F16" s="24"/>
    </row>
    <row r="17" spans="1:6" ht="26.25">
      <c r="A17" s="871"/>
      <c r="B17" s="716" t="s">
        <v>102</v>
      </c>
      <c r="C17" s="574"/>
      <c r="D17" s="574"/>
      <c r="E17" s="710"/>
      <c r="F17" s="24"/>
    </row>
    <row r="18" spans="1:6" ht="17.25" customHeight="1">
      <c r="A18" s="871"/>
      <c r="B18" s="716" t="s">
        <v>91</v>
      </c>
      <c r="C18" s="574"/>
      <c r="D18" s="574"/>
      <c r="E18" s="710"/>
      <c r="F18" s="24"/>
    </row>
    <row r="19" spans="1:6" ht="17.25" customHeight="1">
      <c r="A19" s="871"/>
      <c r="B19" s="716" t="s">
        <v>103</v>
      </c>
      <c r="C19" s="574"/>
      <c r="D19" s="574"/>
      <c r="E19" s="710"/>
      <c r="F19" s="24"/>
    </row>
    <row r="20" spans="1:6" ht="17.25" customHeight="1">
      <c r="A20" s="871"/>
      <c r="B20" s="716" t="s">
        <v>98</v>
      </c>
      <c r="C20" s="574">
        <v>2498</v>
      </c>
      <c r="D20" s="574">
        <v>2498</v>
      </c>
      <c r="E20" s="710">
        <v>100</v>
      </c>
      <c r="F20" s="24"/>
    </row>
    <row r="21" spans="1:6" ht="17.25" customHeight="1">
      <c r="A21" s="871"/>
      <c r="B21" s="716" t="s">
        <v>104</v>
      </c>
      <c r="C21" s="574"/>
      <c r="D21" s="574"/>
      <c r="E21" s="710"/>
      <c r="F21" s="24"/>
    </row>
    <row r="22" spans="1:6" ht="12.75">
      <c r="A22" s="871"/>
      <c r="B22" s="716" t="s">
        <v>93</v>
      </c>
      <c r="C22" s="574"/>
      <c r="D22" s="574"/>
      <c r="E22" s="710"/>
      <c r="F22" s="24"/>
    </row>
    <row r="23" spans="1:6" ht="12.75">
      <c r="A23" s="871"/>
      <c r="B23" s="716" t="s">
        <v>94</v>
      </c>
      <c r="C23" s="570"/>
      <c r="D23" s="570"/>
      <c r="E23" s="710"/>
      <c r="F23" s="24"/>
    </row>
    <row r="24" spans="1:6" ht="12.75">
      <c r="A24" s="871"/>
      <c r="B24" s="716" t="s">
        <v>95</v>
      </c>
      <c r="C24" s="570"/>
      <c r="D24" s="570"/>
      <c r="E24" s="710"/>
      <c r="F24" s="24"/>
    </row>
    <row r="25" spans="1:6" ht="13.5" thickBot="1">
      <c r="A25" s="871"/>
      <c r="B25" s="717" t="s">
        <v>105</v>
      </c>
      <c r="C25" s="572"/>
      <c r="D25" s="572"/>
      <c r="E25" s="721"/>
      <c r="F25" s="24"/>
    </row>
    <row r="26" spans="1:6" ht="13.5" thickBot="1">
      <c r="A26" s="871"/>
      <c r="B26" s="712" t="s">
        <v>20</v>
      </c>
      <c r="C26" s="576">
        <f>SUM(C16:C25)</f>
        <v>2498</v>
      </c>
      <c r="D26" s="576">
        <f>SUM(D16:D25)</f>
        <v>2498</v>
      </c>
      <c r="E26" s="713">
        <f>D26/C26*100</f>
        <v>100</v>
      </c>
      <c r="F26" s="24"/>
    </row>
    <row r="27" spans="1:6" ht="17.25" customHeight="1">
      <c r="A27" s="870" t="s">
        <v>187</v>
      </c>
      <c r="B27" s="714" t="s">
        <v>89</v>
      </c>
      <c r="C27" s="709"/>
      <c r="D27" s="709"/>
      <c r="E27" s="715"/>
      <c r="F27" s="24"/>
    </row>
    <row r="28" spans="1:6" ht="26.25">
      <c r="A28" s="871"/>
      <c r="B28" s="716" t="s">
        <v>102</v>
      </c>
      <c r="C28" s="569"/>
      <c r="D28" s="569"/>
      <c r="E28" s="710"/>
      <c r="F28" s="24"/>
    </row>
    <row r="29" spans="1:6" ht="17.25" customHeight="1">
      <c r="A29" s="871"/>
      <c r="B29" s="716" t="s">
        <v>91</v>
      </c>
      <c r="C29" s="569"/>
      <c r="D29" s="569"/>
      <c r="E29" s="710"/>
      <c r="F29" s="24"/>
    </row>
    <row r="30" spans="1:6" ht="17.25" customHeight="1">
      <c r="A30" s="871"/>
      <c r="B30" s="716" t="s">
        <v>103</v>
      </c>
      <c r="C30" s="569"/>
      <c r="D30" s="569"/>
      <c r="E30" s="710"/>
      <c r="F30" s="24"/>
    </row>
    <row r="31" spans="1:6" ht="17.25" customHeight="1">
      <c r="A31" s="871"/>
      <c r="B31" s="716" t="s">
        <v>98</v>
      </c>
      <c r="C31" s="569">
        <v>97262</v>
      </c>
      <c r="D31" s="569">
        <v>97262</v>
      </c>
      <c r="E31" s="710">
        <f>D31/C31*100</f>
        <v>100</v>
      </c>
      <c r="F31" s="24"/>
    </row>
    <row r="32" spans="1:6" ht="17.25" customHeight="1">
      <c r="A32" s="871"/>
      <c r="B32" s="716" t="s">
        <v>104</v>
      </c>
      <c r="C32" s="569"/>
      <c r="D32" s="569"/>
      <c r="E32" s="710"/>
      <c r="F32" s="24"/>
    </row>
    <row r="33" spans="1:6" ht="12.75">
      <c r="A33" s="871"/>
      <c r="B33" s="716" t="s">
        <v>93</v>
      </c>
      <c r="C33" s="569"/>
      <c r="D33" s="569"/>
      <c r="E33" s="710"/>
      <c r="F33" s="24"/>
    </row>
    <row r="34" spans="1:6" ht="12.75">
      <c r="A34" s="871"/>
      <c r="B34" s="716" t="s">
        <v>94</v>
      </c>
      <c r="C34" s="570"/>
      <c r="D34" s="570"/>
      <c r="E34" s="710"/>
      <c r="F34" s="24"/>
    </row>
    <row r="35" spans="1:6" ht="12.75">
      <c r="A35" s="871"/>
      <c r="B35" s="716" t="s">
        <v>95</v>
      </c>
      <c r="C35" s="570"/>
      <c r="D35" s="570"/>
      <c r="E35" s="710"/>
      <c r="F35" s="24"/>
    </row>
    <row r="36" spans="1:6" ht="13.5" thickBot="1">
      <c r="A36" s="871"/>
      <c r="B36" s="717" t="s">
        <v>105</v>
      </c>
      <c r="C36" s="572"/>
      <c r="D36" s="572"/>
      <c r="E36" s="710"/>
      <c r="F36" s="24"/>
    </row>
    <row r="37" spans="1:6" ht="13.5" thickBot="1">
      <c r="A37" s="871"/>
      <c r="B37" s="712" t="s">
        <v>20</v>
      </c>
      <c r="C37" s="576">
        <f>SUM(C27:C36)</f>
        <v>97262</v>
      </c>
      <c r="D37" s="576">
        <f>SUM(D27:D36)</f>
        <v>97262</v>
      </c>
      <c r="E37" s="713">
        <f>D37/C37*100</f>
        <v>100</v>
      </c>
      <c r="F37" s="24"/>
    </row>
    <row r="38" spans="1:6" ht="17.25" customHeight="1">
      <c r="A38" s="870" t="s">
        <v>81</v>
      </c>
      <c r="B38" s="714" t="s">
        <v>89</v>
      </c>
      <c r="C38" s="709">
        <v>58672</v>
      </c>
      <c r="D38" s="709">
        <v>58672</v>
      </c>
      <c r="E38" s="710">
        <f>D38/C38*100</f>
        <v>100</v>
      </c>
      <c r="F38" s="24"/>
    </row>
    <row r="39" spans="1:6" ht="26.25">
      <c r="A39" s="871"/>
      <c r="B39" s="716" t="s">
        <v>102</v>
      </c>
      <c r="C39" s="569">
        <v>56</v>
      </c>
      <c r="D39" s="569">
        <v>56</v>
      </c>
      <c r="E39" s="710">
        <f>D39/C39*100</f>
        <v>100</v>
      </c>
      <c r="F39" s="24"/>
    </row>
    <row r="40" spans="1:6" ht="17.25" customHeight="1">
      <c r="A40" s="871"/>
      <c r="B40" s="716" t="s">
        <v>91</v>
      </c>
      <c r="C40" s="569">
        <v>11584</v>
      </c>
      <c r="D40" s="569">
        <v>11584</v>
      </c>
      <c r="E40" s="710">
        <f>D40/C40*100</f>
        <v>100</v>
      </c>
      <c r="F40" s="24"/>
    </row>
    <row r="41" spans="1:6" ht="17.25" customHeight="1">
      <c r="A41" s="871"/>
      <c r="B41" s="716" t="s">
        <v>103</v>
      </c>
      <c r="C41" s="569"/>
      <c r="D41" s="569"/>
      <c r="E41" s="710"/>
      <c r="F41" s="24"/>
    </row>
    <row r="42" spans="1:6" ht="17.25" customHeight="1">
      <c r="A42" s="871"/>
      <c r="B42" s="716" t="s">
        <v>98</v>
      </c>
      <c r="C42" s="569"/>
      <c r="D42" s="569"/>
      <c r="E42" s="710"/>
      <c r="F42" s="24"/>
    </row>
    <row r="43" spans="1:6" ht="17.25" customHeight="1">
      <c r="A43" s="871"/>
      <c r="B43" s="716" t="s">
        <v>104</v>
      </c>
      <c r="C43" s="569"/>
      <c r="D43" s="569"/>
      <c r="E43" s="710"/>
      <c r="F43" s="24"/>
    </row>
    <row r="44" spans="1:6" ht="12.75">
      <c r="A44" s="871"/>
      <c r="B44" s="716" t="s">
        <v>93</v>
      </c>
      <c r="C44" s="569"/>
      <c r="D44" s="569"/>
      <c r="E44" s="710"/>
      <c r="F44" s="24"/>
    </row>
    <row r="45" spans="1:6" ht="12.75">
      <c r="A45" s="871"/>
      <c r="B45" s="716" t="s">
        <v>94</v>
      </c>
      <c r="C45" s="573"/>
      <c r="D45" s="573"/>
      <c r="E45" s="710"/>
      <c r="F45" s="24"/>
    </row>
    <row r="46" spans="1:6" ht="12.75">
      <c r="A46" s="871"/>
      <c r="B46" s="716" t="s">
        <v>95</v>
      </c>
      <c r="C46" s="574"/>
      <c r="D46" s="570"/>
      <c r="E46" s="710"/>
      <c r="F46" s="24"/>
    </row>
    <row r="47" spans="1:6" ht="13.5" thickBot="1">
      <c r="A47" s="871"/>
      <c r="B47" s="717" t="s">
        <v>105</v>
      </c>
      <c r="C47" s="575"/>
      <c r="D47" s="572"/>
      <c r="E47" s="710"/>
      <c r="F47" s="24"/>
    </row>
    <row r="48" spans="1:6" ht="13.5" thickBot="1">
      <c r="A48" s="871"/>
      <c r="B48" s="712" t="s">
        <v>20</v>
      </c>
      <c r="C48" s="723">
        <f>SUM(C38:C47)</f>
        <v>70312</v>
      </c>
      <c r="D48" s="576">
        <f>SUM(D38:D47)</f>
        <v>70312</v>
      </c>
      <c r="E48" s="713">
        <f>D48/C48*100</f>
        <v>100</v>
      </c>
      <c r="F48" s="24"/>
    </row>
    <row r="49" spans="1:6" ht="13.5" thickBot="1">
      <c r="A49" s="724" t="s">
        <v>76</v>
      </c>
      <c r="B49" s="725" t="s">
        <v>30</v>
      </c>
      <c r="C49" s="726" t="s">
        <v>134</v>
      </c>
      <c r="D49" s="726" t="s">
        <v>135</v>
      </c>
      <c r="E49" s="727" t="s">
        <v>136</v>
      </c>
      <c r="F49" s="24"/>
    </row>
    <row r="50" spans="1:6" ht="13.5" thickBot="1">
      <c r="A50" s="870" t="s">
        <v>223</v>
      </c>
      <c r="B50" s="714" t="s">
        <v>89</v>
      </c>
      <c r="C50" s="728">
        <v>13759</v>
      </c>
      <c r="D50" s="729">
        <v>13759</v>
      </c>
      <c r="E50" s="715">
        <f>D50/C50*100</f>
        <v>100</v>
      </c>
      <c r="F50" s="24"/>
    </row>
    <row r="51" spans="1:6" ht="27" thickBot="1">
      <c r="A51" s="871"/>
      <c r="B51" s="716" t="s">
        <v>102</v>
      </c>
      <c r="C51" s="730">
        <v>5871</v>
      </c>
      <c r="D51" s="700">
        <v>5871</v>
      </c>
      <c r="E51" s="715">
        <f aca="true" t="shared" si="0" ref="E51:E58">D51/C51*100</f>
        <v>100</v>
      </c>
      <c r="F51" s="24"/>
    </row>
    <row r="52" spans="1:6" ht="13.5" thickBot="1">
      <c r="A52" s="871"/>
      <c r="B52" s="716" t="s">
        <v>91</v>
      </c>
      <c r="C52" s="730">
        <v>105910</v>
      </c>
      <c r="D52" s="700">
        <v>105910</v>
      </c>
      <c r="E52" s="715">
        <f t="shared" si="0"/>
        <v>100</v>
      </c>
      <c r="F52" s="24"/>
    </row>
    <row r="53" spans="1:6" ht="13.5" thickBot="1">
      <c r="A53" s="871"/>
      <c r="B53" s="716" t="s">
        <v>103</v>
      </c>
      <c r="C53" s="730"/>
      <c r="D53" s="700"/>
      <c r="E53" s="715"/>
      <c r="F53" s="24"/>
    </row>
    <row r="54" spans="1:6" ht="13.5" thickBot="1">
      <c r="A54" s="871"/>
      <c r="B54" s="716" t="s">
        <v>98</v>
      </c>
      <c r="C54" s="730">
        <v>98939</v>
      </c>
      <c r="D54" s="700">
        <v>98939</v>
      </c>
      <c r="E54" s="715">
        <f t="shared" si="0"/>
        <v>100</v>
      </c>
      <c r="F54" s="24"/>
    </row>
    <row r="55" spans="1:6" ht="13.5" thickBot="1">
      <c r="A55" s="871"/>
      <c r="B55" s="716" t="s">
        <v>104</v>
      </c>
      <c r="C55" s="730"/>
      <c r="D55" s="700"/>
      <c r="E55" s="715"/>
      <c r="F55" s="24"/>
    </row>
    <row r="56" spans="1:6" ht="13.5" thickBot="1">
      <c r="A56" s="871"/>
      <c r="B56" s="716" t="s">
        <v>93</v>
      </c>
      <c r="C56" s="730">
        <v>15845</v>
      </c>
      <c r="D56" s="700">
        <v>15845</v>
      </c>
      <c r="E56" s="715">
        <f t="shared" si="0"/>
        <v>100</v>
      </c>
      <c r="F56" s="24"/>
    </row>
    <row r="57" spans="1:6" ht="13.5" thickBot="1">
      <c r="A57" s="871"/>
      <c r="B57" s="716" t="s">
        <v>94</v>
      </c>
      <c r="C57" s="703"/>
      <c r="D57" s="701"/>
      <c r="E57" s="715"/>
      <c r="F57" s="24"/>
    </row>
    <row r="58" spans="1:6" ht="13.5" thickBot="1">
      <c r="A58" s="871"/>
      <c r="B58" s="716" t="s">
        <v>95</v>
      </c>
      <c r="C58" s="796">
        <v>407</v>
      </c>
      <c r="D58" s="701">
        <v>407</v>
      </c>
      <c r="E58" s="715">
        <f t="shared" si="0"/>
        <v>100</v>
      </c>
      <c r="F58" s="24"/>
    </row>
    <row r="59" spans="1:6" ht="13.5" thickBot="1">
      <c r="A59" s="871"/>
      <c r="B59" s="717" t="s">
        <v>105</v>
      </c>
      <c r="C59" s="572"/>
      <c r="D59" s="702"/>
      <c r="E59" s="715"/>
      <c r="F59" s="24"/>
    </row>
    <row r="60" spans="1:6" ht="13.5" thickBot="1">
      <c r="A60" s="871"/>
      <c r="B60" s="712" t="s">
        <v>20</v>
      </c>
      <c r="C60" s="576">
        <f>SUM(C50:C59)</f>
        <v>240731</v>
      </c>
      <c r="D60" s="576">
        <f>SUM(D50:D59)</f>
        <v>240731</v>
      </c>
      <c r="E60" s="713">
        <f>D60/C60*100</f>
        <v>100</v>
      </c>
      <c r="F60" s="24"/>
    </row>
    <row r="61" spans="1:6" ht="12.75">
      <c r="A61" s="870" t="s">
        <v>230</v>
      </c>
      <c r="B61" s="714" t="s">
        <v>89</v>
      </c>
      <c r="C61" s="709">
        <v>1144</v>
      </c>
      <c r="D61" s="709">
        <v>1144</v>
      </c>
      <c r="E61" s="715">
        <f>D61/C61*100</f>
        <v>100</v>
      </c>
      <c r="F61" s="24"/>
    </row>
    <row r="62" spans="1:6" ht="26.25">
      <c r="A62" s="871"/>
      <c r="B62" s="716" t="s">
        <v>102</v>
      </c>
      <c r="C62" s="569">
        <v>0</v>
      </c>
      <c r="D62" s="569">
        <v>0</v>
      </c>
      <c r="E62" s="710">
        <v>0</v>
      </c>
      <c r="F62" s="24"/>
    </row>
    <row r="63" spans="1:6" ht="12.75">
      <c r="A63" s="871"/>
      <c r="B63" s="716" t="s">
        <v>91</v>
      </c>
      <c r="C63" s="569">
        <v>327</v>
      </c>
      <c r="D63" s="569">
        <v>327</v>
      </c>
      <c r="E63" s="710">
        <f>D63/C63*100</f>
        <v>100</v>
      </c>
      <c r="F63" s="24"/>
    </row>
    <row r="64" spans="1:6" ht="12.75">
      <c r="A64" s="871"/>
      <c r="B64" s="716" t="s">
        <v>103</v>
      </c>
      <c r="C64" s="569"/>
      <c r="D64" s="569"/>
      <c r="E64" s="710"/>
      <c r="F64" s="24"/>
    </row>
    <row r="65" spans="1:6" ht="12.75">
      <c r="A65" s="871"/>
      <c r="B65" s="716" t="s">
        <v>98</v>
      </c>
      <c r="C65" s="569"/>
      <c r="D65" s="569"/>
      <c r="E65" s="710"/>
      <c r="F65" s="24"/>
    </row>
    <row r="66" spans="1:6" ht="12.75">
      <c r="A66" s="871"/>
      <c r="B66" s="716" t="s">
        <v>104</v>
      </c>
      <c r="C66" s="569"/>
      <c r="D66" s="569"/>
      <c r="E66" s="710"/>
      <c r="F66" s="24"/>
    </row>
    <row r="67" spans="1:6" ht="12.75">
      <c r="A67" s="871"/>
      <c r="B67" s="716" t="s">
        <v>93</v>
      </c>
      <c r="C67" s="569"/>
      <c r="D67" s="569"/>
      <c r="E67" s="710"/>
      <c r="F67" s="24"/>
    </row>
    <row r="68" spans="1:6" ht="12.75">
      <c r="A68" s="871"/>
      <c r="B68" s="716" t="s">
        <v>94</v>
      </c>
      <c r="C68" s="570"/>
      <c r="D68" s="570"/>
      <c r="E68" s="710"/>
      <c r="F68" s="24"/>
    </row>
    <row r="69" spans="1:6" ht="12.75">
      <c r="A69" s="871"/>
      <c r="B69" s="716" t="s">
        <v>95</v>
      </c>
      <c r="C69" s="570"/>
      <c r="D69" s="570"/>
      <c r="E69" s="710"/>
      <c r="F69" s="24"/>
    </row>
    <row r="70" spans="1:6" ht="13.5" thickBot="1">
      <c r="A70" s="871"/>
      <c r="B70" s="717" t="s">
        <v>105</v>
      </c>
      <c r="C70" s="572"/>
      <c r="D70" s="572"/>
      <c r="E70" s="797"/>
      <c r="F70" s="24"/>
    </row>
    <row r="71" spans="1:6" ht="13.5" thickBot="1">
      <c r="A71" s="871"/>
      <c r="B71" s="712" t="s">
        <v>20</v>
      </c>
      <c r="C71" s="576">
        <f>SUM(C61:C70)</f>
        <v>1471</v>
      </c>
      <c r="D71" s="576">
        <f>SUM(D61:D70)</f>
        <v>1471</v>
      </c>
      <c r="E71" s="713">
        <f>D71/C71*100</f>
        <v>100</v>
      </c>
      <c r="F71" s="24"/>
    </row>
    <row r="72" spans="1:6" ht="12.75">
      <c r="A72" s="870" t="s">
        <v>238</v>
      </c>
      <c r="B72" s="714" t="s">
        <v>89</v>
      </c>
      <c r="C72" s="709"/>
      <c r="D72" s="709"/>
      <c r="E72" s="715"/>
      <c r="F72" s="24"/>
    </row>
    <row r="73" spans="1:6" ht="26.25">
      <c r="A73" s="871"/>
      <c r="B73" s="716" t="s">
        <v>102</v>
      </c>
      <c r="C73" s="569"/>
      <c r="D73" s="569"/>
      <c r="E73" s="710"/>
      <c r="F73" s="24"/>
    </row>
    <row r="74" spans="1:6" ht="12.75">
      <c r="A74" s="871"/>
      <c r="B74" s="716" t="s">
        <v>91</v>
      </c>
      <c r="C74" s="569">
        <v>740</v>
      </c>
      <c r="D74" s="569">
        <v>740</v>
      </c>
      <c r="E74" s="710">
        <v>100</v>
      </c>
      <c r="F74" s="24"/>
    </row>
    <row r="75" spans="1:6" ht="12.75">
      <c r="A75" s="871"/>
      <c r="B75" s="716" t="s">
        <v>103</v>
      </c>
      <c r="C75" s="569"/>
      <c r="D75" s="569"/>
      <c r="E75" s="710"/>
      <c r="F75" s="24"/>
    </row>
    <row r="76" spans="1:6" ht="12.75">
      <c r="A76" s="871"/>
      <c r="B76" s="716" t="s">
        <v>98</v>
      </c>
      <c r="C76" s="569"/>
      <c r="D76" s="569"/>
      <c r="E76" s="710"/>
      <c r="F76" s="24"/>
    </row>
    <row r="77" spans="1:6" ht="12.75">
      <c r="A77" s="871"/>
      <c r="B77" s="716" t="s">
        <v>104</v>
      </c>
      <c r="C77" s="569"/>
      <c r="D77" s="569"/>
      <c r="E77" s="710"/>
      <c r="F77" s="24"/>
    </row>
    <row r="78" spans="1:6" ht="12.75">
      <c r="A78" s="871"/>
      <c r="B78" s="716" t="s">
        <v>93</v>
      </c>
      <c r="C78" s="569"/>
      <c r="D78" s="569"/>
      <c r="E78" s="710"/>
      <c r="F78" s="24"/>
    </row>
    <row r="79" spans="1:6" ht="12.75">
      <c r="A79" s="871"/>
      <c r="B79" s="716" t="s">
        <v>94</v>
      </c>
      <c r="C79" s="570"/>
      <c r="D79" s="570"/>
      <c r="E79" s="710"/>
      <c r="F79" s="24"/>
    </row>
    <row r="80" spans="1:6" ht="12.75">
      <c r="A80" s="871"/>
      <c r="B80" s="716" t="s">
        <v>95</v>
      </c>
      <c r="C80" s="570"/>
      <c r="D80" s="570"/>
      <c r="E80" s="710"/>
      <c r="F80" s="24"/>
    </row>
    <row r="81" spans="1:6" ht="13.5" thickBot="1">
      <c r="A81" s="871"/>
      <c r="B81" s="717" t="s">
        <v>105</v>
      </c>
      <c r="C81" s="572"/>
      <c r="D81" s="572"/>
      <c r="E81" s="797"/>
      <c r="F81" s="24"/>
    </row>
    <row r="82" spans="1:6" ht="13.5" thickBot="1">
      <c r="A82" s="871"/>
      <c r="B82" s="712" t="s">
        <v>20</v>
      </c>
      <c r="C82" s="576">
        <f>SUM(C72:C81)</f>
        <v>740</v>
      </c>
      <c r="D82" s="576">
        <f>SUM(D72:D81)</f>
        <v>740</v>
      </c>
      <c r="E82" s="713"/>
      <c r="F82" s="24"/>
    </row>
    <row r="83" spans="1:6" ht="12.75">
      <c r="A83" s="870" t="s">
        <v>84</v>
      </c>
      <c r="B83" s="714" t="s">
        <v>89</v>
      </c>
      <c r="C83" s="709">
        <v>3456</v>
      </c>
      <c r="D83" s="709">
        <v>3456</v>
      </c>
      <c r="E83" s="715">
        <v>100</v>
      </c>
      <c r="F83" s="24"/>
    </row>
    <row r="84" spans="1:6" ht="26.25">
      <c r="A84" s="871"/>
      <c r="B84" s="716" t="s">
        <v>102</v>
      </c>
      <c r="C84" s="569"/>
      <c r="D84" s="569"/>
      <c r="E84" s="710"/>
      <c r="F84" s="24"/>
    </row>
    <row r="85" spans="1:6" ht="12.75">
      <c r="A85" s="871"/>
      <c r="B85" s="716" t="s">
        <v>91</v>
      </c>
      <c r="C85" s="569"/>
      <c r="D85" s="569"/>
      <c r="E85" s="710"/>
      <c r="F85" s="24"/>
    </row>
    <row r="86" spans="1:6" ht="12.75">
      <c r="A86" s="871"/>
      <c r="B86" s="716" t="s">
        <v>103</v>
      </c>
      <c r="C86" s="569"/>
      <c r="D86" s="569"/>
      <c r="E86" s="710"/>
      <c r="F86" s="24"/>
    </row>
    <row r="87" spans="1:6" ht="12.75">
      <c r="A87" s="871"/>
      <c r="B87" s="716" t="s">
        <v>98</v>
      </c>
      <c r="C87" s="569"/>
      <c r="D87" s="569"/>
      <c r="E87" s="710"/>
      <c r="F87" s="24"/>
    </row>
    <row r="88" spans="1:6" ht="12.75">
      <c r="A88" s="871"/>
      <c r="B88" s="716" t="s">
        <v>104</v>
      </c>
      <c r="C88" s="569"/>
      <c r="D88" s="569"/>
      <c r="E88" s="710"/>
      <c r="F88" s="24"/>
    </row>
    <row r="89" spans="1:6" ht="12.75">
      <c r="A89" s="871"/>
      <c r="B89" s="716" t="s">
        <v>93</v>
      </c>
      <c r="C89" s="569"/>
      <c r="D89" s="569"/>
      <c r="E89" s="710"/>
      <c r="F89" s="24"/>
    </row>
    <row r="90" spans="1:6" ht="12.75">
      <c r="A90" s="871"/>
      <c r="B90" s="716" t="s">
        <v>94</v>
      </c>
      <c r="C90" s="570"/>
      <c r="D90" s="570"/>
      <c r="E90" s="710"/>
      <c r="F90" s="24"/>
    </row>
    <row r="91" spans="1:6" ht="12.75">
      <c r="A91" s="871"/>
      <c r="B91" s="716" t="s">
        <v>95</v>
      </c>
      <c r="C91" s="570"/>
      <c r="D91" s="570"/>
      <c r="E91" s="710"/>
      <c r="F91" s="24"/>
    </row>
    <row r="92" spans="1:6" ht="13.5" thickBot="1">
      <c r="A92" s="871"/>
      <c r="B92" s="717" t="s">
        <v>105</v>
      </c>
      <c r="C92" s="572"/>
      <c r="D92" s="572"/>
      <c r="E92" s="718"/>
      <c r="F92" s="24"/>
    </row>
    <row r="93" spans="1:6" ht="13.5" thickBot="1">
      <c r="A93" s="871"/>
      <c r="B93" s="712" t="s">
        <v>20</v>
      </c>
      <c r="C93" s="576">
        <f>SUM(C83:C92)</f>
        <v>3456</v>
      </c>
      <c r="D93" s="576">
        <f>SUM(D83:D92)</f>
        <v>3456</v>
      </c>
      <c r="E93" s="713">
        <f>D93/C93*100</f>
        <v>100</v>
      </c>
      <c r="F93" s="24"/>
    </row>
    <row r="94" spans="1:6" ht="12.75">
      <c r="A94" s="870" t="s">
        <v>239</v>
      </c>
      <c r="B94" s="714" t="s">
        <v>89</v>
      </c>
      <c r="C94" s="709"/>
      <c r="D94" s="709"/>
      <c r="E94" s="715"/>
      <c r="F94" s="24"/>
    </row>
    <row r="95" spans="1:6" ht="26.25">
      <c r="A95" s="871"/>
      <c r="B95" s="716" t="s">
        <v>102</v>
      </c>
      <c r="C95" s="569"/>
      <c r="D95" s="569"/>
      <c r="E95" s="710"/>
      <c r="F95" s="24"/>
    </row>
    <row r="96" spans="1:6" ht="12.75">
      <c r="A96" s="871"/>
      <c r="B96" s="716" t="s">
        <v>91</v>
      </c>
      <c r="C96" s="569">
        <v>2542</v>
      </c>
      <c r="D96" s="569">
        <v>2542</v>
      </c>
      <c r="E96" s="710">
        <f>D96/C96*100</f>
        <v>100</v>
      </c>
      <c r="F96" s="24"/>
    </row>
    <row r="97" spans="1:6" ht="12.75">
      <c r="A97" s="871"/>
      <c r="B97" s="716" t="s">
        <v>103</v>
      </c>
      <c r="C97" s="569"/>
      <c r="D97" s="569"/>
      <c r="E97" s="710"/>
      <c r="F97" s="24"/>
    </row>
    <row r="98" spans="1:6" ht="12.75">
      <c r="A98" s="871"/>
      <c r="B98" s="716" t="s">
        <v>98</v>
      </c>
      <c r="C98" s="569"/>
      <c r="D98" s="569"/>
      <c r="E98" s="710"/>
      <c r="F98" s="24"/>
    </row>
    <row r="99" spans="1:6" ht="12.75">
      <c r="A99" s="871"/>
      <c r="B99" s="716" t="s">
        <v>104</v>
      </c>
      <c r="C99" s="569"/>
      <c r="D99" s="569"/>
      <c r="E99" s="710"/>
      <c r="F99" s="24"/>
    </row>
    <row r="100" spans="1:6" ht="12.75">
      <c r="A100" s="871"/>
      <c r="B100" s="716" t="s">
        <v>93</v>
      </c>
      <c r="C100" s="569"/>
      <c r="D100" s="569"/>
      <c r="E100" s="710"/>
      <c r="F100" s="24"/>
    </row>
    <row r="101" spans="1:6" ht="12.75">
      <c r="A101" s="871"/>
      <c r="B101" s="716" t="s">
        <v>94</v>
      </c>
      <c r="C101" s="570"/>
      <c r="D101" s="570"/>
      <c r="E101" s="710"/>
      <c r="F101" s="24"/>
    </row>
    <row r="102" spans="1:6" ht="12.75">
      <c r="A102" s="871"/>
      <c r="B102" s="716" t="s">
        <v>95</v>
      </c>
      <c r="C102" s="570"/>
      <c r="D102" s="570"/>
      <c r="E102" s="710"/>
      <c r="F102" s="24"/>
    </row>
    <row r="103" spans="1:6" ht="13.5" thickBot="1">
      <c r="A103" s="871"/>
      <c r="B103" s="717" t="s">
        <v>105</v>
      </c>
      <c r="C103" s="572"/>
      <c r="D103" s="572"/>
      <c r="E103" s="718"/>
      <c r="F103" s="24"/>
    </row>
    <row r="104" spans="1:6" ht="13.5" thickBot="1">
      <c r="A104" s="871"/>
      <c r="B104" s="712" t="s">
        <v>20</v>
      </c>
      <c r="C104" s="576">
        <f>SUM(C94:C103)</f>
        <v>2542</v>
      </c>
      <c r="D104" s="576">
        <f>SUM(D94:D103)</f>
        <v>2542</v>
      </c>
      <c r="E104" s="713">
        <f>D104/C104*100</f>
        <v>100</v>
      </c>
      <c r="F104" s="24"/>
    </row>
    <row r="105" spans="1:6" ht="12.75">
      <c r="A105" s="870" t="s">
        <v>231</v>
      </c>
      <c r="B105" s="714" t="s">
        <v>89</v>
      </c>
      <c r="C105" s="709">
        <v>7358</v>
      </c>
      <c r="D105" s="709">
        <v>7358</v>
      </c>
      <c r="E105" s="715">
        <v>100</v>
      </c>
      <c r="F105" s="24"/>
    </row>
    <row r="106" spans="1:6" ht="26.25">
      <c r="A106" s="871"/>
      <c r="B106" s="716" t="s">
        <v>102</v>
      </c>
      <c r="C106" s="569">
        <v>1986</v>
      </c>
      <c r="D106" s="569">
        <v>1986</v>
      </c>
      <c r="E106" s="710">
        <v>100</v>
      </c>
      <c r="F106" s="24"/>
    </row>
    <row r="107" spans="1:6" ht="12.75">
      <c r="A107" s="871"/>
      <c r="B107" s="716" t="s">
        <v>91</v>
      </c>
      <c r="C107" s="569">
        <v>7577</v>
      </c>
      <c r="D107" s="569">
        <v>7577</v>
      </c>
      <c r="E107" s="710">
        <f>D107/C107*100</f>
        <v>100</v>
      </c>
      <c r="F107" s="24"/>
    </row>
    <row r="108" spans="1:6" ht="12.75">
      <c r="A108" s="871"/>
      <c r="B108" s="716" t="s">
        <v>103</v>
      </c>
      <c r="C108" s="569"/>
      <c r="D108" s="569"/>
      <c r="E108" s="710"/>
      <c r="F108" s="24"/>
    </row>
    <row r="109" spans="1:6" ht="12.75">
      <c r="A109" s="871"/>
      <c r="B109" s="716" t="s">
        <v>98</v>
      </c>
      <c r="C109" s="569"/>
      <c r="D109" s="569"/>
      <c r="E109" s="710"/>
      <c r="F109" s="24"/>
    </row>
    <row r="110" spans="1:6" ht="12.75">
      <c r="A110" s="871"/>
      <c r="B110" s="716" t="s">
        <v>104</v>
      </c>
      <c r="C110" s="569"/>
      <c r="D110" s="569"/>
      <c r="E110" s="710"/>
      <c r="F110" s="24"/>
    </row>
    <row r="111" spans="1:6" ht="12.75">
      <c r="A111" s="871"/>
      <c r="B111" s="716" t="s">
        <v>93</v>
      </c>
      <c r="C111" s="569"/>
      <c r="D111" s="569"/>
      <c r="E111" s="710"/>
      <c r="F111" s="24"/>
    </row>
    <row r="112" spans="1:6" ht="12.75">
      <c r="A112" s="871"/>
      <c r="B112" s="716" t="s">
        <v>94</v>
      </c>
      <c r="C112" s="570"/>
      <c r="D112" s="570"/>
      <c r="E112" s="710"/>
      <c r="F112" s="24"/>
    </row>
    <row r="113" spans="1:6" ht="12.75">
      <c r="A113" s="871"/>
      <c r="B113" s="716" t="s">
        <v>95</v>
      </c>
      <c r="C113" s="570"/>
      <c r="D113" s="570"/>
      <c r="E113" s="710"/>
      <c r="F113" s="24"/>
    </row>
    <row r="114" spans="1:6" ht="13.5" thickBot="1">
      <c r="A114" s="871"/>
      <c r="B114" s="717" t="s">
        <v>105</v>
      </c>
      <c r="C114" s="572"/>
      <c r="D114" s="572"/>
      <c r="E114" s="718"/>
      <c r="F114" s="24"/>
    </row>
    <row r="115" spans="1:6" ht="13.5" thickBot="1">
      <c r="A115" s="871"/>
      <c r="B115" s="712" t="s">
        <v>20</v>
      </c>
      <c r="C115" s="576">
        <f>SUM(C105:C114)</f>
        <v>16921</v>
      </c>
      <c r="D115" s="576">
        <f>SUM(D105:D114)</f>
        <v>16921</v>
      </c>
      <c r="E115" s="713">
        <f>D115/C115*100</f>
        <v>100</v>
      </c>
      <c r="F115" s="24"/>
    </row>
    <row r="116" spans="1:6" ht="12.75">
      <c r="A116" s="870" t="s">
        <v>224</v>
      </c>
      <c r="B116" s="714" t="s">
        <v>89</v>
      </c>
      <c r="C116" s="709"/>
      <c r="D116" s="709"/>
      <c r="E116" s="715"/>
      <c r="F116" s="24"/>
    </row>
    <row r="117" spans="1:6" ht="26.25">
      <c r="A117" s="871"/>
      <c r="B117" s="716" t="s">
        <v>102</v>
      </c>
      <c r="C117" s="569"/>
      <c r="D117" s="569"/>
      <c r="E117" s="710"/>
      <c r="F117" s="24"/>
    </row>
    <row r="118" spans="1:6" ht="12.75">
      <c r="A118" s="871"/>
      <c r="B118" s="716" t="s">
        <v>91</v>
      </c>
      <c r="C118" s="569">
        <v>3098</v>
      </c>
      <c r="D118" s="569">
        <v>3098</v>
      </c>
      <c r="E118" s="710">
        <v>100</v>
      </c>
      <c r="F118" s="24"/>
    </row>
    <row r="119" spans="1:6" ht="12.75">
      <c r="A119" s="871"/>
      <c r="B119" s="716" t="s">
        <v>103</v>
      </c>
      <c r="C119" s="569"/>
      <c r="D119" s="569"/>
      <c r="E119" s="710"/>
      <c r="F119" s="24"/>
    </row>
    <row r="120" spans="1:6" ht="12.75">
      <c r="A120" s="871"/>
      <c r="B120" s="716" t="s">
        <v>98</v>
      </c>
      <c r="C120" s="569"/>
      <c r="D120" s="569"/>
      <c r="E120" s="710"/>
      <c r="F120" s="24"/>
    </row>
    <row r="121" spans="1:6" ht="12.75">
      <c r="A121" s="871"/>
      <c r="B121" s="716" t="s">
        <v>104</v>
      </c>
      <c r="C121" s="569"/>
      <c r="D121" s="569"/>
      <c r="E121" s="710"/>
      <c r="F121" s="24"/>
    </row>
    <row r="122" spans="1:6" ht="12.75">
      <c r="A122" s="871"/>
      <c r="B122" s="716" t="s">
        <v>93</v>
      </c>
      <c r="C122" s="569"/>
      <c r="D122" s="569"/>
      <c r="E122" s="718"/>
      <c r="F122" s="24"/>
    </row>
    <row r="123" spans="1:6" ht="12.75">
      <c r="A123" s="871"/>
      <c r="B123" s="716" t="s">
        <v>94</v>
      </c>
      <c r="C123" s="570"/>
      <c r="D123" s="570"/>
      <c r="E123" s="710"/>
      <c r="F123" s="24"/>
    </row>
    <row r="124" spans="1:6" ht="12.75">
      <c r="A124" s="871"/>
      <c r="B124" s="716" t="s">
        <v>95</v>
      </c>
      <c r="C124" s="570"/>
      <c r="D124" s="570"/>
      <c r="E124" s="798"/>
      <c r="F124" s="24"/>
    </row>
    <row r="125" spans="1:6" ht="13.5" thickBot="1">
      <c r="A125" s="871"/>
      <c r="B125" s="717" t="s">
        <v>105</v>
      </c>
      <c r="C125" s="572"/>
      <c r="D125" s="572"/>
      <c r="E125" s="718"/>
      <c r="F125" s="24"/>
    </row>
    <row r="126" spans="1:6" ht="13.5" thickBot="1">
      <c r="A126" s="871"/>
      <c r="B126" s="712" t="s">
        <v>20</v>
      </c>
      <c r="C126" s="576">
        <f>SUM(C116:C125)</f>
        <v>3098</v>
      </c>
      <c r="D126" s="576">
        <f>SUM(D116:D125)</f>
        <v>3098</v>
      </c>
      <c r="E126" s="713">
        <f>D126/C126*100</f>
        <v>100</v>
      </c>
      <c r="F126" s="24"/>
    </row>
    <row r="127" spans="1:6" ht="13.5" thickBot="1">
      <c r="A127" s="724" t="s">
        <v>76</v>
      </c>
      <c r="B127" s="725" t="s">
        <v>30</v>
      </c>
      <c r="C127" s="726" t="s">
        <v>134</v>
      </c>
      <c r="D127" s="726" t="s">
        <v>135</v>
      </c>
      <c r="E127" s="727" t="s">
        <v>136</v>
      </c>
      <c r="F127" s="24"/>
    </row>
    <row r="128" spans="1:6" ht="12.75">
      <c r="A128" s="870" t="s">
        <v>240</v>
      </c>
      <c r="B128" s="714" t="s">
        <v>89</v>
      </c>
      <c r="C128" s="709"/>
      <c r="D128" s="709"/>
      <c r="E128" s="715"/>
      <c r="F128" s="24"/>
    </row>
    <row r="129" spans="1:6" ht="26.25">
      <c r="A129" s="871"/>
      <c r="B129" s="716" t="s">
        <v>102</v>
      </c>
      <c r="C129" s="569"/>
      <c r="D129" s="569"/>
      <c r="E129" s="710"/>
      <c r="F129" s="24"/>
    </row>
    <row r="130" spans="1:6" ht="12.75">
      <c r="A130" s="871"/>
      <c r="B130" s="716" t="s">
        <v>91</v>
      </c>
      <c r="C130" s="569">
        <v>1320</v>
      </c>
      <c r="D130" s="569">
        <v>1320</v>
      </c>
      <c r="E130" s="710">
        <v>100</v>
      </c>
      <c r="F130" s="24"/>
    </row>
    <row r="131" spans="1:6" ht="12.75">
      <c r="A131" s="871"/>
      <c r="B131" s="716" t="s">
        <v>103</v>
      </c>
      <c r="C131" s="569"/>
      <c r="D131" s="569"/>
      <c r="E131" s="710"/>
      <c r="F131" s="24"/>
    </row>
    <row r="132" spans="1:6" ht="12.75">
      <c r="A132" s="871"/>
      <c r="B132" s="716" t="s">
        <v>98</v>
      </c>
      <c r="C132" s="569"/>
      <c r="D132" s="569"/>
      <c r="E132" s="710"/>
      <c r="F132" s="24"/>
    </row>
    <row r="133" spans="1:6" ht="12.75">
      <c r="A133" s="871"/>
      <c r="B133" s="716" t="s">
        <v>104</v>
      </c>
      <c r="C133" s="569"/>
      <c r="D133" s="569"/>
      <c r="E133" s="710"/>
      <c r="F133" s="24"/>
    </row>
    <row r="134" spans="1:6" ht="12.75">
      <c r="A134" s="871"/>
      <c r="B134" s="716" t="s">
        <v>93</v>
      </c>
      <c r="C134" s="569"/>
      <c r="D134" s="569"/>
      <c r="E134" s="718"/>
      <c r="F134" s="24"/>
    </row>
    <row r="135" spans="1:6" ht="12.75">
      <c r="A135" s="871"/>
      <c r="B135" s="716" t="s">
        <v>94</v>
      </c>
      <c r="C135" s="570"/>
      <c r="D135" s="570"/>
      <c r="E135" s="710"/>
      <c r="F135" s="24"/>
    </row>
    <row r="136" spans="1:6" ht="12.75">
      <c r="A136" s="871"/>
      <c r="B136" s="716" t="s">
        <v>95</v>
      </c>
      <c r="C136" s="570"/>
      <c r="D136" s="570"/>
      <c r="E136" s="798"/>
      <c r="F136" s="24"/>
    </row>
    <row r="137" spans="1:6" ht="13.5" thickBot="1">
      <c r="A137" s="871"/>
      <c r="B137" s="717" t="s">
        <v>105</v>
      </c>
      <c r="C137" s="572"/>
      <c r="D137" s="572"/>
      <c r="E137" s="718"/>
      <c r="F137" s="24"/>
    </row>
    <row r="138" spans="1:6" ht="13.5" thickBot="1">
      <c r="A138" s="871"/>
      <c r="B138" s="712" t="s">
        <v>20</v>
      </c>
      <c r="C138" s="576">
        <f>SUM(C128:C137)</f>
        <v>1320</v>
      </c>
      <c r="D138" s="576">
        <f>SUM(D128:D137)</f>
        <v>1320</v>
      </c>
      <c r="E138" s="713">
        <f>D138/C138*100</f>
        <v>100</v>
      </c>
      <c r="F138" s="24"/>
    </row>
    <row r="139" spans="1:6" ht="12.75" customHeight="1">
      <c r="A139" s="870" t="s">
        <v>143</v>
      </c>
      <c r="B139" s="714" t="s">
        <v>89</v>
      </c>
      <c r="C139" s="709"/>
      <c r="D139" s="709"/>
      <c r="E139" s="715"/>
      <c r="F139" s="24"/>
    </row>
    <row r="140" spans="1:6" ht="26.25">
      <c r="A140" s="871"/>
      <c r="B140" s="716" t="s">
        <v>102</v>
      </c>
      <c r="C140" s="569"/>
      <c r="D140" s="569"/>
      <c r="E140" s="710"/>
      <c r="F140" s="24"/>
    </row>
    <row r="141" spans="1:6" ht="12.75">
      <c r="A141" s="871"/>
      <c r="B141" s="716" t="s">
        <v>91</v>
      </c>
      <c r="C141" s="569">
        <v>352</v>
      </c>
      <c r="D141" s="569">
        <v>352</v>
      </c>
      <c r="E141" s="710">
        <v>100</v>
      </c>
      <c r="F141" s="24"/>
    </row>
    <row r="142" spans="1:6" ht="12.75">
      <c r="A142" s="871"/>
      <c r="B142" s="716" t="s">
        <v>103</v>
      </c>
      <c r="C142" s="569"/>
      <c r="D142" s="569"/>
      <c r="E142" s="710"/>
      <c r="F142" s="24"/>
    </row>
    <row r="143" spans="1:6" ht="12.75">
      <c r="A143" s="871"/>
      <c r="B143" s="716" t="s">
        <v>98</v>
      </c>
      <c r="C143" s="569"/>
      <c r="D143" s="569"/>
      <c r="E143" s="710"/>
      <c r="F143" s="24"/>
    </row>
    <row r="144" spans="1:6" ht="12.75">
      <c r="A144" s="871"/>
      <c r="B144" s="716" t="s">
        <v>104</v>
      </c>
      <c r="C144" s="569"/>
      <c r="D144" s="569"/>
      <c r="E144" s="710"/>
      <c r="F144" s="24"/>
    </row>
    <row r="145" spans="1:6" ht="12.75">
      <c r="A145" s="871"/>
      <c r="B145" s="716" t="s">
        <v>93</v>
      </c>
      <c r="C145" s="569"/>
      <c r="D145" s="569"/>
      <c r="E145" s="710"/>
      <c r="F145" s="24"/>
    </row>
    <row r="146" spans="1:6" ht="13.5" thickBot="1">
      <c r="A146" s="871"/>
      <c r="B146" s="716" t="s">
        <v>94</v>
      </c>
      <c r="C146" s="570"/>
      <c r="D146" s="570"/>
      <c r="E146" s="799"/>
      <c r="F146" s="24"/>
    </row>
    <row r="147" spans="1:6" ht="12.75">
      <c r="A147" s="871"/>
      <c r="B147" s="716" t="s">
        <v>95</v>
      </c>
      <c r="C147" s="570"/>
      <c r="D147" s="570"/>
      <c r="E147" s="710"/>
      <c r="F147" s="24"/>
    </row>
    <row r="148" spans="1:6" ht="13.5" thickBot="1">
      <c r="A148" s="871"/>
      <c r="B148" s="717" t="s">
        <v>105</v>
      </c>
      <c r="C148" s="572"/>
      <c r="D148" s="572"/>
      <c r="E148" s="718"/>
      <c r="F148" s="24"/>
    </row>
    <row r="149" spans="1:6" ht="13.5" thickBot="1">
      <c r="A149" s="871"/>
      <c r="B149" s="712" t="s">
        <v>20</v>
      </c>
      <c r="C149" s="576">
        <f>SUM(C139:C148)</f>
        <v>352</v>
      </c>
      <c r="D149" s="576">
        <f>SUM(D139:D148)</f>
        <v>352</v>
      </c>
      <c r="E149" s="713">
        <f>D149/C149*100</f>
        <v>100</v>
      </c>
      <c r="F149" s="24"/>
    </row>
    <row r="150" spans="1:6" ht="12.75">
      <c r="A150" s="870" t="s">
        <v>146</v>
      </c>
      <c r="B150" s="714" t="s">
        <v>89</v>
      </c>
      <c r="C150" s="709"/>
      <c r="D150" s="709"/>
      <c r="E150" s="715"/>
      <c r="F150" s="24"/>
    </row>
    <row r="151" spans="1:6" ht="26.25">
      <c r="A151" s="871"/>
      <c r="B151" s="716" t="s">
        <v>102</v>
      </c>
      <c r="C151" s="569"/>
      <c r="D151" s="569"/>
      <c r="E151" s="710"/>
      <c r="F151" s="24"/>
    </row>
    <row r="152" spans="1:6" ht="12.75">
      <c r="A152" s="871"/>
      <c r="B152" s="716" t="s">
        <v>91</v>
      </c>
      <c r="C152" s="569"/>
      <c r="D152" s="569"/>
      <c r="E152" s="710"/>
      <c r="F152" s="24"/>
    </row>
    <row r="153" spans="1:6" ht="12.75">
      <c r="A153" s="871"/>
      <c r="B153" s="716" t="s">
        <v>103</v>
      </c>
      <c r="C153" s="569">
        <v>2482</v>
      </c>
      <c r="D153" s="569">
        <v>2482</v>
      </c>
      <c r="E153" s="710">
        <v>100</v>
      </c>
      <c r="F153" s="24"/>
    </row>
    <row r="154" spans="1:6" ht="12.75">
      <c r="A154" s="871"/>
      <c r="B154" s="716" t="s">
        <v>98</v>
      </c>
      <c r="C154" s="569"/>
      <c r="D154" s="569"/>
      <c r="E154" s="710"/>
      <c r="F154" s="24"/>
    </row>
    <row r="155" spans="1:6" ht="12.75">
      <c r="A155" s="871"/>
      <c r="B155" s="716" t="s">
        <v>104</v>
      </c>
      <c r="C155" s="569"/>
      <c r="D155" s="569"/>
      <c r="E155" s="710"/>
      <c r="F155" s="24"/>
    </row>
    <row r="156" spans="1:6" ht="12.75">
      <c r="A156" s="871"/>
      <c r="B156" s="716" t="s">
        <v>93</v>
      </c>
      <c r="C156" s="569"/>
      <c r="D156" s="569"/>
      <c r="E156" s="710"/>
      <c r="F156" s="24"/>
    </row>
    <row r="157" spans="1:6" ht="12.75">
      <c r="A157" s="871"/>
      <c r="B157" s="716" t="s">
        <v>94</v>
      </c>
      <c r="C157" s="570"/>
      <c r="D157" s="570"/>
      <c r="E157" s="710"/>
      <c r="F157" s="24"/>
    </row>
    <row r="158" spans="1:6" ht="12.75">
      <c r="A158" s="871"/>
      <c r="B158" s="716" t="s">
        <v>95</v>
      </c>
      <c r="C158" s="570"/>
      <c r="D158" s="570"/>
      <c r="E158" s="710"/>
      <c r="F158" s="24"/>
    </row>
    <row r="159" spans="1:6" ht="13.5" thickBot="1">
      <c r="A159" s="871"/>
      <c r="B159" s="717" t="s">
        <v>105</v>
      </c>
      <c r="C159" s="572"/>
      <c r="D159" s="572"/>
      <c r="E159" s="718"/>
      <c r="F159" s="24"/>
    </row>
    <row r="160" spans="1:6" ht="13.5" thickBot="1">
      <c r="A160" s="871"/>
      <c r="B160" s="712" t="s">
        <v>20</v>
      </c>
      <c r="C160" s="576">
        <f>SUM(C150:C159)</f>
        <v>2482</v>
      </c>
      <c r="D160" s="576">
        <f>SUM(D150:D159)</f>
        <v>2482</v>
      </c>
      <c r="E160" s="713">
        <f>D160/C160*100</f>
        <v>100</v>
      </c>
      <c r="F160" s="24"/>
    </row>
    <row r="161" spans="1:6" ht="12.75">
      <c r="A161" s="870" t="s">
        <v>4</v>
      </c>
      <c r="B161" s="714" t="s">
        <v>89</v>
      </c>
      <c r="C161" s="709"/>
      <c r="D161" s="709"/>
      <c r="E161" s="710"/>
      <c r="F161" s="24"/>
    </row>
    <row r="162" spans="1:6" ht="26.25">
      <c r="A162" s="871"/>
      <c r="B162" s="716" t="s">
        <v>102</v>
      </c>
      <c r="C162" s="569"/>
      <c r="D162" s="569"/>
      <c r="E162" s="710"/>
      <c r="F162" s="24"/>
    </row>
    <row r="163" spans="1:6" ht="12.75">
      <c r="A163" s="871"/>
      <c r="B163" s="716" t="s">
        <v>91</v>
      </c>
      <c r="C163" s="569"/>
      <c r="D163" s="569"/>
      <c r="E163" s="710"/>
      <c r="F163" s="24"/>
    </row>
    <row r="164" spans="1:6" ht="12.75">
      <c r="A164" s="871"/>
      <c r="B164" s="716" t="s">
        <v>103</v>
      </c>
      <c r="C164" s="569">
        <v>2933</v>
      </c>
      <c r="D164" s="569">
        <v>2933</v>
      </c>
      <c r="E164" s="710">
        <v>100</v>
      </c>
      <c r="F164" s="24"/>
    </row>
    <row r="165" spans="1:6" ht="12.75">
      <c r="A165" s="871"/>
      <c r="B165" s="716" t="s">
        <v>98</v>
      </c>
      <c r="C165" s="569"/>
      <c r="D165" s="569"/>
      <c r="E165" s="710"/>
      <c r="F165" s="24"/>
    </row>
    <row r="166" spans="1:6" ht="12.75">
      <c r="A166" s="871"/>
      <c r="B166" s="716" t="s">
        <v>104</v>
      </c>
      <c r="C166" s="569"/>
      <c r="D166" s="569"/>
      <c r="E166" s="710"/>
      <c r="F166" s="24"/>
    </row>
    <row r="167" spans="1:6" ht="12.75">
      <c r="A167" s="871"/>
      <c r="B167" s="716" t="s">
        <v>93</v>
      </c>
      <c r="C167" s="569"/>
      <c r="D167" s="569"/>
      <c r="E167" s="710"/>
      <c r="F167" s="24"/>
    </row>
    <row r="168" spans="1:6" ht="12.75">
      <c r="A168" s="871"/>
      <c r="B168" s="716" t="s">
        <v>94</v>
      </c>
      <c r="C168" s="570"/>
      <c r="D168" s="570"/>
      <c r="E168" s="710"/>
      <c r="F168" s="24"/>
    </row>
    <row r="169" spans="1:6" ht="12.75">
      <c r="A169" s="871"/>
      <c r="B169" s="716" t="s">
        <v>95</v>
      </c>
      <c r="C169" s="570"/>
      <c r="D169" s="570"/>
      <c r="E169" s="710"/>
      <c r="F169" s="24"/>
    </row>
    <row r="170" spans="1:6" ht="13.5" thickBot="1">
      <c r="A170" s="871"/>
      <c r="B170" s="717" t="s">
        <v>105</v>
      </c>
      <c r="C170" s="572"/>
      <c r="D170" s="572"/>
      <c r="E170" s="710"/>
      <c r="F170" s="24"/>
    </row>
    <row r="171" spans="1:6" ht="13.5" thickBot="1">
      <c r="A171" s="871"/>
      <c r="B171" s="712" t="s">
        <v>20</v>
      </c>
      <c r="C171" s="576">
        <f>SUM(C161:C170)</f>
        <v>2933</v>
      </c>
      <c r="D171" s="576">
        <f>SUM(D161:D170)</f>
        <v>2933</v>
      </c>
      <c r="E171" s="713">
        <f>D171/C171*100</f>
        <v>100</v>
      </c>
      <c r="F171" s="24"/>
    </row>
    <row r="172" spans="1:6" ht="12.75">
      <c r="A172" s="870" t="s">
        <v>225</v>
      </c>
      <c r="B172" s="714" t="s">
        <v>89</v>
      </c>
      <c r="C172" s="709"/>
      <c r="D172" s="709"/>
      <c r="E172" s="710"/>
      <c r="F172" s="24"/>
    </row>
    <row r="173" spans="1:6" ht="26.25">
      <c r="A173" s="871"/>
      <c r="B173" s="716" t="s">
        <v>102</v>
      </c>
      <c r="C173" s="569"/>
      <c r="D173" s="569"/>
      <c r="E173" s="710"/>
      <c r="F173" s="24"/>
    </row>
    <row r="174" spans="1:6" ht="12.75">
      <c r="A174" s="871"/>
      <c r="B174" s="716" t="s">
        <v>91</v>
      </c>
      <c r="C174" s="569"/>
      <c r="D174" s="569"/>
      <c r="E174" s="710"/>
      <c r="F174" s="24"/>
    </row>
    <row r="175" spans="1:6" ht="12.75">
      <c r="A175" s="871"/>
      <c r="B175" s="716" t="s">
        <v>103</v>
      </c>
      <c r="C175" s="569">
        <v>5513</v>
      </c>
      <c r="D175" s="569">
        <v>5513</v>
      </c>
      <c r="E175" s="710">
        <f>D175/C175*100</f>
        <v>100</v>
      </c>
      <c r="F175" s="24"/>
    </row>
    <row r="176" spans="1:6" ht="12.75">
      <c r="A176" s="871"/>
      <c r="B176" s="716" t="s">
        <v>98</v>
      </c>
      <c r="C176" s="569"/>
      <c r="D176" s="569"/>
      <c r="E176" s="710"/>
      <c r="F176" s="24"/>
    </row>
    <row r="177" spans="1:6" ht="12.75">
      <c r="A177" s="871"/>
      <c r="B177" s="716" t="s">
        <v>104</v>
      </c>
      <c r="C177" s="569"/>
      <c r="D177" s="569"/>
      <c r="E177" s="710"/>
      <c r="F177" s="24"/>
    </row>
    <row r="178" spans="1:6" ht="12.75">
      <c r="A178" s="871"/>
      <c r="B178" s="716" t="s">
        <v>93</v>
      </c>
      <c r="C178" s="569"/>
      <c r="D178" s="569"/>
      <c r="E178" s="710"/>
      <c r="F178" s="24"/>
    </row>
    <row r="179" spans="1:6" ht="12.75">
      <c r="A179" s="871"/>
      <c r="B179" s="716" t="s">
        <v>94</v>
      </c>
      <c r="C179" s="570"/>
      <c r="D179" s="570"/>
      <c r="E179" s="710"/>
      <c r="F179" s="24"/>
    </row>
    <row r="180" spans="1:6" ht="12.75">
      <c r="A180" s="871"/>
      <c r="B180" s="716" t="s">
        <v>95</v>
      </c>
      <c r="C180" s="570"/>
      <c r="D180" s="570"/>
      <c r="E180" s="710"/>
      <c r="F180" s="24"/>
    </row>
    <row r="181" spans="1:6" ht="13.5" thickBot="1">
      <c r="A181" s="871"/>
      <c r="B181" s="717" t="s">
        <v>105</v>
      </c>
      <c r="C181" s="572"/>
      <c r="D181" s="572"/>
      <c r="E181" s="710"/>
      <c r="F181" s="24"/>
    </row>
    <row r="182" spans="1:6" ht="13.5" thickBot="1">
      <c r="A182" s="871"/>
      <c r="B182" s="712" t="s">
        <v>20</v>
      </c>
      <c r="C182" s="576">
        <f>SUM(C172:C181)</f>
        <v>5513</v>
      </c>
      <c r="D182" s="576">
        <f>SUM(D172:D181)</f>
        <v>5513</v>
      </c>
      <c r="E182" s="713">
        <f>D182/C182*100</f>
        <v>100</v>
      </c>
      <c r="F182" s="24"/>
    </row>
    <row r="183" spans="1:6" ht="12.75">
      <c r="A183" s="870" t="s">
        <v>80</v>
      </c>
      <c r="B183" s="714" t="s">
        <v>89</v>
      </c>
      <c r="C183" s="709">
        <v>4824</v>
      </c>
      <c r="D183" s="709">
        <v>4824</v>
      </c>
      <c r="E183" s="715">
        <v>100</v>
      </c>
      <c r="F183" s="24"/>
    </row>
    <row r="184" spans="1:6" ht="26.25">
      <c r="A184" s="871"/>
      <c r="B184" s="716" t="s">
        <v>102</v>
      </c>
      <c r="C184" s="569">
        <v>1302</v>
      </c>
      <c r="D184" s="569">
        <v>1302</v>
      </c>
      <c r="E184" s="710">
        <v>100</v>
      </c>
      <c r="F184" s="24"/>
    </row>
    <row r="185" spans="1:6" ht="12.75">
      <c r="A185" s="871"/>
      <c r="B185" s="716" t="s">
        <v>91</v>
      </c>
      <c r="C185" s="569">
        <v>569</v>
      </c>
      <c r="D185" s="569">
        <v>569</v>
      </c>
      <c r="E185" s="710"/>
      <c r="F185" s="24"/>
    </row>
    <row r="186" spans="1:6" ht="12.75">
      <c r="A186" s="871"/>
      <c r="B186" s="716" t="s">
        <v>103</v>
      </c>
      <c r="C186" s="569"/>
      <c r="D186" s="569"/>
      <c r="E186" s="710"/>
      <c r="F186" s="24"/>
    </row>
    <row r="187" spans="1:6" ht="12.75">
      <c r="A187" s="871"/>
      <c r="B187" s="716" t="s">
        <v>98</v>
      </c>
      <c r="C187" s="569"/>
      <c r="D187" s="569"/>
      <c r="E187" s="710"/>
      <c r="F187" s="24"/>
    </row>
    <row r="188" spans="1:6" ht="12.75">
      <c r="A188" s="871"/>
      <c r="B188" s="716" t="s">
        <v>104</v>
      </c>
      <c r="C188" s="569"/>
      <c r="D188" s="569"/>
      <c r="E188" s="710"/>
      <c r="F188" s="24"/>
    </row>
    <row r="189" spans="1:6" ht="12.75">
      <c r="A189" s="871"/>
      <c r="B189" s="716" t="s">
        <v>93</v>
      </c>
      <c r="C189" s="569"/>
      <c r="D189" s="569"/>
      <c r="E189" s="710"/>
      <c r="F189" s="24"/>
    </row>
    <row r="190" spans="1:6" ht="12.75">
      <c r="A190" s="871"/>
      <c r="B190" s="716" t="s">
        <v>94</v>
      </c>
      <c r="C190" s="570"/>
      <c r="D190" s="570"/>
      <c r="E190" s="710"/>
      <c r="F190" s="24"/>
    </row>
    <row r="191" spans="1:6" ht="12.75">
      <c r="A191" s="871"/>
      <c r="B191" s="716" t="s">
        <v>95</v>
      </c>
      <c r="C191" s="570"/>
      <c r="D191" s="570"/>
      <c r="E191" s="710"/>
      <c r="F191" s="24"/>
    </row>
    <row r="192" spans="1:6" ht="13.5" thickBot="1">
      <c r="A192" s="871"/>
      <c r="B192" s="717" t="s">
        <v>105</v>
      </c>
      <c r="C192" s="572"/>
      <c r="D192" s="572"/>
      <c r="E192" s="718"/>
      <c r="F192" s="24"/>
    </row>
    <row r="193" spans="1:6" ht="13.5" thickBot="1">
      <c r="A193" s="871"/>
      <c r="B193" s="712" t="s">
        <v>20</v>
      </c>
      <c r="C193" s="576">
        <f>SUM(C183:C192)</f>
        <v>6695</v>
      </c>
      <c r="D193" s="576">
        <f>SUM(D183:D192)</f>
        <v>6695</v>
      </c>
      <c r="E193" s="713">
        <f>D193/C193*100</f>
        <v>100</v>
      </c>
      <c r="F193" s="24"/>
    </row>
    <row r="194" spans="1:6" ht="12.75">
      <c r="A194" s="870" t="s">
        <v>226</v>
      </c>
      <c r="B194" s="714" t="s">
        <v>89</v>
      </c>
      <c r="C194" s="709"/>
      <c r="D194" s="709"/>
      <c r="E194" s="715"/>
      <c r="F194" s="24"/>
    </row>
    <row r="195" spans="1:6" ht="26.25">
      <c r="A195" s="871"/>
      <c r="B195" s="716" t="s">
        <v>102</v>
      </c>
      <c r="C195" s="569"/>
      <c r="D195" s="569"/>
      <c r="E195" s="710"/>
      <c r="F195" s="24"/>
    </row>
    <row r="196" spans="1:6" ht="12.75">
      <c r="A196" s="871"/>
      <c r="B196" s="716" t="s">
        <v>91</v>
      </c>
      <c r="C196" s="569"/>
      <c r="D196" s="569"/>
      <c r="E196" s="710"/>
      <c r="F196" s="24"/>
    </row>
    <row r="197" spans="1:6" ht="12.75">
      <c r="A197" s="871"/>
      <c r="B197" s="716" t="s">
        <v>103</v>
      </c>
      <c r="C197" s="569">
        <v>1544</v>
      </c>
      <c r="D197" s="569">
        <v>1544</v>
      </c>
      <c r="E197" s="710">
        <v>100</v>
      </c>
      <c r="F197" s="24"/>
    </row>
    <row r="198" spans="1:6" ht="12.75">
      <c r="A198" s="871"/>
      <c r="B198" s="716" t="s">
        <v>98</v>
      </c>
      <c r="C198" s="569"/>
      <c r="D198" s="569"/>
      <c r="E198" s="710"/>
      <c r="F198" s="24"/>
    </row>
    <row r="199" spans="1:6" ht="12.75">
      <c r="A199" s="871"/>
      <c r="B199" s="716" t="s">
        <v>104</v>
      </c>
      <c r="C199" s="569"/>
      <c r="D199" s="569"/>
      <c r="E199" s="710"/>
      <c r="F199" s="24"/>
    </row>
    <row r="200" spans="1:6" ht="12.75">
      <c r="A200" s="871"/>
      <c r="B200" s="716" t="s">
        <v>93</v>
      </c>
      <c r="C200" s="569"/>
      <c r="D200" s="569"/>
      <c r="E200" s="710"/>
      <c r="F200" s="24"/>
    </row>
    <row r="201" spans="1:6" ht="12.75">
      <c r="A201" s="871"/>
      <c r="B201" s="716" t="s">
        <v>94</v>
      </c>
      <c r="C201" s="570"/>
      <c r="D201" s="570"/>
      <c r="E201" s="710"/>
      <c r="F201" s="24"/>
    </row>
    <row r="202" spans="1:6" ht="12.75">
      <c r="A202" s="871"/>
      <c r="B202" s="716" t="s">
        <v>95</v>
      </c>
      <c r="C202" s="570"/>
      <c r="D202" s="570"/>
      <c r="E202" s="710"/>
      <c r="F202" s="24"/>
    </row>
    <row r="203" spans="1:6" ht="13.5" thickBot="1">
      <c r="A203" s="871"/>
      <c r="B203" s="717" t="s">
        <v>105</v>
      </c>
      <c r="C203" s="572"/>
      <c r="D203" s="572"/>
      <c r="E203" s="718"/>
      <c r="F203" s="24"/>
    </row>
    <row r="204" spans="1:6" ht="13.5" thickBot="1">
      <c r="A204" s="871"/>
      <c r="B204" s="712" t="s">
        <v>20</v>
      </c>
      <c r="C204" s="576">
        <f>SUM(C194:C203)</f>
        <v>1544</v>
      </c>
      <c r="D204" s="576">
        <f>SUM(D194:D203)</f>
        <v>1544</v>
      </c>
      <c r="E204" s="713">
        <f>D204/C204*100</f>
        <v>100</v>
      </c>
      <c r="F204" s="24"/>
    </row>
    <row r="205" spans="1:6" ht="13.5" thickBot="1">
      <c r="A205" s="724" t="s">
        <v>76</v>
      </c>
      <c r="B205" s="725" t="s">
        <v>30</v>
      </c>
      <c r="C205" s="726" t="s">
        <v>134</v>
      </c>
      <c r="D205" s="726" t="s">
        <v>135</v>
      </c>
      <c r="E205" s="727" t="s">
        <v>136</v>
      </c>
      <c r="F205" s="24"/>
    </row>
    <row r="206" spans="1:6" ht="12.75">
      <c r="A206" s="870" t="s">
        <v>79</v>
      </c>
      <c r="B206" s="714" t="s">
        <v>89</v>
      </c>
      <c r="C206" s="709"/>
      <c r="D206" s="709"/>
      <c r="E206" s="715"/>
      <c r="F206" s="24"/>
    </row>
    <row r="207" spans="1:6" ht="26.25">
      <c r="A207" s="871"/>
      <c r="B207" s="716" t="s">
        <v>102</v>
      </c>
      <c r="C207" s="569"/>
      <c r="D207" s="569"/>
      <c r="E207" s="710"/>
      <c r="F207" s="24"/>
    </row>
    <row r="208" spans="1:6" ht="12.75">
      <c r="A208" s="871"/>
      <c r="B208" s="716" t="s">
        <v>91</v>
      </c>
      <c r="C208" s="569"/>
      <c r="D208" s="569"/>
      <c r="E208" s="710"/>
      <c r="F208" s="24"/>
    </row>
    <row r="209" spans="1:6" ht="18.75" customHeight="1">
      <c r="A209" s="871"/>
      <c r="B209" s="716" t="s">
        <v>103</v>
      </c>
      <c r="C209" s="569"/>
      <c r="D209" s="569"/>
      <c r="E209" s="710"/>
      <c r="F209" s="24"/>
    </row>
    <row r="210" spans="1:6" ht="12.75">
      <c r="A210" s="871"/>
      <c r="B210" s="716" t="s">
        <v>98</v>
      </c>
      <c r="C210" s="569"/>
      <c r="D210" s="569"/>
      <c r="E210" s="710"/>
      <c r="F210" s="24"/>
    </row>
    <row r="211" spans="1:6" ht="12.75">
      <c r="A211" s="871"/>
      <c r="B211" s="716" t="s">
        <v>104</v>
      </c>
      <c r="C211" s="569"/>
      <c r="D211" s="569"/>
      <c r="E211" s="710"/>
      <c r="F211" s="24"/>
    </row>
    <row r="212" spans="1:6" ht="12.75">
      <c r="A212" s="871"/>
      <c r="B212" s="716" t="s">
        <v>93</v>
      </c>
      <c r="C212" s="569"/>
      <c r="D212" s="569"/>
      <c r="E212" s="710"/>
      <c r="F212" s="24"/>
    </row>
    <row r="213" spans="1:6" ht="12.75">
      <c r="A213" s="871"/>
      <c r="B213" s="716" t="s">
        <v>94</v>
      </c>
      <c r="C213" s="570"/>
      <c r="D213" s="570"/>
      <c r="E213" s="710"/>
      <c r="F213" s="24"/>
    </row>
    <row r="214" spans="1:6" ht="12.75">
      <c r="A214" s="871"/>
      <c r="B214" s="716" t="s">
        <v>95</v>
      </c>
      <c r="C214" s="570"/>
      <c r="D214" s="570"/>
      <c r="E214" s="710"/>
      <c r="F214" s="24"/>
    </row>
    <row r="215" spans="1:6" ht="13.5" thickBot="1">
      <c r="A215" s="871"/>
      <c r="B215" s="717" t="s">
        <v>105</v>
      </c>
      <c r="C215" s="572">
        <v>47098</v>
      </c>
      <c r="D215" s="572">
        <v>47098</v>
      </c>
      <c r="E215" s="718">
        <v>100</v>
      </c>
      <c r="F215" s="24"/>
    </row>
    <row r="216" spans="1:7" ht="13.5" thickBot="1">
      <c r="A216" s="871"/>
      <c r="B216" s="712" t="s">
        <v>20</v>
      </c>
      <c r="C216" s="576">
        <f>SUM(C206:C215)</f>
        <v>47098</v>
      </c>
      <c r="D216" s="576">
        <f>SUM(D206:D215)</f>
        <v>47098</v>
      </c>
      <c r="E216" s="713">
        <f>D216/C216*100</f>
        <v>100</v>
      </c>
      <c r="F216" s="24"/>
      <c r="G216" s="2"/>
    </row>
    <row r="217" spans="1:7" ht="12.75">
      <c r="A217" s="872" t="s">
        <v>17</v>
      </c>
      <c r="B217" s="184" t="s">
        <v>89</v>
      </c>
      <c r="C217" s="731">
        <f>C5+C16+C27+C38+C50+C61+C72+C83+C94+C105+C116+C128+C139+C150+C161+C172+C183+C194+C206</f>
        <v>89213</v>
      </c>
      <c r="D217" s="731">
        <f>D5+D16+D27+D38+D50+D61+D72+D83+D94+D105+D116+D128+D139+D150+D161+D172+D183+D194+D206</f>
        <v>89213</v>
      </c>
      <c r="E217" s="198">
        <f>D217/C217*100</f>
        <v>100</v>
      </c>
      <c r="G217" s="2"/>
    </row>
    <row r="218" spans="1:7" ht="26.25">
      <c r="A218" s="873"/>
      <c r="B218" s="186" t="s">
        <v>102</v>
      </c>
      <c r="C218" s="732">
        <f aca="true" t="shared" si="1" ref="C218:D227">C6+C17+C28+C39+C51+C62+C73+C84+C95+C106+C117+C129+C140+C151+C162+C173+C184+C195+C207</f>
        <v>9215</v>
      </c>
      <c r="D218" s="732">
        <f t="shared" si="1"/>
        <v>9215</v>
      </c>
      <c r="E218" s="199">
        <f aca="true" t="shared" si="2" ref="E218:E227">D218/C218*100</f>
        <v>100</v>
      </c>
      <c r="G218" s="2"/>
    </row>
    <row r="219" spans="1:7" ht="12.75">
      <c r="A219" s="873"/>
      <c r="B219" s="186" t="s">
        <v>91</v>
      </c>
      <c r="C219" s="732">
        <f t="shared" si="1"/>
        <v>137063</v>
      </c>
      <c r="D219" s="732">
        <f t="shared" si="1"/>
        <v>137063</v>
      </c>
      <c r="E219" s="199">
        <f t="shared" si="2"/>
        <v>100</v>
      </c>
      <c r="G219" s="2"/>
    </row>
    <row r="220" spans="1:7" ht="19.5" customHeight="1">
      <c r="A220" s="873"/>
      <c r="B220" s="186" t="s">
        <v>103</v>
      </c>
      <c r="C220" s="732">
        <f t="shared" si="1"/>
        <v>12472</v>
      </c>
      <c r="D220" s="732">
        <f t="shared" si="1"/>
        <v>12472</v>
      </c>
      <c r="E220" s="199">
        <f t="shared" si="2"/>
        <v>100</v>
      </c>
      <c r="G220" s="2"/>
    </row>
    <row r="221" spans="1:7" ht="12.75">
      <c r="A221" s="873"/>
      <c r="B221" s="186" t="s">
        <v>98</v>
      </c>
      <c r="C221" s="732">
        <f t="shared" si="1"/>
        <v>198699</v>
      </c>
      <c r="D221" s="732">
        <f t="shared" si="1"/>
        <v>198699</v>
      </c>
      <c r="E221" s="199">
        <f t="shared" si="2"/>
        <v>100</v>
      </c>
      <c r="G221" s="2"/>
    </row>
    <row r="222" spans="1:7" ht="12.75">
      <c r="A222" s="873"/>
      <c r="B222" s="186" t="s">
        <v>104</v>
      </c>
      <c r="C222" s="732">
        <f t="shared" si="1"/>
        <v>0</v>
      </c>
      <c r="D222" s="732">
        <f t="shared" si="1"/>
        <v>0</v>
      </c>
      <c r="E222" s="199"/>
      <c r="G222" s="2"/>
    </row>
    <row r="223" spans="1:7" ht="12.75">
      <c r="A223" s="873"/>
      <c r="B223" s="186" t="s">
        <v>93</v>
      </c>
      <c r="C223" s="732">
        <f t="shared" si="1"/>
        <v>15845</v>
      </c>
      <c r="D223" s="732">
        <f t="shared" si="1"/>
        <v>15845</v>
      </c>
      <c r="E223" s="199">
        <f t="shared" si="2"/>
        <v>100</v>
      </c>
      <c r="G223" s="2"/>
    </row>
    <row r="224" spans="1:7" ht="12.75">
      <c r="A224" s="873"/>
      <c r="B224" s="186" t="s">
        <v>94</v>
      </c>
      <c r="C224" s="732">
        <f t="shared" si="1"/>
        <v>0</v>
      </c>
      <c r="D224" s="732">
        <f t="shared" si="1"/>
        <v>0</v>
      </c>
      <c r="E224" s="199"/>
      <c r="G224" s="2"/>
    </row>
    <row r="225" spans="1:7" ht="12.75">
      <c r="A225" s="873"/>
      <c r="B225" s="186" t="s">
        <v>95</v>
      </c>
      <c r="C225" s="732">
        <f t="shared" si="1"/>
        <v>407</v>
      </c>
      <c r="D225" s="732">
        <f t="shared" si="1"/>
        <v>407</v>
      </c>
      <c r="E225" s="199">
        <f t="shared" si="2"/>
        <v>100</v>
      </c>
      <c r="G225" s="2"/>
    </row>
    <row r="226" spans="1:7" ht="13.5" thickBot="1">
      <c r="A226" s="873"/>
      <c r="B226" s="191" t="s">
        <v>105</v>
      </c>
      <c r="C226" s="800">
        <f t="shared" si="1"/>
        <v>47098</v>
      </c>
      <c r="D226" s="800">
        <f t="shared" si="1"/>
        <v>47098</v>
      </c>
      <c r="E226" s="200">
        <f t="shared" si="2"/>
        <v>100</v>
      </c>
      <c r="G226" s="2"/>
    </row>
    <row r="227" spans="1:7" ht="13.5" thickBot="1">
      <c r="A227" s="874"/>
      <c r="B227" s="193" t="s">
        <v>20</v>
      </c>
      <c r="C227" s="731">
        <f t="shared" si="1"/>
        <v>510012</v>
      </c>
      <c r="D227" s="731">
        <f t="shared" si="1"/>
        <v>510012</v>
      </c>
      <c r="E227" s="201">
        <f t="shared" si="2"/>
        <v>100</v>
      </c>
      <c r="G227" s="2"/>
    </row>
    <row r="228" spans="1:5" ht="12.75">
      <c r="A228" s="384"/>
      <c r="B228" s="17"/>
      <c r="C228" s="204"/>
      <c r="D228" s="204"/>
      <c r="E228" s="204"/>
    </row>
    <row r="229" spans="1:5" ht="12.75">
      <c r="A229" s="384"/>
      <c r="B229" s="17"/>
      <c r="C229" s="204"/>
      <c r="D229" s="204"/>
      <c r="E229" s="204"/>
    </row>
    <row r="230" spans="1:5" ht="12.75">
      <c r="A230" s="384"/>
      <c r="B230" s="17"/>
      <c r="C230" s="204"/>
      <c r="D230" s="204"/>
      <c r="E230" s="204"/>
    </row>
    <row r="231" spans="1:5" ht="12.75">
      <c r="A231" s="384"/>
      <c r="B231" s="17"/>
      <c r="C231" s="204"/>
      <c r="D231" s="204"/>
      <c r="E231" s="204"/>
    </row>
    <row r="232" spans="1:5" ht="12.75">
      <c r="A232" s="384"/>
      <c r="B232" s="17"/>
      <c r="C232" s="204"/>
      <c r="D232" s="204"/>
      <c r="E232" s="204"/>
    </row>
    <row r="233" spans="1:5" ht="12.75">
      <c r="A233" s="384"/>
      <c r="B233" s="17"/>
      <c r="C233" s="204"/>
      <c r="D233" s="204"/>
      <c r="E233" s="204"/>
    </row>
    <row r="234" spans="1:5" ht="12.75">
      <c r="A234" s="384"/>
      <c r="B234" s="17"/>
      <c r="C234" s="204"/>
      <c r="D234" s="204"/>
      <c r="E234" s="204"/>
    </row>
    <row r="235" spans="1:5" ht="12.75">
      <c r="A235" s="384"/>
      <c r="B235" s="17"/>
      <c r="C235" s="204"/>
      <c r="D235" s="204"/>
      <c r="E235" s="204"/>
    </row>
    <row r="236" spans="1:5" ht="12.75">
      <c r="A236" s="384"/>
      <c r="B236" s="17"/>
      <c r="C236" s="204"/>
      <c r="D236" s="204"/>
      <c r="E236" s="204"/>
    </row>
    <row r="237" spans="1:5" ht="12.75">
      <c r="A237" s="384"/>
      <c r="B237" s="17"/>
      <c r="C237" s="204"/>
      <c r="D237" s="204"/>
      <c r="E237" s="204"/>
    </row>
    <row r="238" spans="1:5" ht="12.75">
      <c r="A238" s="384"/>
      <c r="B238" s="17"/>
      <c r="C238" s="204"/>
      <c r="D238" s="204"/>
      <c r="E238" s="204"/>
    </row>
    <row r="239" spans="1:5" ht="12.75">
      <c r="A239" s="384"/>
      <c r="B239" s="17"/>
      <c r="C239" s="204"/>
      <c r="D239" s="204"/>
      <c r="E239" s="204"/>
    </row>
    <row r="240" spans="1:5" ht="12.75">
      <c r="A240" s="384"/>
      <c r="B240" s="17"/>
      <c r="C240" s="204"/>
      <c r="D240" s="204"/>
      <c r="E240" s="204"/>
    </row>
    <row r="241" spans="1:5" ht="12.75">
      <c r="A241" s="384"/>
      <c r="B241" s="17"/>
      <c r="C241" s="204"/>
      <c r="D241" s="204"/>
      <c r="E241" s="204"/>
    </row>
    <row r="242" spans="1:5" ht="12.75">
      <c r="A242" s="385"/>
      <c r="B242" s="31"/>
      <c r="C242" s="205"/>
      <c r="D242" s="205"/>
      <c r="E242" s="205"/>
    </row>
    <row r="243" spans="3:5" ht="12.75">
      <c r="C243" s="206"/>
      <c r="D243" s="206"/>
      <c r="E243" s="206"/>
    </row>
    <row r="244" spans="3:5" ht="12.75">
      <c r="C244" s="206"/>
      <c r="D244" s="206"/>
      <c r="E244" s="206"/>
    </row>
  </sheetData>
  <sheetProtection/>
  <mergeCells count="22">
    <mergeCell ref="A194:A204"/>
    <mergeCell ref="A161:A171"/>
    <mergeCell ref="A172:A182"/>
    <mergeCell ref="A217:A227"/>
    <mergeCell ref="A206:A216"/>
    <mergeCell ref="A183:A193"/>
    <mergeCell ref="A116:A126"/>
    <mergeCell ref="A128:A138"/>
    <mergeCell ref="A139:A149"/>
    <mergeCell ref="A94:A104"/>
    <mergeCell ref="A105:A115"/>
    <mergeCell ref="A83:A93"/>
    <mergeCell ref="D2:E2"/>
    <mergeCell ref="A1:E1"/>
    <mergeCell ref="A5:A15"/>
    <mergeCell ref="A50:A60"/>
    <mergeCell ref="A38:A48"/>
    <mergeCell ref="A150:A160"/>
    <mergeCell ref="A61:A71"/>
    <mergeCell ref="A16:A26"/>
    <mergeCell ref="A27:A37"/>
    <mergeCell ref="A72:A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&amp;R2/1. sz. melléklet
5/2016. (VI.02.) Újszilvás Önk.</oddHeader>
  </headerFooter>
  <rowBreaks count="3" manualBreakCount="3">
    <brk id="48" max="5" man="1"/>
    <brk id="126" max="5" man="1"/>
    <brk id="20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26"/>
  <sheetViews>
    <sheetView view="pageLayout" zoomScaleSheetLayoutView="73" workbookViewId="0" topLeftCell="A1">
      <selection activeCell="A5" sqref="A5:A15"/>
    </sheetView>
  </sheetViews>
  <sheetFormatPr defaultColWidth="9.00390625" defaultRowHeight="12.75"/>
  <cols>
    <col min="1" max="1" width="37.125" style="0" customWidth="1"/>
    <col min="2" max="2" width="44.125" style="0" customWidth="1"/>
    <col min="3" max="3" width="21.00390625" style="76" customWidth="1"/>
    <col min="4" max="4" width="18.00390625" style="76" customWidth="1"/>
    <col min="5" max="5" width="12.50390625" style="0" customWidth="1"/>
    <col min="6" max="7" width="18.00390625" style="0" customWidth="1"/>
    <col min="8" max="8" width="12.50390625" style="0" customWidth="1"/>
    <col min="9" max="9" width="15.375" style="0" customWidth="1"/>
    <col min="11" max="11" width="10.00390625" style="0" bestFit="1" customWidth="1"/>
  </cols>
  <sheetData>
    <row r="2" spans="1:8" ht="32.25" customHeight="1">
      <c r="A2" s="878" t="s">
        <v>241</v>
      </c>
      <c r="B2" s="878"/>
      <c r="C2" s="878"/>
      <c r="D2" s="878"/>
      <c r="E2" s="878"/>
      <c r="F2" s="197"/>
      <c r="G2" s="197"/>
      <c r="H2" s="197"/>
    </row>
    <row r="3" spans="1:8" ht="12.75" customHeight="1" thickBot="1">
      <c r="A3" s="197"/>
      <c r="B3" s="197"/>
      <c r="C3" s="210"/>
      <c r="D3" s="879" t="s">
        <v>147</v>
      </c>
      <c r="E3" s="879"/>
      <c r="F3" s="197"/>
      <c r="G3" s="197"/>
      <c r="H3" s="197"/>
    </row>
    <row r="4" spans="1:5" ht="27" thickBot="1">
      <c r="A4" s="147" t="s">
        <v>76</v>
      </c>
      <c r="B4" s="182" t="s">
        <v>30</v>
      </c>
      <c r="C4" s="209" t="s">
        <v>134</v>
      </c>
      <c r="D4" s="209" t="s">
        <v>135</v>
      </c>
      <c r="E4" s="183" t="s">
        <v>136</v>
      </c>
    </row>
    <row r="5" spans="1:13" ht="12.75">
      <c r="A5" s="880" t="s">
        <v>83</v>
      </c>
      <c r="B5" s="195" t="s">
        <v>89</v>
      </c>
      <c r="C5" s="202">
        <v>26227</v>
      </c>
      <c r="D5" s="202">
        <v>26227</v>
      </c>
      <c r="E5" s="185">
        <f>D5/C5*100</f>
        <v>100</v>
      </c>
      <c r="F5" s="12"/>
      <c r="G5" s="13"/>
      <c r="H5" s="13"/>
      <c r="I5" s="13" t="s">
        <v>44</v>
      </c>
      <c r="J5" s="13"/>
      <c r="K5" s="14"/>
      <c r="L5" s="14"/>
      <c r="M5" s="14"/>
    </row>
    <row r="6" spans="1:13" ht="26.25">
      <c r="A6" s="881"/>
      <c r="B6" s="196" t="s">
        <v>102</v>
      </c>
      <c r="C6" s="203">
        <v>5205</v>
      </c>
      <c r="D6" s="203">
        <v>5205</v>
      </c>
      <c r="E6" s="71">
        <f>D6/C6*100</f>
        <v>100</v>
      </c>
      <c r="F6" s="15"/>
      <c r="G6" s="16"/>
      <c r="H6" s="16"/>
      <c r="I6" s="16"/>
      <c r="J6" s="16"/>
      <c r="K6" s="16"/>
      <c r="L6" s="16"/>
      <c r="M6" s="16"/>
    </row>
    <row r="7" spans="1:13" ht="12.75">
      <c r="A7" s="881"/>
      <c r="B7" s="196" t="s">
        <v>91</v>
      </c>
      <c r="C7" s="203">
        <v>6911</v>
      </c>
      <c r="D7" s="203">
        <v>6911</v>
      </c>
      <c r="E7" s="71">
        <f>D7/C7*100</f>
        <v>100</v>
      </c>
      <c r="F7" s="17"/>
      <c r="G7" s="27"/>
      <c r="H7" s="27"/>
      <c r="I7" s="27"/>
      <c r="J7" s="27"/>
      <c r="K7" s="4"/>
      <c r="L7" s="4"/>
      <c r="M7" s="4"/>
    </row>
    <row r="8" spans="1:13" ht="12.75">
      <c r="A8" s="881"/>
      <c r="B8" s="196" t="s">
        <v>103</v>
      </c>
      <c r="C8" s="203"/>
      <c r="D8" s="203"/>
      <c r="E8" s="71"/>
      <c r="F8" s="17"/>
      <c r="G8" s="27"/>
      <c r="H8" s="27"/>
      <c r="I8" s="28"/>
      <c r="J8" s="27"/>
      <c r="K8" s="4"/>
      <c r="L8" s="4"/>
      <c r="M8" s="4"/>
    </row>
    <row r="9" spans="1:13" ht="26.25">
      <c r="A9" s="881"/>
      <c r="B9" s="196" t="s">
        <v>98</v>
      </c>
      <c r="C9" s="203"/>
      <c r="D9" s="203"/>
      <c r="E9" s="71"/>
      <c r="F9" s="17"/>
      <c r="G9" s="27"/>
      <c r="H9" s="27"/>
      <c r="I9" s="27"/>
      <c r="J9" s="27"/>
      <c r="K9" s="4"/>
      <c r="L9" s="4"/>
      <c r="M9" s="4"/>
    </row>
    <row r="10" spans="1:13" ht="12.75">
      <c r="A10" s="881"/>
      <c r="B10" s="196" t="s">
        <v>104</v>
      </c>
      <c r="C10" s="203"/>
      <c r="D10" s="203"/>
      <c r="E10" s="71"/>
      <c r="F10" s="17"/>
      <c r="G10" s="27"/>
      <c r="H10" s="27"/>
      <c r="I10" s="27"/>
      <c r="J10" s="27"/>
      <c r="K10" s="4"/>
      <c r="L10" s="4"/>
      <c r="M10" s="4"/>
    </row>
    <row r="11" spans="1:13" ht="12.75">
      <c r="A11" s="881"/>
      <c r="B11" s="196" t="s">
        <v>93</v>
      </c>
      <c r="C11" s="203">
        <v>401</v>
      </c>
      <c r="D11" s="203">
        <v>401</v>
      </c>
      <c r="E11" s="71">
        <f>D11/C11*100</f>
        <v>100</v>
      </c>
      <c r="F11" s="17"/>
      <c r="G11" s="27"/>
      <c r="H11" s="27"/>
      <c r="I11" s="27"/>
      <c r="J11" s="27"/>
      <c r="K11" s="4"/>
      <c r="L11" s="4"/>
      <c r="M11" s="4"/>
    </row>
    <row r="12" spans="1:13" ht="12.75">
      <c r="A12" s="881"/>
      <c r="B12" s="196" t="s">
        <v>94</v>
      </c>
      <c r="C12" s="69"/>
      <c r="D12" s="72"/>
      <c r="E12" s="71"/>
      <c r="F12" s="17"/>
      <c r="G12" s="27"/>
      <c r="H12" s="27"/>
      <c r="I12" s="27"/>
      <c r="J12" s="27"/>
      <c r="K12" s="4"/>
      <c r="L12" s="4"/>
      <c r="M12" s="4"/>
    </row>
    <row r="13" spans="1:13" ht="12.75">
      <c r="A13" s="881"/>
      <c r="B13" s="196" t="s">
        <v>95</v>
      </c>
      <c r="C13" s="69"/>
      <c r="D13" s="72"/>
      <c r="E13" s="71"/>
      <c r="F13" s="17"/>
      <c r="G13" s="27"/>
      <c r="H13" s="27"/>
      <c r="I13" s="27"/>
      <c r="J13" s="27"/>
      <c r="K13" s="4"/>
      <c r="L13" s="4"/>
      <c r="M13" s="4"/>
    </row>
    <row r="14" spans="1:13" ht="13.5" thickBot="1">
      <c r="A14" s="881"/>
      <c r="B14" s="187" t="s">
        <v>105</v>
      </c>
      <c r="C14" s="188"/>
      <c r="D14" s="189"/>
      <c r="E14" s="190"/>
      <c r="F14" s="17"/>
      <c r="G14" s="27"/>
      <c r="H14" s="27"/>
      <c r="I14" s="27"/>
      <c r="J14" s="27"/>
      <c r="K14" s="4"/>
      <c r="L14" s="4"/>
      <c r="M14" s="4"/>
    </row>
    <row r="15" spans="1:13" ht="13.5" thickBot="1">
      <c r="A15" s="881"/>
      <c r="B15" s="193" t="s">
        <v>20</v>
      </c>
      <c r="C15" s="207">
        <f>SUM(C5:C14)</f>
        <v>38744</v>
      </c>
      <c r="D15" s="207">
        <f>SUM(D5:D14)</f>
        <v>38744</v>
      </c>
      <c r="E15" s="194">
        <f>D15/C15*100</f>
        <v>100</v>
      </c>
      <c r="F15" s="17"/>
      <c r="G15" s="27"/>
      <c r="H15" s="27"/>
      <c r="I15" s="27"/>
      <c r="J15" s="27"/>
      <c r="K15" s="4"/>
      <c r="L15" s="4"/>
      <c r="M15" s="4"/>
    </row>
    <row r="16" spans="1:5" ht="13.5" thickBot="1">
      <c r="A16" s="875" t="s">
        <v>17</v>
      </c>
      <c r="B16" s="269" t="s">
        <v>89</v>
      </c>
      <c r="C16" s="202">
        <v>26227</v>
      </c>
      <c r="D16" s="202">
        <v>26227</v>
      </c>
      <c r="E16" s="274">
        <f>D16/C16*100</f>
        <v>100</v>
      </c>
    </row>
    <row r="17" spans="1:5" ht="27" thickBot="1">
      <c r="A17" s="876"/>
      <c r="B17" s="270" t="s">
        <v>102</v>
      </c>
      <c r="C17" s="203">
        <v>5205</v>
      </c>
      <c r="D17" s="203">
        <v>5205</v>
      </c>
      <c r="E17" s="274">
        <f>D17/C17*100</f>
        <v>100</v>
      </c>
    </row>
    <row r="18" spans="1:7" ht="13.5" thickBot="1">
      <c r="A18" s="876"/>
      <c r="B18" s="269" t="s">
        <v>91</v>
      </c>
      <c r="C18" s="203">
        <v>6911</v>
      </c>
      <c r="D18" s="203">
        <v>6911</v>
      </c>
      <c r="E18" s="274">
        <f>D18/C18*100</f>
        <v>100</v>
      </c>
      <c r="G18" s="29"/>
    </row>
    <row r="19" spans="1:5" ht="13.5" thickBot="1">
      <c r="A19" s="876"/>
      <c r="B19" s="271" t="s">
        <v>103</v>
      </c>
      <c r="C19" s="203"/>
      <c r="D19" s="203"/>
      <c r="E19" s="274"/>
    </row>
    <row r="20" spans="1:5" ht="27" thickBot="1">
      <c r="A20" s="876"/>
      <c r="B20" s="269" t="s">
        <v>98</v>
      </c>
      <c r="C20" s="203"/>
      <c r="D20" s="203"/>
      <c r="E20" s="192"/>
    </row>
    <row r="21" spans="1:5" ht="13.5" thickBot="1">
      <c r="A21" s="876"/>
      <c r="B21" s="271" t="s">
        <v>104</v>
      </c>
      <c r="C21" s="203"/>
      <c r="D21" s="203"/>
      <c r="E21" s="274"/>
    </row>
    <row r="22" spans="1:5" ht="13.5" thickBot="1">
      <c r="A22" s="876"/>
      <c r="B22" s="269" t="s">
        <v>93</v>
      </c>
      <c r="C22" s="203">
        <v>401</v>
      </c>
      <c r="D22" s="203">
        <v>401</v>
      </c>
      <c r="E22" s="274">
        <f>D22/C22*100</f>
        <v>100</v>
      </c>
    </row>
    <row r="23" spans="1:5" ht="13.5" thickBot="1">
      <c r="A23" s="876"/>
      <c r="B23" s="271" t="s">
        <v>94</v>
      </c>
      <c r="C23" s="69"/>
      <c r="D23" s="72"/>
      <c r="E23" s="274"/>
    </row>
    <row r="24" spans="1:5" ht="13.5" thickBot="1">
      <c r="A24" s="876"/>
      <c r="B24" s="269" t="s">
        <v>95</v>
      </c>
      <c r="C24" s="69"/>
      <c r="D24" s="72"/>
      <c r="E24" s="274"/>
    </row>
    <row r="25" spans="1:5" ht="13.5" thickBot="1">
      <c r="A25" s="876"/>
      <c r="B25" s="272" t="s">
        <v>105</v>
      </c>
      <c r="C25" s="188"/>
      <c r="D25" s="189"/>
      <c r="E25" s="275"/>
    </row>
    <row r="26" spans="1:7" ht="13.5" thickBot="1">
      <c r="A26" s="877"/>
      <c r="B26" s="273" t="s">
        <v>20</v>
      </c>
      <c r="C26" s="207">
        <f>SUM(C16:C25)</f>
        <v>38744</v>
      </c>
      <c r="D26" s="207">
        <f>SUM(D16:D25)</f>
        <v>38744</v>
      </c>
      <c r="E26" s="274">
        <f>D26/C26*100</f>
        <v>100</v>
      </c>
      <c r="G26" s="29"/>
    </row>
  </sheetData>
  <sheetProtection/>
  <mergeCells count="4">
    <mergeCell ref="A16:A26"/>
    <mergeCell ref="A2:E2"/>
    <mergeCell ref="D3:E3"/>
    <mergeCell ref="A5:A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&amp;R2/2. sz. melléklet
5/2016. (VI.02.) Újszilvás Önk.</oddHeader>
  </headerFooter>
  <rowBreaks count="1" manualBreakCount="1">
    <brk id="30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view="pageLayout" zoomScaleSheetLayoutView="91" workbookViewId="0" topLeftCell="A1">
      <selection activeCell="B3" sqref="B3"/>
    </sheetView>
  </sheetViews>
  <sheetFormatPr defaultColWidth="9.00390625" defaultRowHeight="12.75"/>
  <cols>
    <col min="1" max="1" width="46.50390625" style="0" customWidth="1"/>
    <col min="2" max="2" width="37.50390625" style="0" customWidth="1"/>
    <col min="3" max="3" width="13.625" style="208" customWidth="1"/>
    <col min="4" max="4" width="19.625" style="208" customWidth="1"/>
    <col min="5" max="6" width="14.50390625" style="0" customWidth="1"/>
    <col min="11" max="11" width="12.00390625" style="0" customWidth="1"/>
  </cols>
  <sheetData>
    <row r="1" spans="1:5" ht="15.75" customHeight="1">
      <c r="A1" s="882" t="s">
        <v>242</v>
      </c>
      <c r="B1" s="882"/>
      <c r="C1" s="882"/>
      <c r="D1" s="882"/>
      <c r="E1" s="882"/>
    </row>
    <row r="2" spans="1:5" ht="12.75">
      <c r="A2" s="882"/>
      <c r="B2" s="882"/>
      <c r="C2" s="882"/>
      <c r="D2" s="882"/>
      <c r="E2" s="882"/>
    </row>
    <row r="3" spans="1:5" ht="12.75">
      <c r="A3" s="3"/>
      <c r="B3" s="3"/>
      <c r="C3" s="211"/>
      <c r="D3" s="211"/>
      <c r="E3" s="3"/>
    </row>
    <row r="4" spans="1:5" ht="12.75">
      <c r="A4" s="3"/>
      <c r="B4" s="3"/>
      <c r="C4" s="211"/>
      <c r="D4" s="211"/>
      <c r="E4" s="3"/>
    </row>
    <row r="5" spans="1:5" ht="12.75">
      <c r="A5" s="3"/>
      <c r="B5" s="3"/>
      <c r="C5" s="211"/>
      <c r="D5" s="211"/>
      <c r="E5" s="3"/>
    </row>
    <row r="6" ht="13.5" thickBot="1"/>
    <row r="7" spans="1:5" ht="27" thickBot="1">
      <c r="A7" s="147" t="s">
        <v>76</v>
      </c>
      <c r="B7" s="182" t="s">
        <v>30</v>
      </c>
      <c r="C7" s="209" t="s">
        <v>134</v>
      </c>
      <c r="D7" s="209" t="s">
        <v>135</v>
      </c>
      <c r="E7" s="183" t="s">
        <v>136</v>
      </c>
    </row>
    <row r="8" spans="1:5" ht="12.75">
      <c r="A8" s="880" t="s">
        <v>243</v>
      </c>
      <c r="B8" s="195" t="s">
        <v>89</v>
      </c>
      <c r="C8" s="202">
        <v>31113</v>
      </c>
      <c r="D8" s="202">
        <v>31113</v>
      </c>
      <c r="E8" s="185">
        <v>100</v>
      </c>
    </row>
    <row r="9" spans="1:5" ht="26.25">
      <c r="A9" s="881"/>
      <c r="B9" s="196" t="s">
        <v>102</v>
      </c>
      <c r="C9" s="203">
        <v>7531</v>
      </c>
      <c r="D9" s="203">
        <v>7531</v>
      </c>
      <c r="E9" s="71">
        <v>100</v>
      </c>
    </row>
    <row r="10" spans="1:5" ht="12.75">
      <c r="A10" s="881"/>
      <c r="B10" s="196" t="s">
        <v>91</v>
      </c>
      <c r="C10" s="203">
        <v>1052</v>
      </c>
      <c r="D10" s="203">
        <v>1052</v>
      </c>
      <c r="E10" s="71">
        <f>D10/C10*100</f>
        <v>100</v>
      </c>
    </row>
    <row r="11" spans="1:5" ht="12.75">
      <c r="A11" s="881"/>
      <c r="B11" s="196" t="s">
        <v>103</v>
      </c>
      <c r="C11" s="203"/>
      <c r="D11" s="203"/>
      <c r="E11" s="71"/>
    </row>
    <row r="12" spans="1:5" ht="26.25">
      <c r="A12" s="881"/>
      <c r="B12" s="196" t="s">
        <v>98</v>
      </c>
      <c r="C12" s="203"/>
      <c r="D12" s="203"/>
      <c r="E12" s="71"/>
    </row>
    <row r="13" spans="1:5" ht="12.75">
      <c r="A13" s="881"/>
      <c r="B13" s="196" t="s">
        <v>104</v>
      </c>
      <c r="C13" s="203"/>
      <c r="D13" s="203"/>
      <c r="E13" s="71"/>
    </row>
    <row r="14" spans="1:5" ht="12.75">
      <c r="A14" s="881"/>
      <c r="B14" s="196" t="s">
        <v>93</v>
      </c>
      <c r="C14" s="203"/>
      <c r="D14" s="203"/>
      <c r="E14" s="71"/>
    </row>
    <row r="15" spans="1:5" ht="12.75">
      <c r="A15" s="881"/>
      <c r="B15" s="196" t="s">
        <v>94</v>
      </c>
      <c r="C15" s="69"/>
      <c r="D15" s="72"/>
      <c r="E15" s="71"/>
    </row>
    <row r="16" spans="1:5" ht="12.75">
      <c r="A16" s="881"/>
      <c r="B16" s="196" t="s">
        <v>95</v>
      </c>
      <c r="C16" s="69"/>
      <c r="D16" s="72"/>
      <c r="E16" s="71"/>
    </row>
    <row r="17" spans="1:5" ht="13.5" thickBot="1">
      <c r="A17" s="881"/>
      <c r="B17" s="187" t="s">
        <v>105</v>
      </c>
      <c r="C17" s="188"/>
      <c r="D17" s="189"/>
      <c r="E17" s="190"/>
    </row>
    <row r="18" spans="1:5" ht="13.5" thickBot="1">
      <c r="A18" s="881"/>
      <c r="B18" s="193" t="s">
        <v>20</v>
      </c>
      <c r="C18" s="207">
        <f>SUM(C8:C17)</f>
        <v>39696</v>
      </c>
      <c r="D18" s="207">
        <f>SUM(D8:D17)</f>
        <v>39696</v>
      </c>
      <c r="E18" s="194">
        <f>D18/C18*100</f>
        <v>100</v>
      </c>
    </row>
    <row r="19" spans="1:5" ht="12.75">
      <c r="A19" s="883" t="s">
        <v>244</v>
      </c>
      <c r="B19" s="184" t="s">
        <v>89</v>
      </c>
      <c r="C19" s="202">
        <v>12766</v>
      </c>
      <c r="D19" s="202">
        <v>12766</v>
      </c>
      <c r="E19" s="185">
        <f>D19/C19*100</f>
        <v>100</v>
      </c>
    </row>
    <row r="20" spans="1:5" ht="26.25">
      <c r="A20" s="884"/>
      <c r="B20" s="186" t="s">
        <v>102</v>
      </c>
      <c r="C20" s="203">
        <v>3079</v>
      </c>
      <c r="D20" s="203">
        <v>3079</v>
      </c>
      <c r="E20" s="71">
        <f>D20/C20*100</f>
        <v>100</v>
      </c>
    </row>
    <row r="21" spans="1:5" ht="12.75">
      <c r="A21" s="884"/>
      <c r="B21" s="186" t="s">
        <v>91</v>
      </c>
      <c r="C21" s="203">
        <v>10417</v>
      </c>
      <c r="D21" s="203">
        <v>10417</v>
      </c>
      <c r="E21" s="71">
        <f>D21/C21*100</f>
        <v>100</v>
      </c>
    </row>
    <row r="22" spans="1:5" ht="12.75">
      <c r="A22" s="884"/>
      <c r="B22" s="186" t="s">
        <v>103</v>
      </c>
      <c r="C22" s="203"/>
      <c r="D22" s="203"/>
      <c r="E22" s="71"/>
    </row>
    <row r="23" spans="1:5" ht="26.25">
      <c r="A23" s="884"/>
      <c r="B23" s="186" t="s">
        <v>98</v>
      </c>
      <c r="C23" s="203"/>
      <c r="D23" s="203"/>
      <c r="E23" s="71"/>
    </row>
    <row r="24" spans="1:5" ht="12.75">
      <c r="A24" s="884"/>
      <c r="B24" s="186" t="s">
        <v>104</v>
      </c>
      <c r="C24" s="203"/>
      <c r="D24" s="203"/>
      <c r="E24" s="71"/>
    </row>
    <row r="25" spans="1:5" ht="12.75">
      <c r="A25" s="884"/>
      <c r="B25" s="186" t="s">
        <v>93</v>
      </c>
      <c r="C25" s="203">
        <v>18</v>
      </c>
      <c r="D25" s="203">
        <v>18</v>
      </c>
      <c r="E25" s="71">
        <v>100</v>
      </c>
    </row>
    <row r="26" spans="1:5" ht="12.75">
      <c r="A26" s="884"/>
      <c r="B26" s="186" t="s">
        <v>94</v>
      </c>
      <c r="C26" s="69"/>
      <c r="D26" s="72"/>
      <c r="E26" s="71"/>
    </row>
    <row r="27" spans="1:5" ht="12.75">
      <c r="A27" s="884"/>
      <c r="B27" s="186" t="s">
        <v>95</v>
      </c>
      <c r="C27" s="69"/>
      <c r="D27" s="72"/>
      <c r="E27" s="71"/>
    </row>
    <row r="28" spans="1:5" ht="13.5" thickBot="1">
      <c r="A28" s="884"/>
      <c r="B28" s="191" t="s">
        <v>105</v>
      </c>
      <c r="C28" s="188"/>
      <c r="D28" s="189"/>
      <c r="E28" s="190"/>
    </row>
    <row r="29" spans="1:5" ht="13.5" thickBot="1">
      <c r="A29" s="884"/>
      <c r="B29" s="193" t="s">
        <v>20</v>
      </c>
      <c r="C29" s="207">
        <f>SUM(C19:C28)</f>
        <v>26280</v>
      </c>
      <c r="D29" s="207">
        <f>SUM(D19:D28)</f>
        <v>26280</v>
      </c>
      <c r="E29" s="194">
        <f>D29/C29*100</f>
        <v>100</v>
      </c>
    </row>
    <row r="30" spans="1:5" ht="13.5" thickBot="1">
      <c r="A30" s="875" t="s">
        <v>17</v>
      </c>
      <c r="B30" s="264" t="s">
        <v>89</v>
      </c>
      <c r="C30" s="268">
        <f>C8+C19</f>
        <v>43879</v>
      </c>
      <c r="D30" s="268">
        <f>D8+D19</f>
        <v>43879</v>
      </c>
      <c r="E30" s="274">
        <f>D30/C30*100</f>
        <v>100</v>
      </c>
    </row>
    <row r="31" spans="1:5" ht="27" thickBot="1">
      <c r="A31" s="876"/>
      <c r="B31" s="264" t="s">
        <v>102</v>
      </c>
      <c r="C31" s="268">
        <f aca="true" t="shared" si="0" ref="C31:D40">C9+C20</f>
        <v>10610</v>
      </c>
      <c r="D31" s="268">
        <f t="shared" si="0"/>
        <v>10610</v>
      </c>
      <c r="E31" s="274">
        <f>D31/C31*100</f>
        <v>100</v>
      </c>
    </row>
    <row r="32" spans="1:5" ht="13.5" thickBot="1">
      <c r="A32" s="876"/>
      <c r="B32" s="265" t="s">
        <v>91</v>
      </c>
      <c r="C32" s="268">
        <f t="shared" si="0"/>
        <v>11469</v>
      </c>
      <c r="D32" s="268">
        <f t="shared" si="0"/>
        <v>11469</v>
      </c>
      <c r="E32" s="274">
        <f>D32/C32*100</f>
        <v>100</v>
      </c>
    </row>
    <row r="33" spans="1:5" ht="13.5" thickBot="1">
      <c r="A33" s="876"/>
      <c r="B33" s="266" t="s">
        <v>103</v>
      </c>
      <c r="C33" s="268">
        <f t="shared" si="0"/>
        <v>0</v>
      </c>
      <c r="D33" s="268">
        <f t="shared" si="0"/>
        <v>0</v>
      </c>
      <c r="E33" s="276"/>
    </row>
    <row r="34" spans="1:5" ht="27" thickBot="1">
      <c r="A34" s="876"/>
      <c r="B34" s="264" t="s">
        <v>98</v>
      </c>
      <c r="C34" s="268">
        <f t="shared" si="0"/>
        <v>0</v>
      </c>
      <c r="D34" s="268">
        <f t="shared" si="0"/>
        <v>0</v>
      </c>
      <c r="E34" s="274"/>
    </row>
    <row r="35" spans="1:5" ht="13.5" thickBot="1">
      <c r="A35" s="876"/>
      <c r="B35" s="267" t="s">
        <v>104</v>
      </c>
      <c r="C35" s="268">
        <f t="shared" si="0"/>
        <v>0</v>
      </c>
      <c r="D35" s="268">
        <f t="shared" si="0"/>
        <v>0</v>
      </c>
      <c r="E35" s="278"/>
    </row>
    <row r="36" spans="1:5" ht="13.5" thickBot="1">
      <c r="A36" s="876"/>
      <c r="B36" s="264" t="s">
        <v>93</v>
      </c>
      <c r="C36" s="268">
        <f t="shared" si="0"/>
        <v>18</v>
      </c>
      <c r="D36" s="268">
        <f t="shared" si="0"/>
        <v>18</v>
      </c>
      <c r="E36" s="274">
        <f>D36/C36*100</f>
        <v>100</v>
      </c>
    </row>
    <row r="37" spans="1:5" ht="13.5" thickBot="1">
      <c r="A37" s="876"/>
      <c r="B37" s="264" t="s">
        <v>94</v>
      </c>
      <c r="C37" s="268">
        <f t="shared" si="0"/>
        <v>0</v>
      </c>
      <c r="D37" s="268">
        <f t="shared" si="0"/>
        <v>0</v>
      </c>
      <c r="E37" s="274"/>
    </row>
    <row r="38" spans="1:5" ht="13.5" thickBot="1">
      <c r="A38" s="876"/>
      <c r="B38" s="267" t="s">
        <v>95</v>
      </c>
      <c r="C38" s="268">
        <f t="shared" si="0"/>
        <v>0</v>
      </c>
      <c r="D38" s="268">
        <f t="shared" si="0"/>
        <v>0</v>
      </c>
      <c r="E38" s="278"/>
    </row>
    <row r="39" spans="1:5" ht="13.5" thickBot="1">
      <c r="A39" s="876"/>
      <c r="B39" s="264" t="s">
        <v>105</v>
      </c>
      <c r="C39" s="268">
        <f t="shared" si="0"/>
        <v>0</v>
      </c>
      <c r="D39" s="268">
        <f t="shared" si="0"/>
        <v>0</v>
      </c>
      <c r="E39" s="274"/>
    </row>
    <row r="40" spans="1:5" ht="13.5" thickBot="1">
      <c r="A40" s="877"/>
      <c r="B40" s="277" t="s">
        <v>20</v>
      </c>
      <c r="C40" s="268">
        <f t="shared" si="0"/>
        <v>65976</v>
      </c>
      <c r="D40" s="268">
        <f t="shared" si="0"/>
        <v>65976</v>
      </c>
      <c r="E40" s="274">
        <f>D40/C40*100</f>
        <v>100</v>
      </c>
    </row>
  </sheetData>
  <sheetProtection/>
  <mergeCells count="4">
    <mergeCell ref="A1:E2"/>
    <mergeCell ref="A8:A18"/>
    <mergeCell ref="A19:A29"/>
    <mergeCell ref="A30:A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&amp;R2/3. sz. melléklet
5/2016.(VI.02.) Újszilvás Önk.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62"/>
  <sheetViews>
    <sheetView view="pageLayout" zoomScaleSheetLayoutView="100" workbookViewId="0" topLeftCell="B1">
      <selection activeCell="D3" sqref="D3"/>
    </sheetView>
  </sheetViews>
  <sheetFormatPr defaultColWidth="9.00390625" defaultRowHeight="12.75"/>
  <cols>
    <col min="2" max="2" width="6.875" style="0" customWidth="1"/>
    <col min="3" max="3" width="8.625" style="0" customWidth="1"/>
    <col min="4" max="4" width="75.50390625" style="24" customWidth="1"/>
    <col min="5" max="5" width="22.00390625" style="441" customWidth="1"/>
    <col min="6" max="6" width="21.375" style="442" customWidth="1"/>
    <col min="7" max="7" width="19.875" style="24" customWidth="1"/>
    <col min="8" max="8" width="16.00390625" style="24" customWidth="1"/>
    <col min="9" max="9" width="13.625" style="0" bestFit="1" customWidth="1"/>
  </cols>
  <sheetData>
    <row r="1" spans="2:9" ht="13.5">
      <c r="B1" s="21"/>
      <c r="C1" s="893" t="s">
        <v>45</v>
      </c>
      <c r="D1" s="894"/>
      <c r="E1" s="894"/>
      <c r="F1" s="894"/>
      <c r="G1" s="894"/>
      <c r="H1" s="894"/>
      <c r="I1" s="21"/>
    </row>
    <row r="2" spans="2:9" ht="13.5">
      <c r="B2" s="21"/>
      <c r="C2" s="578"/>
      <c r="D2" s="579"/>
      <c r="E2" s="673"/>
      <c r="F2" s="579"/>
      <c r="G2" s="579"/>
      <c r="H2" s="579"/>
      <c r="I2" s="21"/>
    </row>
    <row r="3" spans="2:9" ht="13.5">
      <c r="B3" s="21"/>
      <c r="C3" s="578"/>
      <c r="D3" s="579"/>
      <c r="E3" s="673"/>
      <c r="F3" s="579"/>
      <c r="G3" s="579"/>
      <c r="H3" s="579"/>
      <c r="I3" s="21"/>
    </row>
    <row r="4" spans="2:9" ht="13.5" customHeight="1" thickBot="1">
      <c r="B4" s="899" t="s">
        <v>25</v>
      </c>
      <c r="C4" s="899"/>
      <c r="D4" s="899"/>
      <c r="E4" s="899"/>
      <c r="F4" s="899"/>
      <c r="G4" s="899"/>
      <c r="H4" s="899"/>
      <c r="I4" s="21"/>
    </row>
    <row r="5" spans="2:9" ht="13.5" customHeight="1">
      <c r="B5" s="733"/>
      <c r="C5" s="888" t="s">
        <v>26</v>
      </c>
      <c r="D5" s="890" t="s">
        <v>27</v>
      </c>
      <c r="E5" s="892" t="s">
        <v>1</v>
      </c>
      <c r="F5" s="892"/>
      <c r="G5" s="892"/>
      <c r="H5" s="886" t="s">
        <v>136</v>
      </c>
      <c r="I5" s="21"/>
    </row>
    <row r="6" spans="2:9" ht="14.25" thickBot="1">
      <c r="B6" s="21"/>
      <c r="C6" s="889"/>
      <c r="D6" s="891"/>
      <c r="E6" s="812" t="s">
        <v>140</v>
      </c>
      <c r="F6" s="760" t="s">
        <v>141</v>
      </c>
      <c r="G6" s="759" t="s">
        <v>135</v>
      </c>
      <c r="H6" s="887"/>
      <c r="I6" s="21"/>
    </row>
    <row r="7" spans="2:9" ht="14.25" thickBot="1">
      <c r="B7" s="21"/>
      <c r="C7" s="761"/>
      <c r="D7" s="762">
        <v>2</v>
      </c>
      <c r="E7" s="813">
        <v>4</v>
      </c>
      <c r="F7" s="763">
        <v>5</v>
      </c>
      <c r="G7" s="758">
        <v>6</v>
      </c>
      <c r="H7" s="758">
        <v>7</v>
      </c>
      <c r="I7" s="21"/>
    </row>
    <row r="8" spans="2:9" ht="14.25" thickBot="1">
      <c r="B8" s="21"/>
      <c r="C8" s="580"/>
      <c r="D8" s="580" t="s">
        <v>56</v>
      </c>
      <c r="E8" s="581">
        <f>E9+E15</f>
        <v>240379</v>
      </c>
      <c r="F8" s="581">
        <f>F9+F15</f>
        <v>263911</v>
      </c>
      <c r="G8" s="582">
        <f>G9+G15</f>
        <v>263911</v>
      </c>
      <c r="H8" s="581">
        <f aca="true" t="shared" si="0" ref="H8:H36">G8/F8*100</f>
        <v>100</v>
      </c>
      <c r="I8" s="21"/>
    </row>
    <row r="9" spans="2:9" s="26" customFormat="1" ht="15" thickBot="1">
      <c r="B9" s="583"/>
      <c r="C9" s="580" t="s">
        <v>6</v>
      </c>
      <c r="D9" s="584" t="s">
        <v>60</v>
      </c>
      <c r="E9" s="585">
        <v>135058</v>
      </c>
      <c r="F9" s="585">
        <v>154337</v>
      </c>
      <c r="G9" s="585">
        <v>154337</v>
      </c>
      <c r="H9" s="581">
        <f t="shared" si="0"/>
        <v>100</v>
      </c>
      <c r="I9" s="583"/>
    </row>
    <row r="10" spans="2:9" ht="14.25" thickBot="1">
      <c r="B10" s="21"/>
      <c r="C10" s="580" t="s">
        <v>10</v>
      </c>
      <c r="D10" s="586" t="s">
        <v>110</v>
      </c>
      <c r="E10" s="587">
        <v>52300</v>
      </c>
      <c r="F10" s="588">
        <v>52571</v>
      </c>
      <c r="G10" s="589">
        <v>52571</v>
      </c>
      <c r="H10" s="581">
        <f t="shared" si="0"/>
        <v>100</v>
      </c>
      <c r="I10" s="21"/>
    </row>
    <row r="11" spans="2:9" ht="14.25" thickBot="1">
      <c r="B11" s="21"/>
      <c r="C11" s="580">
        <v>3</v>
      </c>
      <c r="D11" s="586" t="s">
        <v>246</v>
      </c>
      <c r="E11" s="587">
        <v>42055</v>
      </c>
      <c r="F11" s="588">
        <v>42953</v>
      </c>
      <c r="G11" s="589">
        <v>42953</v>
      </c>
      <c r="H11" s="581">
        <v>100</v>
      </c>
      <c r="I11" s="21"/>
    </row>
    <row r="12" spans="2:9" ht="14.25" thickBot="1">
      <c r="B12" s="21"/>
      <c r="C12" s="580" t="s">
        <v>8</v>
      </c>
      <c r="D12" s="590" t="s">
        <v>111</v>
      </c>
      <c r="E12" s="591">
        <v>37525</v>
      </c>
      <c r="F12" s="592">
        <v>48324</v>
      </c>
      <c r="G12" s="593">
        <v>48324</v>
      </c>
      <c r="H12" s="581">
        <f t="shared" si="0"/>
        <v>100</v>
      </c>
      <c r="I12" s="21"/>
    </row>
    <row r="13" spans="2:9" ht="14.25" thickBot="1">
      <c r="B13" s="21"/>
      <c r="C13" s="580" t="s">
        <v>11</v>
      </c>
      <c r="D13" s="590" t="s">
        <v>112</v>
      </c>
      <c r="E13" s="591">
        <v>3178</v>
      </c>
      <c r="F13" s="592">
        <v>3178</v>
      </c>
      <c r="G13" s="593">
        <v>3178</v>
      </c>
      <c r="H13" s="581">
        <f t="shared" si="0"/>
        <v>100</v>
      </c>
      <c r="I13" s="21"/>
    </row>
    <row r="14" spans="2:9" ht="14.25" thickBot="1">
      <c r="B14" s="21"/>
      <c r="C14" s="580" t="s">
        <v>15</v>
      </c>
      <c r="D14" s="590" t="s">
        <v>214</v>
      </c>
      <c r="E14" s="591">
        <v>0</v>
      </c>
      <c r="F14" s="592">
        <v>7311</v>
      </c>
      <c r="G14" s="593">
        <v>7311</v>
      </c>
      <c r="H14" s="581">
        <f t="shared" si="0"/>
        <v>100</v>
      </c>
      <c r="I14" s="21"/>
    </row>
    <row r="15" spans="2:9" s="26" customFormat="1" ht="15" thickBot="1">
      <c r="B15" s="583"/>
      <c r="C15" s="580" t="s">
        <v>16</v>
      </c>
      <c r="D15" s="594" t="s">
        <v>113</v>
      </c>
      <c r="E15" s="595">
        <v>105321</v>
      </c>
      <c r="F15" s="595">
        <v>109574</v>
      </c>
      <c r="G15" s="596">
        <v>109574</v>
      </c>
      <c r="H15" s="581">
        <f t="shared" si="0"/>
        <v>100</v>
      </c>
      <c r="I15" s="583"/>
    </row>
    <row r="16" spans="2:9" ht="14.25" thickBot="1">
      <c r="B16" s="21"/>
      <c r="C16" s="580" t="s">
        <v>12</v>
      </c>
      <c r="D16" s="597" t="s">
        <v>61</v>
      </c>
      <c r="E16" s="598">
        <f>E17+E18</f>
        <v>45273</v>
      </c>
      <c r="F16" s="598">
        <f>F17+F18</f>
        <v>2352</v>
      </c>
      <c r="G16" s="599">
        <f>G17+G18</f>
        <v>2352</v>
      </c>
      <c r="H16" s="581">
        <f t="shared" si="0"/>
        <v>100</v>
      </c>
      <c r="I16" s="21"/>
    </row>
    <row r="17" spans="2:9" ht="14.25" thickBot="1">
      <c r="B17" s="21"/>
      <c r="C17" s="580" t="s">
        <v>7</v>
      </c>
      <c r="D17" s="600" t="s">
        <v>114</v>
      </c>
      <c r="E17" s="591">
        <v>45273</v>
      </c>
      <c r="F17" s="591">
        <v>2352</v>
      </c>
      <c r="G17" s="593">
        <v>2352</v>
      </c>
      <c r="H17" s="581">
        <f t="shared" si="0"/>
        <v>100</v>
      </c>
      <c r="I17" s="21"/>
    </row>
    <row r="18" spans="2:9" ht="14.25" thickBot="1">
      <c r="B18" s="21"/>
      <c r="C18" s="580" t="s">
        <v>13</v>
      </c>
      <c r="D18" s="600" t="s">
        <v>115</v>
      </c>
      <c r="E18" s="591"/>
      <c r="F18" s="591"/>
      <c r="G18" s="593"/>
      <c r="H18" s="581"/>
      <c r="I18" s="21"/>
    </row>
    <row r="19" spans="2:9" ht="14.25" thickBot="1">
      <c r="B19" s="21"/>
      <c r="C19" s="580" t="s">
        <v>21</v>
      </c>
      <c r="D19" s="601" t="s">
        <v>74</v>
      </c>
      <c r="E19" s="602">
        <f>E20+E21+E25</f>
        <v>64140</v>
      </c>
      <c r="F19" s="602">
        <f>F20+F21+F25</f>
        <v>62493</v>
      </c>
      <c r="G19" s="603">
        <f>G20+G21+G25</f>
        <v>62493</v>
      </c>
      <c r="H19" s="581">
        <f t="shared" si="0"/>
        <v>100</v>
      </c>
      <c r="I19" s="21"/>
    </row>
    <row r="20" spans="2:9" ht="15" thickBot="1">
      <c r="B20" s="21"/>
      <c r="C20" s="580" t="s">
        <v>19</v>
      </c>
      <c r="D20" s="604" t="s">
        <v>48</v>
      </c>
      <c r="E20" s="605">
        <v>4400</v>
      </c>
      <c r="F20" s="605">
        <v>4154</v>
      </c>
      <c r="G20" s="606">
        <v>4154</v>
      </c>
      <c r="H20" s="581">
        <f t="shared" si="0"/>
        <v>100</v>
      </c>
      <c r="I20" s="21"/>
    </row>
    <row r="21" spans="2:9" s="26" customFormat="1" ht="15" thickBot="1">
      <c r="B21" s="583"/>
      <c r="C21" s="607" t="s">
        <v>31</v>
      </c>
      <c r="D21" s="608" t="s">
        <v>116</v>
      </c>
      <c r="E21" s="609">
        <v>57140</v>
      </c>
      <c r="F21" s="609">
        <v>56044</v>
      </c>
      <c r="G21" s="610">
        <v>56044</v>
      </c>
      <c r="H21" s="611">
        <f t="shared" si="0"/>
        <v>100</v>
      </c>
      <c r="I21" s="583"/>
    </row>
    <row r="22" spans="2:9" ht="14.25" thickBot="1">
      <c r="B22" s="21"/>
      <c r="C22" s="580" t="s">
        <v>34</v>
      </c>
      <c r="D22" s="600" t="s">
        <v>117</v>
      </c>
      <c r="E22" s="591">
        <f>E21-E23</f>
        <v>51251</v>
      </c>
      <c r="F22" s="591">
        <f>F21-F23</f>
        <v>50752</v>
      </c>
      <c r="G22" s="591">
        <f>G21-G23</f>
        <v>50752</v>
      </c>
      <c r="H22" s="581">
        <f t="shared" si="0"/>
        <v>100</v>
      </c>
      <c r="I22" s="21"/>
    </row>
    <row r="23" spans="2:9" ht="14.25" thickBot="1">
      <c r="B23" s="21"/>
      <c r="C23" s="580" t="s">
        <v>32</v>
      </c>
      <c r="D23" s="600" t="s">
        <v>118</v>
      </c>
      <c r="E23" s="591">
        <v>5889</v>
      </c>
      <c r="F23" s="591">
        <v>5292</v>
      </c>
      <c r="G23" s="593">
        <v>5292</v>
      </c>
      <c r="H23" s="581">
        <f t="shared" si="0"/>
        <v>100</v>
      </c>
      <c r="I23" s="21"/>
    </row>
    <row r="24" spans="2:9" ht="14.25" thickBot="1">
      <c r="B24" s="21"/>
      <c r="C24" s="580" t="s">
        <v>33</v>
      </c>
      <c r="D24" s="600" t="s">
        <v>52</v>
      </c>
      <c r="E24" s="591"/>
      <c r="F24" s="591"/>
      <c r="G24" s="593"/>
      <c r="H24" s="581"/>
      <c r="I24" s="21"/>
    </row>
    <row r="25" spans="2:9" s="26" customFormat="1" ht="15" thickBot="1">
      <c r="B25" s="583"/>
      <c r="C25" s="607" t="s">
        <v>35</v>
      </c>
      <c r="D25" s="612" t="s">
        <v>119</v>
      </c>
      <c r="E25" s="595">
        <v>2600</v>
      </c>
      <c r="F25" s="595">
        <v>2295</v>
      </c>
      <c r="G25" s="596">
        <v>2295</v>
      </c>
      <c r="H25" s="611">
        <f t="shared" si="0"/>
        <v>100</v>
      </c>
      <c r="I25" s="583"/>
    </row>
    <row r="26" spans="2:9" ht="14.25" thickBot="1">
      <c r="B26" s="21"/>
      <c r="C26" s="580" t="s">
        <v>36</v>
      </c>
      <c r="D26" s="601" t="s">
        <v>120</v>
      </c>
      <c r="E26" s="602">
        <v>77114</v>
      </c>
      <c r="F26" s="602">
        <v>98676</v>
      </c>
      <c r="G26" s="603">
        <v>98668</v>
      </c>
      <c r="H26" s="581">
        <f t="shared" si="0"/>
        <v>99.99189265880256</v>
      </c>
      <c r="I26" s="21"/>
    </row>
    <row r="27" spans="2:9" s="25" customFormat="1" ht="14.25" thickBot="1">
      <c r="B27" s="613"/>
      <c r="C27" s="580" t="s">
        <v>37</v>
      </c>
      <c r="D27" s="614" t="s">
        <v>75</v>
      </c>
      <c r="E27" s="615">
        <v>480</v>
      </c>
      <c r="F27" s="615">
        <v>480</v>
      </c>
      <c r="G27" s="616">
        <v>480</v>
      </c>
      <c r="H27" s="581">
        <f t="shared" si="0"/>
        <v>100</v>
      </c>
      <c r="I27" s="613"/>
    </row>
    <row r="28" spans="2:9" s="25" customFormat="1" ht="14.25" thickBot="1">
      <c r="B28" s="613"/>
      <c r="C28" s="580" t="s">
        <v>18</v>
      </c>
      <c r="D28" s="617" t="s">
        <v>72</v>
      </c>
      <c r="E28" s="618">
        <v>44550</v>
      </c>
      <c r="F28" s="618">
        <v>55329</v>
      </c>
      <c r="G28" s="619">
        <v>55329</v>
      </c>
      <c r="H28" s="581">
        <f t="shared" si="0"/>
        <v>100</v>
      </c>
      <c r="I28" s="613"/>
    </row>
    <row r="29" spans="2:9" s="25" customFormat="1" ht="14.25" thickBot="1">
      <c r="B29" s="613"/>
      <c r="C29" s="580" t="s">
        <v>38</v>
      </c>
      <c r="D29" s="620" t="s">
        <v>63</v>
      </c>
      <c r="E29" s="621"/>
      <c r="F29" s="621">
        <v>0</v>
      </c>
      <c r="G29" s="622">
        <v>0</v>
      </c>
      <c r="H29" s="581">
        <v>0</v>
      </c>
      <c r="I29" s="613"/>
    </row>
    <row r="30" spans="2:9" s="73" customFormat="1" ht="27.75" thickBot="1">
      <c r="B30" s="21"/>
      <c r="C30" s="580" t="s">
        <v>39</v>
      </c>
      <c r="D30" s="623" t="s">
        <v>211</v>
      </c>
      <c r="E30" s="624"/>
      <c r="F30" s="624">
        <v>0</v>
      </c>
      <c r="G30" s="625">
        <v>0</v>
      </c>
      <c r="H30" s="581">
        <v>0</v>
      </c>
      <c r="I30" s="21"/>
    </row>
    <row r="31" spans="2:9" s="73" customFormat="1" ht="14.25" thickBot="1">
      <c r="B31" s="21"/>
      <c r="C31" s="580" t="s">
        <v>40</v>
      </c>
      <c r="D31" s="623" t="s">
        <v>215</v>
      </c>
      <c r="E31" s="624"/>
      <c r="F31" s="624">
        <v>0</v>
      </c>
      <c r="G31" s="626">
        <v>0</v>
      </c>
      <c r="H31" s="581">
        <v>0</v>
      </c>
      <c r="I31" s="21"/>
    </row>
    <row r="32" spans="2:9" ht="14.25" thickBot="1">
      <c r="B32" s="21"/>
      <c r="C32" s="895" t="s">
        <v>46</v>
      </c>
      <c r="D32" s="896"/>
      <c r="E32" s="627">
        <f>E8+E16+E19+E26+E27+E28+E29</f>
        <v>471936</v>
      </c>
      <c r="F32" s="627">
        <f>F8+F16+F19+F26+F27+F28+F29</f>
        <v>483241</v>
      </c>
      <c r="G32" s="628">
        <f>G8+G16+G19+G26+G27+G28+G29</f>
        <v>483233</v>
      </c>
      <c r="H32" s="581">
        <f t="shared" si="0"/>
        <v>99.99834451133079</v>
      </c>
      <c r="I32" s="21"/>
    </row>
    <row r="33" spans="2:9" ht="14.25" thickBot="1">
      <c r="B33" s="21"/>
      <c r="C33" s="629" t="s">
        <v>41</v>
      </c>
      <c r="D33" s="601" t="s">
        <v>70</v>
      </c>
      <c r="E33" s="630">
        <f>E34+E35+E36</f>
        <v>0</v>
      </c>
      <c r="F33" s="630">
        <f>F34+F35+F36</f>
        <v>44945</v>
      </c>
      <c r="G33" s="630">
        <f>G34+G35+G36</f>
        <v>44945</v>
      </c>
      <c r="H33" s="581">
        <f t="shared" si="0"/>
        <v>100</v>
      </c>
      <c r="I33" s="21"/>
    </row>
    <row r="34" spans="2:9" ht="14.25" thickBot="1">
      <c r="B34" s="21"/>
      <c r="C34" s="629" t="s">
        <v>42</v>
      </c>
      <c r="D34" s="631" t="s">
        <v>121</v>
      </c>
      <c r="E34" s="624">
        <v>0</v>
      </c>
      <c r="F34" s="624">
        <v>26590</v>
      </c>
      <c r="G34" s="676">
        <v>26590</v>
      </c>
      <c r="H34" s="581">
        <f t="shared" si="0"/>
        <v>100</v>
      </c>
      <c r="I34" s="21"/>
    </row>
    <row r="35" spans="2:9" ht="14.25" thickBot="1">
      <c r="B35" s="21"/>
      <c r="C35" s="629" t="s">
        <v>43</v>
      </c>
      <c r="D35" s="631" t="s">
        <v>66</v>
      </c>
      <c r="E35" s="632">
        <v>0</v>
      </c>
      <c r="F35" s="624">
        <v>12750</v>
      </c>
      <c r="G35" s="676">
        <v>12750</v>
      </c>
      <c r="H35" s="602">
        <f t="shared" si="0"/>
        <v>100</v>
      </c>
      <c r="I35" s="568"/>
    </row>
    <row r="36" spans="2:9" ht="14.25" thickBot="1">
      <c r="B36" s="21"/>
      <c r="C36" s="633" t="s">
        <v>142</v>
      </c>
      <c r="D36" s="634" t="s">
        <v>203</v>
      </c>
      <c r="E36" s="814"/>
      <c r="F36" s="624">
        <v>5605</v>
      </c>
      <c r="G36" s="676">
        <v>5605</v>
      </c>
      <c r="H36" s="602">
        <f t="shared" si="0"/>
        <v>100</v>
      </c>
      <c r="I36" s="21"/>
    </row>
    <row r="37" spans="2:9" ht="13.5">
      <c r="B37" s="21"/>
      <c r="C37" s="635"/>
      <c r="D37" s="636"/>
      <c r="E37" s="637"/>
      <c r="F37" s="637"/>
      <c r="G37" s="638"/>
      <c r="H37" s="638"/>
      <c r="I37" s="21"/>
    </row>
    <row r="38" spans="2:9" ht="13.5">
      <c r="B38" s="21"/>
      <c r="C38" s="900" t="s">
        <v>28</v>
      </c>
      <c r="D38" s="900"/>
      <c r="E38" s="900"/>
      <c r="F38" s="900"/>
      <c r="G38" s="900"/>
      <c r="H38" s="900"/>
      <c r="I38" s="21"/>
    </row>
    <row r="39" spans="2:9" ht="14.25" thickBot="1">
      <c r="B39" s="21"/>
      <c r="C39" s="752"/>
      <c r="D39" s="752"/>
      <c r="E39" s="753"/>
      <c r="F39" s="754"/>
      <c r="G39" s="638"/>
      <c r="H39" s="638"/>
      <c r="I39" s="21"/>
    </row>
    <row r="40" spans="2:9" ht="13.5">
      <c r="B40" s="21"/>
      <c r="C40" s="888" t="s">
        <v>29</v>
      </c>
      <c r="D40" s="890" t="s">
        <v>30</v>
      </c>
      <c r="E40" s="885" t="s">
        <v>1</v>
      </c>
      <c r="F40" s="885"/>
      <c r="G40" s="885"/>
      <c r="H40" s="886" t="s">
        <v>136</v>
      </c>
      <c r="I40" s="21"/>
    </row>
    <row r="41" spans="2:9" ht="14.25" thickBot="1">
      <c r="B41" s="21"/>
      <c r="C41" s="889"/>
      <c r="D41" s="891"/>
      <c r="E41" s="812" t="s">
        <v>140</v>
      </c>
      <c r="F41" s="760" t="s">
        <v>141</v>
      </c>
      <c r="G41" s="759" t="s">
        <v>135</v>
      </c>
      <c r="H41" s="887"/>
      <c r="I41" s="21"/>
    </row>
    <row r="42" spans="2:9" ht="14.25" thickBot="1">
      <c r="B42" s="21"/>
      <c r="C42" s="755">
        <v>1</v>
      </c>
      <c r="D42" s="756">
        <v>2</v>
      </c>
      <c r="E42" s="815" t="s">
        <v>209</v>
      </c>
      <c r="F42" s="757" t="s">
        <v>205</v>
      </c>
      <c r="G42" s="758" t="s">
        <v>206</v>
      </c>
      <c r="H42" s="758" t="s">
        <v>207</v>
      </c>
      <c r="I42" s="21"/>
    </row>
    <row r="43" spans="2:9" ht="14.25" thickBot="1">
      <c r="B43" s="21"/>
      <c r="C43" s="640" t="s">
        <v>6</v>
      </c>
      <c r="D43" s="641" t="s">
        <v>122</v>
      </c>
      <c r="E43" s="581">
        <f>E44+E45</f>
        <v>167779</v>
      </c>
      <c r="F43" s="581">
        <f>F44+F45</f>
        <v>161679</v>
      </c>
      <c r="G43" s="647">
        <f>G44+G45</f>
        <v>159319</v>
      </c>
      <c r="H43" s="581">
        <f>G43/F43*100</f>
        <v>98.54031754278539</v>
      </c>
      <c r="I43" s="21"/>
    </row>
    <row r="44" spans="2:9" ht="14.25" thickBot="1">
      <c r="B44" s="21"/>
      <c r="C44" s="640" t="s">
        <v>10</v>
      </c>
      <c r="D44" s="642" t="s">
        <v>108</v>
      </c>
      <c r="E44" s="624">
        <v>167779</v>
      </c>
      <c r="F44" s="624">
        <v>159644</v>
      </c>
      <c r="G44" s="819">
        <v>157284</v>
      </c>
      <c r="H44" s="581">
        <f aca="true" t="shared" si="1" ref="H44:H61">G44/F44*100</f>
        <v>98.52171080654456</v>
      </c>
      <c r="I44" s="21"/>
    </row>
    <row r="45" spans="2:9" ht="14.25" thickBot="1">
      <c r="B45" s="21"/>
      <c r="C45" s="640" t="s">
        <v>14</v>
      </c>
      <c r="D45" s="644" t="s">
        <v>109</v>
      </c>
      <c r="E45" s="816">
        <v>0</v>
      </c>
      <c r="F45" s="817">
        <v>2035</v>
      </c>
      <c r="G45" s="818">
        <v>2035</v>
      </c>
      <c r="H45" s="581">
        <f t="shared" si="1"/>
        <v>100</v>
      </c>
      <c r="I45" s="21"/>
    </row>
    <row r="46" spans="2:9" s="25" customFormat="1" ht="14.25" thickBot="1">
      <c r="B46" s="613"/>
      <c r="C46" s="645" t="s">
        <v>8</v>
      </c>
      <c r="D46" s="646" t="s">
        <v>106</v>
      </c>
      <c r="E46" s="602">
        <v>34315</v>
      </c>
      <c r="F46" s="639">
        <v>25030</v>
      </c>
      <c r="G46" s="647">
        <v>25030</v>
      </c>
      <c r="H46" s="581">
        <f t="shared" si="1"/>
        <v>100</v>
      </c>
      <c r="I46" s="613"/>
    </row>
    <row r="47" spans="2:9" s="25" customFormat="1" ht="14.25" thickBot="1">
      <c r="B47" s="613"/>
      <c r="C47" s="648" t="s">
        <v>11</v>
      </c>
      <c r="D47" s="646" t="s">
        <v>91</v>
      </c>
      <c r="E47" s="602">
        <v>100103</v>
      </c>
      <c r="F47" s="639">
        <v>157867</v>
      </c>
      <c r="G47" s="647">
        <v>157867</v>
      </c>
      <c r="H47" s="581">
        <f t="shared" si="1"/>
        <v>100</v>
      </c>
      <c r="I47" s="613"/>
    </row>
    <row r="48" spans="2:9" s="25" customFormat="1" ht="14.25" thickBot="1">
      <c r="B48" s="613"/>
      <c r="C48" s="640" t="s">
        <v>15</v>
      </c>
      <c r="D48" s="646" t="s">
        <v>123</v>
      </c>
      <c r="E48" s="602">
        <v>4057</v>
      </c>
      <c r="F48" s="639">
        <v>12472</v>
      </c>
      <c r="G48" s="647">
        <v>12472</v>
      </c>
      <c r="H48" s="581">
        <f t="shared" si="1"/>
        <v>100</v>
      </c>
      <c r="I48" s="613"/>
    </row>
    <row r="49" spans="2:9" s="25" customFormat="1" ht="14.25" thickBot="1">
      <c r="B49" s="613"/>
      <c r="C49" s="645" t="s">
        <v>9</v>
      </c>
      <c r="D49" s="649" t="s">
        <v>129</v>
      </c>
      <c r="E49" s="811">
        <v>26524</v>
      </c>
      <c r="F49" s="639">
        <v>101437</v>
      </c>
      <c r="G49" s="647">
        <v>101437</v>
      </c>
      <c r="H49" s="581">
        <f t="shared" si="1"/>
        <v>100</v>
      </c>
      <c r="I49" s="613"/>
    </row>
    <row r="50" spans="2:9" s="73" customFormat="1" ht="14.25" thickBot="1">
      <c r="B50" s="650"/>
      <c r="C50" s="645" t="s">
        <v>16</v>
      </c>
      <c r="D50" s="651" t="s">
        <v>97</v>
      </c>
      <c r="E50" s="652">
        <v>0</v>
      </c>
      <c r="F50" s="653">
        <v>0</v>
      </c>
      <c r="G50" s="654">
        <v>0</v>
      </c>
      <c r="H50" s="581">
        <v>0</v>
      </c>
      <c r="I50" s="21"/>
    </row>
    <row r="51" spans="2:9" ht="14.25" thickBot="1">
      <c r="B51" s="21"/>
      <c r="C51" s="645" t="s">
        <v>12</v>
      </c>
      <c r="D51" s="655" t="s">
        <v>126</v>
      </c>
      <c r="E51" s="656"/>
      <c r="F51" s="657"/>
      <c r="G51" s="658"/>
      <c r="H51" s="581"/>
      <c r="I51" s="21"/>
    </row>
    <row r="52" spans="2:9" ht="14.25" thickBot="1">
      <c r="B52" s="21"/>
      <c r="C52" s="645" t="s">
        <v>7</v>
      </c>
      <c r="D52" s="659" t="s">
        <v>127</v>
      </c>
      <c r="E52" s="660"/>
      <c r="F52" s="661"/>
      <c r="G52" s="662"/>
      <c r="H52" s="581">
        <v>0</v>
      </c>
      <c r="I52" s="21"/>
    </row>
    <row r="53" spans="2:9" s="25" customFormat="1" ht="14.25" thickBot="1">
      <c r="B53" s="613"/>
      <c r="C53" s="645" t="s">
        <v>13</v>
      </c>
      <c r="D53" s="663" t="s">
        <v>124</v>
      </c>
      <c r="E53" s="664">
        <v>70132</v>
      </c>
      <c r="F53" s="665">
        <v>16264</v>
      </c>
      <c r="G53" s="666">
        <v>16264</v>
      </c>
      <c r="H53" s="581">
        <f t="shared" si="1"/>
        <v>100</v>
      </c>
      <c r="I53" s="613"/>
    </row>
    <row r="54" spans="2:9" s="25" customFormat="1" ht="14.25" thickBot="1">
      <c r="B54" s="613"/>
      <c r="C54" s="645" t="s">
        <v>21</v>
      </c>
      <c r="D54" s="646" t="s">
        <v>125</v>
      </c>
      <c r="E54" s="602">
        <v>0</v>
      </c>
      <c r="F54" s="639">
        <v>0</v>
      </c>
      <c r="G54" s="647">
        <v>0</v>
      </c>
      <c r="H54" s="581">
        <v>0</v>
      </c>
      <c r="I54" s="613"/>
    </row>
    <row r="55" spans="2:9" s="25" customFormat="1" ht="14.25" thickBot="1">
      <c r="B55" s="613"/>
      <c r="C55" s="645" t="s">
        <v>19</v>
      </c>
      <c r="D55" s="646" t="s">
        <v>95</v>
      </c>
      <c r="E55" s="602">
        <v>32909</v>
      </c>
      <c r="F55" s="639">
        <v>407</v>
      </c>
      <c r="G55" s="647">
        <v>407</v>
      </c>
      <c r="H55" s="581">
        <f t="shared" si="1"/>
        <v>100</v>
      </c>
      <c r="I55" s="613"/>
    </row>
    <row r="56" spans="2:9" ht="14.25" thickBot="1">
      <c r="B56" s="21"/>
      <c r="C56" s="645" t="s">
        <v>31</v>
      </c>
      <c r="D56" s="667" t="s">
        <v>105</v>
      </c>
      <c r="E56" s="603">
        <f>E57</f>
        <v>36117</v>
      </c>
      <c r="F56" s="639">
        <f>F57</f>
        <v>51718</v>
      </c>
      <c r="G56" s="647">
        <f>G57</f>
        <v>51718</v>
      </c>
      <c r="H56" s="581">
        <f t="shared" si="1"/>
        <v>100</v>
      </c>
      <c r="I56" s="21"/>
    </row>
    <row r="57" spans="2:9" ht="14.25" thickBot="1">
      <c r="B57" s="21"/>
      <c r="C57" s="645" t="s">
        <v>34</v>
      </c>
      <c r="D57" s="668" t="s">
        <v>99</v>
      </c>
      <c r="E57" s="643">
        <f>126463-90346</f>
        <v>36117</v>
      </c>
      <c r="F57" s="669">
        <f>148980-97262</f>
        <v>51718</v>
      </c>
      <c r="G57" s="670">
        <f>148980-97262</f>
        <v>51718</v>
      </c>
      <c r="H57" s="581">
        <f t="shared" si="1"/>
        <v>100</v>
      </c>
      <c r="I57" s="21"/>
    </row>
    <row r="58" spans="2:9" ht="14.25" thickBot="1">
      <c r="B58" s="21"/>
      <c r="C58" s="645" t="s">
        <v>32</v>
      </c>
      <c r="D58" s="668" t="s">
        <v>100</v>
      </c>
      <c r="E58" s="675"/>
      <c r="F58" s="671"/>
      <c r="G58" s="658"/>
      <c r="H58" s="581"/>
      <c r="I58" s="21"/>
    </row>
    <row r="59" spans="2:9" ht="14.25" thickBot="1">
      <c r="B59" s="21"/>
      <c r="C59" s="645" t="s">
        <v>33</v>
      </c>
      <c r="D59" s="667" t="s">
        <v>128</v>
      </c>
      <c r="E59" s="672">
        <f>E43+E46+E47+E48+E49+E53+E54+E55+E56+E50</f>
        <v>471936</v>
      </c>
      <c r="F59" s="672">
        <f>F43+F46+F47+F48+F49+F53+F54+F55+F56+F50</f>
        <v>526874</v>
      </c>
      <c r="G59" s="672">
        <f>G43+G46+G47+G48+G49+G53+G54+G55+G56+G50</f>
        <v>524514</v>
      </c>
      <c r="H59" s="581">
        <f t="shared" si="1"/>
        <v>99.55207506918163</v>
      </c>
      <c r="I59" s="21"/>
    </row>
    <row r="60" spans="2:9" ht="14.25" customHeight="1" thickBot="1">
      <c r="B60" s="21"/>
      <c r="C60" s="897" t="s">
        <v>2</v>
      </c>
      <c r="D60" s="898"/>
      <c r="E60" s="647">
        <f>E59</f>
        <v>471936</v>
      </c>
      <c r="F60" s="672">
        <f>F59</f>
        <v>526874</v>
      </c>
      <c r="G60" s="647">
        <f>G59</f>
        <v>524514</v>
      </c>
      <c r="H60" s="581">
        <f t="shared" si="1"/>
        <v>99.55207506918163</v>
      </c>
      <c r="I60" s="21"/>
    </row>
    <row r="61" spans="2:9" ht="15" customHeight="1" thickBot="1">
      <c r="B61" s="21"/>
      <c r="C61" s="897" t="s">
        <v>3</v>
      </c>
      <c r="D61" s="898"/>
      <c r="E61" s="647">
        <f>E32+E33</f>
        <v>471936</v>
      </c>
      <c r="F61" s="672">
        <f>F32+F33</f>
        <v>528186</v>
      </c>
      <c r="G61" s="647">
        <f>G32+G33</f>
        <v>528178</v>
      </c>
      <c r="H61" s="602">
        <f t="shared" si="1"/>
        <v>99.99848538204344</v>
      </c>
      <c r="I61" s="21"/>
    </row>
    <row r="62" spans="2:9" ht="13.5">
      <c r="B62" s="21"/>
      <c r="C62" s="21"/>
      <c r="D62" s="638"/>
      <c r="E62" s="673"/>
      <c r="F62" s="674"/>
      <c r="G62" s="638"/>
      <c r="H62" s="638"/>
      <c r="I62" s="21"/>
    </row>
  </sheetData>
  <sheetProtection/>
  <mergeCells count="14">
    <mergeCell ref="C1:H1"/>
    <mergeCell ref="C32:D32"/>
    <mergeCell ref="C60:D60"/>
    <mergeCell ref="C61:D61"/>
    <mergeCell ref="B4:H4"/>
    <mergeCell ref="C38:H38"/>
    <mergeCell ref="C40:C41"/>
    <mergeCell ref="D40:D41"/>
    <mergeCell ref="E40:G40"/>
    <mergeCell ref="H40:H41"/>
    <mergeCell ref="C5:C6"/>
    <mergeCell ref="D5:D6"/>
    <mergeCell ref="E5:G5"/>
    <mergeCell ref="H5:H6"/>
  </mergeCells>
  <printOptions/>
  <pageMargins left="0.7874015748031497" right="0.7874015748031497" top="0.3937007874015748" bottom="0.3937007874015748" header="0" footer="0"/>
  <pageSetup horizontalDpi="600" verticalDpi="600" orientation="landscape" paperSize="9" scale="70" r:id="rId1"/>
  <headerFooter alignWithMargins="0">
    <oddHeader>&amp;R3.sz. melléklet
5/2016. (VI.02.) Újszilvás  Önk.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UPH</cp:lastModifiedBy>
  <cp:lastPrinted>2016-07-13T07:44:14Z</cp:lastPrinted>
  <dcterms:created xsi:type="dcterms:W3CDTF">1999-11-19T07:39:00Z</dcterms:created>
  <dcterms:modified xsi:type="dcterms:W3CDTF">2016-07-13T07:55:47Z</dcterms:modified>
  <cp:category/>
  <cp:version/>
  <cp:contentType/>
  <cp:contentStatus/>
</cp:coreProperties>
</file>