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\Zalaszántó Község Önkormányzata\2019\Rendeletek\"/>
    </mc:Choice>
  </mc:AlternateContent>
  <xr:revisionPtr revIDLastSave="0" documentId="8_{6A785EED-5EFE-40D3-806E-B8DD568582B2}" xr6:coauthVersionLast="43" xr6:coauthVersionMax="43" xr10:uidLastSave="{00000000-0000-0000-0000-000000000000}"/>
  <bookViews>
    <workbookView xWindow="-120" yWindow="-120" windowWidth="24240" windowHeight="13140" tabRatio="583" activeTab="17" xr2:uid="{00000000-000D-0000-FFFF-FFFF00000000}"/>
  </bookViews>
  <sheets>
    <sheet name="1" sheetId="16" r:id="rId1"/>
    <sheet name="2" sheetId="15" r:id="rId2"/>
    <sheet name="3" sheetId="31" r:id="rId3"/>
    <sheet name="4" sheetId="17" r:id="rId4"/>
    <sheet name="5" sheetId="18" r:id="rId5"/>
    <sheet name="6" sheetId="13" r:id="rId6"/>
    <sheet name="7" sheetId="19" r:id="rId7"/>
    <sheet name="8" sheetId="20" r:id="rId8"/>
    <sheet name="9" sheetId="14" r:id="rId9"/>
    <sheet name="10" sheetId="21" r:id="rId10"/>
    <sheet name="11" sheetId="22" r:id="rId11"/>
    <sheet name="12" sheetId="23" r:id="rId12"/>
    <sheet name="14." sheetId="32" r:id="rId13"/>
    <sheet name="13" sheetId="24" r:id="rId14"/>
    <sheet name="14" sheetId="26" state="hidden" r:id="rId15"/>
    <sheet name="16" sheetId="33" state="hidden" r:id="rId16"/>
    <sheet name="15." sheetId="35" r:id="rId17"/>
    <sheet name="16." sheetId="36" r:id="rId18"/>
  </sheets>
  <externalReferences>
    <externalReference r:id="rId19"/>
  </externalReferences>
  <definedNames>
    <definedName name="_xlnm.Print_Titles" localSheetId="9">'10'!$1:$1</definedName>
    <definedName name="_xlnm.Print_Titles" localSheetId="10">'11'!$1:$1</definedName>
    <definedName name="_xlnm.Print_Titles" localSheetId="11">'12'!$1:$1</definedName>
    <definedName name="_xlnm.Print_Titles" localSheetId="1">'2'!$1:$1</definedName>
    <definedName name="_xlnm.Print_Titles" localSheetId="7">'8'!#REF!</definedName>
    <definedName name="_xlnm.Print_Area" localSheetId="11">'12'!$A$1:$F$14</definedName>
    <definedName name="_xlnm.Print_Area" localSheetId="16">'15.'!$A$1:$O$20</definedName>
    <definedName name="_xlnm.Print_Area" localSheetId="3">'4'!$A$1:$Z$12</definedName>
    <definedName name="_xlnm.Print_Area" localSheetId="4">'5'!$A$1:$AB$24</definedName>
    <definedName name="_xlnm.Print_Area" localSheetId="5">'6'!$A$1:$P$11</definedName>
    <definedName name="_xlnm.Print_Area" localSheetId="7">'8'!#REF!</definedName>
    <definedName name="_xlnm.Print_Area" localSheetId="8">'9'!$A$1:$L$14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0" i="17" l="1"/>
  <c r="Z11" i="17" s="1"/>
  <c r="O10" i="13"/>
  <c r="Y6" i="17"/>
  <c r="X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D10" i="17"/>
  <c r="D11" i="17" s="1"/>
  <c r="E10" i="17"/>
  <c r="E11" i="17" s="1"/>
  <c r="G10" i="17"/>
  <c r="G11" i="17" s="1"/>
  <c r="H10" i="17"/>
  <c r="H11" i="17" s="1"/>
  <c r="J10" i="17"/>
  <c r="J11" i="17" s="1"/>
  <c r="K10" i="17"/>
  <c r="K11" i="17" s="1"/>
  <c r="N11" i="17"/>
  <c r="O10" i="17"/>
  <c r="O11" i="17" s="1"/>
  <c r="P10" i="17"/>
  <c r="P11" i="17" s="1"/>
  <c r="Q10" i="17"/>
  <c r="Q11" i="17" s="1"/>
  <c r="S10" i="17"/>
  <c r="S11" i="17" s="1"/>
  <c r="V10" i="17"/>
  <c r="V11" i="17" s="1"/>
  <c r="W11" i="17"/>
  <c r="N9" i="17"/>
  <c r="O9" i="17"/>
  <c r="P9" i="17"/>
  <c r="Q9" i="17"/>
  <c r="R7" i="17"/>
  <c r="S7" i="17"/>
  <c r="V7" i="17"/>
  <c r="W7" i="17"/>
  <c r="Z7" i="17"/>
  <c r="D9" i="17"/>
  <c r="E9" i="17"/>
  <c r="F9" i="17"/>
  <c r="G9" i="17"/>
  <c r="H9" i="17"/>
  <c r="I9" i="17"/>
  <c r="J9" i="17"/>
  <c r="K9" i="17"/>
  <c r="L9" i="17"/>
  <c r="M9" i="17"/>
  <c r="R9" i="17"/>
  <c r="S9" i="17"/>
  <c r="T9" i="17"/>
  <c r="U9" i="17"/>
  <c r="V9" i="17"/>
  <c r="C8" i="17"/>
  <c r="C9" i="17" s="1"/>
  <c r="B8" i="17"/>
  <c r="X8" i="17" s="1"/>
  <c r="C7" i="17"/>
  <c r="I10" i="17"/>
  <c r="I11" i="17" s="1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Z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C38" i="20"/>
  <c r="C37" i="20"/>
  <c r="C34" i="20"/>
  <c r="C32" i="20"/>
  <c r="C31" i="20"/>
  <c r="C28" i="20"/>
  <c r="C22" i="20"/>
  <c r="C13" i="20"/>
  <c r="C11" i="20"/>
  <c r="Y10" i="20"/>
  <c r="C10" i="20"/>
  <c r="T9" i="20"/>
  <c r="P9" i="20"/>
  <c r="E8" i="20"/>
  <c r="C8" i="20"/>
  <c r="C7" i="20"/>
  <c r="E5" i="20"/>
  <c r="C5" i="20"/>
  <c r="Y4" i="20"/>
  <c r="C4" i="20"/>
  <c r="C20" i="35"/>
  <c r="C12" i="35"/>
  <c r="C13" i="35"/>
  <c r="C14" i="35"/>
  <c r="C15" i="35"/>
  <c r="C16" i="35"/>
  <c r="C17" i="35"/>
  <c r="C19" i="35"/>
  <c r="C11" i="35"/>
  <c r="C6" i="35"/>
  <c r="C7" i="35"/>
  <c r="C8" i="35"/>
  <c r="C9" i="35"/>
  <c r="C5" i="35"/>
  <c r="C4" i="35"/>
  <c r="C3" i="35"/>
  <c r="O10" i="35"/>
  <c r="C9" i="16"/>
  <c r="G34" i="36"/>
  <c r="G28" i="36"/>
  <c r="G20" i="36"/>
  <c r="G14" i="36"/>
  <c r="F34" i="36"/>
  <c r="F28" i="36"/>
  <c r="F20" i="36"/>
  <c r="F14" i="36"/>
  <c r="F21" i="36" s="1"/>
  <c r="E34" i="36"/>
  <c r="E28" i="36"/>
  <c r="E20" i="36"/>
  <c r="E14" i="36"/>
  <c r="E21" i="36" s="1"/>
  <c r="G21" i="36" l="1"/>
  <c r="E35" i="36"/>
  <c r="F35" i="36"/>
  <c r="G35" i="36"/>
  <c r="Y9" i="17"/>
  <c r="Y7" i="17"/>
  <c r="C10" i="35"/>
  <c r="Y8" i="17"/>
  <c r="R10" i="17"/>
  <c r="C10" i="17"/>
  <c r="B9" i="17"/>
  <c r="X9" i="17" s="1"/>
  <c r="C40" i="20"/>
  <c r="Y40" i="20"/>
  <c r="E41" i="20"/>
  <c r="C41" i="20"/>
  <c r="C11" i="17" l="1"/>
  <c r="R11" i="17"/>
  <c r="D35" i="36"/>
  <c r="C35" i="36"/>
  <c r="B34" i="36"/>
  <c r="B28" i="36"/>
  <c r="D20" i="36"/>
  <c r="C20" i="36"/>
  <c r="D14" i="36"/>
  <c r="C14" i="36"/>
  <c r="B14" i="36"/>
  <c r="B14" i="23"/>
  <c r="E5" i="23"/>
  <c r="E7" i="23"/>
  <c r="E9" i="23"/>
  <c r="E10" i="23"/>
  <c r="E11" i="23"/>
  <c r="E12" i="23"/>
  <c r="D14" i="23"/>
  <c r="C14" i="23"/>
  <c r="E14" i="23" s="1"/>
  <c r="E8" i="23"/>
  <c r="E6" i="23"/>
  <c r="E4" i="23"/>
  <c r="D4" i="23"/>
  <c r="B2" i="22"/>
  <c r="C2" i="22"/>
  <c r="C10" i="22" s="1"/>
  <c r="D2" i="22"/>
  <c r="E2" i="22"/>
  <c r="E3" i="22"/>
  <c r="E4" i="22"/>
  <c r="E5" i="22"/>
  <c r="E6" i="22"/>
  <c r="E7" i="22"/>
  <c r="E8" i="22"/>
  <c r="E9" i="22"/>
  <c r="D10" i="22"/>
  <c r="D4" i="21"/>
  <c r="D7" i="21" s="1"/>
  <c r="I11" i="14"/>
  <c r="E14" i="14"/>
  <c r="F14" i="14"/>
  <c r="G14" i="14"/>
  <c r="H14" i="14"/>
  <c r="I14" i="14"/>
  <c r="C14" i="14"/>
  <c r="D14" i="14"/>
  <c r="B14" i="14"/>
  <c r="J12" i="14"/>
  <c r="J13" i="14"/>
  <c r="B11" i="14"/>
  <c r="J11" i="14" s="1"/>
  <c r="D26" i="31"/>
  <c r="D27" i="31"/>
  <c r="D28" i="31"/>
  <c r="D29" i="31"/>
  <c r="D20" i="31"/>
  <c r="D22" i="31"/>
  <c r="D24" i="31"/>
  <c r="C21" i="31"/>
  <c r="D21" i="31" s="1"/>
  <c r="B21" i="31"/>
  <c r="B12" i="31"/>
  <c r="Z13" i="18"/>
  <c r="C23" i="31"/>
  <c r="D23" i="31" s="1"/>
  <c r="B25" i="31"/>
  <c r="B23" i="31" s="1"/>
  <c r="C25" i="31"/>
  <c r="D25" i="31" s="1"/>
  <c r="D11" i="31"/>
  <c r="C12" i="31"/>
  <c r="C11" i="31"/>
  <c r="D3" i="31"/>
  <c r="C2" i="31"/>
  <c r="D2" i="31" s="1"/>
  <c r="O9" i="13"/>
  <c r="P9" i="13"/>
  <c r="O11" i="13"/>
  <c r="P10" i="13"/>
  <c r="P11" i="13" s="1"/>
  <c r="O7" i="13"/>
  <c r="P7" i="13"/>
  <c r="G20" i="18"/>
  <c r="AB20" i="18" s="1"/>
  <c r="AA24" i="18"/>
  <c r="AA16" i="18"/>
  <c r="AB7" i="18"/>
  <c r="AB8" i="18"/>
  <c r="AB9" i="18"/>
  <c r="AB10" i="18"/>
  <c r="AB11" i="18"/>
  <c r="AB12" i="18"/>
  <c r="AB13" i="18"/>
  <c r="AB14" i="18"/>
  <c r="AB15" i="18"/>
  <c r="AB17" i="18"/>
  <c r="AB18" i="18"/>
  <c r="AB19" i="18"/>
  <c r="AB21" i="18"/>
  <c r="AB22" i="18"/>
  <c r="AB6" i="18"/>
  <c r="AA7" i="18"/>
  <c r="AA8" i="18"/>
  <c r="AA9" i="18"/>
  <c r="AA11" i="18"/>
  <c r="AA12" i="18"/>
  <c r="AA13" i="18"/>
  <c r="AA14" i="18"/>
  <c r="AA15" i="18"/>
  <c r="AA17" i="18"/>
  <c r="AA18" i="18"/>
  <c r="AA21" i="18"/>
  <c r="AA22" i="18"/>
  <c r="AA6" i="18"/>
  <c r="X23" i="18"/>
  <c r="W23" i="18"/>
  <c r="Y16" i="18"/>
  <c r="AB16" i="18" s="1"/>
  <c r="V23" i="18"/>
  <c r="V24" i="18" s="1"/>
  <c r="I10" i="18"/>
  <c r="I23" i="18" s="1"/>
  <c r="Z9" i="18"/>
  <c r="G23" i="18"/>
  <c r="G24" i="18" s="1"/>
  <c r="H23" i="18"/>
  <c r="H24" i="18" s="1"/>
  <c r="K23" i="18"/>
  <c r="K24" i="18" s="1"/>
  <c r="L23" i="18"/>
  <c r="M23" i="18"/>
  <c r="M24" i="18" s="1"/>
  <c r="N23" i="18"/>
  <c r="N24" i="18" s="1"/>
  <c r="O23" i="18"/>
  <c r="O24" i="18" s="1"/>
  <c r="D23" i="18"/>
  <c r="D24" i="18" s="1"/>
  <c r="C23" i="18"/>
  <c r="C24" i="18" s="1"/>
  <c r="L24" i="18"/>
  <c r="P23" i="18"/>
  <c r="P24" i="18" s="1"/>
  <c r="Q23" i="18"/>
  <c r="Q24" i="18" s="1"/>
  <c r="R23" i="18"/>
  <c r="R24" i="18" s="1"/>
  <c r="S23" i="18"/>
  <c r="S24" i="18" s="1"/>
  <c r="B23" i="18"/>
  <c r="B24" i="18" s="1"/>
  <c r="F19" i="18"/>
  <c r="F20" i="18" s="1"/>
  <c r="AA20" i="18" s="1"/>
  <c r="T16" i="18"/>
  <c r="T23" i="18" s="1"/>
  <c r="T24" i="18" s="1"/>
  <c r="U23" i="18"/>
  <c r="U24" i="18" s="1"/>
  <c r="Z7" i="18"/>
  <c r="Z12" i="18"/>
  <c r="Z14" i="18"/>
  <c r="Z15" i="18"/>
  <c r="Z17" i="18"/>
  <c r="Z18" i="18"/>
  <c r="Z20" i="18"/>
  <c r="Z6" i="18"/>
  <c r="AA10" i="18" l="1"/>
  <c r="C10" i="31"/>
  <c r="C19" i="31" s="1"/>
  <c r="D19" i="31" s="1"/>
  <c r="AA19" i="18"/>
  <c r="C32" i="31"/>
  <c r="E4" i="21"/>
  <c r="J14" i="14"/>
  <c r="C30" i="31"/>
  <c r="D30" i="31" s="1"/>
  <c r="B35" i="36"/>
  <c r="D12" i="31"/>
  <c r="Y23" i="18"/>
  <c r="Y24" i="18" s="1"/>
  <c r="F23" i="18"/>
  <c r="F24" i="18" s="1"/>
  <c r="Z16" i="18"/>
  <c r="D10" i="31" l="1"/>
  <c r="D32" i="31" s="1"/>
  <c r="J23" i="18"/>
  <c r="AB23" i="18" s="1"/>
  <c r="AB24" i="18" s="1"/>
  <c r="C31" i="15"/>
  <c r="E43" i="15"/>
  <c r="C3" i="15"/>
  <c r="C11" i="15"/>
  <c r="C26" i="15"/>
  <c r="E37" i="15"/>
  <c r="D31" i="15"/>
  <c r="E31" i="15" s="1"/>
  <c r="E27" i="15"/>
  <c r="E28" i="15"/>
  <c r="E29" i="15"/>
  <c r="E30" i="15"/>
  <c r="E32" i="15"/>
  <c r="E34" i="15"/>
  <c r="E35" i="15"/>
  <c r="E36" i="15"/>
  <c r="D11" i="15"/>
  <c r="D3" i="15"/>
  <c r="E3" i="15" s="1"/>
  <c r="E22" i="15"/>
  <c r="E23" i="15"/>
  <c r="E24" i="15"/>
  <c r="E20" i="15"/>
  <c r="E21" i="15"/>
  <c r="E4" i="15"/>
  <c r="E5" i="15"/>
  <c r="E6" i="15"/>
  <c r="E7" i="15"/>
  <c r="E8" i="15"/>
  <c r="E9" i="15"/>
  <c r="E10" i="15"/>
  <c r="E12" i="15"/>
  <c r="E13" i="15"/>
  <c r="E14" i="15"/>
  <c r="E15" i="15"/>
  <c r="E16" i="15"/>
  <c r="E17" i="15"/>
  <c r="E18" i="15"/>
  <c r="E19" i="15"/>
  <c r="E11" i="15"/>
  <c r="F15" i="16"/>
  <c r="F9" i="16"/>
  <c r="E9" i="16"/>
  <c r="C16" i="16"/>
  <c r="D2" i="15" l="1"/>
  <c r="D26" i="15"/>
  <c r="D47" i="15" s="1"/>
  <c r="E26" i="15"/>
  <c r="I24" i="18"/>
  <c r="E2" i="15"/>
  <c r="E46" i="15" s="1"/>
  <c r="B9" i="16"/>
  <c r="E19" i="18"/>
  <c r="E23" i="18" s="1"/>
  <c r="F20" i="15"/>
  <c r="F4" i="24"/>
  <c r="C4" i="24"/>
  <c r="E7" i="21"/>
  <c r="C7" i="21"/>
  <c r="B10" i="22"/>
  <c r="D9" i="33"/>
  <c r="E9" i="33"/>
  <c r="C40" i="33"/>
  <c r="D40" i="33"/>
  <c r="E40" i="33"/>
  <c r="C9" i="33"/>
  <c r="F25" i="33"/>
  <c r="F26" i="33"/>
  <c r="F24" i="33"/>
  <c r="C27" i="33"/>
  <c r="D27" i="33"/>
  <c r="E27" i="33"/>
  <c r="F33" i="33"/>
  <c r="F34" i="33"/>
  <c r="F35" i="33"/>
  <c r="F40" i="33" s="1"/>
  <c r="F36" i="33"/>
  <c r="F37" i="33"/>
  <c r="F38" i="33"/>
  <c r="F39" i="33"/>
  <c r="F32" i="33"/>
  <c r="F6" i="33"/>
  <c r="F7" i="33"/>
  <c r="F8" i="33"/>
  <c r="F17" i="33"/>
  <c r="G9" i="32"/>
  <c r="E18" i="26"/>
  <c r="E18" i="33"/>
  <c r="D18" i="33"/>
  <c r="C18" i="33"/>
  <c r="G11" i="32"/>
  <c r="G10" i="32"/>
  <c r="G8" i="32"/>
  <c r="G7" i="32"/>
  <c r="G6" i="32"/>
  <c r="G5" i="32"/>
  <c r="G4" i="32"/>
  <c r="G3" i="32"/>
  <c r="G12" i="32" s="1"/>
  <c r="C20" i="26"/>
  <c r="D20" i="26"/>
  <c r="B3" i="31"/>
  <c r="B2" i="31" s="1"/>
  <c r="B30" i="31" s="1"/>
  <c r="E20" i="26"/>
  <c r="Z23" i="18" l="1"/>
  <c r="Z24" i="18" s="1"/>
  <c r="F18" i="33"/>
  <c r="F9" i="33"/>
  <c r="F27" i="33"/>
  <c r="L10" i="17"/>
  <c r="L11" i="17" s="1"/>
  <c r="U10" i="17"/>
  <c r="U7" i="17"/>
  <c r="M10" i="17"/>
  <c r="T10" i="17"/>
  <c r="T11" i="17" s="1"/>
  <c r="T7" i="17"/>
  <c r="D46" i="15"/>
  <c r="D38" i="15"/>
  <c r="E38" i="15" s="1"/>
  <c r="E10" i="22"/>
  <c r="J24" i="18"/>
  <c r="Z19" i="18"/>
  <c r="B10" i="17"/>
  <c r="E44" i="15"/>
  <c r="C41" i="15"/>
  <c r="C40" i="15" s="1"/>
  <c r="C47" i="15" s="1"/>
  <c r="C23" i="15"/>
  <c r="C22" i="15" s="1"/>
  <c r="M11" i="17" l="1"/>
  <c r="Y11" i="17" s="1"/>
  <c r="Y10" i="17"/>
  <c r="B11" i="17"/>
  <c r="U11" i="17"/>
  <c r="F10" i="17"/>
  <c r="F11" i="17" s="1"/>
  <c r="B7" i="17"/>
  <c r="X7" i="17" s="1"/>
  <c r="E24" i="18"/>
  <c r="B10" i="31"/>
  <c r="X11" i="17" l="1"/>
  <c r="X10" i="17"/>
  <c r="B32" i="31"/>
  <c r="B19" i="31"/>
  <c r="C21" i="15"/>
  <c r="C2" i="15" s="1"/>
  <c r="E41" i="15"/>
  <c r="E40" i="15" s="1"/>
  <c r="B15" i="16"/>
  <c r="B16" i="16" s="1"/>
  <c r="C46" i="15" l="1"/>
  <c r="C38" i="15"/>
  <c r="E47" i="15" l="1"/>
  <c r="B20" i="36"/>
  <c r="E15" i="16"/>
</calcChain>
</file>

<file path=xl/sharedStrings.xml><?xml version="1.0" encoding="utf-8"?>
<sst xmlns="http://schemas.openxmlformats.org/spreadsheetml/2006/main" count="716" uniqueCount="379">
  <si>
    <t>Személyi juttatások</t>
  </si>
  <si>
    <t>Összesen</t>
  </si>
  <si>
    <t>I. Működési bevételek</t>
  </si>
  <si>
    <t>II. Felhalmozási bevételek</t>
  </si>
  <si>
    <t>Cím</t>
  </si>
  <si>
    <t>Lét-szám-keret</t>
  </si>
  <si>
    <t>Egyéb működési célú kiadások</t>
  </si>
  <si>
    <t>I. Működési költségvetés</t>
  </si>
  <si>
    <t>Kiadások összesen</t>
  </si>
  <si>
    <t>Dologi kiadások</t>
  </si>
  <si>
    <t>Költségvetési bevételek</t>
  </si>
  <si>
    <t>II. Felhalmozási költségvetés</t>
  </si>
  <si>
    <t>Sor-szám</t>
  </si>
  <si>
    <t>Megnevezés</t>
  </si>
  <si>
    <t>Ellátottak pénzbeli juttatása</t>
  </si>
  <si>
    <t>Fejlesztési céltartalék</t>
  </si>
  <si>
    <t>Költségvetési hiány külső finanszírozása:</t>
  </si>
  <si>
    <t xml:space="preserve">Finanszírozási bevételek </t>
  </si>
  <si>
    <t xml:space="preserve">Felhalmozási célú hitel felvétele </t>
  </si>
  <si>
    <t>Finanszírozási kiadások</t>
  </si>
  <si>
    <t>Összesen:</t>
  </si>
  <si>
    <t>Közhatalmi bevételek</t>
  </si>
  <si>
    <t>Gépjárműadó</t>
  </si>
  <si>
    <t>Bevételek</t>
  </si>
  <si>
    <t>Kiadások</t>
  </si>
  <si>
    <t>I. Működési célú bevételek</t>
  </si>
  <si>
    <t>I. Működési célú kiadások</t>
  </si>
  <si>
    <t>Működési célú kiadások összesen:</t>
  </si>
  <si>
    <t>Működési célú bevételek összesen:</t>
  </si>
  <si>
    <t>Felhalmozási célú kiadások összesen:</t>
  </si>
  <si>
    <t>Mind összesen:</t>
  </si>
  <si>
    <t>Finanszírozási bevételek</t>
  </si>
  <si>
    <t>Önkormány-zat eredeti  előirányzat</t>
  </si>
  <si>
    <t>Költségvetési szervek eredeti előirányzata</t>
  </si>
  <si>
    <t>Bevételek összesen</t>
  </si>
  <si>
    <t>Egyéb működési kiadások</t>
  </si>
  <si>
    <t>Ellátot-tak pénz-beli jutta-tása</t>
  </si>
  <si>
    <t>Költségvetési kiadások</t>
  </si>
  <si>
    <t>Beruházás megnevezése</t>
  </si>
  <si>
    <t>Önkormányzat összesen:</t>
  </si>
  <si>
    <t>Költségvetési szervek</t>
  </si>
  <si>
    <t>Felújítás megnevezése</t>
  </si>
  <si>
    <t>Költségvetési szervek eredeti előirányzata összesen</t>
  </si>
  <si>
    <t>Hiány belső finanszírozása:</t>
  </si>
  <si>
    <t>II. Felhalmozási  költségvetés</t>
  </si>
  <si>
    <t>ebből: kötelező feladat</t>
  </si>
  <si>
    <t>önként vállalt feladat</t>
  </si>
  <si>
    <t>Önkormányzat eredeti előirányzat</t>
  </si>
  <si>
    <t xml:space="preserve">Költségvetési bevételek </t>
  </si>
  <si>
    <t>A.</t>
  </si>
  <si>
    <t>B.</t>
  </si>
  <si>
    <t xml:space="preserve">Költségvetési kiadások </t>
  </si>
  <si>
    <t>C.</t>
  </si>
  <si>
    <t>D.</t>
  </si>
  <si>
    <t>Engedélyezett létszám:</t>
  </si>
  <si>
    <t>Működési bevételek összesen (A + D)</t>
  </si>
  <si>
    <t>Működési kiadások összesen (B + C)</t>
  </si>
  <si>
    <t>Beruházások</t>
  </si>
  <si>
    <t>Felhalmozási bevételek összesen (A + D)</t>
  </si>
  <si>
    <t>Felhalmozási kiadások összesen (B + C)</t>
  </si>
  <si>
    <t>Működési bevételek</t>
  </si>
  <si>
    <t>A támogatás megnevezése</t>
  </si>
  <si>
    <t>Mentesség</t>
  </si>
  <si>
    <t>Kedvezmény</t>
  </si>
  <si>
    <t>Összesen eFt</t>
  </si>
  <si>
    <t>mértéke %</t>
  </si>
  <si>
    <t>Összege eFt</t>
  </si>
  <si>
    <t>Mértéke %</t>
  </si>
  <si>
    <t>Helyi iparűzési adó</t>
  </si>
  <si>
    <t>Építményadó</t>
  </si>
  <si>
    <t>Kommunális adó</t>
  </si>
  <si>
    <t>Telekadó</t>
  </si>
  <si>
    <t xml:space="preserve">Szociális étkeztetés </t>
  </si>
  <si>
    <t xml:space="preserve">Idősek Otthona </t>
  </si>
  <si>
    <t>Helyiségek hasznosításából származó bevétel</t>
  </si>
  <si>
    <t>2/2005. (I. 31.)</t>
  </si>
  <si>
    <t>Lakosság részére lakásépítéshez, lakásfelújításhoz nyújtott kölcsönök elengedése</t>
  </si>
  <si>
    <t>Egyéb nyújtott kedvezmény vagy kölcsön elengedése</t>
  </si>
  <si>
    <t>Adósságot keletkeztető ügyletekből és kezességvállalásokból fennálló kötelezettségek</t>
  </si>
  <si>
    <t>Készfizető kezesség</t>
  </si>
  <si>
    <t>2016.</t>
  </si>
  <si>
    <t>2017.</t>
  </si>
  <si>
    <t>2018-2026.</t>
  </si>
  <si>
    <t>VÜZ Nonprofit Kft hitelfelvétel 9/2011.(I.27.) - Tőketartozás: 201.210 EUR,  lejárata 2025.12.31. célja: Keszthely piaci parkolók létesítése. Tőketartozás: 88.690 EUR, lejárata 2026.01.31., célja: Keszt-hely Fő tér rekonstrukció keretében a Keszthelyi Városüzemeltető Kft saját erejének biztosítása. (295.-Ft árfolyamon 85.521 eFt)</t>
  </si>
  <si>
    <t>Összes készfizető kezesség:</t>
  </si>
  <si>
    <t>Hitel</t>
  </si>
  <si>
    <t>Részletfizetés</t>
  </si>
  <si>
    <t>2018-2029.</t>
  </si>
  <si>
    <t>Zala Megyei Önkormányzat - Mozgás Háza 2010.03.10-2029.03.10</t>
  </si>
  <si>
    <t>Készfizető kezesség kamata, egyéb bankköltségek</t>
  </si>
  <si>
    <t>VÜZ Nonprofit Kft hitelfelvétel 9/2011.(I.27.) - Tőketartozás: 201.210 EUR,  lejárata 2025.12.31. célja: Keszthely piaci parkolók létesítése. Tőketartozás: 88.690 EUR, lejárata 2026.01.31., célja: Keszthely Fő tér rek.keretében a Keszthelyi VÜZ Kft saját erejének biztosítása. (295.-Ft árfolyamon 85.521 eFt)</t>
  </si>
  <si>
    <t>Egyéb kötelezettségek</t>
  </si>
  <si>
    <t>Nemzeti Kat. Program Nonprofit Kft. (adatbázis frissítése) 13/2010. ( I. 28.)</t>
  </si>
  <si>
    <t xml:space="preserve">Pannon EGTC tagdíj 222/2010. (VII.29.) </t>
  </si>
  <si>
    <t>42/2013. (XI. 29.)</t>
  </si>
  <si>
    <t>Eredeti előirányzat</t>
  </si>
  <si>
    <t>Felhalmozási hiány (A-B) :</t>
  </si>
  <si>
    <t>Nem lakóing.bérbeadás 013350</t>
  </si>
  <si>
    <t>Önk.jogalkotás 011130</t>
  </si>
  <si>
    <t>Közcélú fogl. 041233</t>
  </si>
  <si>
    <t>Felhalmozási célú bevételek összesen:</t>
  </si>
  <si>
    <t>ebből: köt.feladat</t>
  </si>
  <si>
    <t>Kötelező feladatok</t>
  </si>
  <si>
    <t>Önként vállalt feladatok</t>
  </si>
  <si>
    <t>Kötelező feladat</t>
  </si>
  <si>
    <t>Önként vállalt feladat</t>
  </si>
  <si>
    <t xml:space="preserve">Működési bevételek </t>
  </si>
  <si>
    <t>Ellátottak pénzbeli jutt.</t>
  </si>
  <si>
    <t>Maradvány igénybevétele</t>
  </si>
  <si>
    <t>Önk. Funkcióra nem sorolható bev.900020</t>
  </si>
  <si>
    <t xml:space="preserve">Kormányzati funkciók </t>
  </si>
  <si>
    <t xml:space="preserve">Munka-adókat terhelő járulékok </t>
  </si>
  <si>
    <t>Támogatás ÁHT-n belülre</t>
  </si>
  <si>
    <t>Támogatás ÁHT-n kivülre</t>
  </si>
  <si>
    <t>Tartalék</t>
  </si>
  <si>
    <t>Termőföld bérbeadásból származó SZJA</t>
  </si>
  <si>
    <t xml:space="preserve">Építményadó </t>
  </si>
  <si>
    <t>Magánszemélyek kommunális adója</t>
  </si>
  <si>
    <t>Bírság, pótlék, közigazgatási bírság</t>
  </si>
  <si>
    <t>Helyi önkormányzatok kiegészítő támogatásai</t>
  </si>
  <si>
    <t>Települési önkormányzatok egyes köznevelési fel tám.</t>
  </si>
  <si>
    <t>Ingatlan értékesítése</t>
  </si>
  <si>
    <t>Felhalmozási bevételek</t>
  </si>
  <si>
    <t>Működési célú átvett pénzeszközök</t>
  </si>
  <si>
    <t>Kölcsön visszatérülése</t>
  </si>
  <si>
    <t xml:space="preserve">Egyéb működési célú átvett pénzeszközök </t>
  </si>
  <si>
    <t xml:space="preserve">Felhalmozási célú átvett pénzeszközök </t>
  </si>
  <si>
    <t>Egyéb felhalmozási célú átvett pénzeszközök</t>
  </si>
  <si>
    <t>Munkaadókat terhelő járulékok és szociális hozzájárulási adó</t>
  </si>
  <si>
    <t>Kölcsön  nyújtása ÁHT-n kívülre</t>
  </si>
  <si>
    <t>Egyéb működési célú támogatások ÁHT-n kívülre</t>
  </si>
  <si>
    <t>Egyéb felhalmozási célú kiadások</t>
  </si>
  <si>
    <t>Kölcsön nyújtása ÁHT-n kívülre</t>
  </si>
  <si>
    <t>Egyéb felhalm. célú támogatások ÁHT-n kívülre</t>
  </si>
  <si>
    <t>Egyéb felhalm. célú támogatások ÁHT-n belülre</t>
  </si>
  <si>
    <t xml:space="preserve">Beruházások </t>
  </si>
  <si>
    <t xml:space="preserve">Felújítások </t>
  </si>
  <si>
    <t>Helyi önkormányzatok működésének általános támogatása</t>
  </si>
  <si>
    <t>Települési önkormányzatok kulturális feladatainak tám.</t>
  </si>
  <si>
    <t>Felhalmozási célú átvett pénzeszközök</t>
  </si>
  <si>
    <t>Önkormány-zatok működési támogatásai</t>
  </si>
  <si>
    <t>Önkormányzatok működési támogatásai</t>
  </si>
  <si>
    <t>Tám. áht-n belülre</t>
  </si>
  <si>
    <t>Tám. áht-n kivülre</t>
  </si>
  <si>
    <t>Egyéb felhalmozási célú kiadások ÁHT-n kívülre</t>
  </si>
  <si>
    <t>Működési hiány-/többlet+ (A-B) :</t>
  </si>
  <si>
    <t>Önkormányzati rendelet</t>
  </si>
  <si>
    <t>Talajterhelési díj</t>
  </si>
  <si>
    <t>Iparűzési adó</t>
  </si>
  <si>
    <t>Köz-fogl. létszáma</t>
  </si>
  <si>
    <t xml:space="preserve">Egyéb működési célú támogatások ÁHT-n belülre </t>
  </si>
  <si>
    <t>Támogatási célú fin. műveletek 018030</t>
  </si>
  <si>
    <t>Önkor. elsz. kp. kv 018010</t>
  </si>
  <si>
    <t>Államháztartáson belüli megelőlegezések</t>
  </si>
  <si>
    <t>Keszthely Város Önkormányzata hiteltartozással nem rendelkezik</t>
  </si>
  <si>
    <t>Keszthelyi HUSZ Hulladékszállító Egyszemélyes Nonprofit Kft. - 254/2015. (XI. 26.)  2016. 01. 04-2016. 12. 30-ig (Folyószámlahitel 22.000 eFt, Forgóeszközfinanszírozási kölcsön 8.000 eFt.)</t>
  </si>
  <si>
    <t>Települési önkormányzatok szociális, gyermekjóléti és gyermekétkeztetési feladatainak támogatása</t>
  </si>
  <si>
    <t>ÉNYKK Északnyugat-magyarországi Közlekedési Központ Zrt.</t>
  </si>
  <si>
    <t>ÉNYKK Északnyugat-magyarországi Közlekedési Központ Zrt. - Kertvárosi iskolajárat</t>
  </si>
  <si>
    <t>ÉNYKK Északnyugat-magyarországi Közlekedési Központ Zrt. - Szendrey major helyijárat</t>
  </si>
  <si>
    <t>SISTRADE KFT - közvilágítási aktív elemek karbantartása 2015-2020.</t>
  </si>
  <si>
    <t>PREVIDENT Fogászati Szolgáltató Kft.- fogszabályozás</t>
  </si>
  <si>
    <t>2018-2020.</t>
  </si>
  <si>
    <t>Beruhá-zások</t>
  </si>
  <si>
    <t>Támogatási célú finanszírozási műveletek ( 018030 )</t>
  </si>
  <si>
    <t>Keszthelyi HUSZ Hulladékszállító Egyszemélyes Nonprofit Kft.   329/2016. (XI. 24.) 2017. 01. 02-2017. 12. 29-ig (Folyószámlahitel 22.000 eFt, Forgóeszközfinanszírozási kölcsön 5.000 eFt.)</t>
  </si>
  <si>
    <t xml:space="preserve">BAHART Zrt. tőkeemelése </t>
  </si>
  <si>
    <t>7/2016. (III. 31.)</t>
  </si>
  <si>
    <t>Város-és község-gazd. szolg.  066020</t>
  </si>
  <si>
    <t>Szociális étkeztetés 107051</t>
  </si>
  <si>
    <t>ifjúság- egészségügyi szolgáltatás '074032</t>
  </si>
  <si>
    <t>Zalaszántó Község  Önkormányzata:</t>
  </si>
  <si>
    <t>Zalaszáántó Község  Önkormányzata</t>
  </si>
  <si>
    <t>VIS MAJOR pályázat</t>
  </si>
  <si>
    <t xml:space="preserve">Polgármesteri Hivatal  felújítása </t>
  </si>
  <si>
    <t>Zalaszántó Község Önkormányzata</t>
  </si>
  <si>
    <t>Családsegítő és gyermekjóléti  társulás</t>
  </si>
  <si>
    <t>3.</t>
  </si>
  <si>
    <t>2018. évi terv</t>
  </si>
  <si>
    <t>Szociális ösztöndíjak ( '011130 )</t>
  </si>
  <si>
    <t>K5</t>
  </si>
  <si>
    <t>Orvosi rendelő pályázat</t>
  </si>
  <si>
    <t>Családsegítő és gyermekjóléti szolg.</t>
  </si>
  <si>
    <t xml:space="preserve">   tagdíj</t>
  </si>
  <si>
    <t>Zalaszántói Közös Önkormányzati Hivatal</t>
  </si>
  <si>
    <t xml:space="preserve">   Hozzájárulás</t>
  </si>
  <si>
    <t>5.</t>
  </si>
  <si>
    <t>Khely társulás</t>
  </si>
  <si>
    <t>1.</t>
  </si>
  <si>
    <t>Kisértékű tárgyi eszköz (011130)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</si>
  <si>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</si>
  <si>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</si>
  <si>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</si>
  <si>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</si>
  <si>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</si>
  <si>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</si>
  <si>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</si>
  <si>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</si>
  <si>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</si>
  <si>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</si>
  <si>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</si>
  <si>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</si>
  <si>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ÖSSZ.</t>
  </si>
  <si>
    <t>6.</t>
  </si>
  <si>
    <t>7.</t>
  </si>
  <si>
    <t>8.</t>
  </si>
  <si>
    <t>12.</t>
  </si>
  <si>
    <t>13.</t>
  </si>
  <si>
    <t>18.</t>
  </si>
  <si>
    <t>17.</t>
  </si>
  <si>
    <t>16.</t>
  </si>
  <si>
    <t>19.</t>
  </si>
  <si>
    <t>ebből: Önkormányzat - 6 fő választott tisztségviselő</t>
  </si>
  <si>
    <t>2019. előirányzat</t>
  </si>
  <si>
    <t>2020. előirányzat</t>
  </si>
  <si>
    <t>B1</t>
  </si>
  <si>
    <t>B3</t>
  </si>
  <si>
    <t>B4</t>
  </si>
  <si>
    <t>B6</t>
  </si>
  <si>
    <t>B2</t>
  </si>
  <si>
    <t>B7</t>
  </si>
  <si>
    <t>B8</t>
  </si>
  <si>
    <t>K1</t>
  </si>
  <si>
    <t>K2</t>
  </si>
  <si>
    <t>K3</t>
  </si>
  <si>
    <t>K4</t>
  </si>
  <si>
    <t>K6</t>
  </si>
  <si>
    <t>K7</t>
  </si>
  <si>
    <t>Felújítások</t>
  </si>
  <si>
    <t>2021. előirányzat</t>
  </si>
  <si>
    <t xml:space="preserve">2018.-2021.  évi költségvetési bevételei és kiadásai </t>
  </si>
  <si>
    <t>Zalaszántó  Község Önkormányzata</t>
  </si>
  <si>
    <t>Ft</t>
  </si>
  <si>
    <t>Módosított előirányzat</t>
  </si>
  <si>
    <t>Teljesítés</t>
  </si>
  <si>
    <t>78 245 137</t>
  </si>
  <si>
    <t>Működési célú támogatások államháztartáson belülről  B1</t>
  </si>
  <si>
    <t xml:space="preserve"> Közhatalmi bevételek B3</t>
  </si>
  <si>
    <t>Működési bevltelek B4</t>
  </si>
  <si>
    <t>Működési célú átvett pénzeszközök B6</t>
  </si>
  <si>
    <t xml:space="preserve"> Felhalmozási bevételek B5</t>
  </si>
  <si>
    <t>Felhalmozási célú támogatások ÁHT-n belülről B2</t>
  </si>
  <si>
    <t>Felhalmozási célú átvett pénzeszközök B7</t>
  </si>
  <si>
    <t>Maradvány igénybevétele B813</t>
  </si>
  <si>
    <t>Államháztartáson belüli megelőlegezések (B814)</t>
  </si>
  <si>
    <t>4 464 668</t>
  </si>
  <si>
    <t xml:space="preserve"> -Önkormányzatok működési támogatásai B11</t>
  </si>
  <si>
    <t>II. Finanszírozási célú bevételek</t>
  </si>
  <si>
    <t xml:space="preserve"> Személyi juttatások K1</t>
  </si>
  <si>
    <t>Munkaadókat terhelő járulékok  K2</t>
  </si>
  <si>
    <t>Dologi kiadások K3</t>
  </si>
  <si>
    <t>Ellátottak pénzbeli juttatásai K4</t>
  </si>
  <si>
    <t>Egyéb működési kiadások K5</t>
  </si>
  <si>
    <t>II. Finanszírozási célú kiadások</t>
  </si>
  <si>
    <t xml:space="preserve"> Beruházások K6</t>
  </si>
  <si>
    <t>Felújítások K7</t>
  </si>
  <si>
    <t>Államháztartáson belüli megelőlegezések K914</t>
  </si>
  <si>
    <t>Központi Irányítószervi támogatások K915</t>
  </si>
  <si>
    <t xml:space="preserve">Egyéb működési célú támogatások bevételei államháztartáson belülről </t>
  </si>
  <si>
    <t xml:space="preserve">Felhalmozási célú támogatások államháztartáson belülről </t>
  </si>
  <si>
    <t xml:space="preserve">Egyéb áruhasználati és szolgáltatási adók </t>
  </si>
  <si>
    <t xml:space="preserve">Egyéb közhatalmi bevételek </t>
  </si>
  <si>
    <t>A helyi önkormányzatok előző évi elszámolásából származó kiadások</t>
  </si>
  <si>
    <t>Tartalékok</t>
  </si>
  <si>
    <t>Eredeti ei.</t>
  </si>
  <si>
    <t>Módosított ei.</t>
  </si>
  <si>
    <t>Felhalmozási célú támogatások</t>
  </si>
  <si>
    <t>B1-8</t>
  </si>
  <si>
    <t>Településfejlesztési projektek és támogatásuk 062020</t>
  </si>
  <si>
    <t>Család-és nővédelmi gondozás 074031</t>
  </si>
  <si>
    <t>Köztemető 013320</t>
  </si>
  <si>
    <t>Közművelődés 082091</t>
  </si>
  <si>
    <t>Gyermekvédelmi pénzbeli és természetbeni ellátások 104051</t>
  </si>
  <si>
    <t>ÁHT-n belüli megelőlegezés</t>
  </si>
  <si>
    <t xml:space="preserve">Közhatalmi bevételek </t>
  </si>
  <si>
    <t>Gyermekétkeztetés 096015</t>
  </si>
  <si>
    <t>20 046 112</t>
  </si>
  <si>
    <t>13 597 951</t>
  </si>
  <si>
    <t>371 459</t>
  </si>
  <si>
    <t>219 059</t>
  </si>
  <si>
    <t>Irányítószervi támogatás</t>
  </si>
  <si>
    <t>36 790 209</t>
  </si>
  <si>
    <t>497 332</t>
  </si>
  <si>
    <t>Pénzforgalom nélk.bev.</t>
  </si>
  <si>
    <t>B 1-8</t>
  </si>
  <si>
    <t>1 177 188</t>
  </si>
  <si>
    <t>326 986</t>
  </si>
  <si>
    <t>24 467 470</t>
  </si>
  <si>
    <t>24 050 197</t>
  </si>
  <si>
    <t>Zalaszántói Közös Önkormányzati  Hivatal eredeti ei.</t>
  </si>
  <si>
    <t>Zalaszántói Kópékuckó Óvoda eredeti ei.</t>
  </si>
  <si>
    <t>2018. Eredeti</t>
  </si>
  <si>
    <t>2018. Módosítás</t>
  </si>
  <si>
    <t>Felhalmozási célú támogatások ÁHT-n belüről B2</t>
  </si>
  <si>
    <t>Finanszírozási bevételek B8</t>
  </si>
  <si>
    <t>ÁHT-n belüli megelőleg. visszafiz.</t>
  </si>
  <si>
    <t>23 034 129</t>
  </si>
  <si>
    <t>3 174 199</t>
  </si>
  <si>
    <t>A helyi önkormányzatok előző évi elszámolásából származó kiadások </t>
  </si>
  <si>
    <t>14 562 100</t>
  </si>
  <si>
    <t>K506</t>
  </si>
  <si>
    <t>K512</t>
  </si>
  <si>
    <t>K502</t>
  </si>
  <si>
    <t>K513</t>
  </si>
  <si>
    <t>13 549 277</t>
  </si>
  <si>
    <t>22 268 112</t>
  </si>
  <si>
    <t>10 239 175</t>
  </si>
  <si>
    <t>19 372 202</t>
  </si>
  <si>
    <t>3 960 000</t>
  </si>
  <si>
    <t>2 639 444</t>
  </si>
  <si>
    <t>19 136 425</t>
  </si>
  <si>
    <t>3 850 138</t>
  </si>
  <si>
    <t>2 275 826</t>
  </si>
  <si>
    <t>25 971 646</t>
  </si>
  <si>
    <t>25 262 389</t>
  </si>
  <si>
    <t>38 600 298</t>
  </si>
  <si>
    <t>6 150 000</t>
  </si>
  <si>
    <t>6 605 848</t>
  </si>
  <si>
    <t>32 160 258</t>
  </si>
  <si>
    <t>6 385 688</t>
  </si>
  <si>
    <t>11 991 470</t>
  </si>
  <si>
    <t>11 877 507</t>
  </si>
  <si>
    <t>6 904 160</t>
  </si>
  <si>
    <t>49 900 470</t>
  </si>
  <si>
    <t>57 333 653</t>
  </si>
  <si>
    <t>45 679 300</t>
  </si>
  <si>
    <t>Zalaszántói Közös Önklormányzati Hivatal eredeti előirányzat</t>
  </si>
  <si>
    <t>Zalaszántói Kópékukó Óvoda eredeti előirányzat</t>
  </si>
  <si>
    <t>250 000</t>
  </si>
  <si>
    <t>229 194</t>
  </si>
  <si>
    <t xml:space="preserve"> Pethő kúria fejlesztése</t>
  </si>
  <si>
    <t xml:space="preserve"> Köztemető alapzat</t>
  </si>
  <si>
    <t xml:space="preserve"> Ebr pályázat EBR396331</t>
  </si>
  <si>
    <t xml:space="preserve"> Ebr pályázat EBR404498</t>
  </si>
  <si>
    <t>Egyéb működési célú támogatások ÁHT-n belülre K506</t>
  </si>
  <si>
    <t>Keszthely és Környéke Kistérségi Többcélú Társulás Szociális Szolgáltató Központ</t>
  </si>
  <si>
    <t xml:space="preserve">Civil szervezetek működési támogatása </t>
  </si>
  <si>
    <t>Eredeti összesen</t>
  </si>
  <si>
    <t>Teljesítés összesen</t>
  </si>
  <si>
    <t>Módósított összesen</t>
  </si>
  <si>
    <t>Munkaadókat terhelő járulékok és szhó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</si>
  <si>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</si>
  <si>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</si>
  <si>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</si>
  <si>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</si>
  <si>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</si>
  <si>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</si>
  <si>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045160 Közutak, hidak, alagutak üzemeltetése, fenntartása</t>
  </si>
  <si>
    <t>062020 Településfejlesztési projektek és támogatásuk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</si>
  <si>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</si>
  <si>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</si>
  <si>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</si>
  <si>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</si>
  <si>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074031 Család és nővédelmi egészségügyi gondozás</t>
  </si>
  <si>
    <t>082044 Könyvtári szolgáltatások</t>
  </si>
  <si>
    <t>082091 Közművelődés - közösségi és társadalmi részvétel fejlesztése</t>
  </si>
  <si>
    <t>082092 Közművelődés - hagyományos közösségi kulturális értékek gondozása</t>
  </si>
  <si>
    <t>096015 Gyermekétkeztetés köznevelési intézményben</t>
  </si>
  <si>
    <t>104037 Intézményen kívüli gyermekétkeztetés</t>
  </si>
  <si>
    <t>104051 Gyermekvédelmi pénzbeli és természetbeni ellátások</t>
  </si>
  <si>
    <t>107051 Szociális étkeztetés</t>
  </si>
  <si>
    <t>107055 Falugondnoki, tanyagondnoki szolgáltatás</t>
  </si>
  <si>
    <t>107060 Egyéb szociális pénzbeli és természetbeni ellátások, támogatások</t>
  </si>
  <si>
    <t>Személyi juttatások K1</t>
  </si>
  <si>
    <t>Eredeti előiráőnyzat</t>
  </si>
  <si>
    <t>Munkaadókat terhelő járulékok és szociális hozzájárulási K2</t>
  </si>
  <si>
    <t>Ellátotottak pénbeli juttatásai K4</t>
  </si>
  <si>
    <t>A helyi önkormányzatok előző évi elszámolásából származó kiadások K502</t>
  </si>
  <si>
    <t>Egyéb működési célú támogatások államháztartáson belülre K506</t>
  </si>
  <si>
    <t>Egyéb működési célú támogatások államháztartáson kívülre K512</t>
  </si>
  <si>
    <t>Tartalélok K513</t>
  </si>
  <si>
    <t>Beruházások K6</t>
  </si>
  <si>
    <t>Központi, irányító szervi támogatások folyósítása (K915)</t>
  </si>
  <si>
    <t>Átlagos statisztikai állományi létszám</t>
  </si>
  <si>
    <t>107061 Szociáis ellátások</t>
  </si>
  <si>
    <t>B814</t>
  </si>
  <si>
    <t>B813</t>
  </si>
  <si>
    <t>Irányítószervi támogatás B814</t>
  </si>
  <si>
    <t>Felhalmoztási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</si>
</sst>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\-??\ _F_t_-;_-@_-"/>
    <numFmt numFmtId="165" formatCode="_-* #,##0\ _F_t_-;\-* #,##0\ _F_t_-;_-* \-??\ _F_t_-;_-@_-"/>
    <numFmt numFmtId="166" formatCode="_-* #,##0\ _F_t_-;\-* #,##0\ _F_t_-;_-* &quot;-&quot;??\ _F_t_-;_-@_-"/>
    <numFmt numFmtId="167" formatCode="#,##0_ ;\-#,##0\ "/>
  </numFmts>
  <fonts count="38" x14ac:knownFonts="1">
    <font>
      <sz val="10"/>
      <name val="Arial"/>
      <family val="2"/>
      <charset val="238"/>
    </font>
    <font>
      <sz val="10"/>
      <name val="Book Antiqua"/>
      <family val="1"/>
      <charset val="238"/>
    </font>
    <font>
      <b/>
      <sz val="10"/>
      <name val="Book Antiqua"/>
      <family val="1"/>
      <charset val="238"/>
    </font>
    <font>
      <sz val="11"/>
      <name val="Book Antiqua"/>
      <family val="1"/>
      <charset val="238"/>
    </font>
    <font>
      <b/>
      <sz val="11"/>
      <name val="Book Antiqua"/>
      <family val="1"/>
      <charset val="238"/>
    </font>
    <font>
      <b/>
      <i/>
      <sz val="16"/>
      <name val="Arial"/>
      <family val="2"/>
      <charset val="238"/>
    </font>
    <font>
      <sz val="10"/>
      <name val="Arial"/>
      <family val="2"/>
      <charset val="238"/>
    </font>
    <font>
      <sz val="7"/>
      <name val="Book Antiqua"/>
      <family val="1"/>
      <charset val="238"/>
    </font>
    <font>
      <b/>
      <sz val="9"/>
      <name val="Book Antiqua"/>
      <family val="1"/>
      <charset val="238"/>
    </font>
    <font>
      <sz val="8"/>
      <name val="Book Antiqua"/>
      <family val="1"/>
      <charset val="238"/>
    </font>
    <font>
      <sz val="9"/>
      <name val="Book Antiqua"/>
      <family val="1"/>
      <charset val="238"/>
    </font>
    <font>
      <b/>
      <sz val="10"/>
      <name val="Arial"/>
      <family val="2"/>
      <charset val="238"/>
    </font>
    <font>
      <b/>
      <sz val="10"/>
      <name val="Book Antiqua"/>
      <family val="1"/>
    </font>
    <font>
      <sz val="10"/>
      <name val="Arial CE"/>
      <charset val="238"/>
    </font>
    <font>
      <sz val="10"/>
      <name val="Book Antiqua"/>
      <family val="1"/>
    </font>
    <font>
      <b/>
      <sz val="8"/>
      <name val="Book Antiqua"/>
      <family val="1"/>
      <charset val="238"/>
    </font>
    <font>
      <b/>
      <sz val="7"/>
      <name val="Book Antiqua"/>
      <family val="1"/>
      <charset val="238"/>
    </font>
    <font>
      <sz val="8"/>
      <name val="Arial"/>
      <family val="2"/>
      <charset val="238"/>
    </font>
    <font>
      <b/>
      <i/>
      <sz val="10"/>
      <name val="Book Antiqua"/>
      <family val="1"/>
      <charset val="238"/>
    </font>
    <font>
      <sz val="9"/>
      <name val="Book Antiqua"/>
      <family val="1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Book Antiqua"/>
      <family val="1"/>
      <charset val="238"/>
    </font>
    <font>
      <i/>
      <sz val="8"/>
      <name val="Book Antiqua"/>
      <family val="1"/>
      <charset val="238"/>
    </font>
    <font>
      <i/>
      <sz val="9"/>
      <name val="Book Antiqua"/>
      <family val="1"/>
      <charset val="238"/>
    </font>
    <font>
      <i/>
      <sz val="7"/>
      <name val="Book Antiqua"/>
      <family val="1"/>
      <charset val="238"/>
    </font>
    <font>
      <i/>
      <sz val="10"/>
      <name val="Book Antiqua"/>
      <family val="1"/>
      <charset val="238"/>
    </font>
    <font>
      <b/>
      <sz val="7"/>
      <name val="Arial CE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i/>
      <sz val="9"/>
      <name val="Book Antiqu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Protection="0">
      <alignment horizontal="center"/>
    </xf>
    <xf numFmtId="164" fontId="6" fillId="0" borderId="0" applyFill="0" applyBorder="0" applyAlignment="0" applyProtection="0"/>
  </cellStyleXfs>
  <cellXfs count="5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1" fillId="0" borderId="0" xfId="0" applyFont="1" applyFill="1"/>
    <xf numFmtId="0" fontId="2" fillId="0" borderId="0" xfId="0" applyFont="1" applyBorder="1"/>
    <xf numFmtId="0" fontId="9" fillId="0" borderId="0" xfId="0" applyFont="1"/>
    <xf numFmtId="166" fontId="3" fillId="0" borderId="0" xfId="2" applyNumberFormat="1" applyFont="1" applyFill="1" applyBorder="1"/>
    <xf numFmtId="166" fontId="1" fillId="0" borderId="4" xfId="2" applyNumberFormat="1" applyFont="1" applyFill="1" applyBorder="1"/>
    <xf numFmtId="166" fontId="1" fillId="0" borderId="5" xfId="2" applyNumberFormat="1" applyFont="1" applyFill="1" applyBorder="1"/>
    <xf numFmtId="166" fontId="1" fillId="0" borderId="6" xfId="2" applyNumberFormat="1" applyFont="1" applyFill="1" applyBorder="1"/>
    <xf numFmtId="0" fontId="3" fillId="0" borderId="0" xfId="0" applyFont="1" applyBorder="1"/>
    <xf numFmtId="0" fontId="3" fillId="0" borderId="5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vertical="top" wrapText="1"/>
    </xf>
    <xf numFmtId="166" fontId="13" fillId="0" borderId="0" xfId="2" applyNumberFormat="1" applyFont="1"/>
    <xf numFmtId="0" fontId="1" fillId="0" borderId="0" xfId="0" applyFont="1" applyAlignment="1">
      <alignment horizontal="left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165" fontId="4" fillId="0" borderId="24" xfId="2" applyNumberFormat="1" applyFont="1" applyFill="1" applyBorder="1" applyAlignment="1" applyProtection="1">
      <alignment horizontal="left" wrapText="1"/>
    </xf>
    <xf numFmtId="166" fontId="1" fillId="0" borderId="28" xfId="2" applyNumberFormat="1" applyFont="1" applyFill="1" applyBorder="1"/>
    <xf numFmtId="166" fontId="14" fillId="0" borderId="5" xfId="2" applyNumberFormat="1" applyFont="1" applyFill="1" applyBorder="1" applyAlignment="1">
      <alignment wrapText="1"/>
    </xf>
    <xf numFmtId="166" fontId="12" fillId="0" borderId="5" xfId="2" applyNumberFormat="1" applyFont="1" applyFill="1" applyBorder="1" applyAlignment="1">
      <alignment horizontal="center"/>
    </xf>
    <xf numFmtId="0" fontId="12" fillId="0" borderId="5" xfId="0" applyFont="1" applyFill="1" applyBorder="1"/>
    <xf numFmtId="0" fontId="14" fillId="0" borderId="0" xfId="0" applyFont="1" applyFill="1"/>
    <xf numFmtId="0" fontId="13" fillId="0" borderId="0" xfId="0" applyFont="1" applyFill="1"/>
    <xf numFmtId="0" fontId="2" fillId="0" borderId="13" xfId="0" applyFont="1" applyBorder="1"/>
    <xf numFmtId="0" fontId="4" fillId="0" borderId="12" xfId="0" applyFont="1" applyBorder="1" applyAlignment="1">
      <alignment horizontal="center" vertical="center" wrapText="1"/>
    </xf>
    <xf numFmtId="2" fontId="3" fillId="0" borderId="0" xfId="0" applyNumberFormat="1" applyFont="1"/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/>
    <xf numFmtId="166" fontId="12" fillId="0" borderId="0" xfId="2" applyNumberFormat="1" applyFont="1" applyBorder="1" applyAlignment="1">
      <alignment horizontal="center" vertical="center" wrapText="1"/>
    </xf>
    <xf numFmtId="166" fontId="14" fillId="0" borderId="0" xfId="2" applyNumberFormat="1" applyFont="1" applyFill="1" applyBorder="1"/>
    <xf numFmtId="166" fontId="13" fillId="0" borderId="0" xfId="2" applyNumberFormat="1" applyFont="1" applyFill="1" applyBorder="1"/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8" xfId="0" applyFont="1" applyFill="1" applyBorder="1" applyAlignment="1">
      <alignment horizontal="center"/>
    </xf>
    <xf numFmtId="166" fontId="3" fillId="0" borderId="28" xfId="2" applyNumberFormat="1" applyFont="1" applyFill="1" applyBorder="1"/>
    <xf numFmtId="166" fontId="3" fillId="0" borderId="33" xfId="0" applyNumberFormat="1" applyFont="1" applyFill="1" applyBorder="1"/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6" fontId="3" fillId="0" borderId="5" xfId="2" applyNumberFormat="1" applyFont="1" applyFill="1" applyBorder="1"/>
    <xf numFmtId="166" fontId="3" fillId="0" borderId="29" xfId="0" applyNumberFormat="1" applyFont="1" applyFill="1" applyBorder="1"/>
    <xf numFmtId="0" fontId="3" fillId="0" borderId="30" xfId="0" applyFont="1" applyBorder="1" applyAlignment="1">
      <alignment wrapText="1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166" fontId="3" fillId="0" borderId="5" xfId="2" applyNumberFormat="1" applyFont="1" applyBorder="1" applyAlignment="1">
      <alignment horizontal="center" vertical="center"/>
    </xf>
    <xf numFmtId="166" fontId="3" fillId="0" borderId="29" xfId="2" applyNumberFormat="1" applyFont="1" applyBorder="1" applyAlignment="1">
      <alignment horizontal="center" vertical="center"/>
    </xf>
    <xf numFmtId="0" fontId="4" fillId="0" borderId="32" xfId="0" applyFont="1" applyBorder="1"/>
    <xf numFmtId="166" fontId="4" fillId="0" borderId="17" xfId="0" applyNumberFormat="1" applyFont="1" applyBorder="1"/>
    <xf numFmtId="0" fontId="3" fillId="0" borderId="0" xfId="0" applyFont="1" applyFill="1" applyAlignment="1"/>
    <xf numFmtId="166" fontId="3" fillId="0" borderId="0" xfId="0" applyNumberFormat="1" applyFont="1"/>
    <xf numFmtId="0" fontId="18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6" fontId="2" fillId="0" borderId="0" xfId="2" applyNumberFormat="1" applyFont="1" applyBorder="1"/>
    <xf numFmtId="1" fontId="1" fillId="0" borderId="30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wrapText="1"/>
    </xf>
    <xf numFmtId="166" fontId="1" fillId="0" borderId="35" xfId="2" applyNumberFormat="1" applyFont="1" applyBorder="1"/>
    <xf numFmtId="166" fontId="1" fillId="0" borderId="5" xfId="2" applyNumberFormat="1" applyFont="1" applyBorder="1"/>
    <xf numFmtId="166" fontId="2" fillId="0" borderId="29" xfId="2" applyNumberFormat="1" applyFont="1" applyBorder="1"/>
    <xf numFmtId="166" fontId="2" fillId="0" borderId="12" xfId="2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166" fontId="2" fillId="0" borderId="0" xfId="2" applyNumberFormat="1" applyFont="1" applyBorder="1" applyAlignment="1">
      <alignment wrapText="1"/>
    </xf>
    <xf numFmtId="0" fontId="2" fillId="0" borderId="13" xfId="0" applyFont="1" applyBorder="1" applyAlignment="1">
      <alignment horizontal="center"/>
    </xf>
    <xf numFmtId="166" fontId="1" fillId="0" borderId="36" xfId="2" applyNumberFormat="1" applyFont="1" applyBorder="1"/>
    <xf numFmtId="0" fontId="2" fillId="0" borderId="37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166" fontId="2" fillId="0" borderId="38" xfId="2" applyNumberFormat="1" applyFont="1" applyBorder="1"/>
    <xf numFmtId="166" fontId="2" fillId="0" borderId="0" xfId="2" applyNumberFormat="1" applyFont="1" applyFill="1" applyBorder="1"/>
    <xf numFmtId="0" fontId="2" fillId="0" borderId="32" xfId="0" applyFont="1" applyBorder="1"/>
    <xf numFmtId="166" fontId="2" fillId="0" borderId="13" xfId="0" applyNumberFormat="1" applyFont="1" applyBorder="1"/>
    <xf numFmtId="166" fontId="2" fillId="0" borderId="17" xfId="2" applyNumberFormat="1" applyFont="1" applyBorder="1"/>
    <xf numFmtId="0" fontId="1" fillId="0" borderId="3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6" fontId="2" fillId="0" borderId="0" xfId="0" applyNumberFormat="1" applyFont="1" applyBorder="1"/>
    <xf numFmtId="0" fontId="2" fillId="0" borderId="14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39" xfId="0" applyFont="1" applyBorder="1" applyAlignment="1">
      <alignment wrapText="1"/>
    </xf>
    <xf numFmtId="0" fontId="2" fillId="0" borderId="14" xfId="0" applyFont="1" applyBorder="1" applyAlignment="1">
      <alignment horizontal="center"/>
    </xf>
    <xf numFmtId="0" fontId="2" fillId="0" borderId="11" xfId="0" applyFont="1" applyBorder="1"/>
    <xf numFmtId="166" fontId="2" fillId="0" borderId="12" xfId="0" applyNumberFormat="1" applyFont="1" applyBorder="1"/>
    <xf numFmtId="0" fontId="10" fillId="0" borderId="0" xfId="0" applyFont="1"/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166" fontId="3" fillId="3" borderId="5" xfId="2" applyNumberFormat="1" applyFont="1" applyFill="1" applyBorder="1"/>
    <xf numFmtId="0" fontId="3" fillId="3" borderId="5" xfId="0" applyFont="1" applyFill="1" applyBorder="1" applyAlignment="1">
      <alignment horizontal="center"/>
    </xf>
    <xf numFmtId="166" fontId="3" fillId="3" borderId="29" xfId="0" applyNumberFormat="1" applyFont="1" applyFill="1" applyBorder="1"/>
    <xf numFmtId="166" fontId="2" fillId="0" borderId="10" xfId="2" applyNumberFormat="1" applyFont="1" applyBorder="1"/>
    <xf numFmtId="166" fontId="4" fillId="0" borderId="12" xfId="2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65" fontId="3" fillId="0" borderId="42" xfId="2" applyNumberFormat="1" applyFont="1" applyFill="1" applyBorder="1" applyAlignment="1" applyProtection="1"/>
    <xf numFmtId="165" fontId="4" fillId="0" borderId="42" xfId="2" applyNumberFormat="1" applyFont="1" applyFill="1" applyBorder="1" applyAlignment="1" applyProtection="1">
      <alignment horizontal="left" wrapText="1"/>
    </xf>
    <xf numFmtId="165" fontId="3" fillId="0" borderId="42" xfId="2" applyNumberFormat="1" applyFont="1" applyFill="1" applyBorder="1" applyAlignment="1" applyProtection="1">
      <alignment horizontal="left" wrapText="1"/>
    </xf>
    <xf numFmtId="0" fontId="3" fillId="0" borderId="42" xfId="0" applyFont="1" applyFill="1" applyBorder="1"/>
    <xf numFmtId="165" fontId="4" fillId="0" borderId="43" xfId="2" applyNumberFormat="1" applyFont="1" applyFill="1" applyBorder="1" applyAlignment="1" applyProtection="1">
      <alignment horizontal="left" wrapText="1"/>
    </xf>
    <xf numFmtId="165" fontId="4" fillId="0" borderId="44" xfId="2" applyNumberFormat="1" applyFont="1" applyFill="1" applyBorder="1" applyAlignment="1" applyProtection="1">
      <alignment horizontal="left" wrapText="1"/>
    </xf>
    <xf numFmtId="165" fontId="4" fillId="0" borderId="47" xfId="2" applyNumberFormat="1" applyFont="1" applyFill="1" applyBorder="1" applyAlignment="1" applyProtection="1">
      <alignment horizontal="left" wrapText="1"/>
    </xf>
    <xf numFmtId="165" fontId="3" fillId="0" borderId="24" xfId="2" applyNumberFormat="1" applyFont="1" applyFill="1" applyBorder="1" applyAlignment="1" applyProtection="1">
      <alignment horizontal="left" wrapText="1"/>
    </xf>
    <xf numFmtId="166" fontId="1" fillId="0" borderId="48" xfId="2" applyNumberFormat="1" applyFont="1" applyBorder="1"/>
    <xf numFmtId="0" fontId="1" fillId="0" borderId="4" xfId="0" applyFont="1" applyFill="1" applyBorder="1" applyAlignment="1">
      <alignment wrapText="1"/>
    </xf>
    <xf numFmtId="1" fontId="1" fillId="0" borderId="2" xfId="0" applyNumberFormat="1" applyFont="1" applyBorder="1" applyAlignment="1">
      <alignment horizontal="center" vertical="center"/>
    </xf>
    <xf numFmtId="165" fontId="3" fillId="0" borderId="49" xfId="2" applyNumberFormat="1" applyFont="1" applyFill="1" applyBorder="1" applyAlignment="1" applyProtection="1">
      <alignment horizontal="left" wrapText="1"/>
    </xf>
    <xf numFmtId="0" fontId="1" fillId="0" borderId="5" xfId="0" applyFont="1" applyFill="1" applyBorder="1" applyAlignment="1">
      <alignment wrapText="1"/>
    </xf>
    <xf numFmtId="1" fontId="1" fillId="0" borderId="3" xfId="0" applyNumberFormat="1" applyFont="1" applyBorder="1" applyAlignment="1">
      <alignment horizontal="center" vertical="center"/>
    </xf>
    <xf numFmtId="166" fontId="2" fillId="0" borderId="50" xfId="2" applyNumberFormat="1" applyFont="1" applyBorder="1"/>
    <xf numFmtId="166" fontId="1" fillId="3" borderId="6" xfId="2" applyNumberFormat="1" applyFont="1" applyFill="1" applyBorder="1"/>
    <xf numFmtId="1" fontId="1" fillId="0" borderId="7" xfId="0" applyNumberFormat="1" applyFont="1" applyBorder="1" applyAlignment="1">
      <alignment horizontal="center" vertical="center"/>
    </xf>
    <xf numFmtId="0" fontId="1" fillId="0" borderId="36" xfId="0" applyFont="1" applyFill="1" applyBorder="1" applyAlignment="1">
      <alignment wrapText="1"/>
    </xf>
    <xf numFmtId="0" fontId="2" fillId="0" borderId="14" xfId="0" applyFont="1" applyBorder="1"/>
    <xf numFmtId="0" fontId="2" fillId="0" borderId="12" xfId="0" applyFont="1" applyBorder="1" applyAlignment="1">
      <alignment wrapText="1"/>
    </xf>
    <xf numFmtId="165" fontId="3" fillId="0" borderId="0" xfId="2" applyNumberFormat="1" applyFont="1" applyFill="1" applyBorder="1" applyAlignment="1" applyProtection="1">
      <alignment horizontal="left" wrapText="1"/>
    </xf>
    <xf numFmtId="165" fontId="3" fillId="0" borderId="5" xfId="2" applyNumberFormat="1" applyFont="1" applyFill="1" applyBorder="1" applyAlignment="1" applyProtection="1">
      <alignment horizontal="left" wrapText="1"/>
    </xf>
    <xf numFmtId="0" fontId="3" fillId="0" borderId="45" xfId="0" applyFont="1" applyFill="1" applyBorder="1"/>
    <xf numFmtId="0" fontId="1" fillId="0" borderId="23" xfId="0" applyFont="1" applyBorder="1" applyAlignment="1">
      <alignment wrapText="1"/>
    </xf>
    <xf numFmtId="0" fontId="4" fillId="0" borderId="25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/>
    <xf numFmtId="166" fontId="12" fillId="0" borderId="0" xfId="2" applyNumberFormat="1" applyFont="1" applyFill="1" applyBorder="1" applyAlignment="1">
      <alignment horizontal="center" vertical="center" wrapText="1"/>
    </xf>
    <xf numFmtId="166" fontId="2" fillId="0" borderId="29" xfId="2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 indent="2"/>
    </xf>
    <xf numFmtId="0" fontId="3" fillId="0" borderId="5" xfId="0" applyFont="1" applyFill="1" applyBorder="1" applyAlignment="1">
      <alignment horizontal="left" wrapText="1" indent="2"/>
    </xf>
    <xf numFmtId="0" fontId="3" fillId="0" borderId="3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/>
    <xf numFmtId="0" fontId="3" fillId="0" borderId="6" xfId="0" applyFont="1" applyFill="1" applyBorder="1"/>
    <xf numFmtId="0" fontId="4" fillId="0" borderId="30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3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indent="4"/>
    </xf>
    <xf numFmtId="0" fontId="4" fillId="0" borderId="5" xfId="0" applyFont="1" applyFill="1" applyBorder="1" applyAlignment="1">
      <alignment wrapText="1"/>
    </xf>
    <xf numFmtId="0" fontId="0" fillId="0" borderId="0" xfId="0" applyFill="1"/>
    <xf numFmtId="0" fontId="11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 applyAlignment="1">
      <alignment horizontal="left"/>
    </xf>
    <xf numFmtId="0" fontId="3" fillId="0" borderId="28" xfId="0" applyFont="1" applyFill="1" applyBorder="1"/>
    <xf numFmtId="0" fontId="3" fillId="0" borderId="33" xfId="0" applyFont="1" applyFill="1" applyBorder="1"/>
    <xf numFmtId="0" fontId="4" fillId="0" borderId="26" xfId="0" applyFont="1" applyFill="1" applyBorder="1" applyAlignment="1">
      <alignment horizontal="left" wrapText="1"/>
    </xf>
    <xf numFmtId="0" fontId="3" fillId="0" borderId="29" xfId="0" applyFont="1" applyFill="1" applyBorder="1"/>
    <xf numFmtId="0" fontId="4" fillId="0" borderId="26" xfId="0" applyFont="1" applyFill="1" applyBorder="1" applyAlignment="1">
      <alignment wrapText="1"/>
    </xf>
    <xf numFmtId="0" fontId="3" fillId="0" borderId="42" xfId="0" applyFont="1" applyFill="1" applyBorder="1" applyAlignment="1">
      <alignment horizontal="left" wrapText="1" indent="1"/>
    </xf>
    <xf numFmtId="0" fontId="3" fillId="0" borderId="43" xfId="0" applyFont="1" applyFill="1" applyBorder="1"/>
    <xf numFmtId="0" fontId="3" fillId="0" borderId="26" xfId="0" applyFont="1" applyFill="1" applyBorder="1" applyAlignment="1">
      <alignment horizontal="left" wrapText="1" indent="1"/>
    </xf>
    <xf numFmtId="0" fontId="3" fillId="0" borderId="26" xfId="0" applyFont="1" applyFill="1" applyBorder="1" applyAlignment="1">
      <alignment horizontal="left" wrapText="1"/>
    </xf>
    <xf numFmtId="165" fontId="3" fillId="0" borderId="29" xfId="0" applyNumberFormat="1" applyFont="1" applyFill="1" applyBorder="1"/>
    <xf numFmtId="0" fontId="4" fillId="0" borderId="26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left" indent="2"/>
    </xf>
    <xf numFmtId="0" fontId="3" fillId="0" borderId="26" xfId="0" applyFont="1" applyFill="1" applyBorder="1" applyAlignment="1">
      <alignment wrapText="1"/>
    </xf>
    <xf numFmtId="0" fontId="4" fillId="0" borderId="27" xfId="0" applyFont="1" applyFill="1" applyBorder="1" applyAlignment="1">
      <alignment horizontal="center" wrapText="1"/>
    </xf>
    <xf numFmtId="165" fontId="4" fillId="0" borderId="51" xfId="2" applyNumberFormat="1" applyFont="1" applyFill="1" applyBorder="1" applyAlignment="1" applyProtection="1">
      <alignment horizontal="left" wrapText="1"/>
    </xf>
    <xf numFmtId="0" fontId="9" fillId="0" borderId="0" xfId="0" applyFont="1" applyFill="1"/>
    <xf numFmtId="0" fontId="15" fillId="0" borderId="0" xfId="0" applyFont="1" applyFill="1"/>
    <xf numFmtId="3" fontId="2" fillId="0" borderId="0" xfId="0" applyNumberFormat="1" applyFont="1" applyFill="1"/>
    <xf numFmtId="3" fontId="1" fillId="0" borderId="0" xfId="0" applyNumberFormat="1" applyFont="1"/>
    <xf numFmtId="3" fontId="9" fillId="0" borderId="0" xfId="0" applyNumberFormat="1" applyFont="1"/>
    <xf numFmtId="3" fontId="2" fillId="0" borderId="0" xfId="0" applyNumberFormat="1" applyFont="1"/>
    <xf numFmtId="3" fontId="9" fillId="0" borderId="5" xfId="0" applyNumberFormat="1" applyFont="1" applyFill="1" applyBorder="1" applyAlignment="1">
      <alignment vertical="center" wrapText="1"/>
    </xf>
    <xf numFmtId="3" fontId="9" fillId="0" borderId="5" xfId="2" applyNumberFormat="1" applyFont="1" applyFill="1" applyBorder="1" applyAlignment="1">
      <alignment vertical="center" wrapText="1"/>
    </xf>
    <xf numFmtId="165" fontId="10" fillId="0" borderId="5" xfId="2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wrapText="1" indent="1"/>
    </xf>
    <xf numFmtId="165" fontId="10" fillId="0" borderId="5" xfId="2" applyNumberFormat="1" applyFont="1" applyFill="1" applyBorder="1" applyAlignment="1" applyProtection="1"/>
    <xf numFmtId="165" fontId="8" fillId="0" borderId="5" xfId="2" applyNumberFormat="1" applyFont="1" applyFill="1" applyBorder="1" applyAlignment="1" applyProtection="1"/>
    <xf numFmtId="0" fontId="8" fillId="0" borderId="5" xfId="0" applyFont="1" applyBorder="1" applyAlignment="1">
      <alignment horizontal="center" wrapText="1"/>
    </xf>
    <xf numFmtId="165" fontId="8" fillId="0" borderId="5" xfId="2" applyNumberFormat="1" applyFont="1" applyFill="1" applyBorder="1" applyAlignment="1" applyProtection="1">
      <alignment horizontal="center"/>
    </xf>
    <xf numFmtId="166" fontId="2" fillId="0" borderId="54" xfId="2" applyNumberFormat="1" applyFont="1" applyFill="1" applyBorder="1" applyAlignment="1"/>
    <xf numFmtId="166" fontId="2" fillId="0" borderId="38" xfId="2" applyNumberFormat="1" applyFont="1" applyFill="1" applyBorder="1" applyAlignment="1"/>
    <xf numFmtId="166" fontId="1" fillId="0" borderId="38" xfId="2" applyNumberFormat="1" applyFont="1" applyFill="1" applyBorder="1" applyAlignment="1"/>
    <xf numFmtId="166" fontId="1" fillId="0" borderId="35" xfId="2" applyNumberFormat="1" applyFont="1" applyFill="1" applyBorder="1"/>
    <xf numFmtId="0" fontId="1" fillId="0" borderId="5" xfId="0" applyFont="1" applyFill="1" applyBorder="1"/>
    <xf numFmtId="166" fontId="1" fillId="0" borderId="39" xfId="2" applyNumberFormat="1" applyFont="1" applyFill="1" applyBorder="1"/>
    <xf numFmtId="166" fontId="1" fillId="0" borderId="54" xfId="2" applyNumberFormat="1" applyFont="1" applyFill="1" applyBorder="1"/>
    <xf numFmtId="166" fontId="1" fillId="0" borderId="38" xfId="0" applyNumberFormat="1" applyFont="1" applyFill="1" applyBorder="1"/>
    <xf numFmtId="166" fontId="2" fillId="0" borderId="54" xfId="2" applyNumberFormat="1" applyFont="1" applyFill="1" applyBorder="1"/>
    <xf numFmtId="166" fontId="2" fillId="0" borderId="38" xfId="2" applyNumberFormat="1" applyFont="1" applyFill="1" applyBorder="1"/>
    <xf numFmtId="166" fontId="2" fillId="0" borderId="35" xfId="2" applyNumberFormat="1" applyFont="1" applyFill="1" applyBorder="1"/>
    <xf numFmtId="166" fontId="1" fillId="0" borderId="29" xfId="2" applyNumberFormat="1" applyFont="1" applyFill="1" applyBorder="1"/>
    <xf numFmtId="166" fontId="2" fillId="0" borderId="39" xfId="2" applyNumberFormat="1" applyFont="1" applyFill="1" applyBorder="1"/>
    <xf numFmtId="166" fontId="2" fillId="0" borderId="50" xfId="2" applyNumberFormat="1" applyFont="1" applyFill="1" applyBorder="1"/>
    <xf numFmtId="166" fontId="1" fillId="0" borderId="16" xfId="2" applyNumberFormat="1" applyFont="1" applyFill="1" applyBorder="1"/>
    <xf numFmtId="166" fontId="1" fillId="0" borderId="53" xfId="0" applyNumberFormat="1" applyFont="1" applyFill="1" applyBorder="1"/>
    <xf numFmtId="166" fontId="1" fillId="0" borderId="0" xfId="2" applyNumberFormat="1" applyFont="1" applyFill="1" applyBorder="1"/>
    <xf numFmtId="3" fontId="1" fillId="0" borderId="0" xfId="0" applyNumberFormat="1" applyFont="1" applyFill="1"/>
    <xf numFmtId="3" fontId="20" fillId="0" borderId="5" xfId="0" applyNumberFormat="1" applyFont="1" applyBorder="1" applyAlignment="1">
      <alignment vertical="center"/>
    </xf>
    <xf numFmtId="0" fontId="22" fillId="0" borderId="0" xfId="0" applyFont="1" applyAlignment="1"/>
    <xf numFmtId="0" fontId="23" fillId="0" borderId="0" xfId="0" applyFont="1"/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166" fontId="14" fillId="0" borderId="5" xfId="2" applyNumberFormat="1" applyFont="1" applyFill="1" applyBorder="1" applyAlignment="1">
      <alignment horizontal="right" wrapText="1"/>
    </xf>
    <xf numFmtId="166" fontId="14" fillId="0" borderId="5" xfId="2" applyNumberFormat="1" applyFont="1" applyFill="1" applyBorder="1" applyAlignment="1">
      <alignment horizontal="right" vertical="top" wrapText="1"/>
    </xf>
    <xf numFmtId="166" fontId="19" fillId="0" borderId="5" xfId="2" applyNumberFormat="1" applyFont="1" applyFill="1" applyBorder="1" applyAlignment="1">
      <alignment horizontal="right" wrapText="1"/>
    </xf>
    <xf numFmtId="166" fontId="2" fillId="0" borderId="5" xfId="2" applyNumberFormat="1" applyFont="1" applyFill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166" fontId="12" fillId="0" borderId="5" xfId="2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166" fontId="12" fillId="0" borderId="5" xfId="0" applyNumberFormat="1" applyFont="1" applyFill="1" applyBorder="1" applyAlignment="1">
      <alignment horizontal="center" vertical="center" wrapText="1"/>
    </xf>
    <xf numFmtId="166" fontId="12" fillId="0" borderId="5" xfId="2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top" wrapText="1"/>
    </xf>
    <xf numFmtId="166" fontId="14" fillId="0" borderId="5" xfId="2" applyNumberFormat="1" applyFont="1" applyFill="1" applyBorder="1"/>
    <xf numFmtId="0" fontId="1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166" fontId="13" fillId="0" borderId="5" xfId="2" applyNumberFormat="1" applyFont="1" applyFill="1" applyBorder="1"/>
    <xf numFmtId="0" fontId="12" fillId="0" borderId="5" xfId="0" applyFont="1" applyFill="1" applyBorder="1" applyAlignment="1">
      <alignment horizontal="center" vertical="center" wrapText="1"/>
    </xf>
    <xf numFmtId="166" fontId="12" fillId="0" borderId="5" xfId="2" applyNumberFormat="1" applyFont="1" applyFill="1" applyBorder="1" applyAlignment="1">
      <alignment horizontal="right" vertical="center" wrapText="1"/>
    </xf>
    <xf numFmtId="166" fontId="2" fillId="0" borderId="5" xfId="2" applyNumberFormat="1" applyFont="1" applyFill="1" applyBorder="1" applyAlignment="1">
      <alignment horizontal="right" vertical="top" wrapText="1"/>
    </xf>
    <xf numFmtId="166" fontId="14" fillId="0" borderId="5" xfId="2" applyNumberFormat="1" applyFont="1" applyFill="1" applyBorder="1" applyAlignment="1">
      <alignment horizontal="left" wrapText="1"/>
    </xf>
    <xf numFmtId="166" fontId="2" fillId="0" borderId="5" xfId="2" applyNumberFormat="1" applyFont="1" applyFill="1" applyBorder="1" applyAlignment="1">
      <alignment horizontal="center" vertical="center"/>
    </xf>
    <xf numFmtId="166" fontId="1" fillId="0" borderId="35" xfId="2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right" vertical="top" wrapText="1"/>
    </xf>
    <xf numFmtId="166" fontId="2" fillId="0" borderId="35" xfId="2" applyNumberFormat="1" applyFont="1" applyFill="1" applyBorder="1" applyAlignment="1">
      <alignment horizontal="right"/>
    </xf>
    <xf numFmtId="0" fontId="4" fillId="0" borderId="5" xfId="0" applyFont="1" applyFill="1" applyBorder="1" applyAlignment="1"/>
    <xf numFmtId="3" fontId="2" fillId="0" borderId="5" xfId="0" applyNumberFormat="1" applyFont="1" applyBorder="1" applyAlignment="1">
      <alignment horizontal="right" vertical="top" wrapText="1"/>
    </xf>
    <xf numFmtId="166" fontId="2" fillId="0" borderId="5" xfId="2" applyNumberFormat="1" applyFont="1" applyFill="1" applyBorder="1" applyAlignment="1"/>
    <xf numFmtId="3" fontId="2" fillId="0" borderId="5" xfId="0" applyNumberFormat="1" applyFont="1" applyBorder="1" applyAlignment="1">
      <alignment horizontal="center" vertical="top" wrapText="1"/>
    </xf>
    <xf numFmtId="166" fontId="2" fillId="0" borderId="35" xfId="2" applyNumberFormat="1" applyFont="1" applyFill="1" applyBorder="1" applyAlignment="1">
      <alignment horizontal="center"/>
    </xf>
    <xf numFmtId="0" fontId="22" fillId="0" borderId="0" xfId="0" applyFont="1" applyAlignment="1"/>
    <xf numFmtId="3" fontId="15" fillId="0" borderId="5" xfId="0" applyNumberFormat="1" applyFont="1" applyFill="1" applyBorder="1" applyAlignment="1">
      <alignment vertical="center" wrapText="1"/>
    </xf>
    <xf numFmtId="0" fontId="2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9" fillId="0" borderId="0" xfId="2" applyNumberFormat="1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3" fontId="7" fillId="0" borderId="0" xfId="0" applyNumberFormat="1" applyFont="1"/>
    <xf numFmtId="3" fontId="10" fillId="0" borderId="0" xfId="0" applyNumberFormat="1" applyFont="1" applyFill="1" applyAlignment="1">
      <alignment wrapText="1"/>
    </xf>
    <xf numFmtId="3" fontId="9" fillId="0" borderId="5" xfId="2" applyNumberFormat="1" applyFont="1" applyFill="1" applyBorder="1" applyAlignment="1">
      <alignment horizontal="right" vertical="center"/>
    </xf>
    <xf numFmtId="3" fontId="15" fillId="0" borderId="5" xfId="2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3" fontId="28" fillId="0" borderId="5" xfId="2" applyNumberFormat="1" applyFont="1" applyFill="1" applyBorder="1" applyAlignment="1">
      <alignment vertical="center"/>
    </xf>
    <xf numFmtId="3" fontId="30" fillId="0" borderId="0" xfId="0" applyNumberFormat="1" applyFont="1" applyFill="1"/>
    <xf numFmtId="3" fontId="28" fillId="0" borderId="5" xfId="2" applyNumberFormat="1" applyFont="1" applyFill="1" applyBorder="1" applyAlignment="1">
      <alignment horizontal="right" vertical="center"/>
    </xf>
    <xf numFmtId="3" fontId="31" fillId="0" borderId="0" xfId="0" applyNumberFormat="1" applyFont="1" applyFill="1"/>
    <xf numFmtId="3" fontId="16" fillId="0" borderId="0" xfId="0" applyNumberFormat="1" applyFont="1" applyFill="1"/>
    <xf numFmtId="3" fontId="14" fillId="0" borderId="5" xfId="2" applyNumberFormat="1" applyFont="1" applyFill="1" applyBorder="1" applyAlignment="1">
      <alignment horizontal="right" wrapText="1"/>
    </xf>
    <xf numFmtId="3" fontId="6" fillId="0" borderId="0" xfId="0" applyNumberFormat="1" applyFont="1" applyAlignment="1">
      <alignment horizontal="right"/>
    </xf>
    <xf numFmtId="0" fontId="8" fillId="0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/>
    <xf numFmtId="3" fontId="15" fillId="0" borderId="5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 indent="1"/>
    </xf>
    <xf numFmtId="3" fontId="1" fillId="0" borderId="5" xfId="0" applyNumberFormat="1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wrapText="1" indent="2"/>
    </xf>
    <xf numFmtId="0" fontId="4" fillId="0" borderId="5" xfId="0" applyFont="1" applyBorder="1" applyAlignment="1">
      <alignment wrapText="1"/>
    </xf>
    <xf numFmtId="0" fontId="3" fillId="0" borderId="5" xfId="0" applyFont="1" applyBorder="1" applyAlignment="1">
      <alignment horizontal="left" wrapText="1" indent="1"/>
    </xf>
    <xf numFmtId="0" fontId="3" fillId="0" borderId="5" xfId="0" applyFont="1" applyBorder="1" applyAlignment="1">
      <alignment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8" fillId="0" borderId="5" xfId="0" applyFont="1" applyBorder="1"/>
    <xf numFmtId="165" fontId="10" fillId="3" borderId="5" xfId="2" applyNumberFormat="1" applyFont="1" applyFill="1" applyBorder="1" applyAlignment="1" applyProtection="1"/>
    <xf numFmtId="165" fontId="10" fillId="0" borderId="5" xfId="2" applyNumberFormat="1" applyFont="1" applyFill="1" applyBorder="1" applyAlignment="1" applyProtection="1">
      <alignment horizontal="right"/>
    </xf>
    <xf numFmtId="165" fontId="10" fillId="0" borderId="5" xfId="0" applyNumberFormat="1" applyFont="1" applyBorder="1"/>
    <xf numFmtId="165" fontId="8" fillId="0" borderId="5" xfId="2" applyNumberFormat="1" applyFont="1" applyFill="1" applyBorder="1" applyAlignment="1" applyProtection="1">
      <alignment horizontal="right"/>
    </xf>
    <xf numFmtId="167" fontId="10" fillId="0" borderId="5" xfId="2" applyNumberFormat="1" applyFont="1" applyFill="1" applyBorder="1" applyAlignment="1" applyProtection="1"/>
    <xf numFmtId="165" fontId="3" fillId="0" borderId="0" xfId="0" applyNumberFormat="1" applyFont="1"/>
    <xf numFmtId="167" fontId="8" fillId="0" borderId="5" xfId="2" applyNumberFormat="1" applyFont="1" applyFill="1" applyBorder="1" applyAlignment="1" applyProtection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165" fontId="8" fillId="0" borderId="5" xfId="0" applyNumberFormat="1" applyFont="1" applyBorder="1"/>
    <xf numFmtId="0" fontId="3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wrapText="1"/>
    </xf>
    <xf numFmtId="167" fontId="10" fillId="0" borderId="5" xfId="2" applyNumberFormat="1" applyFont="1" applyFill="1" applyBorder="1" applyAlignment="1" applyProtection="1">
      <alignment vertical="center"/>
    </xf>
    <xf numFmtId="167" fontId="10" fillId="0" borderId="5" xfId="2" applyNumberFormat="1" applyFont="1" applyFill="1" applyBorder="1" applyAlignment="1" applyProtection="1">
      <alignment horizontal="right" vertical="center"/>
    </xf>
    <xf numFmtId="3" fontId="10" fillId="0" borderId="5" xfId="2" applyNumberFormat="1" applyFont="1" applyFill="1" applyBorder="1" applyAlignment="1" applyProtection="1">
      <alignment vertical="center"/>
    </xf>
    <xf numFmtId="3" fontId="3" fillId="0" borderId="0" xfId="0" applyNumberFormat="1" applyFont="1"/>
    <xf numFmtId="0" fontId="15" fillId="0" borderId="5" xfId="0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22" fillId="0" borderId="0" xfId="0" applyFont="1" applyAlignment="1"/>
    <xf numFmtId="0" fontId="7" fillId="0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1" fontId="7" fillId="0" borderId="6" xfId="2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3" fontId="9" fillId="0" borderId="28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 wrapText="1"/>
    </xf>
    <xf numFmtId="3" fontId="9" fillId="0" borderId="29" xfId="0" applyNumberFormat="1" applyFont="1" applyFill="1" applyBorder="1" applyAlignment="1">
      <alignment horizontal="right" vertical="center"/>
    </xf>
    <xf numFmtId="0" fontId="10" fillId="0" borderId="32" xfId="0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right" vertical="center"/>
    </xf>
    <xf numFmtId="3" fontId="9" fillId="0" borderId="17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 wrapText="1"/>
    </xf>
    <xf numFmtId="3" fontId="15" fillId="0" borderId="4" xfId="0" applyNumberFormat="1" applyFont="1" applyFill="1" applyBorder="1" applyAlignment="1">
      <alignment horizontal="right" vertical="center"/>
    </xf>
    <xf numFmtId="167" fontId="14" fillId="0" borderId="5" xfId="2" applyNumberFormat="1" applyFont="1" applyFill="1" applyBorder="1" applyAlignment="1">
      <alignment horizontal="right" wrapText="1"/>
    </xf>
    <xf numFmtId="167" fontId="2" fillId="0" borderId="5" xfId="2" applyNumberFormat="1" applyFont="1" applyFill="1" applyBorder="1" applyAlignment="1">
      <alignment horizontal="right" wrapText="1"/>
    </xf>
    <xf numFmtId="167" fontId="19" fillId="0" borderId="5" xfId="2" applyNumberFormat="1" applyFont="1" applyFill="1" applyBorder="1" applyAlignment="1">
      <alignment horizontal="right" wrapText="1"/>
    </xf>
    <xf numFmtId="167" fontId="14" fillId="0" borderId="5" xfId="2" applyNumberFormat="1" applyFont="1" applyFill="1" applyBorder="1" applyAlignment="1">
      <alignment horizontal="right" vertical="top" wrapText="1"/>
    </xf>
    <xf numFmtId="3" fontId="12" fillId="0" borderId="5" xfId="2" applyNumberFormat="1" applyFont="1" applyFill="1" applyBorder="1" applyAlignment="1">
      <alignment horizontal="right" vertical="center" wrapText="1"/>
    </xf>
    <xf numFmtId="0" fontId="20" fillId="2" borderId="16" xfId="0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4" fillId="0" borderId="5" xfId="0" applyFont="1" applyFill="1" applyBorder="1" applyAlignment="1">
      <alignment vertical="center" wrapText="1"/>
    </xf>
    <xf numFmtId="166" fontId="14" fillId="0" borderId="5" xfId="2" applyNumberFormat="1" applyFont="1" applyFill="1" applyBorder="1" applyAlignment="1">
      <alignment horizontal="right" vertical="center" wrapText="1"/>
    </xf>
    <xf numFmtId="3" fontId="10" fillId="0" borderId="0" xfId="0" applyNumberFormat="1" applyFont="1" applyAlignment="1">
      <alignment vertical="center"/>
    </xf>
    <xf numFmtId="166" fontId="14" fillId="0" borderId="5" xfId="2" applyNumberFormat="1" applyFont="1" applyFill="1" applyBorder="1" applyAlignment="1">
      <alignment vertical="center" wrapText="1"/>
    </xf>
    <xf numFmtId="3" fontId="10" fillId="0" borderId="5" xfId="0" applyNumberFormat="1" applyFont="1" applyBorder="1" applyAlignment="1">
      <alignment vertical="center"/>
    </xf>
    <xf numFmtId="166" fontId="14" fillId="0" borderId="5" xfId="2" applyNumberFormat="1" applyFont="1" applyFill="1" applyBorder="1" applyAlignment="1">
      <alignment horizontal="left" vertical="center" wrapText="1"/>
    </xf>
    <xf numFmtId="166" fontId="2" fillId="0" borderId="5" xfId="2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left" wrapText="1"/>
    </xf>
    <xf numFmtId="165" fontId="4" fillId="0" borderId="5" xfId="2" applyNumberFormat="1" applyFont="1" applyFill="1" applyBorder="1" applyAlignment="1" applyProtection="1">
      <alignment horizontal="center"/>
    </xf>
    <xf numFmtId="165" fontId="10" fillId="3" borderId="5" xfId="2" applyNumberFormat="1" applyFont="1" applyFill="1" applyBorder="1" applyAlignment="1" applyProtection="1">
      <alignment horizontal="right"/>
    </xf>
    <xf numFmtId="3" fontId="9" fillId="0" borderId="5" xfId="2" applyNumberFormat="1" applyFont="1" applyFill="1" applyBorder="1" applyAlignment="1">
      <alignment vertical="center"/>
    </xf>
    <xf numFmtId="3" fontId="28" fillId="0" borderId="5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3" fontId="15" fillId="0" borderId="5" xfId="0" applyNumberFormat="1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 wrapText="1"/>
    </xf>
    <xf numFmtId="3" fontId="15" fillId="0" borderId="5" xfId="2" applyNumberFormat="1" applyFont="1" applyFill="1" applyBorder="1" applyAlignment="1">
      <alignment vertical="center"/>
    </xf>
    <xf numFmtId="3" fontId="16" fillId="0" borderId="5" xfId="0" applyNumberFormat="1" applyFont="1" applyFill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left" vertical="center" wrapText="1"/>
    </xf>
    <xf numFmtId="3" fontId="4" fillId="0" borderId="5" xfId="2" applyNumberFormat="1" applyFont="1" applyFill="1" applyBorder="1" applyAlignment="1">
      <alignment horizontal="right" vertical="center" wrapText="1"/>
    </xf>
    <xf numFmtId="3" fontId="4" fillId="0" borderId="5" xfId="2" applyNumberFormat="1" applyFont="1" applyFill="1" applyBorder="1" applyAlignment="1">
      <alignment horizontal="center" vertical="center" wrapText="1"/>
    </xf>
    <xf numFmtId="3" fontId="4" fillId="0" borderId="5" xfId="2" applyNumberFormat="1" applyFont="1" applyFill="1" applyBorder="1" applyAlignment="1">
      <alignment horizontal="right" vertical="center"/>
    </xf>
    <xf numFmtId="166" fontId="2" fillId="0" borderId="5" xfId="2" applyNumberFormat="1" applyFont="1" applyFill="1" applyBorder="1" applyAlignment="1">
      <alignment vertical="center"/>
    </xf>
    <xf numFmtId="3" fontId="3" fillId="0" borderId="5" xfId="2" applyNumberFormat="1" applyFont="1" applyFill="1" applyBorder="1" applyAlignment="1">
      <alignment horizontal="right" vertical="center"/>
    </xf>
    <xf numFmtId="166" fontId="1" fillId="0" borderId="5" xfId="0" applyNumberFormat="1" applyFont="1" applyFill="1" applyBorder="1" applyAlignment="1">
      <alignment vertical="center"/>
    </xf>
    <xf numFmtId="166" fontId="1" fillId="0" borderId="5" xfId="2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right" vertical="center"/>
    </xf>
    <xf numFmtId="0" fontId="32" fillId="0" borderId="0" xfId="0" applyFont="1" applyFill="1" applyAlignment="1" applyProtection="1">
      <alignment horizontal="left" vertical="center" wrapText="1"/>
      <protection locked="0"/>
    </xf>
    <xf numFmtId="0" fontId="33" fillId="0" borderId="5" xfId="0" applyFont="1" applyFill="1" applyBorder="1" applyAlignment="1" applyProtection="1">
      <alignment horizontal="center" vertical="center" wrapText="1"/>
      <protection locked="0"/>
    </xf>
    <xf numFmtId="0" fontId="34" fillId="0" borderId="5" xfId="0" applyFont="1" applyFill="1" applyBorder="1" applyAlignment="1" applyProtection="1">
      <alignment horizontal="center" vertical="center" wrapText="1"/>
      <protection locked="0"/>
    </xf>
    <xf numFmtId="0" fontId="35" fillId="0" borderId="69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3" fontId="17" fillId="0" borderId="5" xfId="0" applyNumberFormat="1" applyFont="1" applyBorder="1" applyAlignment="1" applyProtection="1">
      <alignment horizontal="right" vertical="top" wrapText="1"/>
      <protection locked="0"/>
    </xf>
    <xf numFmtId="3" fontId="36" fillId="0" borderId="5" xfId="0" applyNumberFormat="1" applyFont="1" applyBorder="1" applyAlignment="1" applyProtection="1">
      <alignment horizontal="right" vertical="top" wrapText="1"/>
      <protection locked="0"/>
    </xf>
    <xf numFmtId="0" fontId="35" fillId="0" borderId="70" xfId="0" applyFont="1" applyBorder="1" applyAlignment="1" applyProtection="1">
      <alignment horizontal="left" vertical="center" wrapText="1"/>
      <protection locked="0"/>
    </xf>
    <xf numFmtId="0" fontId="17" fillId="0" borderId="71" xfId="0" applyFont="1" applyBorder="1" applyAlignment="1" applyProtection="1">
      <alignment horizontal="left" vertical="top" wrapText="1"/>
      <protection locked="0"/>
    </xf>
    <xf numFmtId="3" fontId="17" fillId="0" borderId="71" xfId="0" applyNumberFormat="1" applyFont="1" applyBorder="1" applyAlignment="1" applyProtection="1">
      <alignment horizontal="right" vertical="top" wrapText="1"/>
      <protection locked="0"/>
    </xf>
    <xf numFmtId="3" fontId="36" fillId="0" borderId="71" xfId="0" applyNumberFormat="1" applyFont="1" applyBorder="1" applyAlignment="1" applyProtection="1">
      <alignment horizontal="right" vertical="top" wrapText="1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3" fontId="17" fillId="0" borderId="4" xfId="0" applyNumberFormat="1" applyFont="1" applyBorder="1" applyAlignment="1" applyProtection="1">
      <alignment horizontal="right" vertical="top" wrapText="1"/>
      <protection locked="0"/>
    </xf>
    <xf numFmtId="3" fontId="36" fillId="0" borderId="4" xfId="0" applyNumberFormat="1" applyFont="1" applyBorder="1" applyAlignment="1" applyProtection="1">
      <alignment horizontal="right" vertical="top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0" fontId="35" fillId="0" borderId="72" xfId="0" applyFont="1" applyBorder="1" applyAlignment="1" applyProtection="1">
      <alignment horizontal="left" vertical="center" wrapText="1"/>
      <protection locked="0"/>
    </xf>
    <xf numFmtId="0" fontId="35" fillId="0" borderId="0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top" wrapText="1"/>
    </xf>
    <xf numFmtId="3" fontId="17" fillId="0" borderId="6" xfId="0" applyNumberFormat="1" applyFont="1" applyBorder="1" applyAlignment="1">
      <alignment horizontal="right" vertical="top" wrapText="1"/>
    </xf>
    <xf numFmtId="3" fontId="36" fillId="0" borderId="6" xfId="0" applyNumberFormat="1" applyFont="1" applyBorder="1" applyAlignment="1">
      <alignment horizontal="right" vertical="top" wrapText="1"/>
    </xf>
    <xf numFmtId="0" fontId="35" fillId="0" borderId="5" xfId="0" applyFont="1" applyBorder="1" applyAlignment="1" applyProtection="1">
      <alignment horizontal="left" vertical="center" wrapText="1"/>
      <protection locked="0"/>
    </xf>
    <xf numFmtId="3" fontId="17" fillId="0" borderId="5" xfId="0" applyNumberFormat="1" applyFont="1" applyBorder="1" applyAlignment="1">
      <alignment horizontal="right" vertical="top" wrapText="1"/>
    </xf>
    <xf numFmtId="3" fontId="36" fillId="0" borderId="5" xfId="0" applyNumberFormat="1" applyFont="1" applyBorder="1" applyAlignment="1">
      <alignment horizontal="right" vertical="top" wrapText="1"/>
    </xf>
    <xf numFmtId="0" fontId="35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left" vertical="top" wrapText="1"/>
    </xf>
    <xf numFmtId="3" fontId="17" fillId="0" borderId="4" xfId="0" applyNumberFormat="1" applyFont="1" applyBorder="1" applyAlignment="1">
      <alignment horizontal="right" vertical="top" wrapText="1"/>
    </xf>
    <xf numFmtId="3" fontId="36" fillId="0" borderId="4" xfId="0" applyNumberFormat="1" applyFont="1" applyBorder="1" applyAlignment="1">
      <alignment horizontal="right" vertical="top" wrapText="1"/>
    </xf>
    <xf numFmtId="0" fontId="35" fillId="0" borderId="72" xfId="0" applyFont="1" applyBorder="1" applyAlignment="1">
      <alignment horizontal="left" vertical="center" wrapText="1"/>
    </xf>
    <xf numFmtId="0" fontId="17" fillId="0" borderId="71" xfId="0" applyFont="1" applyBorder="1" applyAlignment="1">
      <alignment horizontal="left" vertical="top" wrapText="1"/>
    </xf>
    <xf numFmtId="3" fontId="17" fillId="0" borderId="71" xfId="0" applyNumberFormat="1" applyFont="1" applyBorder="1" applyAlignment="1">
      <alignment horizontal="right" vertical="top" wrapText="1"/>
    </xf>
    <xf numFmtId="3" fontId="17" fillId="0" borderId="36" xfId="0" applyNumberFormat="1" applyFont="1" applyBorder="1" applyAlignment="1">
      <alignment horizontal="right" vertical="top" wrapText="1"/>
    </xf>
    <xf numFmtId="0" fontId="35" fillId="0" borderId="4" xfId="0" applyFont="1" applyBorder="1" applyAlignment="1">
      <alignment horizontal="left" vertical="center" wrapText="1"/>
    </xf>
    <xf numFmtId="0" fontId="35" fillId="0" borderId="71" xfId="0" applyFont="1" applyBorder="1" applyAlignment="1">
      <alignment horizontal="left" vertical="center" wrapText="1"/>
    </xf>
    <xf numFmtId="3" fontId="36" fillId="0" borderId="71" xfId="0" applyNumberFormat="1" applyFont="1" applyBorder="1" applyAlignment="1">
      <alignment horizontal="right" vertical="top" wrapText="1"/>
    </xf>
    <xf numFmtId="0" fontId="8" fillId="0" borderId="5" xfId="0" applyFont="1" applyFill="1" applyBorder="1" applyAlignment="1">
      <alignment horizontal="center" vertical="center" wrapText="1"/>
    </xf>
    <xf numFmtId="3" fontId="8" fillId="0" borderId="5" xfId="2" applyNumberFormat="1" applyFont="1" applyFill="1" applyBorder="1" applyAlignment="1">
      <alignment vertical="center" wrapText="1"/>
    </xf>
    <xf numFmtId="3" fontId="29" fillId="0" borderId="5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7" fillId="0" borderId="5" xfId="0" applyFont="1" applyFill="1" applyBorder="1" applyAlignment="1">
      <alignment horizontal="left" vertical="center" wrapText="1"/>
    </xf>
    <xf numFmtId="3" fontId="37" fillId="0" borderId="5" xfId="0" applyNumberFormat="1" applyFont="1" applyFill="1" applyBorder="1" applyAlignment="1">
      <alignment vertical="center" wrapText="1"/>
    </xf>
    <xf numFmtId="3" fontId="29" fillId="0" borderId="5" xfId="0" applyNumberFormat="1" applyFont="1" applyFill="1" applyBorder="1" applyAlignment="1">
      <alignment vertical="center"/>
    </xf>
    <xf numFmtId="0" fontId="29" fillId="0" borderId="5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2" applyNumberFormat="1" applyFont="1" applyAlignment="1">
      <alignment vertical="center"/>
    </xf>
    <xf numFmtId="0" fontId="8" fillId="0" borderId="58" xfId="0" applyFont="1" applyFill="1" applyBorder="1" applyAlignment="1">
      <alignment vertical="center"/>
    </xf>
    <xf numFmtId="0" fontId="8" fillId="0" borderId="5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/>
    </xf>
    <xf numFmtId="0" fontId="15" fillId="0" borderId="35" xfId="0" applyFont="1" applyFill="1" applyBorder="1" applyAlignment="1">
      <alignment vertical="center" wrapText="1"/>
    </xf>
    <xf numFmtId="0" fontId="15" fillId="0" borderId="58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1" fontId="9" fillId="0" borderId="60" xfId="2" applyNumberFormat="1" applyFont="1" applyFill="1" applyBorder="1" applyAlignment="1">
      <alignment vertical="center" wrapText="1"/>
    </xf>
    <xf numFmtId="1" fontId="9" fillId="0" borderId="46" xfId="2" applyNumberFormat="1" applyFont="1" applyFill="1" applyBorder="1" applyAlignment="1">
      <alignment vertical="center" wrapText="1"/>
    </xf>
    <xf numFmtId="1" fontId="10" fillId="0" borderId="60" xfId="2" applyNumberFormat="1" applyFont="1" applyFill="1" applyBorder="1" applyAlignment="1">
      <alignment vertical="center" wrapText="1"/>
    </xf>
    <xf numFmtId="1" fontId="10" fillId="0" borderId="46" xfId="2" applyNumberFormat="1" applyFont="1" applyFill="1" applyBorder="1" applyAlignment="1">
      <alignment vertical="center" wrapText="1"/>
    </xf>
    <xf numFmtId="1" fontId="10" fillId="0" borderId="39" xfId="2" applyNumberFormat="1" applyFont="1" applyFill="1" applyBorder="1" applyAlignment="1">
      <alignment horizontal="center" vertical="center" wrapText="1"/>
    </xf>
    <xf numFmtId="1" fontId="10" fillId="0" borderId="62" xfId="2" applyNumberFormat="1" applyFont="1" applyFill="1" applyBorder="1" applyAlignment="1">
      <alignment horizontal="center" vertical="center" wrapText="1"/>
    </xf>
    <xf numFmtId="1" fontId="10" fillId="0" borderId="54" xfId="2" applyNumberFormat="1" applyFont="1" applyFill="1" applyBorder="1" applyAlignment="1">
      <alignment horizontal="center" vertical="center" wrapText="1"/>
    </xf>
    <xf numFmtId="1" fontId="10" fillId="0" borderId="73" xfId="2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1" fontId="9" fillId="0" borderId="39" xfId="2" applyNumberFormat="1" applyFont="1" applyFill="1" applyBorder="1" applyAlignment="1">
      <alignment horizontal="center" vertical="center" wrapText="1"/>
    </xf>
    <xf numFmtId="1" fontId="9" fillId="0" borderId="62" xfId="2" applyNumberFormat="1" applyFont="1" applyFill="1" applyBorder="1" applyAlignment="1">
      <alignment horizontal="center" vertical="center" wrapText="1"/>
    </xf>
    <xf numFmtId="1" fontId="9" fillId="0" borderId="54" xfId="2" applyNumberFormat="1" applyFont="1" applyFill="1" applyBorder="1" applyAlignment="1">
      <alignment horizontal="center" vertical="center" wrapText="1"/>
    </xf>
    <xf numFmtId="1" fontId="9" fillId="0" borderId="73" xfId="2" applyNumberFormat="1" applyFont="1" applyFill="1" applyBorder="1" applyAlignment="1">
      <alignment horizontal="center" vertical="center" wrapText="1"/>
    </xf>
    <xf numFmtId="3" fontId="15" fillId="0" borderId="5" xfId="2" applyNumberFormat="1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center" vertical="center" wrapText="1"/>
    </xf>
    <xf numFmtId="3" fontId="9" fillId="0" borderId="5" xfId="2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center" vertical="center"/>
    </xf>
    <xf numFmtId="3" fontId="15" fillId="0" borderId="35" xfId="0" applyNumberFormat="1" applyFont="1" applyFill="1" applyBorder="1" applyAlignment="1">
      <alignment horizontal="center" vertical="center"/>
    </xf>
    <xf numFmtId="3" fontId="15" fillId="0" borderId="58" xfId="0" applyNumberFormat="1" applyFont="1" applyFill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3" fontId="9" fillId="0" borderId="35" xfId="0" applyNumberFormat="1" applyFont="1" applyFill="1" applyBorder="1" applyAlignment="1">
      <alignment horizontal="center" vertical="center"/>
    </xf>
    <xf numFmtId="3" fontId="9" fillId="0" borderId="58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1" fontId="15" fillId="0" borderId="5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5" fillId="0" borderId="35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5" fillId="0" borderId="69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wrapText="1"/>
    </xf>
    <xf numFmtId="0" fontId="4" fillId="0" borderId="3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63" xfId="0" applyFont="1" applyFill="1" applyBorder="1" applyAlignment="1">
      <alignment horizontal="left" wrapText="1"/>
    </xf>
    <xf numFmtId="0" fontId="4" fillId="0" borderId="64" xfId="0" applyFont="1" applyFill="1" applyBorder="1" applyAlignment="1">
      <alignment horizontal="left" wrapText="1"/>
    </xf>
    <xf numFmtId="0" fontId="4" fillId="0" borderId="55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2" fillId="0" borderId="3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/>
    <xf numFmtId="0" fontId="1" fillId="0" borderId="0" xfId="0" applyFont="1" applyAlignment="1">
      <alignment horizontal="left"/>
    </xf>
    <xf numFmtId="0" fontId="2" fillId="0" borderId="5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6" fillId="0" borderId="56" xfId="0" applyFont="1" applyBorder="1" applyAlignment="1">
      <alignment horizontal="center" wrapText="1"/>
    </xf>
    <xf numFmtId="0" fontId="24" fillId="0" borderId="67" xfId="0" applyFont="1" applyBorder="1"/>
    <xf numFmtId="166" fontId="12" fillId="0" borderId="6" xfId="2" applyNumberFormat="1" applyFont="1" applyBorder="1" applyAlignment="1">
      <alignment horizontal="center" vertical="center" wrapText="1"/>
    </xf>
    <xf numFmtId="166" fontId="12" fillId="0" borderId="4" xfId="2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2" fillId="0" borderId="0" xfId="0" applyFont="1" applyAlignment="1"/>
    <xf numFmtId="0" fontId="12" fillId="0" borderId="6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3">
    <cellStyle name="Címsor" xfId="1" xr:uid="{00000000-0005-0000-0000-000000000000}"/>
    <cellStyle name="Ezres" xfId="2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008\megoszt\Users\NRGE\Downloads\Eves%20koltsegvetesi%20beszamolo_432580_2019_05_17_16_3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lap"/>
      <sheetName val="Tartalom"/>
      <sheetName val="99"/>
      <sheetName val="01"/>
      <sheetName val="02"/>
      <sheetName val="03"/>
      <sheetName val="04"/>
      <sheetName val="05 A"/>
      <sheetName val="06 A"/>
      <sheetName val="07 A"/>
      <sheetName val="08"/>
      <sheetName val="09 A"/>
      <sheetName val="11 A"/>
      <sheetName val="11 C"/>
      <sheetName val="11 E"/>
      <sheetName val="11 F"/>
      <sheetName val="11 H"/>
      <sheetName val="11 I"/>
      <sheetName val="11 J"/>
      <sheetName val="11 K"/>
      <sheetName val="11 L"/>
      <sheetName val="12 A"/>
      <sheetName val="13 A"/>
      <sheetName val="15 A"/>
      <sheetName val="16 A"/>
      <sheetName val="17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view="pageLayout" zoomScale="120" zoomScaleNormal="84" zoomScalePageLayoutView="120" workbookViewId="0">
      <selection activeCell="D25" sqref="D25"/>
    </sheetView>
  </sheetViews>
  <sheetFormatPr defaultRowHeight="15" customHeight="1" x14ac:dyDescent="0.2"/>
  <cols>
    <col min="1" max="1" width="44.7109375" style="18" customWidth="1"/>
    <col min="2" max="3" width="14.85546875" style="17" customWidth="1"/>
    <col min="4" max="4" width="49.140625" style="17" customWidth="1"/>
    <col min="5" max="5" width="16.7109375" style="19" customWidth="1"/>
    <col min="6" max="6" width="14.28515625" style="19" customWidth="1"/>
    <col min="7" max="7" width="16.42578125" style="19" customWidth="1"/>
    <col min="8" max="8" width="10.28515625" style="17" bestFit="1" customWidth="1"/>
    <col min="9" max="16384" width="9.140625" style="17"/>
  </cols>
  <sheetData>
    <row r="1" spans="1:9" ht="15" customHeight="1" x14ac:dyDescent="0.25">
      <c r="A1" s="213" t="s">
        <v>23</v>
      </c>
      <c r="B1" s="213" t="s">
        <v>95</v>
      </c>
      <c r="C1" s="213" t="s">
        <v>233</v>
      </c>
      <c r="D1" s="213" t="s">
        <v>24</v>
      </c>
      <c r="E1" s="214" t="s">
        <v>95</v>
      </c>
      <c r="F1" s="213" t="s">
        <v>233</v>
      </c>
      <c r="G1" s="38"/>
      <c r="H1" s="16"/>
      <c r="I1" s="16"/>
    </row>
    <row r="2" spans="1:9" s="32" customFormat="1" ht="15" customHeight="1" x14ac:dyDescent="0.25">
      <c r="A2" s="215" t="s">
        <v>25</v>
      </c>
      <c r="B2" s="216"/>
      <c r="C2" s="216"/>
      <c r="D2" s="215" t="s">
        <v>26</v>
      </c>
      <c r="E2" s="217"/>
      <c r="F2" s="217"/>
      <c r="G2" s="132"/>
      <c r="H2" s="31"/>
      <c r="I2" s="31"/>
    </row>
    <row r="3" spans="1:9" s="32" customFormat="1" ht="15" customHeight="1" x14ac:dyDescent="0.25">
      <c r="A3" s="218" t="s">
        <v>236</v>
      </c>
      <c r="B3" s="209">
        <v>124415766</v>
      </c>
      <c r="C3" s="209">
        <v>151271084</v>
      </c>
      <c r="D3" s="28" t="s">
        <v>248</v>
      </c>
      <c r="E3" s="209">
        <v>25615100</v>
      </c>
      <c r="F3" s="209">
        <v>35512423</v>
      </c>
      <c r="G3" s="39"/>
      <c r="H3" s="31"/>
      <c r="I3" s="31"/>
    </row>
    <row r="4" spans="1:9" s="32" customFormat="1" ht="15" customHeight="1" x14ac:dyDescent="0.25">
      <c r="A4" s="218" t="s">
        <v>246</v>
      </c>
      <c r="B4" s="211">
        <v>120591726</v>
      </c>
      <c r="C4" s="211">
        <v>137605304</v>
      </c>
      <c r="D4" s="28" t="s">
        <v>249</v>
      </c>
      <c r="E4" s="209">
        <v>4729000</v>
      </c>
      <c r="F4" s="209">
        <v>6171389</v>
      </c>
      <c r="G4" s="39"/>
      <c r="H4" s="31"/>
      <c r="I4" s="31"/>
    </row>
    <row r="5" spans="1:9" s="32" customFormat="1" ht="15" customHeight="1" x14ac:dyDescent="0.25">
      <c r="A5" s="218" t="s">
        <v>241</v>
      </c>
      <c r="B5" s="209">
        <v>41860122</v>
      </c>
      <c r="C5" s="209">
        <v>78245137</v>
      </c>
      <c r="D5" s="28" t="s">
        <v>250</v>
      </c>
      <c r="E5" s="209">
        <v>58915137</v>
      </c>
      <c r="F5" s="209">
        <v>52480804</v>
      </c>
      <c r="G5" s="39"/>
      <c r="H5" s="31"/>
      <c r="I5" s="31"/>
    </row>
    <row r="6" spans="1:9" s="32" customFormat="1" ht="15" customHeight="1" x14ac:dyDescent="0.25">
      <c r="A6" s="218" t="s">
        <v>237</v>
      </c>
      <c r="B6" s="209">
        <v>32200000</v>
      </c>
      <c r="C6" s="209">
        <v>32306575</v>
      </c>
      <c r="D6" s="28" t="s">
        <v>251</v>
      </c>
      <c r="E6" s="209">
        <v>6916000</v>
      </c>
      <c r="F6" s="209">
        <v>7196500</v>
      </c>
      <c r="G6" s="39"/>
      <c r="H6" s="31"/>
      <c r="I6" s="31"/>
    </row>
    <row r="7" spans="1:9" s="32" customFormat="1" ht="15" customHeight="1" x14ac:dyDescent="0.25">
      <c r="A7" s="218" t="s">
        <v>238</v>
      </c>
      <c r="B7" s="209">
        <v>9511815</v>
      </c>
      <c r="C7" s="209">
        <v>14966570</v>
      </c>
      <c r="D7" s="28" t="s">
        <v>252</v>
      </c>
      <c r="E7" s="209">
        <v>26092984</v>
      </c>
      <c r="F7" s="209">
        <v>51053928</v>
      </c>
      <c r="G7" s="39"/>
      <c r="H7" s="31"/>
      <c r="I7" s="31"/>
    </row>
    <row r="8" spans="1:9" s="32" customFormat="1" ht="15" customHeight="1" x14ac:dyDescent="0.25">
      <c r="A8" s="218" t="s">
        <v>239</v>
      </c>
      <c r="B8" s="210">
        <v>100000</v>
      </c>
      <c r="C8" s="210">
        <v>1682253</v>
      </c>
      <c r="D8" s="28"/>
      <c r="E8" s="219"/>
      <c r="F8" s="219"/>
      <c r="G8" s="39"/>
      <c r="H8" s="31"/>
      <c r="I8" s="31"/>
    </row>
    <row r="9" spans="1:9" s="32" customFormat="1" ht="15" customHeight="1" x14ac:dyDescent="0.3">
      <c r="A9" s="220" t="s">
        <v>28</v>
      </c>
      <c r="B9" s="212">
        <f>B3+B5+B6+B7+B8</f>
        <v>208087703</v>
      </c>
      <c r="C9" s="212">
        <f>C3+C5+C6+C7+C8</f>
        <v>278471619</v>
      </c>
      <c r="D9" s="29" t="s">
        <v>27</v>
      </c>
      <c r="E9" s="225">
        <f>SUM(E3:E8)</f>
        <v>122268221</v>
      </c>
      <c r="F9" s="225">
        <f t="shared" ref="F9" si="0">SUM(F3:F8)</f>
        <v>152415044</v>
      </c>
      <c r="G9" s="39"/>
      <c r="H9" s="31"/>
      <c r="I9" s="31"/>
    </row>
    <row r="10" spans="1:9" s="32" customFormat="1" ht="15" customHeight="1" x14ac:dyDescent="0.3">
      <c r="A10" s="221" t="s">
        <v>247</v>
      </c>
      <c r="B10" s="210"/>
      <c r="C10" s="210"/>
      <c r="D10" s="30" t="s">
        <v>253</v>
      </c>
      <c r="E10" s="222"/>
      <c r="F10" s="219"/>
      <c r="G10" s="39"/>
      <c r="H10" s="31"/>
      <c r="I10" s="31"/>
    </row>
    <row r="11" spans="1:9" s="32" customFormat="1" ht="15" customHeight="1" x14ac:dyDescent="0.25">
      <c r="A11" s="190" t="s">
        <v>240</v>
      </c>
      <c r="B11" s="209"/>
      <c r="C11" s="209"/>
      <c r="D11" s="226" t="s">
        <v>254</v>
      </c>
      <c r="E11" s="209">
        <v>200000</v>
      </c>
      <c r="F11" s="209">
        <v>7341448</v>
      </c>
      <c r="G11" s="39"/>
      <c r="H11" s="31"/>
      <c r="I11" s="31"/>
    </row>
    <row r="12" spans="1:9" s="32" customFormat="1" ht="15" customHeight="1" x14ac:dyDescent="0.25">
      <c r="A12" s="218" t="s">
        <v>242</v>
      </c>
      <c r="B12" s="209"/>
      <c r="C12" s="209"/>
      <c r="D12" s="226" t="s">
        <v>255</v>
      </c>
      <c r="E12" s="209">
        <v>83348719</v>
      </c>
      <c r="F12" s="209">
        <v>110026263</v>
      </c>
      <c r="G12" s="39"/>
      <c r="H12" s="31"/>
      <c r="I12" s="31"/>
    </row>
    <row r="13" spans="1:9" s="32" customFormat="1" ht="15" customHeight="1" x14ac:dyDescent="0.25">
      <c r="A13" s="218" t="s">
        <v>243</v>
      </c>
      <c r="B13" s="210">
        <v>59277604</v>
      </c>
      <c r="C13" s="210">
        <v>52667044</v>
      </c>
      <c r="D13" s="226" t="s">
        <v>256</v>
      </c>
      <c r="E13" s="209">
        <v>4562897</v>
      </c>
      <c r="F13" s="209">
        <v>4562897</v>
      </c>
      <c r="G13" s="39"/>
      <c r="H13" s="31"/>
      <c r="I13" s="31"/>
    </row>
    <row r="14" spans="1:9" s="32" customFormat="1" ht="15" customHeight="1" x14ac:dyDescent="0.25">
      <c r="A14" s="218" t="s">
        <v>244</v>
      </c>
      <c r="B14" s="209"/>
      <c r="C14" s="209">
        <v>4464668</v>
      </c>
      <c r="D14" s="226" t="s">
        <v>257</v>
      </c>
      <c r="E14" s="209">
        <v>56985470</v>
      </c>
      <c r="F14" s="209">
        <v>61257679</v>
      </c>
      <c r="G14" s="39"/>
      <c r="H14" s="31"/>
      <c r="I14" s="31"/>
    </row>
    <row r="15" spans="1:9" s="32" customFormat="1" ht="15" customHeight="1" x14ac:dyDescent="0.3">
      <c r="A15" s="220" t="s">
        <v>100</v>
      </c>
      <c r="B15" s="212">
        <f>SUM(B10:B14)</f>
        <v>59277604</v>
      </c>
      <c r="C15" s="212">
        <v>57131712</v>
      </c>
      <c r="D15" s="29" t="s">
        <v>29</v>
      </c>
      <c r="E15" s="212">
        <f ca="1">SUM(E11:E16)</f>
        <v>557559479</v>
      </c>
      <c r="F15" s="212">
        <f>SUM(F11:F14)</f>
        <v>183188287</v>
      </c>
      <c r="G15" s="40"/>
      <c r="H15" s="31"/>
      <c r="I15" s="31"/>
    </row>
    <row r="16" spans="1:9" s="32" customFormat="1" ht="15" customHeight="1" x14ac:dyDescent="0.3">
      <c r="A16" s="223" t="s">
        <v>30</v>
      </c>
      <c r="B16" s="224">
        <f>B9+B15</f>
        <v>267365307</v>
      </c>
      <c r="C16" s="224">
        <f>C9+C15</f>
        <v>335603331</v>
      </c>
      <c r="D16" s="227" t="s">
        <v>30</v>
      </c>
      <c r="E16" s="212">
        <v>267365307</v>
      </c>
      <c r="F16" s="212">
        <v>335603331</v>
      </c>
      <c r="G16" s="39"/>
      <c r="H16" s="31"/>
      <c r="I16" s="31"/>
    </row>
    <row r="17" spans="8:9" s="32" customFormat="1" ht="15" customHeight="1" x14ac:dyDescent="0.25">
      <c r="H17" s="31"/>
      <c r="I17" s="31"/>
    </row>
    <row r="18" spans="8:9" s="32" customFormat="1" ht="15" customHeight="1" x14ac:dyDescent="0.25">
      <c r="H18" s="31"/>
      <c r="I18" s="31"/>
    </row>
  </sheetData>
  <phoneticPr fontId="17" type="noConversion"/>
  <pageMargins left="0.78740157480314965" right="0.15748031496062992" top="1.1417322834645669" bottom="0.74803149606299213" header="0.31496062992125984" footer="0.31496062992125984"/>
  <pageSetup paperSize="9" scale="69" orientation="landscape" r:id="rId1"/>
  <headerFooter>
    <oddHeader>&amp;L1.melléklet a 6/2019. (V. 30.) önkormányzati rendelethez&amp;C&amp;"Book Antiqua,Félkövér"&amp;11Zalaszántó Község Önkormányzata
költségvetési mérlege közgazdasági tagolásban
2018. év&amp;R&amp;"Book Antiqua,Félkövér"1. melléklet
 Ft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6"/>
  <sheetViews>
    <sheetView view="pageLayout" zoomScaleNormal="100" workbookViewId="0">
      <selection activeCell="E1" sqref="E1:E1048576"/>
    </sheetView>
  </sheetViews>
  <sheetFormatPr defaultRowHeight="16.5" x14ac:dyDescent="0.3"/>
  <cols>
    <col min="1" max="1" width="4.42578125" style="24" customWidth="1"/>
    <col min="2" max="2" width="74.5703125" style="25" customWidth="1"/>
    <col min="3" max="3" width="12.28515625" style="12" bestFit="1" customWidth="1"/>
    <col min="4" max="4" width="13.85546875" style="12" customWidth="1"/>
    <col min="5" max="5" width="12" style="3" customWidth="1"/>
    <col min="6" max="6" width="12.28515625" style="3" bestFit="1" customWidth="1"/>
    <col min="7" max="12" width="9.140625" style="3"/>
    <col min="13" max="13" width="9.140625" style="14"/>
    <col min="14" max="16384" width="9.140625" style="3"/>
  </cols>
  <sheetData>
    <row r="1" spans="1:13" ht="45" x14ac:dyDescent="0.3">
      <c r="A1" s="285" t="s">
        <v>12</v>
      </c>
      <c r="B1" s="285" t="s">
        <v>38</v>
      </c>
      <c r="C1" s="285" t="s">
        <v>178</v>
      </c>
      <c r="D1" s="285" t="s">
        <v>265</v>
      </c>
      <c r="E1" s="285" t="s">
        <v>104</v>
      </c>
      <c r="F1" s="285" t="s">
        <v>105</v>
      </c>
    </row>
    <row r="2" spans="1:13" ht="16.5" customHeight="1" x14ac:dyDescent="0.3">
      <c r="A2" s="469" t="s">
        <v>171</v>
      </c>
      <c r="B2" s="469"/>
      <c r="C2" s="469"/>
      <c r="D2" s="297"/>
      <c r="E2" s="13"/>
      <c r="F2" s="13"/>
    </row>
    <row r="3" spans="1:13" s="14" customFormat="1" x14ac:dyDescent="0.3">
      <c r="A3" s="270"/>
      <c r="B3" s="271"/>
      <c r="C3" s="182"/>
      <c r="D3" s="182"/>
      <c r="E3" s="277"/>
      <c r="F3" s="277"/>
    </row>
    <row r="4" spans="1:13" x14ac:dyDescent="0.3">
      <c r="A4" s="47" t="s">
        <v>188</v>
      </c>
      <c r="B4" s="274" t="s">
        <v>189</v>
      </c>
      <c r="C4" s="278">
        <v>200000</v>
      </c>
      <c r="D4" s="278">
        <f>'1'!F11</f>
        <v>7341448</v>
      </c>
      <c r="E4" s="334">
        <f>D4</f>
        <v>7341448</v>
      </c>
      <c r="F4" s="278"/>
      <c r="M4" s="3"/>
    </row>
    <row r="5" spans="1:13" s="14" customFormat="1" x14ac:dyDescent="0.3">
      <c r="A5" s="270"/>
      <c r="B5" s="273"/>
      <c r="C5" s="278"/>
      <c r="D5" s="278"/>
      <c r="E5" s="279"/>
      <c r="F5" s="278"/>
    </row>
    <row r="6" spans="1:13" x14ac:dyDescent="0.3">
      <c r="A6" s="270"/>
      <c r="B6" s="274"/>
      <c r="C6" s="182"/>
      <c r="D6" s="182"/>
      <c r="E6" s="279"/>
      <c r="F6" s="280"/>
      <c r="M6" s="3"/>
    </row>
    <row r="7" spans="1:13" s="4" customFormat="1" x14ac:dyDescent="0.3">
      <c r="A7" s="275"/>
      <c r="B7" s="276" t="s">
        <v>39</v>
      </c>
      <c r="C7" s="183">
        <f>C4</f>
        <v>200000</v>
      </c>
      <c r="D7" s="183">
        <f t="shared" ref="D7" si="0">D4</f>
        <v>7341448</v>
      </c>
      <c r="E7" s="281">
        <f>E4</f>
        <v>7341448</v>
      </c>
      <c r="F7" s="183"/>
    </row>
    <row r="9" spans="1:13" x14ac:dyDescent="0.3">
      <c r="B9" s="3"/>
      <c r="M9" s="3"/>
    </row>
    <row r="12" spans="1:13" ht="22.5" customHeight="1" x14ac:dyDescent="0.3"/>
    <row r="35" ht="13.15" customHeight="1" x14ac:dyDescent="0.3"/>
    <row r="36" hidden="1" x14ac:dyDescent="0.3"/>
  </sheetData>
  <mergeCells count="1">
    <mergeCell ref="A2:C2"/>
  </mergeCells>
  <phoneticPr fontId="17" type="noConversion"/>
  <pageMargins left="0.31496062992125984" right="0.19685039370078741" top="0.70866141732283472" bottom="0.15748031496062992" header="0.23622047244094491" footer="0.19685039370078741"/>
  <pageSetup paperSize="9" scale="66" orientation="landscape" r:id="rId1"/>
  <headerFooter>
    <oddHeader>&amp;L10.melléklet a 6/2019. (V. 30.) önkormányzati rendelethez&amp;C&amp;"Book Antiqua,Félkövér"&amp;11Zalaszántó Község  Önkormányzata
beruházási kiadásai feladatonként&amp;R&amp;"Book Antiqua,Félkövér"10.  melléklet
 Ft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"/>
  <sheetViews>
    <sheetView view="pageLayout" zoomScaleNormal="100" workbookViewId="0">
      <selection activeCell="D1" sqref="D1:D1048576"/>
    </sheetView>
  </sheetViews>
  <sheetFormatPr defaultRowHeight="16.5" x14ac:dyDescent="0.3"/>
  <cols>
    <col min="1" max="1" width="61.42578125" style="3" customWidth="1"/>
    <col min="2" max="3" width="14" style="3" customWidth="1"/>
    <col min="4" max="4" width="14" style="3" hidden="1" customWidth="1"/>
    <col min="5" max="5" width="12.7109375" style="3" bestFit="1" customWidth="1"/>
    <col min="6" max="6" width="12.28515625" style="3" bestFit="1" customWidth="1"/>
    <col min="7" max="7" width="9.140625" style="3"/>
    <col min="8" max="8" width="14.140625" style="3" bestFit="1" customWidth="1"/>
    <col min="9" max="9" width="12" style="3" bestFit="1" customWidth="1"/>
    <col min="10" max="16384" width="9.140625" style="3"/>
  </cols>
  <sheetData>
    <row r="1" spans="1:13" ht="45" x14ac:dyDescent="0.3">
      <c r="A1" s="285" t="s">
        <v>41</v>
      </c>
      <c r="B1" s="285" t="s">
        <v>178</v>
      </c>
      <c r="C1" s="285" t="s">
        <v>265</v>
      </c>
      <c r="D1" s="285" t="s">
        <v>234</v>
      </c>
      <c r="E1" s="285" t="s">
        <v>104</v>
      </c>
      <c r="F1" s="285" t="s">
        <v>105</v>
      </c>
      <c r="M1" s="14"/>
    </row>
    <row r="2" spans="1:13" x14ac:dyDescent="0.3">
      <c r="A2" s="272" t="s">
        <v>172</v>
      </c>
      <c r="B2" s="284">
        <f>B3++B4+B5</f>
        <v>83348719</v>
      </c>
      <c r="C2" s="284">
        <f>'1'!F12</f>
        <v>110026263</v>
      </c>
      <c r="D2" s="284" t="e">
        <f>'1'!#REF!</f>
        <v>#REF!</v>
      </c>
      <c r="E2" s="284">
        <f>C2</f>
        <v>110026263</v>
      </c>
      <c r="F2" s="183"/>
      <c r="M2" s="14"/>
    </row>
    <row r="3" spans="1:13" x14ac:dyDescent="0.3">
      <c r="A3" s="181" t="s">
        <v>173</v>
      </c>
      <c r="B3" s="282">
        <v>36260887</v>
      </c>
      <c r="C3" s="282">
        <v>37543181</v>
      </c>
      <c r="D3" s="282">
        <v>37543181</v>
      </c>
      <c r="E3" s="282">
        <f t="shared" ref="E3:E9" si="0">C3</f>
        <v>37543181</v>
      </c>
      <c r="F3" s="280"/>
      <c r="M3" s="14"/>
    </row>
    <row r="4" spans="1:13" x14ac:dyDescent="0.3">
      <c r="A4" s="181" t="s">
        <v>174</v>
      </c>
      <c r="B4" s="282">
        <v>9790439</v>
      </c>
      <c r="C4" s="282">
        <v>4776382</v>
      </c>
      <c r="D4" s="282"/>
      <c r="E4" s="282">
        <f t="shared" si="0"/>
        <v>4776382</v>
      </c>
      <c r="F4" s="280"/>
      <c r="H4" s="283"/>
      <c r="M4" s="14"/>
    </row>
    <row r="5" spans="1:13" x14ac:dyDescent="0.3">
      <c r="A5" s="181" t="s">
        <v>181</v>
      </c>
      <c r="B5" s="282">
        <v>37297393</v>
      </c>
      <c r="C5" s="282">
        <v>37083198</v>
      </c>
      <c r="D5" s="282">
        <v>36448198</v>
      </c>
      <c r="E5" s="282">
        <f t="shared" si="0"/>
        <v>37083198</v>
      </c>
      <c r="F5" s="280"/>
      <c r="M5" s="14"/>
    </row>
    <row r="6" spans="1:13" x14ac:dyDescent="0.3">
      <c r="A6" s="181" t="s">
        <v>330</v>
      </c>
      <c r="B6" s="282">
        <v>0</v>
      </c>
      <c r="C6" s="282">
        <v>4457484</v>
      </c>
      <c r="D6" s="282">
        <v>4207484</v>
      </c>
      <c r="E6" s="282">
        <f t="shared" si="0"/>
        <v>4457484</v>
      </c>
      <c r="F6" s="280"/>
      <c r="M6" s="14"/>
    </row>
    <row r="7" spans="1:13" x14ac:dyDescent="0.3">
      <c r="A7" s="181" t="s">
        <v>331</v>
      </c>
      <c r="B7" s="282">
        <v>0</v>
      </c>
      <c r="C7" s="282">
        <v>188595</v>
      </c>
      <c r="D7" s="282">
        <v>188595</v>
      </c>
      <c r="E7" s="282">
        <f t="shared" si="0"/>
        <v>188595</v>
      </c>
      <c r="F7" s="280"/>
      <c r="H7" s="35"/>
      <c r="M7" s="14"/>
    </row>
    <row r="8" spans="1:13" x14ac:dyDescent="0.3">
      <c r="A8" s="181" t="s">
        <v>332</v>
      </c>
      <c r="B8" s="282"/>
      <c r="C8" s="282">
        <v>8324213</v>
      </c>
      <c r="D8" s="282">
        <v>8324213</v>
      </c>
      <c r="E8" s="282">
        <f t="shared" si="0"/>
        <v>8324213</v>
      </c>
      <c r="F8" s="280"/>
      <c r="H8" s="35"/>
      <c r="M8" s="14"/>
    </row>
    <row r="9" spans="1:13" x14ac:dyDescent="0.3">
      <c r="A9" s="181" t="s">
        <v>333</v>
      </c>
      <c r="B9" s="282"/>
      <c r="C9" s="282">
        <v>17653210</v>
      </c>
      <c r="D9" s="282">
        <v>17653210</v>
      </c>
      <c r="E9" s="282">
        <f t="shared" si="0"/>
        <v>17653210</v>
      </c>
      <c r="F9" s="280"/>
      <c r="H9" s="35"/>
      <c r="M9" s="14"/>
    </row>
    <row r="10" spans="1:13" x14ac:dyDescent="0.3">
      <c r="A10" s="184" t="s">
        <v>20</v>
      </c>
      <c r="B10" s="284">
        <f>B2</f>
        <v>83348719</v>
      </c>
      <c r="C10" s="284">
        <f>C2</f>
        <v>110026263</v>
      </c>
      <c r="D10" s="284" t="e">
        <f>D2</f>
        <v>#REF!</v>
      </c>
      <c r="E10" s="284">
        <f>E2</f>
        <v>110026263</v>
      </c>
      <c r="F10" s="183"/>
      <c r="M10" s="14"/>
    </row>
    <row r="11" spans="1:13" x14ac:dyDescent="0.3">
      <c r="A11" s="95"/>
      <c r="B11" s="95"/>
      <c r="C11" s="95"/>
      <c r="D11" s="95"/>
      <c r="E11" s="95"/>
      <c r="F11" s="95"/>
    </row>
  </sheetData>
  <phoneticPr fontId="17" type="noConversion"/>
  <pageMargins left="0.55118110236220474" right="0.31496062992125984" top="0.94488188976377963" bottom="0.35433070866141736" header="0.31496062992125984" footer="0.31496062992125984"/>
  <pageSetup paperSize="9" scale="72" orientation="landscape" r:id="rId1"/>
  <headerFooter>
    <oddHeader>&amp;L11.melléklet a 6/2019. (V. 30.) önkormányzati rendelethez&amp;C&amp;"Book Antiqua,Félkövér"&amp;11Zalaszántó Község  Önkormányzata
felújítási előirányzatai célonként&amp;R&amp;"Book Antiqua,Félkövér"11. melléklet
 Ft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"/>
  <sheetViews>
    <sheetView view="pageLayout" zoomScaleNormal="100" workbookViewId="0">
      <selection activeCell="D1" sqref="D1:D1048576"/>
    </sheetView>
  </sheetViews>
  <sheetFormatPr defaultRowHeight="16.5" x14ac:dyDescent="0.3"/>
  <cols>
    <col min="1" max="1" width="59.7109375" style="3" customWidth="1"/>
    <col min="2" max="3" width="17.28515625" style="3" customWidth="1"/>
    <col min="4" max="4" width="17.28515625" style="3" hidden="1" customWidth="1"/>
    <col min="5" max="5" width="12.7109375" style="3" customWidth="1"/>
    <col min="6" max="6" width="12" style="3" customWidth="1"/>
    <col min="7" max="7" width="9.140625" style="3"/>
    <col min="8" max="8" width="10.85546875" style="3" bestFit="1" customWidth="1"/>
    <col min="9" max="16384" width="9.140625" style="3"/>
  </cols>
  <sheetData>
    <row r="1" spans="1:7" ht="45" x14ac:dyDescent="0.3">
      <c r="A1" s="285" t="s">
        <v>334</v>
      </c>
      <c r="B1" s="285" t="s">
        <v>178</v>
      </c>
      <c r="C1" s="285" t="s">
        <v>265</v>
      </c>
      <c r="D1" s="285" t="s">
        <v>234</v>
      </c>
      <c r="E1" s="285" t="s">
        <v>104</v>
      </c>
      <c r="F1" s="285" t="s">
        <v>105</v>
      </c>
    </row>
    <row r="2" spans="1:7" ht="16.5" customHeight="1" x14ac:dyDescent="0.3">
      <c r="A2" s="272" t="s">
        <v>175</v>
      </c>
      <c r="B2" s="282"/>
      <c r="C2" s="282"/>
      <c r="D2" s="282"/>
      <c r="E2" s="282"/>
      <c r="F2" s="13"/>
    </row>
    <row r="3" spans="1:7" x14ac:dyDescent="0.3">
      <c r="A3" s="269"/>
      <c r="B3" s="282"/>
      <c r="C3" s="282"/>
      <c r="D3" s="282"/>
      <c r="E3" s="282"/>
      <c r="F3" s="13"/>
    </row>
    <row r="4" spans="1:7" x14ac:dyDescent="0.3">
      <c r="A4" s="272" t="s">
        <v>164</v>
      </c>
      <c r="B4" s="290">
        <v>18500000</v>
      </c>
      <c r="C4" s="290">
        <v>18000000</v>
      </c>
      <c r="D4" s="290">
        <f t="shared" ref="D4" si="0">D5</f>
        <v>17805903</v>
      </c>
      <c r="E4" s="290">
        <f>C4</f>
        <v>18000000</v>
      </c>
      <c r="F4" s="185"/>
    </row>
    <row r="5" spans="1:7" hidden="1" x14ac:dyDescent="0.3">
      <c r="A5" s="273" t="s">
        <v>176</v>
      </c>
      <c r="B5" s="290">
        <v>13600000</v>
      </c>
      <c r="C5" s="290">
        <v>17805903</v>
      </c>
      <c r="D5" s="290">
        <v>17805903</v>
      </c>
      <c r="E5" s="290">
        <f t="shared" ref="E5:E14" si="1">C5</f>
        <v>17805903</v>
      </c>
      <c r="F5" s="180"/>
      <c r="G5" s="3" t="s">
        <v>180</v>
      </c>
    </row>
    <row r="6" spans="1:7" x14ac:dyDescent="0.3">
      <c r="A6" s="286" t="s">
        <v>182</v>
      </c>
      <c r="B6" s="290">
        <v>1700000</v>
      </c>
      <c r="C6" s="290">
        <v>1500000</v>
      </c>
      <c r="D6" s="290">
        <v>1460632</v>
      </c>
      <c r="E6" s="290">
        <f t="shared" si="1"/>
        <v>1500000</v>
      </c>
      <c r="F6" s="287"/>
    </row>
    <row r="7" spans="1:7" hidden="1" x14ac:dyDescent="0.3">
      <c r="A7" s="288" t="s">
        <v>183</v>
      </c>
      <c r="B7" s="290">
        <v>243644</v>
      </c>
      <c r="C7" s="290">
        <v>1460632</v>
      </c>
      <c r="D7" s="290">
        <v>1460632</v>
      </c>
      <c r="E7" s="290">
        <f t="shared" si="1"/>
        <v>1460632</v>
      </c>
      <c r="F7" s="280"/>
    </row>
    <row r="8" spans="1:7" x14ac:dyDescent="0.3">
      <c r="A8" s="269" t="s">
        <v>179</v>
      </c>
      <c r="B8" s="290">
        <v>300000</v>
      </c>
      <c r="C8" s="290">
        <v>300000</v>
      </c>
      <c r="D8" s="290">
        <v>0</v>
      </c>
      <c r="E8" s="290">
        <f t="shared" si="1"/>
        <v>300000</v>
      </c>
      <c r="F8" s="185"/>
    </row>
    <row r="9" spans="1:7" x14ac:dyDescent="0.3">
      <c r="A9" s="272" t="s">
        <v>184</v>
      </c>
      <c r="B9" s="290">
        <v>2000000</v>
      </c>
      <c r="C9" s="290">
        <v>1832500</v>
      </c>
      <c r="D9" s="290">
        <v>1832500</v>
      </c>
      <c r="E9" s="290">
        <f t="shared" si="1"/>
        <v>1832500</v>
      </c>
      <c r="F9" s="280"/>
    </row>
    <row r="10" spans="1:7" hidden="1" x14ac:dyDescent="0.3">
      <c r="A10" s="274" t="s">
        <v>185</v>
      </c>
      <c r="B10" s="290">
        <v>0</v>
      </c>
      <c r="C10" s="290">
        <v>1832500</v>
      </c>
      <c r="D10" s="290">
        <v>1832500</v>
      </c>
      <c r="E10" s="290">
        <f t="shared" si="1"/>
        <v>1832500</v>
      </c>
      <c r="F10" s="280"/>
    </row>
    <row r="11" spans="1:7" ht="33" x14ac:dyDescent="0.3">
      <c r="A11" s="274" t="s">
        <v>335</v>
      </c>
      <c r="B11" s="290">
        <v>1000000</v>
      </c>
      <c r="C11" s="290">
        <v>976629</v>
      </c>
      <c r="D11" s="290">
        <v>751489</v>
      </c>
      <c r="E11" s="290">
        <f t="shared" si="1"/>
        <v>976629</v>
      </c>
      <c r="F11" s="280"/>
    </row>
    <row r="12" spans="1:7" x14ac:dyDescent="0.3">
      <c r="A12" s="272" t="s">
        <v>187</v>
      </c>
      <c r="B12" s="290">
        <v>677984</v>
      </c>
      <c r="C12" s="290">
        <v>425000</v>
      </c>
      <c r="D12" s="290">
        <v>417588</v>
      </c>
      <c r="E12" s="290">
        <f t="shared" si="1"/>
        <v>425000</v>
      </c>
      <c r="F12" s="280"/>
    </row>
    <row r="13" spans="1:7" x14ac:dyDescent="0.3">
      <c r="A13" s="272"/>
      <c r="B13" s="290"/>
      <c r="C13" s="290"/>
      <c r="D13" s="290"/>
      <c r="E13" s="290"/>
      <c r="F13" s="280"/>
    </row>
    <row r="14" spans="1:7" x14ac:dyDescent="0.3">
      <c r="A14" s="289" t="s">
        <v>39</v>
      </c>
      <c r="B14" s="292">
        <f>'7'!F6+'7'!G6</f>
        <v>24177984</v>
      </c>
      <c r="C14" s="291" t="str">
        <f>'7'!F7</f>
        <v>23 034 129</v>
      </c>
      <c r="D14" s="291" t="str">
        <f>'7'!F8</f>
        <v>22 268 112</v>
      </c>
      <c r="E14" s="291" t="str">
        <f t="shared" si="1"/>
        <v>23 034 129</v>
      </c>
      <c r="F14" s="185"/>
    </row>
    <row r="17" spans="2:2" x14ac:dyDescent="0.3">
      <c r="B17" s="293"/>
    </row>
  </sheetData>
  <phoneticPr fontId="17" type="noConversion"/>
  <pageMargins left="0.39370078740157483" right="0.43307086614173229" top="1.1023622047244095" bottom="0.74803149606299213" header="0.31496062992125984" footer="0.31496062992125984"/>
  <pageSetup paperSize="9" scale="66" orientation="landscape" r:id="rId1"/>
  <headerFooter>
    <oddHeader>&amp;L12.melléklet a 6/2019. (V. 30.) önkormányzati rendelethez&amp;C&amp;"Book Antiqua,Félkövér"&amp;11Zalaszántó Község Önkormányzata
egyéb működési célú támogatásai ÁHT-n belülre&amp;R&amp;"Book Antiqua,Félkövér"12. melléklet
Ft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8"/>
  <sheetViews>
    <sheetView view="pageLayout" zoomScaleNormal="100" workbookViewId="0">
      <selection activeCell="C16" sqref="C16"/>
    </sheetView>
  </sheetViews>
  <sheetFormatPr defaultRowHeight="16.5" x14ac:dyDescent="0.3"/>
  <cols>
    <col min="1" max="1" width="52.7109375" style="3" customWidth="1"/>
    <col min="2" max="2" width="20" style="3" customWidth="1"/>
    <col min="3" max="3" width="9.28515625" style="3" bestFit="1" customWidth="1"/>
    <col min="4" max="4" width="11.140625" style="3" bestFit="1" customWidth="1"/>
    <col min="5" max="5" width="9.42578125" style="3" bestFit="1" customWidth="1"/>
    <col min="6" max="6" width="11.140625" style="3" bestFit="1" customWidth="1"/>
    <col min="7" max="7" width="12.7109375" style="3" customWidth="1"/>
    <col min="8" max="16384" width="9.140625" style="3"/>
  </cols>
  <sheetData>
    <row r="1" spans="1:7" ht="20.25" customHeight="1" x14ac:dyDescent="0.3">
      <c r="A1" s="473" t="s">
        <v>61</v>
      </c>
      <c r="B1" s="475" t="s">
        <v>146</v>
      </c>
      <c r="C1" s="477" t="s">
        <v>62</v>
      </c>
      <c r="D1" s="477"/>
      <c r="E1" s="477" t="s">
        <v>63</v>
      </c>
      <c r="F1" s="477"/>
      <c r="G1" s="470" t="s">
        <v>64</v>
      </c>
    </row>
    <row r="2" spans="1:7" ht="34.5" customHeight="1" thickBot="1" x14ac:dyDescent="0.35">
      <c r="A2" s="474"/>
      <c r="B2" s="476"/>
      <c r="C2" s="41" t="s">
        <v>65</v>
      </c>
      <c r="D2" s="41" t="s">
        <v>66</v>
      </c>
      <c r="E2" s="41" t="s">
        <v>67</v>
      </c>
      <c r="F2" s="41" t="s">
        <v>66</v>
      </c>
      <c r="G2" s="471"/>
    </row>
    <row r="3" spans="1:7" x14ac:dyDescent="0.3">
      <c r="A3" s="42" t="s">
        <v>68</v>
      </c>
      <c r="B3" s="96" t="s">
        <v>94</v>
      </c>
      <c r="C3" s="43">
        <v>0</v>
      </c>
      <c r="D3" s="44">
        <v>0</v>
      </c>
      <c r="E3" s="43"/>
      <c r="F3" s="44"/>
      <c r="G3" s="45">
        <f t="shared" ref="G3:G11" si="0">SUM(F3+D3)</f>
        <v>0</v>
      </c>
    </row>
    <row r="4" spans="1:7" x14ac:dyDescent="0.3">
      <c r="A4" s="46" t="s">
        <v>69</v>
      </c>
      <c r="B4" s="47" t="s">
        <v>94</v>
      </c>
      <c r="C4" s="48"/>
      <c r="D4" s="49">
        <v>0</v>
      </c>
      <c r="E4" s="48">
        <v>0</v>
      </c>
      <c r="F4" s="49">
        <v>0</v>
      </c>
      <c r="G4" s="50">
        <f t="shared" si="0"/>
        <v>0</v>
      </c>
    </row>
    <row r="5" spans="1:7" x14ac:dyDescent="0.3">
      <c r="A5" s="46" t="s">
        <v>70</v>
      </c>
      <c r="B5" s="47" t="s">
        <v>94</v>
      </c>
      <c r="C5" s="48">
        <v>0</v>
      </c>
      <c r="D5" s="49">
        <v>0</v>
      </c>
      <c r="E5" s="48">
        <v>0</v>
      </c>
      <c r="F5" s="49">
        <v>0</v>
      </c>
      <c r="G5" s="50">
        <f t="shared" si="0"/>
        <v>0</v>
      </c>
    </row>
    <row r="6" spans="1:7" x14ac:dyDescent="0.3">
      <c r="A6" s="46" t="s">
        <v>71</v>
      </c>
      <c r="B6" s="96" t="s">
        <v>94</v>
      </c>
      <c r="C6" s="49">
        <v>0</v>
      </c>
      <c r="D6" s="49">
        <v>0</v>
      </c>
      <c r="E6" s="49">
        <v>0</v>
      </c>
      <c r="F6" s="49">
        <v>0</v>
      </c>
      <c r="G6" s="50">
        <f t="shared" si="0"/>
        <v>0</v>
      </c>
    </row>
    <row r="7" spans="1:7" x14ac:dyDescent="0.3">
      <c r="A7" s="46" t="s">
        <v>72</v>
      </c>
      <c r="B7" s="47" t="s">
        <v>167</v>
      </c>
      <c r="C7" s="99">
        <v>0</v>
      </c>
      <c r="D7" s="98">
        <v>0</v>
      </c>
      <c r="E7" s="99"/>
      <c r="F7" s="98"/>
      <c r="G7" s="100">
        <f t="shared" si="0"/>
        <v>0</v>
      </c>
    </row>
    <row r="8" spans="1:7" x14ac:dyDescent="0.3">
      <c r="A8" s="46" t="s">
        <v>73</v>
      </c>
      <c r="B8" s="47" t="s">
        <v>167</v>
      </c>
      <c r="C8" s="99">
        <v>0</v>
      </c>
      <c r="D8" s="98">
        <v>0</v>
      </c>
      <c r="E8" s="99"/>
      <c r="F8" s="98"/>
      <c r="G8" s="100">
        <f t="shared" si="0"/>
        <v>0</v>
      </c>
    </row>
    <row r="9" spans="1:7" x14ac:dyDescent="0.3">
      <c r="A9" s="46" t="s">
        <v>74</v>
      </c>
      <c r="B9" s="47" t="s">
        <v>75</v>
      </c>
      <c r="C9" s="99">
        <v>0</v>
      </c>
      <c r="D9" s="98">
        <v>0</v>
      </c>
      <c r="E9" s="99">
        <v>0</v>
      </c>
      <c r="F9" s="98">
        <v>0</v>
      </c>
      <c r="G9" s="100">
        <f t="shared" si="0"/>
        <v>0</v>
      </c>
    </row>
    <row r="10" spans="1:7" ht="33" x14ac:dyDescent="0.3">
      <c r="A10" s="51" t="s">
        <v>76</v>
      </c>
      <c r="B10" s="52"/>
      <c r="C10" s="49">
        <v>0</v>
      </c>
      <c r="D10" s="49"/>
      <c r="E10" s="49">
        <v>0</v>
      </c>
      <c r="F10" s="49"/>
      <c r="G10" s="50">
        <f t="shared" si="0"/>
        <v>0</v>
      </c>
    </row>
    <row r="11" spans="1:7" x14ac:dyDescent="0.3">
      <c r="A11" s="51" t="s">
        <v>77</v>
      </c>
      <c r="B11" s="53"/>
      <c r="C11" s="54">
        <v>0</v>
      </c>
      <c r="D11" s="54">
        <v>0</v>
      </c>
      <c r="E11" s="54">
        <v>0</v>
      </c>
      <c r="F11" s="54">
        <v>0</v>
      </c>
      <c r="G11" s="55">
        <f t="shared" si="0"/>
        <v>0</v>
      </c>
    </row>
    <row r="12" spans="1:7" s="14" customFormat="1" ht="15.75" thickBot="1" x14ac:dyDescent="0.3">
      <c r="A12" s="56" t="s">
        <v>20</v>
      </c>
      <c r="B12" s="472"/>
      <c r="C12" s="472"/>
      <c r="D12" s="472"/>
      <c r="E12" s="472"/>
      <c r="F12" s="472"/>
      <c r="G12" s="57">
        <f>SUM(G3:G11)</f>
        <v>0</v>
      </c>
    </row>
    <row r="14" spans="1:7" x14ac:dyDescent="0.3">
      <c r="B14" s="37"/>
      <c r="C14" s="37"/>
      <c r="D14" s="58"/>
    </row>
    <row r="16" spans="1:7" x14ac:dyDescent="0.3">
      <c r="D16" s="59"/>
    </row>
    <row r="17" spans="4:4" x14ac:dyDescent="0.3">
      <c r="D17" s="59"/>
    </row>
    <row r="18" spans="4:4" x14ac:dyDescent="0.3">
      <c r="D18" s="59"/>
    </row>
  </sheetData>
  <mergeCells count="6">
    <mergeCell ref="G1:G2"/>
    <mergeCell ref="B12:F12"/>
    <mergeCell ref="A1:A2"/>
    <mergeCell ref="B1:B2"/>
    <mergeCell ref="C1:D1"/>
    <mergeCell ref="E1:F1"/>
  </mergeCells>
  <pageMargins left="0.70866141732283472" right="0.70866141732283472" top="1.0236220472440944" bottom="0.74803149606299213" header="0.31496062992125984" footer="0.31496062992125984"/>
  <pageSetup paperSize="9" orientation="landscape" r:id="rId1"/>
  <headerFooter>
    <oddHeader>&amp;L14.melléklet a 6/2019. (V. 30.) önkormányzati rendelethez&amp;C&amp;"Book Antiqua,Félkövér"&amp;11Zalaszántó Község  Önkormányzata 
2018. évi közvetett támogatásai&amp;R&amp;"Book Antiqua,Normál"&amp;11 &amp;"Book Antiqua,Félkövér"14. melléklet
Ft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"/>
  <sheetViews>
    <sheetView view="pageLayout" zoomScaleNormal="100" workbookViewId="0">
      <selection activeCell="E1" sqref="E1:E1048576"/>
    </sheetView>
  </sheetViews>
  <sheetFormatPr defaultRowHeight="16.5" x14ac:dyDescent="0.3"/>
  <cols>
    <col min="1" max="1" width="6.5703125" style="24" customWidth="1"/>
    <col min="2" max="2" width="49.28515625" style="25" customWidth="1"/>
    <col min="3" max="3" width="14.28515625" style="4" bestFit="1" customWidth="1"/>
    <col min="4" max="4" width="14.28515625" style="4" customWidth="1"/>
    <col min="5" max="5" width="14.28515625" style="4" hidden="1" customWidth="1"/>
    <col min="6" max="6" width="13" style="3" bestFit="1" customWidth="1"/>
    <col min="7" max="7" width="12.28515625" style="3" bestFit="1" customWidth="1"/>
    <col min="8" max="16384" width="9.140625" style="3"/>
  </cols>
  <sheetData>
    <row r="1" spans="1:9" ht="45" x14ac:dyDescent="0.3">
      <c r="A1" s="285" t="s">
        <v>12</v>
      </c>
      <c r="B1" s="285" t="s">
        <v>130</v>
      </c>
      <c r="C1" s="331" t="s">
        <v>178</v>
      </c>
      <c r="D1" s="285" t="s">
        <v>265</v>
      </c>
      <c r="E1" s="285" t="s">
        <v>234</v>
      </c>
      <c r="F1" s="285" t="s">
        <v>104</v>
      </c>
      <c r="G1" s="285" t="s">
        <v>105</v>
      </c>
      <c r="I1" s="14"/>
    </row>
    <row r="2" spans="1:9" ht="16.5" customHeight="1" x14ac:dyDescent="0.3">
      <c r="A2" s="469" t="s">
        <v>175</v>
      </c>
      <c r="B2" s="469"/>
      <c r="C2" s="137"/>
      <c r="D2" s="137"/>
      <c r="E2" s="137"/>
      <c r="F2" s="13"/>
      <c r="G2" s="13"/>
      <c r="I2" s="14"/>
    </row>
    <row r="3" spans="1:9" x14ac:dyDescent="0.3">
      <c r="A3" s="270">
        <v>1</v>
      </c>
      <c r="B3" s="272" t="s">
        <v>336</v>
      </c>
      <c r="C3" s="290">
        <v>1000000</v>
      </c>
      <c r="D3" s="290">
        <v>10283500</v>
      </c>
      <c r="E3" s="290">
        <v>10239175</v>
      </c>
      <c r="F3" s="290">
        <v>10283500</v>
      </c>
      <c r="G3" s="332"/>
      <c r="I3" s="14"/>
    </row>
    <row r="4" spans="1:9" x14ac:dyDescent="0.3">
      <c r="A4" s="270"/>
      <c r="B4" s="289" t="s">
        <v>39</v>
      </c>
      <c r="C4" s="290">
        <f>C3</f>
        <v>1000000</v>
      </c>
      <c r="D4" s="290">
        <v>10283500</v>
      </c>
      <c r="E4" s="290"/>
      <c r="F4" s="290">
        <f>F3</f>
        <v>10283500</v>
      </c>
      <c r="G4" s="333"/>
    </row>
    <row r="6" spans="1:9" x14ac:dyDescent="0.3">
      <c r="B6" s="3"/>
    </row>
  </sheetData>
  <mergeCells count="1">
    <mergeCell ref="A2:B2"/>
  </mergeCells>
  <phoneticPr fontId="17" type="noConversion"/>
  <pageMargins left="0.19685039370078741" right="0.15748031496062992" top="0.74803149606299213" bottom="0.35433070866141736" header="0.23622047244094491" footer="0.15748031496062992"/>
  <pageSetup paperSize="9" scale="73" orientation="landscape" r:id="rId1"/>
  <headerFooter>
    <oddHeader>&amp;L13.melléklet a 6/2019. (V. 30.) önkormányzati rendelethez&amp;C&amp;"Book Antiqua,Félkövér"&amp;11Zalaszántó Község Önkormányzata
egyéb működési célú támogatásai ÁHT-n kívülre&amp;R&amp;"Book Antiqua,Félkövér"13. melléklet
 Ft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view="pageLayout" zoomScaleNormal="100" workbookViewId="0">
      <selection activeCell="B8" sqref="B8"/>
    </sheetView>
  </sheetViews>
  <sheetFormatPr defaultRowHeight="16.5" x14ac:dyDescent="0.3"/>
  <cols>
    <col min="1" max="1" width="6.140625" style="24" bestFit="1" customWidth="1"/>
    <col min="2" max="2" width="59.42578125" style="3" customWidth="1"/>
    <col min="3" max="3" width="10.140625" style="3" bestFit="1" customWidth="1"/>
    <col min="4" max="4" width="9.85546875" style="3" bestFit="1" customWidth="1"/>
    <col min="5" max="5" width="11.140625" style="3" bestFit="1" customWidth="1"/>
    <col min="6" max="16384" width="9.140625" style="3"/>
  </cols>
  <sheetData>
    <row r="1" spans="1:7" ht="45.75" thickBot="1" x14ac:dyDescent="0.35">
      <c r="A1" s="21" t="s">
        <v>12</v>
      </c>
      <c r="B1" s="22" t="s">
        <v>144</v>
      </c>
      <c r="C1" s="104" t="s">
        <v>178</v>
      </c>
      <c r="D1" s="34" t="s">
        <v>104</v>
      </c>
      <c r="E1" s="103" t="s">
        <v>105</v>
      </c>
      <c r="G1" s="14"/>
    </row>
    <row r="2" spans="1:7" s="4" customFormat="1" ht="16.5" customHeight="1" x14ac:dyDescent="0.3">
      <c r="A2" s="478" t="s">
        <v>175</v>
      </c>
      <c r="B2" s="479"/>
      <c r="C2" s="127"/>
      <c r="D2" s="157"/>
      <c r="E2" s="158"/>
      <c r="G2" s="131"/>
    </row>
    <row r="3" spans="1:7" s="4" customFormat="1" x14ac:dyDescent="0.3">
      <c r="A3" s="130"/>
      <c r="B3" s="159"/>
      <c r="C3" s="108"/>
      <c r="D3" s="137"/>
      <c r="E3" s="160"/>
      <c r="G3" s="131"/>
    </row>
    <row r="4" spans="1:7" s="4" customFormat="1" x14ac:dyDescent="0.3">
      <c r="A4" s="130"/>
      <c r="B4" s="161"/>
      <c r="C4" s="106"/>
      <c r="D4" s="106"/>
      <c r="E4" s="26"/>
      <c r="G4" s="131"/>
    </row>
    <row r="5" spans="1:7" s="4" customFormat="1" x14ac:dyDescent="0.3">
      <c r="A5" s="130"/>
      <c r="B5" s="162"/>
      <c r="C5" s="126"/>
      <c r="D5" s="125"/>
      <c r="E5" s="112"/>
      <c r="G5" s="131"/>
    </row>
    <row r="6" spans="1:7" s="4" customFormat="1" x14ac:dyDescent="0.3">
      <c r="A6" s="130"/>
      <c r="B6" s="159"/>
      <c r="C6" s="163"/>
      <c r="D6" s="137"/>
      <c r="E6" s="160"/>
      <c r="G6" s="131"/>
    </row>
    <row r="7" spans="1:7" s="4" customFormat="1" x14ac:dyDescent="0.3">
      <c r="A7" s="130"/>
      <c r="B7" s="159"/>
      <c r="C7" s="106"/>
      <c r="D7" s="106"/>
      <c r="E7" s="26"/>
      <c r="G7" s="131"/>
    </row>
    <row r="8" spans="1:7" s="4" customFormat="1" x14ac:dyDescent="0.3">
      <c r="A8" s="130"/>
      <c r="B8" s="164"/>
      <c r="C8" s="107"/>
      <c r="D8" s="107"/>
      <c r="E8" s="112"/>
      <c r="G8" s="131"/>
    </row>
    <row r="9" spans="1:7" s="4" customFormat="1" x14ac:dyDescent="0.3">
      <c r="A9" s="130"/>
      <c r="B9" s="165"/>
      <c r="C9" s="107"/>
      <c r="D9" s="107"/>
      <c r="E9" s="112"/>
      <c r="G9" s="131"/>
    </row>
    <row r="10" spans="1:7" s="4" customFormat="1" x14ac:dyDescent="0.3">
      <c r="A10" s="130"/>
      <c r="B10" s="161"/>
      <c r="C10" s="106"/>
      <c r="D10" s="109"/>
      <c r="E10" s="111"/>
      <c r="G10" s="131"/>
    </row>
    <row r="11" spans="1:7" s="4" customFormat="1" x14ac:dyDescent="0.3">
      <c r="A11" s="130"/>
      <c r="B11" s="164"/>
      <c r="C11" s="107"/>
      <c r="D11" s="137"/>
      <c r="E11" s="166"/>
      <c r="G11" s="131"/>
    </row>
    <row r="12" spans="1:7" s="4" customFormat="1" x14ac:dyDescent="0.3">
      <c r="A12" s="130"/>
      <c r="B12" s="164"/>
      <c r="C12" s="107"/>
      <c r="D12" s="137"/>
      <c r="E12" s="166"/>
      <c r="G12" s="131"/>
    </row>
    <row r="13" spans="1:7" s="4" customFormat="1" ht="17.25" customHeight="1" x14ac:dyDescent="0.3">
      <c r="A13" s="130"/>
      <c r="B13" s="165"/>
      <c r="C13" s="107"/>
      <c r="D13" s="137"/>
      <c r="E13" s="116"/>
      <c r="G13" s="131"/>
    </row>
    <row r="14" spans="1:7" s="4" customFormat="1" x14ac:dyDescent="0.3">
      <c r="A14" s="130"/>
      <c r="B14" s="167"/>
      <c r="C14" s="106"/>
      <c r="D14" s="106"/>
      <c r="E14" s="26"/>
      <c r="G14" s="131"/>
    </row>
    <row r="15" spans="1:7" s="4" customFormat="1" x14ac:dyDescent="0.3">
      <c r="A15" s="130"/>
      <c r="B15" s="167"/>
      <c r="C15" s="105"/>
      <c r="D15" s="137"/>
      <c r="E15" s="166"/>
      <c r="G15" s="131"/>
    </row>
    <row r="16" spans="1:7" s="4" customFormat="1" x14ac:dyDescent="0.3">
      <c r="A16" s="480"/>
      <c r="B16" s="481"/>
      <c r="C16" s="105"/>
      <c r="D16" s="137"/>
      <c r="E16" s="166"/>
      <c r="G16" s="131"/>
    </row>
    <row r="17" spans="1:7" s="4" customFormat="1" x14ac:dyDescent="0.3">
      <c r="A17" s="130"/>
      <c r="B17" s="168"/>
      <c r="C17" s="105"/>
      <c r="D17" s="137"/>
      <c r="E17" s="166"/>
      <c r="G17" s="131"/>
    </row>
    <row r="18" spans="1:7" s="4" customFormat="1" x14ac:dyDescent="0.3">
      <c r="A18" s="130"/>
      <c r="B18" s="167" t="s">
        <v>20</v>
      </c>
      <c r="C18" s="105">
        <v>0</v>
      </c>
      <c r="D18" s="137"/>
      <c r="E18" s="166">
        <f>C18-D18</f>
        <v>0</v>
      </c>
      <c r="G18" s="131"/>
    </row>
    <row r="19" spans="1:7" s="4" customFormat="1" x14ac:dyDescent="0.3">
      <c r="A19" s="130"/>
      <c r="B19" s="169"/>
      <c r="C19" s="105"/>
      <c r="D19" s="137"/>
      <c r="E19" s="166"/>
    </row>
    <row r="20" spans="1:7" s="4" customFormat="1" ht="17.25" thickBot="1" x14ac:dyDescent="0.35">
      <c r="A20" s="129"/>
      <c r="B20" s="170" t="s">
        <v>39</v>
      </c>
      <c r="C20" s="110">
        <f>SUM(C16+C14)</f>
        <v>0</v>
      </c>
      <c r="D20" s="110">
        <f>SUM(D16+D14)</f>
        <v>0</v>
      </c>
      <c r="E20" s="171">
        <f>SUM(E16+E14)</f>
        <v>0</v>
      </c>
    </row>
  </sheetData>
  <mergeCells count="2">
    <mergeCell ref="A2:B2"/>
    <mergeCell ref="A16:B16"/>
  </mergeCells>
  <phoneticPr fontId="17" type="noConversion"/>
  <pageMargins left="0.59055118110236227" right="0.43307086614173229" top="1.2204724409448819" bottom="0.74803149606299213" header="0.31496062992125984" footer="0.31496062992125984"/>
  <pageSetup paperSize="9" scale="90" orientation="portrait" r:id="rId1"/>
  <headerFooter>
    <oddHeader>&amp;C&amp;"Book Antiqua,Félkövér"&amp;11Zalaszántó Község  Önkormányzata
egyéb felhalmozási célú kiadásai ÁHT-n kívülre&amp;R&amp;"Book Antiqua,Félkövér"14. melléklet
 Ft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view="pageLayout" zoomScaleNormal="100" workbookViewId="0">
      <selection activeCell="A12" sqref="A12:F12"/>
    </sheetView>
  </sheetViews>
  <sheetFormatPr defaultRowHeight="13.5" x14ac:dyDescent="0.25"/>
  <cols>
    <col min="1" max="1" width="6.28515625" style="1" customWidth="1"/>
    <col min="2" max="2" width="89.5703125" style="1" customWidth="1"/>
    <col min="3" max="3" width="12" style="1" bestFit="1" customWidth="1"/>
    <col min="4" max="4" width="12.140625" style="1" bestFit="1" customWidth="1"/>
    <col min="5" max="5" width="11.5703125" style="1" bestFit="1" customWidth="1"/>
    <col min="6" max="6" width="12.85546875" style="1" bestFit="1" customWidth="1"/>
    <col min="7" max="7" width="11" style="1" bestFit="1" customWidth="1"/>
    <col min="8" max="8" width="12" style="1" bestFit="1" customWidth="1"/>
    <col min="9" max="16384" width="9.140625" style="1"/>
  </cols>
  <sheetData>
    <row r="1" spans="1:7" x14ac:dyDescent="0.25">
      <c r="A1" s="487" t="s">
        <v>78</v>
      </c>
      <c r="B1" s="487"/>
    </row>
    <row r="2" spans="1:7" x14ac:dyDescent="0.25">
      <c r="A2" s="60"/>
      <c r="B2" s="60"/>
    </row>
    <row r="3" spans="1:7" ht="14.25" thickBot="1" x14ac:dyDescent="0.3">
      <c r="A3" s="487" t="s">
        <v>79</v>
      </c>
      <c r="B3" s="487"/>
    </row>
    <row r="4" spans="1:7" ht="15" x14ac:dyDescent="0.3">
      <c r="A4" s="488" t="s">
        <v>12</v>
      </c>
      <c r="B4" s="490" t="s">
        <v>13</v>
      </c>
      <c r="C4" s="484"/>
      <c r="D4" s="485"/>
      <c r="E4" s="486"/>
      <c r="F4" s="482" t="s">
        <v>1</v>
      </c>
      <c r="G4" s="61"/>
    </row>
    <row r="5" spans="1:7" ht="15.75" thickBot="1" x14ac:dyDescent="0.3">
      <c r="A5" s="489"/>
      <c r="B5" s="491"/>
      <c r="C5" s="62" t="s">
        <v>80</v>
      </c>
      <c r="D5" s="63" t="s">
        <v>81</v>
      </c>
      <c r="E5" s="62" t="s">
        <v>82</v>
      </c>
      <c r="F5" s="483"/>
      <c r="G5" s="61"/>
    </row>
    <row r="6" spans="1:7" ht="54.75" x14ac:dyDescent="0.3">
      <c r="A6" s="65">
        <v>1</v>
      </c>
      <c r="B6" s="66" t="s">
        <v>83</v>
      </c>
      <c r="C6" s="67">
        <v>6585</v>
      </c>
      <c r="D6" s="68">
        <v>6585</v>
      </c>
      <c r="E6" s="68">
        <v>52765</v>
      </c>
      <c r="F6" s="69">
        <f>SUM(C6:E6)</f>
        <v>65935</v>
      </c>
      <c r="G6" s="64"/>
    </row>
    <row r="7" spans="1:7" ht="32.25" customHeight="1" x14ac:dyDescent="0.3">
      <c r="A7" s="118">
        <v>2</v>
      </c>
      <c r="B7" s="117" t="s">
        <v>165</v>
      </c>
      <c r="C7" s="68"/>
      <c r="D7" s="68">
        <v>27000</v>
      </c>
      <c r="E7" s="68"/>
      <c r="F7" s="69">
        <f>SUM(C7:E7)</f>
        <v>27000</v>
      </c>
      <c r="G7" s="64"/>
    </row>
    <row r="8" spans="1:7" ht="33" customHeight="1" thickBot="1" x14ac:dyDescent="0.35">
      <c r="A8" s="121">
        <v>3</v>
      </c>
      <c r="B8" s="122" t="s">
        <v>155</v>
      </c>
      <c r="C8" s="113">
        <v>30000</v>
      </c>
      <c r="D8" s="74"/>
      <c r="E8" s="74"/>
      <c r="F8" s="119">
        <f>SUM(C8:E8)</f>
        <v>30000</v>
      </c>
      <c r="G8" s="64"/>
    </row>
    <row r="9" spans="1:7" s="2" customFormat="1" ht="21" customHeight="1" thickBot="1" x14ac:dyDescent="0.35">
      <c r="A9" s="123"/>
      <c r="B9" s="124" t="s">
        <v>84</v>
      </c>
      <c r="C9" s="70">
        <f>SUM(C6:C8)</f>
        <v>36585</v>
      </c>
      <c r="D9" s="70">
        <f>SUM(D6:D8)</f>
        <v>33585</v>
      </c>
      <c r="E9" s="70">
        <f>SUM(E6:E8)</f>
        <v>52765</v>
      </c>
      <c r="F9" s="70">
        <f>SUM(F6:F8)</f>
        <v>122935</v>
      </c>
      <c r="G9" s="64"/>
    </row>
    <row r="10" spans="1:7" s="2" customFormat="1" ht="15" x14ac:dyDescent="0.3">
      <c r="A10" s="6"/>
      <c r="B10" s="71"/>
      <c r="C10" s="72"/>
      <c r="D10" s="72"/>
      <c r="E10" s="72"/>
      <c r="F10" s="72"/>
      <c r="G10" s="72"/>
    </row>
    <row r="11" spans="1:7" x14ac:dyDescent="0.25">
      <c r="A11" s="487" t="s">
        <v>85</v>
      </c>
      <c r="B11" s="487"/>
    </row>
    <row r="12" spans="1:7" x14ac:dyDescent="0.25">
      <c r="A12" s="501" t="s">
        <v>154</v>
      </c>
      <c r="B12" s="501"/>
      <c r="C12" s="501"/>
      <c r="D12" s="501"/>
      <c r="E12" s="501"/>
      <c r="F12" s="501"/>
    </row>
    <row r="13" spans="1:7" x14ac:dyDescent="0.25">
      <c r="G13" s="76"/>
    </row>
    <row r="14" spans="1:7" ht="14.25" thickBot="1" x14ac:dyDescent="0.3">
      <c r="A14" s="506" t="s">
        <v>86</v>
      </c>
      <c r="B14" s="507"/>
      <c r="G14" s="76"/>
    </row>
    <row r="15" spans="1:7" s="2" customFormat="1" ht="18.75" customHeight="1" x14ac:dyDescent="0.3">
      <c r="A15" s="492" t="s">
        <v>12</v>
      </c>
      <c r="B15" s="494" t="s">
        <v>13</v>
      </c>
      <c r="C15" s="496"/>
      <c r="D15" s="497"/>
      <c r="E15" s="498"/>
      <c r="F15" s="499" t="s">
        <v>1</v>
      </c>
      <c r="G15" s="77"/>
    </row>
    <row r="16" spans="1:7" s="2" customFormat="1" ht="15.75" thickBot="1" x14ac:dyDescent="0.35">
      <c r="A16" s="493"/>
      <c r="B16" s="495"/>
      <c r="C16" s="73" t="s">
        <v>80</v>
      </c>
      <c r="D16" s="73" t="s">
        <v>81</v>
      </c>
      <c r="E16" s="73" t="s">
        <v>87</v>
      </c>
      <c r="F16" s="500"/>
      <c r="G16" s="78"/>
    </row>
    <row r="17" spans="1:8" ht="15" x14ac:dyDescent="0.3">
      <c r="A17" s="79">
        <v>1</v>
      </c>
      <c r="B17" s="80" t="s">
        <v>88</v>
      </c>
      <c r="C17" s="9">
        <v>5000</v>
      </c>
      <c r="D17" s="9">
        <v>5000</v>
      </c>
      <c r="E17" s="9">
        <v>66438</v>
      </c>
      <c r="F17" s="81">
        <f>SUM(C17:E17)</f>
        <v>76438</v>
      </c>
      <c r="G17" s="82"/>
      <c r="H17" s="76"/>
    </row>
    <row r="18" spans="1:8" s="2" customFormat="1" ht="17.25" customHeight="1" thickBot="1" x14ac:dyDescent="0.35">
      <c r="A18" s="83"/>
      <c r="B18" s="33" t="s">
        <v>20</v>
      </c>
      <c r="C18" s="84">
        <f>SUM(C17)</f>
        <v>5000</v>
      </c>
      <c r="D18" s="84">
        <f>SUM(D17)</f>
        <v>5000</v>
      </c>
      <c r="E18" s="84">
        <f>SUM(E17)</f>
        <v>66438</v>
      </c>
      <c r="F18" s="85">
        <f>SUM(C18:E18)</f>
        <v>76438</v>
      </c>
      <c r="G18" s="6"/>
    </row>
    <row r="19" spans="1:8" s="2" customFormat="1" ht="15" x14ac:dyDescent="0.3">
      <c r="A19" s="6"/>
      <c r="B19" s="6"/>
      <c r="C19" s="88"/>
      <c r="D19" s="88"/>
      <c r="E19" s="88"/>
      <c r="F19" s="64"/>
      <c r="G19" s="6"/>
    </row>
    <row r="20" spans="1:8" ht="15" x14ac:dyDescent="0.3">
      <c r="A20" s="6"/>
      <c r="B20" s="6"/>
      <c r="C20" s="88"/>
      <c r="D20" s="88"/>
      <c r="E20" s="88"/>
      <c r="F20" s="88"/>
      <c r="G20" s="76"/>
    </row>
    <row r="21" spans="1:8" ht="14.25" thickBot="1" x14ac:dyDescent="0.3">
      <c r="A21" s="487" t="s">
        <v>89</v>
      </c>
      <c r="B21" s="487"/>
      <c r="G21" s="76"/>
    </row>
    <row r="22" spans="1:8" ht="15" x14ac:dyDescent="0.3">
      <c r="A22" s="502" t="s">
        <v>12</v>
      </c>
      <c r="B22" s="504" t="s">
        <v>13</v>
      </c>
      <c r="C22" s="484"/>
      <c r="D22" s="485"/>
      <c r="E22" s="486"/>
      <c r="F22" s="482" t="s">
        <v>1</v>
      </c>
      <c r="G22" s="76"/>
    </row>
    <row r="23" spans="1:8" ht="15.75" thickBot="1" x14ac:dyDescent="0.3">
      <c r="A23" s="503"/>
      <c r="B23" s="505"/>
      <c r="C23" s="62" t="s">
        <v>80</v>
      </c>
      <c r="D23" s="63" t="s">
        <v>81</v>
      </c>
      <c r="E23" s="63" t="s">
        <v>82</v>
      </c>
      <c r="F23" s="483"/>
      <c r="G23" s="76"/>
    </row>
    <row r="24" spans="1:8" ht="41.25" x14ac:dyDescent="0.3">
      <c r="A24" s="115">
        <v>1</v>
      </c>
      <c r="B24" s="114" t="s">
        <v>90</v>
      </c>
      <c r="C24" s="67">
        <v>2147</v>
      </c>
      <c r="D24" s="10">
        <v>1846</v>
      </c>
      <c r="E24" s="10">
        <v>4927</v>
      </c>
      <c r="F24" s="69">
        <f>SUM(C24:E24)</f>
        <v>8920</v>
      </c>
      <c r="G24" s="76"/>
    </row>
    <row r="25" spans="1:8" ht="27.75" x14ac:dyDescent="0.3">
      <c r="A25" s="118">
        <v>2</v>
      </c>
      <c r="B25" s="117" t="s">
        <v>165</v>
      </c>
      <c r="C25" s="68"/>
      <c r="D25" s="10">
        <v>2000</v>
      </c>
      <c r="E25" s="10"/>
      <c r="F25" s="69">
        <f>SUM(C25:E25)</f>
        <v>2000</v>
      </c>
      <c r="G25" s="76"/>
    </row>
    <row r="26" spans="1:8" ht="28.5" thickBot="1" x14ac:dyDescent="0.35">
      <c r="A26" s="65">
        <v>3</v>
      </c>
      <c r="B26" s="66" t="s">
        <v>155</v>
      </c>
      <c r="C26" s="120">
        <v>2060</v>
      </c>
      <c r="D26" s="11"/>
      <c r="E26" s="11"/>
      <c r="F26" s="119">
        <f>SUM(C26:E26)</f>
        <v>2060</v>
      </c>
      <c r="G26" s="76"/>
    </row>
    <row r="27" spans="1:8" ht="17.25" customHeight="1" thickBot="1" x14ac:dyDescent="0.35">
      <c r="A27" s="75"/>
      <c r="B27" s="89" t="s">
        <v>20</v>
      </c>
      <c r="C27" s="70">
        <f>SUM(C24:C26)</f>
        <v>4207</v>
      </c>
      <c r="D27" s="70">
        <f>SUM(D24:D26)</f>
        <v>3846</v>
      </c>
      <c r="E27" s="70">
        <f>SUM(E24:E26)</f>
        <v>4927</v>
      </c>
      <c r="F27" s="101">
        <f>SUM(C27:E27)</f>
        <v>12980</v>
      </c>
      <c r="G27" s="76"/>
    </row>
    <row r="28" spans="1:8" ht="15" x14ac:dyDescent="0.3">
      <c r="A28" s="6"/>
      <c r="B28" s="71"/>
      <c r="C28" s="72"/>
      <c r="D28" s="72"/>
      <c r="E28" s="72"/>
      <c r="F28" s="72"/>
      <c r="G28" s="76"/>
    </row>
    <row r="29" spans="1:8" ht="14.25" thickBot="1" x14ac:dyDescent="0.3">
      <c r="A29" s="487" t="s">
        <v>91</v>
      </c>
      <c r="B29" s="487"/>
    </row>
    <row r="30" spans="1:8" s="2" customFormat="1" ht="15" x14ac:dyDescent="0.3">
      <c r="A30" s="492" t="s">
        <v>12</v>
      </c>
      <c r="B30" s="494" t="s">
        <v>13</v>
      </c>
      <c r="C30" s="496"/>
      <c r="D30" s="497"/>
      <c r="E30" s="498"/>
      <c r="F30" s="499" t="s">
        <v>1</v>
      </c>
      <c r="G30" s="77"/>
    </row>
    <row r="31" spans="1:8" s="2" customFormat="1" ht="15.75" thickBot="1" x14ac:dyDescent="0.35">
      <c r="A31" s="493"/>
      <c r="B31" s="495"/>
      <c r="C31" s="73" t="s">
        <v>80</v>
      </c>
      <c r="D31" s="73" t="s">
        <v>81</v>
      </c>
      <c r="E31" s="73" t="s">
        <v>162</v>
      </c>
      <c r="F31" s="500"/>
      <c r="G31" s="78"/>
    </row>
    <row r="32" spans="1:8" ht="16.5" x14ac:dyDescent="0.3">
      <c r="A32" s="90">
        <v>1</v>
      </c>
      <c r="B32" s="23" t="s">
        <v>157</v>
      </c>
      <c r="C32" s="27">
        <v>8500</v>
      </c>
      <c r="D32" s="27">
        <v>9440</v>
      </c>
      <c r="E32" s="27"/>
      <c r="F32" s="69">
        <f>SUM(C32:E32)</f>
        <v>17940</v>
      </c>
      <c r="G32" s="82"/>
    </row>
    <row r="33" spans="1:8" ht="15" x14ac:dyDescent="0.3">
      <c r="A33" s="86">
        <v>2</v>
      </c>
      <c r="B33" s="91" t="s">
        <v>92</v>
      </c>
      <c r="C33" s="11">
        <v>0</v>
      </c>
      <c r="D33" s="11">
        <v>0</v>
      </c>
      <c r="E33" s="10">
        <v>0</v>
      </c>
      <c r="F33" s="69">
        <f t="shared" ref="F33:F39" si="0">SUM(C33:E33)</f>
        <v>0</v>
      </c>
      <c r="G33" s="82"/>
    </row>
    <row r="34" spans="1:8" ht="15" x14ac:dyDescent="0.3">
      <c r="A34" s="87">
        <v>3</v>
      </c>
      <c r="B34" s="97" t="s">
        <v>93</v>
      </c>
      <c r="C34" s="10">
        <v>20</v>
      </c>
      <c r="D34" s="10">
        <v>20</v>
      </c>
      <c r="E34" s="10">
        <v>20</v>
      </c>
      <c r="F34" s="69">
        <f t="shared" si="0"/>
        <v>60</v>
      </c>
      <c r="G34" s="82"/>
      <c r="H34" s="76"/>
    </row>
    <row r="35" spans="1:8" ht="15" x14ac:dyDescent="0.3">
      <c r="A35" s="87">
        <v>4</v>
      </c>
      <c r="B35" s="128" t="s">
        <v>158</v>
      </c>
      <c r="C35" s="10">
        <v>1200</v>
      </c>
      <c r="D35" s="10">
        <v>1200</v>
      </c>
      <c r="E35" s="10">
        <v>1200</v>
      </c>
      <c r="F35" s="69">
        <f t="shared" si="0"/>
        <v>3600</v>
      </c>
      <c r="G35" s="82"/>
      <c r="H35" s="76"/>
    </row>
    <row r="36" spans="1:8" ht="15" x14ac:dyDescent="0.3">
      <c r="A36" s="87">
        <v>5</v>
      </c>
      <c r="B36" s="128" t="s">
        <v>159</v>
      </c>
      <c r="C36" s="10">
        <v>770</v>
      </c>
      <c r="D36" s="10">
        <v>770</v>
      </c>
      <c r="E36" s="10">
        <v>770</v>
      </c>
      <c r="F36" s="69">
        <f t="shared" si="0"/>
        <v>2310</v>
      </c>
      <c r="G36" s="82"/>
      <c r="H36" s="76"/>
    </row>
    <row r="37" spans="1:8" ht="15" x14ac:dyDescent="0.3">
      <c r="A37" s="87">
        <v>6</v>
      </c>
      <c r="B37" s="97" t="s">
        <v>161</v>
      </c>
      <c r="C37" s="10">
        <v>1200</v>
      </c>
      <c r="D37" s="10">
        <v>1500</v>
      </c>
      <c r="E37" s="10">
        <v>1500</v>
      </c>
      <c r="F37" s="69">
        <f t="shared" si="0"/>
        <v>4200</v>
      </c>
      <c r="G37" s="82"/>
      <c r="H37" s="76"/>
    </row>
    <row r="38" spans="1:8" ht="15" x14ac:dyDescent="0.3">
      <c r="A38" s="87">
        <v>8</v>
      </c>
      <c r="B38" s="97" t="s">
        <v>160</v>
      </c>
      <c r="C38" s="10">
        <v>4700</v>
      </c>
      <c r="D38" s="10">
        <v>4700</v>
      </c>
      <c r="E38" s="10">
        <v>14100</v>
      </c>
      <c r="F38" s="69">
        <f t="shared" si="0"/>
        <v>23500</v>
      </c>
      <c r="G38" s="82"/>
      <c r="H38" s="76"/>
    </row>
    <row r="39" spans="1:8" ht="15.75" thickBot="1" x14ac:dyDescent="0.35">
      <c r="A39" s="87">
        <v>9</v>
      </c>
      <c r="B39" s="97" t="s">
        <v>166</v>
      </c>
      <c r="C39" s="10">
        <v>0</v>
      </c>
      <c r="D39" s="10">
        <v>170880</v>
      </c>
      <c r="E39" s="10">
        <v>0</v>
      </c>
      <c r="F39" s="69">
        <f t="shared" si="0"/>
        <v>170880</v>
      </c>
      <c r="G39" s="82"/>
      <c r="H39" s="76"/>
    </row>
    <row r="40" spans="1:8" s="2" customFormat="1" ht="15.75" thickBot="1" x14ac:dyDescent="0.35">
      <c r="A40" s="92"/>
      <c r="B40" s="93" t="s">
        <v>20</v>
      </c>
      <c r="C40" s="94">
        <f>SUM(C32:C39)</f>
        <v>16390</v>
      </c>
      <c r="D40" s="94">
        <f>SUM(D32:D39)</f>
        <v>188510</v>
      </c>
      <c r="E40" s="94">
        <f>SUM(E32:E39)</f>
        <v>17590</v>
      </c>
      <c r="F40" s="94">
        <f>SUM(F32:F39)</f>
        <v>222490</v>
      </c>
      <c r="G40" s="82"/>
      <c r="H40" s="6"/>
    </row>
    <row r="43" spans="1:8" ht="12.75" customHeight="1" x14ac:dyDescent="0.25"/>
    <row r="44" spans="1:8" ht="12.75" customHeight="1" x14ac:dyDescent="0.25"/>
  </sheetData>
  <mergeCells count="23">
    <mergeCell ref="A12:F12"/>
    <mergeCell ref="F22:F23"/>
    <mergeCell ref="A29:B29"/>
    <mergeCell ref="A22:A23"/>
    <mergeCell ref="B22:B23"/>
    <mergeCell ref="A15:A16"/>
    <mergeCell ref="C15:E15"/>
    <mergeCell ref="A14:B14"/>
    <mergeCell ref="A30:A31"/>
    <mergeCell ref="B30:B31"/>
    <mergeCell ref="C30:E30"/>
    <mergeCell ref="F15:F16"/>
    <mergeCell ref="C22:E22"/>
    <mergeCell ref="B15:B16"/>
    <mergeCell ref="A21:B21"/>
    <mergeCell ref="F30:F31"/>
    <mergeCell ref="F4:F5"/>
    <mergeCell ref="C4:E4"/>
    <mergeCell ref="A11:B11"/>
    <mergeCell ref="A1:B1"/>
    <mergeCell ref="A3:B3"/>
    <mergeCell ref="A4:A5"/>
    <mergeCell ref="B4:B5"/>
  </mergeCells>
  <pageMargins left="0.82677165354330717" right="0.27559055118110237" top="0.74803149606299213" bottom="0.31496062992125984" header="0.31496062992125984" footer="0.31496062992125984"/>
  <pageSetup paperSize="9" scale="85" orientation="landscape" r:id="rId1"/>
  <headerFooter>
    <oddHeader>&amp;C&amp;"Book Antiqua,Félkövér"&amp;11KIMUTATÁS
az Önkormányzat többéves kihatással járó kötelezettségeiről&amp;R&amp;"Book Antiqua,Félkövér"&amp;11 16. melléklet
 Ft</oddHeader>
  </headerFooter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0"/>
  <sheetViews>
    <sheetView view="pageLayout" zoomScaleNormal="100" workbookViewId="0">
      <selection activeCell="H8" sqref="H8"/>
    </sheetView>
  </sheetViews>
  <sheetFormatPr defaultRowHeight="20.100000000000001" customHeight="1" x14ac:dyDescent="0.2"/>
  <cols>
    <col min="1" max="1" width="3.5703125" style="323" customWidth="1"/>
    <col min="2" max="2" width="36.5703125" style="323" customWidth="1"/>
    <col min="3" max="14" width="9.140625" style="323"/>
    <col min="15" max="15" width="14.5703125" style="323" customWidth="1"/>
    <col min="16" max="16384" width="9.140625" style="323"/>
  </cols>
  <sheetData>
    <row r="1" spans="1:16" ht="20.100000000000001" customHeight="1" x14ac:dyDescent="0.2">
      <c r="A1" s="322"/>
    </row>
    <row r="2" spans="1:16" ht="20.100000000000001" customHeight="1" thickBot="1" x14ac:dyDescent="0.25">
      <c r="A2" s="318"/>
      <c r="B2" s="321"/>
      <c r="C2" s="321" t="s">
        <v>190</v>
      </c>
      <c r="D2" s="321" t="s">
        <v>191</v>
      </c>
      <c r="E2" s="321" t="s">
        <v>192</v>
      </c>
      <c r="F2" s="321" t="s">
        <v>193</v>
      </c>
      <c r="G2" s="321" t="s">
        <v>194</v>
      </c>
      <c r="H2" s="321" t="s">
        <v>195</v>
      </c>
      <c r="I2" s="321" t="s">
        <v>196</v>
      </c>
      <c r="J2" s="321" t="s">
        <v>197</v>
      </c>
      <c r="K2" s="321" t="s">
        <v>198</v>
      </c>
      <c r="L2" s="321" t="s">
        <v>199</v>
      </c>
      <c r="M2" s="321" t="s">
        <v>200</v>
      </c>
      <c r="N2" s="321" t="s">
        <v>201</v>
      </c>
      <c r="O2" s="321" t="s">
        <v>202</v>
      </c>
    </row>
    <row r="3" spans="1:16" ht="27.75" customHeight="1" x14ac:dyDescent="0.2">
      <c r="A3" s="319" t="s">
        <v>177</v>
      </c>
      <c r="B3" s="324" t="s">
        <v>236</v>
      </c>
      <c r="C3" s="204">
        <f>O3/12</f>
        <v>12605923.666666666</v>
      </c>
      <c r="D3" s="204">
        <v>12605924</v>
      </c>
      <c r="E3" s="204">
        <v>12605924</v>
      </c>
      <c r="F3" s="204">
        <v>12605924</v>
      </c>
      <c r="G3" s="204">
        <v>12605924</v>
      </c>
      <c r="H3" s="204">
        <v>12605924</v>
      </c>
      <c r="I3" s="204">
        <v>12605924</v>
      </c>
      <c r="J3" s="204">
        <v>12605924</v>
      </c>
      <c r="K3" s="204">
        <v>12605924</v>
      </c>
      <c r="L3" s="204">
        <v>12605924</v>
      </c>
      <c r="M3" s="204">
        <v>12605924</v>
      </c>
      <c r="N3" s="204">
        <v>12605924</v>
      </c>
      <c r="O3" s="325">
        <v>151271084</v>
      </c>
    </row>
    <row r="4" spans="1:16" ht="25.5" customHeight="1" x14ac:dyDescent="0.2">
      <c r="A4" s="319" t="s">
        <v>186</v>
      </c>
      <c r="B4" s="324" t="s">
        <v>241</v>
      </c>
      <c r="C4" s="204">
        <f>O4/12</f>
        <v>6520428.083333333</v>
      </c>
      <c r="D4" s="204">
        <v>6520428</v>
      </c>
      <c r="E4" s="204">
        <v>6520428</v>
      </c>
      <c r="F4" s="204">
        <v>6520428</v>
      </c>
      <c r="G4" s="204">
        <v>6520428</v>
      </c>
      <c r="H4" s="204">
        <v>6520428</v>
      </c>
      <c r="I4" s="204">
        <v>6520428</v>
      </c>
      <c r="J4" s="204">
        <v>6520428</v>
      </c>
      <c r="K4" s="204">
        <v>6520428</v>
      </c>
      <c r="L4" s="204">
        <v>6520428</v>
      </c>
      <c r="M4" s="204">
        <v>6520428</v>
      </c>
      <c r="N4" s="204">
        <v>6520428</v>
      </c>
      <c r="O4" s="325">
        <v>78245137</v>
      </c>
    </row>
    <row r="5" spans="1:16" ht="20.100000000000001" customHeight="1" x14ac:dyDescent="0.2">
      <c r="A5" s="319" t="s">
        <v>203</v>
      </c>
      <c r="B5" s="324" t="s">
        <v>237</v>
      </c>
      <c r="C5" s="204">
        <f>O5/12</f>
        <v>2692214.5833333335</v>
      </c>
      <c r="D5" s="204">
        <v>2692215</v>
      </c>
      <c r="E5" s="204">
        <v>2692215</v>
      </c>
      <c r="F5" s="204">
        <v>2692215</v>
      </c>
      <c r="G5" s="204">
        <v>2692215</v>
      </c>
      <c r="H5" s="204">
        <v>2692215</v>
      </c>
      <c r="I5" s="204">
        <v>2692215</v>
      </c>
      <c r="J5" s="204">
        <v>2692215</v>
      </c>
      <c r="K5" s="204">
        <v>2692215</v>
      </c>
      <c r="L5" s="204">
        <v>2692215</v>
      </c>
      <c r="M5" s="204">
        <v>2692215</v>
      </c>
      <c r="N5" s="204">
        <v>2692215</v>
      </c>
      <c r="O5" s="325">
        <v>32306575</v>
      </c>
    </row>
    <row r="6" spans="1:16" ht="20.100000000000001" customHeight="1" x14ac:dyDescent="0.2">
      <c r="A6" s="319" t="s">
        <v>204</v>
      </c>
      <c r="B6" s="324" t="s">
        <v>238</v>
      </c>
      <c r="C6" s="204">
        <f t="shared" ref="C6:C9" si="0">O6/12</f>
        <v>1247214.1666666667</v>
      </c>
      <c r="D6" s="204">
        <v>1247214</v>
      </c>
      <c r="E6" s="204">
        <v>1247214</v>
      </c>
      <c r="F6" s="204">
        <v>1247214</v>
      </c>
      <c r="G6" s="204">
        <v>1247214</v>
      </c>
      <c r="H6" s="204">
        <v>1247214</v>
      </c>
      <c r="I6" s="204">
        <v>1247214</v>
      </c>
      <c r="J6" s="204">
        <v>1247214</v>
      </c>
      <c r="K6" s="204">
        <v>1247214</v>
      </c>
      <c r="L6" s="204">
        <v>1247214</v>
      </c>
      <c r="M6" s="204">
        <v>1247214</v>
      </c>
      <c r="N6" s="204">
        <v>1247214</v>
      </c>
      <c r="O6" s="325">
        <v>14966570</v>
      </c>
    </row>
    <row r="7" spans="1:16" ht="20.100000000000001" customHeight="1" x14ac:dyDescent="0.2">
      <c r="A7" s="319" t="s">
        <v>205</v>
      </c>
      <c r="B7" s="324" t="s">
        <v>239</v>
      </c>
      <c r="C7" s="204">
        <f t="shared" si="0"/>
        <v>140187.75</v>
      </c>
      <c r="D7" s="204">
        <v>140188</v>
      </c>
      <c r="E7" s="204">
        <v>140188</v>
      </c>
      <c r="F7" s="204">
        <v>140188</v>
      </c>
      <c r="G7" s="204">
        <v>140188</v>
      </c>
      <c r="H7" s="204">
        <v>140188</v>
      </c>
      <c r="I7" s="204">
        <v>140188</v>
      </c>
      <c r="J7" s="204">
        <v>140188</v>
      </c>
      <c r="K7" s="204">
        <v>140188</v>
      </c>
      <c r="L7" s="204">
        <v>140188</v>
      </c>
      <c r="M7" s="204">
        <v>140188</v>
      </c>
      <c r="N7" s="204">
        <v>140188</v>
      </c>
      <c r="O7" s="325">
        <v>1682253</v>
      </c>
    </row>
    <row r="8" spans="1:16" ht="20.100000000000001" customHeight="1" x14ac:dyDescent="0.2">
      <c r="A8" s="319" t="s">
        <v>206</v>
      </c>
      <c r="B8" s="324" t="s">
        <v>243</v>
      </c>
      <c r="C8" s="204">
        <f t="shared" si="0"/>
        <v>4388920.333333333</v>
      </c>
      <c r="D8" s="204">
        <v>4388920</v>
      </c>
      <c r="E8" s="204">
        <v>4388920</v>
      </c>
      <c r="F8" s="204">
        <v>4388920</v>
      </c>
      <c r="G8" s="204">
        <v>4388920</v>
      </c>
      <c r="H8" s="204">
        <v>4388920</v>
      </c>
      <c r="I8" s="204">
        <v>4388920</v>
      </c>
      <c r="J8" s="204">
        <v>4388920</v>
      </c>
      <c r="K8" s="204">
        <v>4388920</v>
      </c>
      <c r="L8" s="204">
        <v>4388920</v>
      </c>
      <c r="M8" s="204">
        <v>4388920</v>
      </c>
      <c r="N8" s="204">
        <v>4388920</v>
      </c>
      <c r="O8" s="325">
        <v>52667044</v>
      </c>
      <c r="P8" s="326"/>
    </row>
    <row r="9" spans="1:16" ht="20.100000000000001" customHeight="1" x14ac:dyDescent="0.2">
      <c r="A9" s="319" t="s">
        <v>207</v>
      </c>
      <c r="B9" s="324" t="s">
        <v>244</v>
      </c>
      <c r="C9" s="204">
        <f t="shared" si="0"/>
        <v>372055.66666666669</v>
      </c>
      <c r="D9" s="204">
        <v>372056</v>
      </c>
      <c r="E9" s="204">
        <v>372056</v>
      </c>
      <c r="F9" s="204">
        <v>372056</v>
      </c>
      <c r="G9" s="204">
        <v>372056</v>
      </c>
      <c r="H9" s="204">
        <v>372056</v>
      </c>
      <c r="I9" s="204">
        <v>372056</v>
      </c>
      <c r="J9" s="204">
        <v>372056</v>
      </c>
      <c r="K9" s="204">
        <v>372056</v>
      </c>
      <c r="L9" s="204">
        <v>372056</v>
      </c>
      <c r="M9" s="204">
        <v>372056</v>
      </c>
      <c r="N9" s="204">
        <v>372056</v>
      </c>
      <c r="O9" s="325">
        <v>4464668</v>
      </c>
    </row>
    <row r="10" spans="1:16" ht="20.100000000000001" customHeight="1" x14ac:dyDescent="0.2">
      <c r="A10" s="319">
        <v>15</v>
      </c>
      <c r="B10" s="223" t="s">
        <v>30</v>
      </c>
      <c r="C10" s="204">
        <f>SUM(C3:C9)</f>
        <v>27966944.25</v>
      </c>
      <c r="D10" s="204">
        <v>27967028</v>
      </c>
      <c r="E10" s="204">
        <v>27967028</v>
      </c>
      <c r="F10" s="204">
        <v>27967028</v>
      </c>
      <c r="G10" s="204">
        <v>27967028</v>
      </c>
      <c r="H10" s="204">
        <v>27967028</v>
      </c>
      <c r="I10" s="204">
        <v>27967028</v>
      </c>
      <c r="J10" s="204">
        <v>27967028</v>
      </c>
      <c r="K10" s="204">
        <v>27967028</v>
      </c>
      <c r="L10" s="204">
        <v>27967028</v>
      </c>
      <c r="M10" s="204">
        <v>27967028</v>
      </c>
      <c r="N10" s="204">
        <v>27967028</v>
      </c>
      <c r="O10" s="224">
        <f>SUM(O3:O9)</f>
        <v>335603331</v>
      </c>
    </row>
    <row r="11" spans="1:16" ht="20.100000000000001" customHeight="1" x14ac:dyDescent="0.2">
      <c r="A11" s="319" t="s">
        <v>210</v>
      </c>
      <c r="B11" s="327" t="s">
        <v>248</v>
      </c>
      <c r="C11" s="204">
        <f>O11/12</f>
        <v>2959368.5833333335</v>
      </c>
      <c r="D11" s="204">
        <v>2959369</v>
      </c>
      <c r="E11" s="204">
        <v>2959369</v>
      </c>
      <c r="F11" s="204">
        <v>2959369</v>
      </c>
      <c r="G11" s="204">
        <v>2959369</v>
      </c>
      <c r="H11" s="204">
        <v>2959369</v>
      </c>
      <c r="I11" s="204">
        <v>2959369</v>
      </c>
      <c r="J11" s="204">
        <v>2959369</v>
      </c>
      <c r="K11" s="204">
        <v>2959369</v>
      </c>
      <c r="L11" s="204">
        <v>2959369</v>
      </c>
      <c r="M11" s="204">
        <v>2959369</v>
      </c>
      <c r="N11" s="204">
        <v>2959369</v>
      </c>
      <c r="O11" s="325">
        <v>35512423</v>
      </c>
    </row>
    <row r="12" spans="1:16" ht="20.100000000000001" customHeight="1" x14ac:dyDescent="0.2">
      <c r="A12" s="319" t="s">
        <v>209</v>
      </c>
      <c r="B12" s="327" t="s">
        <v>249</v>
      </c>
      <c r="C12" s="204">
        <f t="shared" ref="C12:C20" si="1">O12/12</f>
        <v>514282.41666666669</v>
      </c>
      <c r="D12" s="204">
        <v>514282</v>
      </c>
      <c r="E12" s="204">
        <v>514282</v>
      </c>
      <c r="F12" s="204">
        <v>514282</v>
      </c>
      <c r="G12" s="204">
        <v>514282</v>
      </c>
      <c r="H12" s="204">
        <v>514282</v>
      </c>
      <c r="I12" s="204">
        <v>514282</v>
      </c>
      <c r="J12" s="204">
        <v>514282</v>
      </c>
      <c r="K12" s="204">
        <v>514282</v>
      </c>
      <c r="L12" s="204">
        <v>514282</v>
      </c>
      <c r="M12" s="204">
        <v>514282</v>
      </c>
      <c r="N12" s="204">
        <v>514282</v>
      </c>
      <c r="O12" s="325">
        <v>6171389</v>
      </c>
    </row>
    <row r="13" spans="1:16" ht="20.100000000000001" customHeight="1" thickBot="1" x14ac:dyDescent="0.25">
      <c r="A13" s="319" t="s">
        <v>208</v>
      </c>
      <c r="B13" s="327" t="s">
        <v>250</v>
      </c>
      <c r="C13" s="204">
        <f t="shared" si="1"/>
        <v>4373400.333333333</v>
      </c>
      <c r="D13" s="204">
        <v>4373400</v>
      </c>
      <c r="E13" s="204">
        <v>4373400</v>
      </c>
      <c r="F13" s="204">
        <v>4373400</v>
      </c>
      <c r="G13" s="204">
        <v>4373400</v>
      </c>
      <c r="H13" s="204">
        <v>4373400</v>
      </c>
      <c r="I13" s="204">
        <v>4373400</v>
      </c>
      <c r="J13" s="204">
        <v>4373400</v>
      </c>
      <c r="K13" s="204">
        <v>4373400</v>
      </c>
      <c r="L13" s="204">
        <v>4373400</v>
      </c>
      <c r="M13" s="204">
        <v>4373400</v>
      </c>
      <c r="N13" s="204">
        <v>4373400</v>
      </c>
      <c r="O13" s="325">
        <v>52480804</v>
      </c>
    </row>
    <row r="14" spans="1:16" ht="20.100000000000001" customHeight="1" thickBot="1" x14ac:dyDescent="0.25">
      <c r="A14" s="320" t="s">
        <v>211</v>
      </c>
      <c r="B14" s="327" t="s">
        <v>251</v>
      </c>
      <c r="C14" s="204">
        <f t="shared" si="1"/>
        <v>599708.33333333337</v>
      </c>
      <c r="D14" s="204">
        <v>599708</v>
      </c>
      <c r="E14" s="204">
        <v>599708</v>
      </c>
      <c r="F14" s="204">
        <v>599708</v>
      </c>
      <c r="G14" s="204">
        <v>599708</v>
      </c>
      <c r="H14" s="204">
        <v>599708</v>
      </c>
      <c r="I14" s="204">
        <v>599708</v>
      </c>
      <c r="J14" s="204">
        <v>599708</v>
      </c>
      <c r="K14" s="204">
        <v>599708</v>
      </c>
      <c r="L14" s="204">
        <v>599708</v>
      </c>
      <c r="M14" s="204">
        <v>599708</v>
      </c>
      <c r="N14" s="204">
        <v>599708</v>
      </c>
      <c r="O14" s="325">
        <v>7196500</v>
      </c>
    </row>
    <row r="15" spans="1:16" ht="20.100000000000001" customHeight="1" x14ac:dyDescent="0.2">
      <c r="B15" s="327" t="s">
        <v>252</v>
      </c>
      <c r="C15" s="204">
        <f t="shared" si="1"/>
        <v>4254494</v>
      </c>
      <c r="D15" s="328">
        <v>4254494</v>
      </c>
      <c r="E15" s="328">
        <v>4254494</v>
      </c>
      <c r="F15" s="328">
        <v>4254494</v>
      </c>
      <c r="G15" s="328">
        <v>4254494</v>
      </c>
      <c r="H15" s="328">
        <v>4254494</v>
      </c>
      <c r="I15" s="328">
        <v>4254494</v>
      </c>
      <c r="J15" s="328">
        <v>4254494</v>
      </c>
      <c r="K15" s="328">
        <v>4254494</v>
      </c>
      <c r="L15" s="328">
        <v>4254494</v>
      </c>
      <c r="M15" s="328">
        <v>4254494</v>
      </c>
      <c r="N15" s="328">
        <v>4254494</v>
      </c>
      <c r="O15" s="325">
        <v>51053928</v>
      </c>
    </row>
    <row r="16" spans="1:16" ht="20.100000000000001" customHeight="1" x14ac:dyDescent="0.2">
      <c r="B16" s="329" t="s">
        <v>254</v>
      </c>
      <c r="C16" s="204">
        <f t="shared" si="1"/>
        <v>611787.33333333337</v>
      </c>
      <c r="D16" s="328">
        <v>611787</v>
      </c>
      <c r="E16" s="328">
        <v>611787</v>
      </c>
      <c r="F16" s="328">
        <v>611787</v>
      </c>
      <c r="G16" s="328">
        <v>611787</v>
      </c>
      <c r="H16" s="328">
        <v>611787</v>
      </c>
      <c r="I16" s="328">
        <v>611787</v>
      </c>
      <c r="J16" s="328">
        <v>611787</v>
      </c>
      <c r="K16" s="328">
        <v>611787</v>
      </c>
      <c r="L16" s="328">
        <v>611787</v>
      </c>
      <c r="M16" s="328">
        <v>611787</v>
      </c>
      <c r="N16" s="328">
        <v>611787</v>
      </c>
      <c r="O16" s="325">
        <v>7341448</v>
      </c>
    </row>
    <row r="17" spans="2:15" ht="20.100000000000001" customHeight="1" x14ac:dyDescent="0.2">
      <c r="B17" s="329" t="s">
        <v>255</v>
      </c>
      <c r="C17" s="204">
        <f t="shared" si="1"/>
        <v>9168855.25</v>
      </c>
      <c r="D17" s="328">
        <v>9168855</v>
      </c>
      <c r="E17" s="328">
        <v>9168855</v>
      </c>
      <c r="F17" s="328">
        <v>9168855</v>
      </c>
      <c r="G17" s="328">
        <v>9168855</v>
      </c>
      <c r="H17" s="328">
        <v>9168855</v>
      </c>
      <c r="I17" s="328">
        <v>9168855</v>
      </c>
      <c r="J17" s="328">
        <v>9168855</v>
      </c>
      <c r="K17" s="328">
        <v>9168855</v>
      </c>
      <c r="L17" s="328">
        <v>9168855</v>
      </c>
      <c r="M17" s="328">
        <v>9168855</v>
      </c>
      <c r="N17" s="328">
        <v>9168855</v>
      </c>
      <c r="O17" s="325">
        <v>110026263</v>
      </c>
    </row>
    <row r="18" spans="2:15" ht="31.5" customHeight="1" x14ac:dyDescent="0.2">
      <c r="B18" s="329" t="s">
        <v>256</v>
      </c>
      <c r="C18" s="204">
        <v>4562897</v>
      </c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5">
        <v>4562897</v>
      </c>
    </row>
    <row r="19" spans="2:15" ht="20.100000000000001" customHeight="1" x14ac:dyDescent="0.2">
      <c r="B19" s="329" t="s">
        <v>257</v>
      </c>
      <c r="C19" s="204">
        <f t="shared" si="1"/>
        <v>5104806.583333333</v>
      </c>
      <c r="D19" s="328">
        <v>5104807</v>
      </c>
      <c r="E19" s="328">
        <v>5104807</v>
      </c>
      <c r="F19" s="328">
        <v>5104807</v>
      </c>
      <c r="G19" s="328">
        <v>5104807</v>
      </c>
      <c r="H19" s="328">
        <v>5104807</v>
      </c>
      <c r="I19" s="328">
        <v>5104807</v>
      </c>
      <c r="J19" s="328">
        <v>5104807</v>
      </c>
      <c r="K19" s="328">
        <v>5104807</v>
      </c>
      <c r="L19" s="328">
        <v>5104807</v>
      </c>
      <c r="M19" s="328">
        <v>5104807</v>
      </c>
      <c r="N19" s="328">
        <v>5104807</v>
      </c>
      <c r="O19" s="325">
        <v>61257679</v>
      </c>
    </row>
    <row r="20" spans="2:15" ht="20.100000000000001" customHeight="1" x14ac:dyDescent="0.2">
      <c r="B20" s="227" t="s">
        <v>30</v>
      </c>
      <c r="C20" s="204">
        <f t="shared" si="1"/>
        <v>27966944.25</v>
      </c>
      <c r="D20" s="204">
        <v>27966944</v>
      </c>
      <c r="E20" s="204">
        <v>27966944</v>
      </c>
      <c r="F20" s="204">
        <v>27966944</v>
      </c>
      <c r="G20" s="204">
        <v>27966944</v>
      </c>
      <c r="H20" s="204">
        <v>27966944</v>
      </c>
      <c r="I20" s="204">
        <v>27966944</v>
      </c>
      <c r="J20" s="204">
        <v>27966944</v>
      </c>
      <c r="K20" s="204">
        <v>27966944</v>
      </c>
      <c r="L20" s="204">
        <v>27966944</v>
      </c>
      <c r="M20" s="204">
        <v>27966944</v>
      </c>
      <c r="N20" s="204">
        <v>27966944</v>
      </c>
      <c r="O20" s="330">
        <v>335603331</v>
      </c>
    </row>
  </sheetData>
  <pageMargins left="0.31496062992125984" right="0.19685039370078741" top="0.74803149606299213" bottom="0.74803149606299213" header="0.31496062992125984" footer="0.31496062992125984"/>
  <pageSetup paperSize="9" scale="88" orientation="landscape" r:id="rId1"/>
  <headerFooter>
    <oddHeader>&amp;L15.melléklet a 6/2019. (V. 30.) önkormányzati rendelethez&amp;C&amp;"Book Antiqua,Félkövér"&amp;11Zalaszántó Község Önkormányzata
2018. évi előirányzat-felhasználási ütemterve&amp;R&amp;"Book Antiqua,Félkövér"&amp;11 15. melléklet
 Ft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35"/>
  <sheetViews>
    <sheetView tabSelected="1" view="pageLayout" zoomScale="84" zoomScaleNormal="100" zoomScalePageLayoutView="84" workbookViewId="0">
      <selection activeCell="J13" sqref="J13"/>
    </sheetView>
  </sheetViews>
  <sheetFormatPr defaultRowHeight="12.75" x14ac:dyDescent="0.2"/>
  <cols>
    <col min="1" max="1" width="48.85546875" customWidth="1"/>
    <col min="2" max="2" width="15.5703125" customWidth="1"/>
    <col min="3" max="3" width="17.85546875" customWidth="1"/>
    <col min="4" max="4" width="16.140625" hidden="1" customWidth="1"/>
    <col min="5" max="5" width="16.140625" customWidth="1"/>
    <col min="6" max="6" width="15.140625" customWidth="1"/>
    <col min="7" max="7" width="15" customWidth="1"/>
  </cols>
  <sheetData>
    <row r="2" spans="1:9" ht="15.75" x14ac:dyDescent="0.25">
      <c r="A2" s="515"/>
      <c r="B2" s="516"/>
      <c r="C2" s="516"/>
      <c r="D2" s="236"/>
      <c r="E2" s="299"/>
      <c r="F2" s="206"/>
      <c r="G2" s="206"/>
    </row>
    <row r="3" spans="1:9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9" ht="15.75" x14ac:dyDescent="0.2">
      <c r="A4" s="514" t="s">
        <v>231</v>
      </c>
      <c r="B4" s="514"/>
      <c r="C4" s="514"/>
      <c r="D4" s="514"/>
      <c r="E4" s="514"/>
      <c r="F4" s="514"/>
      <c r="G4" s="514"/>
    </row>
    <row r="5" spans="1:9" ht="15.75" x14ac:dyDescent="0.2">
      <c r="A5" s="514" t="s">
        <v>230</v>
      </c>
      <c r="B5" s="514"/>
      <c r="C5" s="514"/>
      <c r="D5" s="514"/>
      <c r="E5" s="514"/>
      <c r="F5" s="514"/>
      <c r="G5" s="514"/>
    </row>
    <row r="6" spans="1:9" ht="15.75" x14ac:dyDescent="0.25">
      <c r="A6" s="208"/>
      <c r="B6" s="208"/>
      <c r="C6" s="205"/>
      <c r="D6" s="236"/>
      <c r="E6" s="299"/>
      <c r="F6" s="206"/>
      <c r="G6" s="207" t="s">
        <v>232</v>
      </c>
    </row>
    <row r="7" spans="1:9" ht="12.75" customHeight="1" x14ac:dyDescent="0.2">
      <c r="A7" s="517" t="s">
        <v>26</v>
      </c>
      <c r="B7" s="510" t="s">
        <v>95</v>
      </c>
      <c r="C7" s="512" t="s">
        <v>233</v>
      </c>
      <c r="D7" s="512" t="s">
        <v>234</v>
      </c>
      <c r="E7" s="512" t="s">
        <v>213</v>
      </c>
      <c r="F7" s="508" t="s">
        <v>214</v>
      </c>
      <c r="G7" s="508" t="s">
        <v>229</v>
      </c>
    </row>
    <row r="8" spans="1:9" ht="12.75" customHeight="1" x14ac:dyDescent="0.2">
      <c r="A8" s="518"/>
      <c r="B8" s="511"/>
      <c r="C8" s="513"/>
      <c r="D8" s="513"/>
      <c r="E8" s="513"/>
      <c r="F8" s="509"/>
      <c r="G8" s="509"/>
    </row>
    <row r="9" spans="1:9" ht="15.75" customHeight="1" x14ac:dyDescent="0.25">
      <c r="A9" s="28" t="s">
        <v>248</v>
      </c>
      <c r="B9" s="209">
        <v>25615100</v>
      </c>
      <c r="C9" s="209">
        <v>35512423</v>
      </c>
      <c r="D9" s="209">
        <v>32610307</v>
      </c>
      <c r="E9" s="209">
        <v>24662162</v>
      </c>
      <c r="F9" s="209">
        <v>24662162</v>
      </c>
      <c r="G9" s="209">
        <v>24662162</v>
      </c>
    </row>
    <row r="10" spans="1:9" ht="12.75" customHeight="1" x14ac:dyDescent="0.25">
      <c r="A10" s="28" t="s">
        <v>249</v>
      </c>
      <c r="B10" s="209">
        <v>4729000</v>
      </c>
      <c r="C10" s="209">
        <v>6171389</v>
      </c>
      <c r="D10" s="209">
        <v>6171389</v>
      </c>
      <c r="E10" s="209">
        <v>4653173</v>
      </c>
      <c r="F10" s="209">
        <v>4653173</v>
      </c>
      <c r="G10" s="209">
        <v>4653173</v>
      </c>
    </row>
    <row r="11" spans="1:9" ht="12.75" customHeight="1" x14ac:dyDescent="0.25">
      <c r="A11" s="28" t="s">
        <v>250</v>
      </c>
      <c r="B11" s="209">
        <v>58915137</v>
      </c>
      <c r="C11" s="209">
        <v>52480804</v>
      </c>
      <c r="D11" s="209">
        <v>42662120</v>
      </c>
      <c r="E11" s="209">
        <v>42740000</v>
      </c>
      <c r="F11" s="209">
        <v>42740000</v>
      </c>
      <c r="G11" s="209">
        <v>42740000</v>
      </c>
    </row>
    <row r="12" spans="1:9" ht="12.75" customHeight="1" x14ac:dyDescent="0.25">
      <c r="A12" s="28" t="s">
        <v>251</v>
      </c>
      <c r="B12" s="209">
        <v>6916000</v>
      </c>
      <c r="C12" s="209">
        <v>7196500</v>
      </c>
      <c r="D12" s="209">
        <v>5907561</v>
      </c>
      <c r="E12" s="209">
        <v>7389000</v>
      </c>
      <c r="F12" s="209">
        <v>7389000</v>
      </c>
      <c r="G12" s="209">
        <v>7389000</v>
      </c>
    </row>
    <row r="13" spans="1:9" ht="13.5" x14ac:dyDescent="0.25">
      <c r="A13" s="28" t="s">
        <v>252</v>
      </c>
      <c r="B13" s="209">
        <v>26092984</v>
      </c>
      <c r="C13" s="209">
        <v>51053928</v>
      </c>
      <c r="D13" s="209">
        <v>46056564</v>
      </c>
      <c r="E13" s="209">
        <v>38385629</v>
      </c>
      <c r="F13" s="209">
        <v>38385629</v>
      </c>
      <c r="G13" s="209">
        <v>38385629</v>
      </c>
    </row>
    <row r="14" spans="1:9" ht="15" x14ac:dyDescent="0.3">
      <c r="A14" s="29" t="s">
        <v>27</v>
      </c>
      <c r="B14" s="225">
        <f t="shared" ref="B14:G14" si="0">SUM(B9:B13)</f>
        <v>122268221</v>
      </c>
      <c r="C14" s="225">
        <f t="shared" si="0"/>
        <v>152415044</v>
      </c>
      <c r="D14" s="225">
        <f t="shared" si="0"/>
        <v>133407941</v>
      </c>
      <c r="E14" s="225">
        <f t="shared" si="0"/>
        <v>117829964</v>
      </c>
      <c r="F14" s="225">
        <f t="shared" si="0"/>
        <v>117829964</v>
      </c>
      <c r="G14" s="225">
        <f t="shared" si="0"/>
        <v>117829964</v>
      </c>
    </row>
    <row r="15" spans="1:9" ht="15" x14ac:dyDescent="0.3">
      <c r="A15" s="30" t="s">
        <v>253</v>
      </c>
      <c r="B15" s="222"/>
      <c r="C15" s="219"/>
      <c r="D15" s="219"/>
      <c r="E15" s="219"/>
      <c r="F15" s="219"/>
      <c r="G15" s="219"/>
    </row>
    <row r="16" spans="1:9" ht="13.5" x14ac:dyDescent="0.25">
      <c r="A16" s="226" t="s">
        <v>254</v>
      </c>
      <c r="B16" s="209">
        <v>200000</v>
      </c>
      <c r="C16" s="209">
        <v>7341448</v>
      </c>
      <c r="D16" s="209">
        <v>1919056</v>
      </c>
      <c r="E16" s="313">
        <v>0</v>
      </c>
      <c r="F16" s="313">
        <v>0</v>
      </c>
      <c r="G16" s="313">
        <v>0</v>
      </c>
    </row>
    <row r="17" spans="1:7" ht="13.5" x14ac:dyDescent="0.25">
      <c r="A17" s="226" t="s">
        <v>255</v>
      </c>
      <c r="B17" s="209">
        <v>83348719</v>
      </c>
      <c r="C17" s="209">
        <v>110026263</v>
      </c>
      <c r="D17" s="209">
        <v>104364881</v>
      </c>
      <c r="E17" s="313">
        <v>0</v>
      </c>
      <c r="F17" s="313">
        <v>0</v>
      </c>
      <c r="G17" s="313">
        <v>0</v>
      </c>
    </row>
    <row r="18" spans="1:7" ht="13.5" x14ac:dyDescent="0.25">
      <c r="A18" s="226" t="s">
        <v>256</v>
      </c>
      <c r="B18" s="209">
        <v>4562897</v>
      </c>
      <c r="C18" s="209">
        <v>4562897</v>
      </c>
      <c r="D18" s="209">
        <v>4562897</v>
      </c>
      <c r="E18" s="313">
        <v>4464668</v>
      </c>
      <c r="F18" s="313">
        <v>4464668</v>
      </c>
      <c r="G18" s="313">
        <v>4464668</v>
      </c>
    </row>
    <row r="19" spans="1:7" ht="13.5" x14ac:dyDescent="0.25">
      <c r="A19" s="226" t="s">
        <v>257</v>
      </c>
      <c r="B19" s="209">
        <v>56985470</v>
      </c>
      <c r="C19" s="209">
        <v>61257679</v>
      </c>
      <c r="D19" s="209">
        <v>60840406</v>
      </c>
      <c r="E19" s="313">
        <v>63394850</v>
      </c>
      <c r="F19" s="313">
        <v>63394850</v>
      </c>
      <c r="G19" s="313">
        <v>63394850</v>
      </c>
    </row>
    <row r="20" spans="1:7" ht="15" x14ac:dyDescent="0.3">
      <c r="A20" s="29" t="s">
        <v>29</v>
      </c>
      <c r="B20" s="212">
        <f ca="1">SUM(B16:B21)</f>
        <v>557559479</v>
      </c>
      <c r="C20" s="212">
        <f>SUM(C16:C19)</f>
        <v>183188287</v>
      </c>
      <c r="D20" s="212">
        <f>SUM(D16:D19)</f>
        <v>171687240</v>
      </c>
      <c r="E20" s="314">
        <f>SUM(E16:E19)</f>
        <v>67859518</v>
      </c>
      <c r="F20" s="314">
        <f>SUM(F16:F19)</f>
        <v>67859518</v>
      </c>
      <c r="G20" s="314">
        <f>SUM(G16:G19)</f>
        <v>67859518</v>
      </c>
    </row>
    <row r="21" spans="1:7" ht="15" x14ac:dyDescent="0.3">
      <c r="A21" s="227" t="s">
        <v>30</v>
      </c>
      <c r="B21" s="212">
        <v>267365307</v>
      </c>
      <c r="C21" s="212">
        <v>335603331</v>
      </c>
      <c r="D21" s="212">
        <v>305095181</v>
      </c>
      <c r="E21" s="314">
        <f>E14+E20</f>
        <v>185689482</v>
      </c>
      <c r="F21" s="314">
        <f>F14+F20</f>
        <v>185689482</v>
      </c>
      <c r="G21" s="314">
        <f>G14+G20</f>
        <v>185689482</v>
      </c>
    </row>
    <row r="22" spans="1:7" ht="27" x14ac:dyDescent="0.25">
      <c r="A22" s="218" t="s">
        <v>236</v>
      </c>
      <c r="B22" s="209">
        <v>124415766</v>
      </c>
      <c r="C22" s="209">
        <v>151271084</v>
      </c>
      <c r="D22" s="209">
        <v>151271084</v>
      </c>
      <c r="E22" s="313">
        <v>124433250</v>
      </c>
      <c r="F22" s="313">
        <v>124433250</v>
      </c>
      <c r="G22" s="313">
        <v>124433250</v>
      </c>
    </row>
    <row r="23" spans="1:7" ht="13.5" x14ac:dyDescent="0.25">
      <c r="A23" s="218" t="s">
        <v>246</v>
      </c>
      <c r="B23" s="211">
        <v>120591726</v>
      </c>
      <c r="C23" s="211">
        <v>137605304</v>
      </c>
      <c r="D23" s="211">
        <v>137605334</v>
      </c>
      <c r="E23" s="315">
        <v>117308381</v>
      </c>
      <c r="F23" s="315">
        <v>117308381</v>
      </c>
      <c r="G23" s="315">
        <v>117308381</v>
      </c>
    </row>
    <row r="24" spans="1:7" ht="13.5" x14ac:dyDescent="0.25">
      <c r="A24" s="218" t="s">
        <v>241</v>
      </c>
      <c r="B24" s="209">
        <v>41860122</v>
      </c>
      <c r="C24" s="209" t="s">
        <v>235</v>
      </c>
      <c r="D24" s="209" t="s">
        <v>235</v>
      </c>
      <c r="E24" s="313">
        <v>0</v>
      </c>
      <c r="F24" s="313">
        <v>0</v>
      </c>
      <c r="G24" s="313">
        <v>0</v>
      </c>
    </row>
    <row r="25" spans="1:7" ht="13.5" x14ac:dyDescent="0.25">
      <c r="A25" s="218" t="s">
        <v>237</v>
      </c>
      <c r="B25" s="209">
        <v>32200000</v>
      </c>
      <c r="C25" s="209">
        <v>32306575</v>
      </c>
      <c r="D25" s="209">
        <v>21022854</v>
      </c>
      <c r="E25" s="313">
        <v>27425000</v>
      </c>
      <c r="F25" s="313">
        <v>27425000</v>
      </c>
      <c r="G25" s="313">
        <v>27425000</v>
      </c>
    </row>
    <row r="26" spans="1:7" ht="13.5" x14ac:dyDescent="0.25">
      <c r="A26" s="218" t="s">
        <v>238</v>
      </c>
      <c r="B26" s="209">
        <v>9511815</v>
      </c>
      <c r="C26" s="209">
        <v>14966570</v>
      </c>
      <c r="D26" s="209">
        <v>13972373</v>
      </c>
      <c r="E26" s="313">
        <v>15450000</v>
      </c>
      <c r="F26" s="313">
        <v>15450000</v>
      </c>
      <c r="G26" s="313">
        <v>15450000</v>
      </c>
    </row>
    <row r="27" spans="1:7" ht="13.5" x14ac:dyDescent="0.2">
      <c r="A27" s="218" t="s">
        <v>239</v>
      </c>
      <c r="B27" s="210">
        <v>100000</v>
      </c>
      <c r="C27" s="210">
        <v>1682253</v>
      </c>
      <c r="D27" s="210">
        <v>1682253</v>
      </c>
      <c r="E27" s="316">
        <v>150000</v>
      </c>
      <c r="F27" s="316">
        <v>150000</v>
      </c>
      <c r="G27" s="316">
        <v>150000</v>
      </c>
    </row>
    <row r="28" spans="1:7" ht="15" x14ac:dyDescent="0.3">
      <c r="A28" s="220" t="s">
        <v>28</v>
      </c>
      <c r="B28" s="212">
        <f>B22+B24+B25+B26+B27</f>
        <v>208087703</v>
      </c>
      <c r="C28" s="212">
        <v>278471619</v>
      </c>
      <c r="D28" s="212">
        <v>266194701</v>
      </c>
      <c r="E28" s="314">
        <f>SUM(E22:E27)</f>
        <v>284766631</v>
      </c>
      <c r="F28" s="314">
        <f>SUM(F22:F27)</f>
        <v>284766631</v>
      </c>
      <c r="G28" s="314">
        <f>SUM(G22:G27)</f>
        <v>284766631</v>
      </c>
    </row>
    <row r="29" spans="1:7" ht="15" x14ac:dyDescent="0.2">
      <c r="A29" s="221" t="s">
        <v>247</v>
      </c>
      <c r="B29" s="210"/>
      <c r="C29" s="210"/>
      <c r="D29" s="210"/>
      <c r="E29" s="316"/>
      <c r="F29" s="316"/>
      <c r="G29" s="316"/>
    </row>
    <row r="30" spans="1:7" ht="13.5" x14ac:dyDescent="0.25">
      <c r="A30" s="190" t="s">
        <v>240</v>
      </c>
      <c r="B30" s="209"/>
      <c r="C30" s="209"/>
      <c r="D30" s="209"/>
      <c r="E30" s="313"/>
      <c r="F30" s="313"/>
      <c r="G30" s="313"/>
    </row>
    <row r="31" spans="1:7" ht="13.5" x14ac:dyDescent="0.25">
      <c r="A31" s="218" t="s">
        <v>242</v>
      </c>
      <c r="B31" s="209"/>
      <c r="C31" s="209"/>
      <c r="D31" s="209"/>
      <c r="E31" s="313"/>
      <c r="F31" s="313"/>
      <c r="G31" s="313"/>
    </row>
    <row r="32" spans="1:7" ht="13.5" x14ac:dyDescent="0.25">
      <c r="A32" s="218" t="s">
        <v>243</v>
      </c>
      <c r="B32" s="209">
        <v>59277604</v>
      </c>
      <c r="C32" s="209">
        <v>52667044</v>
      </c>
      <c r="D32" s="209">
        <v>52667044</v>
      </c>
      <c r="E32" s="209">
        <v>18231232</v>
      </c>
      <c r="F32" s="209">
        <v>18231232</v>
      </c>
      <c r="G32" s="209">
        <v>18231232</v>
      </c>
    </row>
    <row r="33" spans="1:7" ht="13.5" x14ac:dyDescent="0.25">
      <c r="A33" s="218" t="s">
        <v>244</v>
      </c>
      <c r="B33" s="209"/>
      <c r="C33" s="209" t="s">
        <v>245</v>
      </c>
      <c r="D33" s="209" t="s">
        <v>245</v>
      </c>
      <c r="E33" s="255">
        <v>0</v>
      </c>
      <c r="F33" s="255">
        <v>0</v>
      </c>
      <c r="G33" s="255">
        <v>0</v>
      </c>
    </row>
    <row r="34" spans="1:7" ht="15" x14ac:dyDescent="0.3">
      <c r="A34" s="220" t="s">
        <v>100</v>
      </c>
      <c r="B34" s="212">
        <f>SUM(B29:B33)</f>
        <v>59277604</v>
      </c>
      <c r="C34" s="212">
        <v>57131712</v>
      </c>
      <c r="D34" s="212">
        <v>57131712</v>
      </c>
      <c r="E34" s="212">
        <f>E32+E33</f>
        <v>18231232</v>
      </c>
      <c r="F34" s="212">
        <f>F32+F33</f>
        <v>18231232</v>
      </c>
      <c r="G34" s="212">
        <f>G32+G33</f>
        <v>18231232</v>
      </c>
    </row>
    <row r="35" spans="1:7" ht="15" x14ac:dyDescent="0.2">
      <c r="A35" s="223" t="s">
        <v>30</v>
      </c>
      <c r="B35" s="224">
        <f t="shared" ref="B35:G35" si="1">B28+B34</f>
        <v>267365307</v>
      </c>
      <c r="C35" s="224">
        <f t="shared" si="1"/>
        <v>335603331</v>
      </c>
      <c r="D35" s="224">
        <f t="shared" si="1"/>
        <v>323326413</v>
      </c>
      <c r="E35" s="317">
        <f t="shared" si="1"/>
        <v>302997863</v>
      </c>
      <c r="F35" s="317">
        <f t="shared" si="1"/>
        <v>302997863</v>
      </c>
      <c r="G35" s="317">
        <f t="shared" si="1"/>
        <v>302997863</v>
      </c>
    </row>
  </sheetData>
  <mergeCells count="10">
    <mergeCell ref="A2:C2"/>
    <mergeCell ref="A7:A8"/>
    <mergeCell ref="D7:D8"/>
    <mergeCell ref="E7:E8"/>
    <mergeCell ref="F7:F8"/>
    <mergeCell ref="G7:G8"/>
    <mergeCell ref="B7:B8"/>
    <mergeCell ref="C7:C8"/>
    <mergeCell ref="A4:G4"/>
    <mergeCell ref="A5:G5"/>
  </mergeCells>
  <pageMargins left="0.7" right="0.7" top="0.75" bottom="0.75" header="0.3" footer="0.3"/>
  <pageSetup paperSize="9" scale="81" orientation="landscape" r:id="rId1"/>
  <headerFooter>
    <oddHeader>&amp;L16.melléklet a 6/2019. (V. 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9"/>
  <sheetViews>
    <sheetView view="pageLayout" zoomScaleNormal="100" workbookViewId="0">
      <selection activeCell="E1" sqref="E1:E1048576"/>
    </sheetView>
  </sheetViews>
  <sheetFormatPr defaultRowHeight="16.5" x14ac:dyDescent="0.3"/>
  <cols>
    <col min="1" max="1" width="5.5703125" style="15" customWidth="1"/>
    <col min="2" max="2" width="61.7109375" style="3" customWidth="1"/>
    <col min="3" max="3" width="14.85546875" style="8" bestFit="1" customWidth="1"/>
    <col min="4" max="4" width="14.85546875" style="8" customWidth="1"/>
    <col min="5" max="5" width="14.42578125" style="3" bestFit="1" customWidth="1"/>
    <col min="6" max="6" width="15.5703125" style="3" bestFit="1" customWidth="1"/>
    <col min="7" max="16384" width="9.140625" style="3"/>
  </cols>
  <sheetData>
    <row r="1" spans="1:6" ht="30.75" thickBot="1" x14ac:dyDescent="0.35">
      <c r="A1" s="36" t="s">
        <v>12</v>
      </c>
      <c r="B1" s="34" t="s">
        <v>13</v>
      </c>
      <c r="C1" s="102" t="s">
        <v>95</v>
      </c>
      <c r="D1" s="102" t="s">
        <v>233</v>
      </c>
      <c r="E1" s="34" t="s">
        <v>102</v>
      </c>
      <c r="F1" s="103" t="s">
        <v>103</v>
      </c>
    </row>
    <row r="2" spans="1:6" s="131" customFormat="1" ht="15.75" x14ac:dyDescent="0.3">
      <c r="A2" s="134" t="s">
        <v>49</v>
      </c>
      <c r="B2" s="135" t="s">
        <v>48</v>
      </c>
      <c r="C2" s="186">
        <f>C3+C10+C11+C21+C22</f>
        <v>382134246</v>
      </c>
      <c r="D2" s="186">
        <f>D3+D10+D11+D21+D22</f>
        <v>278318746</v>
      </c>
      <c r="E2" s="186">
        <f>E3+E10+E11+E21</f>
        <v>276636493</v>
      </c>
      <c r="F2" s="187"/>
    </row>
    <row r="3" spans="1:6" s="131" customFormat="1" ht="15.75" x14ac:dyDescent="0.3">
      <c r="A3" s="144">
        <v>1</v>
      </c>
      <c r="B3" s="145" t="s">
        <v>141</v>
      </c>
      <c r="C3" s="230">
        <f>SUM(C4:C9)</f>
        <v>124415766</v>
      </c>
      <c r="D3" s="230">
        <f>SUM(D4:D9)</f>
        <v>151118211</v>
      </c>
      <c r="E3" s="228">
        <f t="shared" ref="E3:E24" si="0">D3</f>
        <v>151118211</v>
      </c>
      <c r="F3" s="187"/>
    </row>
    <row r="4" spans="1:6" s="131" customFormat="1" x14ac:dyDescent="0.3">
      <c r="A4" s="136"/>
      <c r="B4" s="138" t="s">
        <v>137</v>
      </c>
      <c r="C4" s="229">
        <v>61102248</v>
      </c>
      <c r="D4" s="229">
        <v>61148120</v>
      </c>
      <c r="E4" s="228">
        <f t="shared" si="0"/>
        <v>61148120</v>
      </c>
      <c r="F4" s="188"/>
    </row>
    <row r="5" spans="1:6" s="131" customFormat="1" x14ac:dyDescent="0.3">
      <c r="A5" s="136"/>
      <c r="B5" s="138" t="s">
        <v>120</v>
      </c>
      <c r="C5" s="229">
        <v>18810367</v>
      </c>
      <c r="D5" s="229">
        <v>18475434</v>
      </c>
      <c r="E5" s="228">
        <f t="shared" si="0"/>
        <v>18475434</v>
      </c>
      <c r="F5" s="188"/>
    </row>
    <row r="6" spans="1:6" s="131" customFormat="1" ht="33" x14ac:dyDescent="0.3">
      <c r="A6" s="136"/>
      <c r="B6" s="139" t="s">
        <v>156</v>
      </c>
      <c r="C6" s="229">
        <v>38879111</v>
      </c>
      <c r="D6" s="229">
        <v>42753597</v>
      </c>
      <c r="E6" s="228">
        <f t="shared" si="0"/>
        <v>42753597</v>
      </c>
      <c r="F6" s="188"/>
    </row>
    <row r="7" spans="1:6" s="131" customFormat="1" x14ac:dyDescent="0.3">
      <c r="A7" s="136"/>
      <c r="B7" s="139" t="s">
        <v>138</v>
      </c>
      <c r="C7" s="229">
        <v>1800000</v>
      </c>
      <c r="D7" s="229">
        <v>1800000</v>
      </c>
      <c r="E7" s="228">
        <f t="shared" si="0"/>
        <v>1800000</v>
      </c>
      <c r="F7" s="188"/>
    </row>
    <row r="8" spans="1:6" s="131" customFormat="1" x14ac:dyDescent="0.3">
      <c r="A8" s="136"/>
      <c r="B8" s="138" t="s">
        <v>119</v>
      </c>
      <c r="C8" s="229">
        <v>0</v>
      </c>
      <c r="D8" s="229">
        <v>13275280</v>
      </c>
      <c r="E8" s="228">
        <f t="shared" si="0"/>
        <v>13275280</v>
      </c>
      <c r="F8" s="188"/>
    </row>
    <row r="9" spans="1:6" s="131" customFormat="1" x14ac:dyDescent="0.3">
      <c r="A9" s="136"/>
      <c r="B9" s="138" t="s">
        <v>258</v>
      </c>
      <c r="C9" s="229">
        <v>3824040</v>
      </c>
      <c r="D9" s="229">
        <v>13665780</v>
      </c>
      <c r="E9" s="228">
        <f t="shared" si="0"/>
        <v>13665780</v>
      </c>
      <c r="F9" s="188"/>
    </row>
    <row r="10" spans="1:6" s="131" customFormat="1" ht="15.75" x14ac:dyDescent="0.3">
      <c r="A10" s="144">
        <v>2</v>
      </c>
      <c r="B10" s="231" t="s">
        <v>259</v>
      </c>
      <c r="C10" s="233">
        <v>41860122</v>
      </c>
      <c r="D10" s="233">
        <v>78245137</v>
      </c>
      <c r="E10" s="228">
        <f t="shared" si="0"/>
        <v>78245137</v>
      </c>
      <c r="F10" s="188"/>
    </row>
    <row r="11" spans="1:6" s="4" customFormat="1" x14ac:dyDescent="0.3">
      <c r="A11" s="144">
        <v>3</v>
      </c>
      <c r="B11" s="145" t="s">
        <v>21</v>
      </c>
      <c r="C11" s="233">
        <f>SUM(C12:C20)</f>
        <v>32200000</v>
      </c>
      <c r="D11" s="233">
        <f>SUM(D12:D20)</f>
        <v>32306575</v>
      </c>
      <c r="E11" s="228">
        <f t="shared" si="0"/>
        <v>32306575</v>
      </c>
      <c r="F11" s="188"/>
    </row>
    <row r="12" spans="1:6" s="4" customFormat="1" x14ac:dyDescent="0.3">
      <c r="A12" s="136"/>
      <c r="B12" s="138" t="s">
        <v>22</v>
      </c>
      <c r="C12" s="229">
        <v>3000000</v>
      </c>
      <c r="D12" s="229">
        <v>3000000</v>
      </c>
      <c r="E12" s="228">
        <f t="shared" si="0"/>
        <v>3000000</v>
      </c>
      <c r="F12" s="188"/>
    </row>
    <row r="13" spans="1:6" s="4" customFormat="1" x14ac:dyDescent="0.3">
      <c r="A13" s="136"/>
      <c r="B13" s="138" t="s">
        <v>115</v>
      </c>
      <c r="C13" s="229"/>
      <c r="D13" s="229"/>
      <c r="E13" s="228">
        <f t="shared" si="0"/>
        <v>0</v>
      </c>
      <c r="F13" s="188"/>
    </row>
    <row r="14" spans="1:6" s="4" customFormat="1" x14ac:dyDescent="0.3">
      <c r="A14" s="136"/>
      <c r="B14" s="138" t="s">
        <v>116</v>
      </c>
      <c r="C14" s="229">
        <v>3200000</v>
      </c>
      <c r="D14" s="229">
        <v>3200000</v>
      </c>
      <c r="E14" s="228">
        <f t="shared" si="0"/>
        <v>3200000</v>
      </c>
      <c r="F14" s="188"/>
    </row>
    <row r="15" spans="1:6" s="4" customFormat="1" x14ac:dyDescent="0.3">
      <c r="A15" s="136"/>
      <c r="B15" s="138" t="s">
        <v>260</v>
      </c>
      <c r="C15" s="229"/>
      <c r="D15" s="229">
        <v>37830</v>
      </c>
      <c r="E15" s="228">
        <f t="shared" si="0"/>
        <v>37830</v>
      </c>
      <c r="F15" s="188"/>
    </row>
    <row r="16" spans="1:6" s="4" customFormat="1" x14ac:dyDescent="0.3">
      <c r="A16" s="136"/>
      <c r="B16" s="138" t="s">
        <v>117</v>
      </c>
      <c r="C16" s="229">
        <v>7000000</v>
      </c>
      <c r="D16" s="229">
        <v>7000000</v>
      </c>
      <c r="E16" s="228">
        <f t="shared" si="0"/>
        <v>7000000</v>
      </c>
      <c r="F16" s="188"/>
    </row>
    <row r="17" spans="1:6" s="4" customFormat="1" x14ac:dyDescent="0.3">
      <c r="A17" s="136"/>
      <c r="B17" s="138" t="s">
        <v>261</v>
      </c>
      <c r="C17" s="229"/>
      <c r="D17" s="229">
        <v>68745</v>
      </c>
      <c r="E17" s="228">
        <f t="shared" si="0"/>
        <v>68745</v>
      </c>
      <c r="F17" s="188"/>
    </row>
    <row r="18" spans="1:6" s="4" customFormat="1" x14ac:dyDescent="0.3">
      <c r="A18" s="140"/>
      <c r="B18" s="138" t="s">
        <v>147</v>
      </c>
      <c r="C18" s="229"/>
      <c r="D18" s="229"/>
      <c r="E18" s="228">
        <f t="shared" si="0"/>
        <v>0</v>
      </c>
      <c r="F18" s="188"/>
    </row>
    <row r="19" spans="1:6" s="4" customFormat="1" x14ac:dyDescent="0.3">
      <c r="A19" s="140"/>
      <c r="B19" s="138" t="s">
        <v>148</v>
      </c>
      <c r="C19" s="228">
        <v>19000000</v>
      </c>
      <c r="D19" s="228">
        <v>19000000</v>
      </c>
      <c r="E19" s="228">
        <f t="shared" si="0"/>
        <v>19000000</v>
      </c>
      <c r="F19" s="188"/>
    </row>
    <row r="20" spans="1:6" s="4" customFormat="1" x14ac:dyDescent="0.3">
      <c r="A20" s="136"/>
      <c r="B20" s="138" t="s">
        <v>118</v>
      </c>
      <c r="C20" s="229"/>
      <c r="D20" s="229"/>
      <c r="E20" s="228">
        <f t="shared" si="0"/>
        <v>0</v>
      </c>
      <c r="F20" s="188">
        <f>C20-E20</f>
        <v>0</v>
      </c>
    </row>
    <row r="21" spans="1:6" s="4" customFormat="1" x14ac:dyDescent="0.3">
      <c r="A21" s="141">
        <v>4</v>
      </c>
      <c r="B21" s="142" t="s">
        <v>106</v>
      </c>
      <c r="C21" s="234">
        <f>'4'!B10</f>
        <v>141798236</v>
      </c>
      <c r="D21" s="234">
        <v>14966570</v>
      </c>
      <c r="E21" s="235">
        <f t="shared" si="0"/>
        <v>14966570</v>
      </c>
      <c r="F21" s="188"/>
    </row>
    <row r="22" spans="1:6" s="4" customFormat="1" x14ac:dyDescent="0.3">
      <c r="A22" s="140">
        <v>5</v>
      </c>
      <c r="B22" s="137" t="s">
        <v>123</v>
      </c>
      <c r="C22" s="234">
        <f>SUM(C23:C24)</f>
        <v>41860122</v>
      </c>
      <c r="D22" s="234">
        <v>1682253</v>
      </c>
      <c r="E22" s="235">
        <f t="shared" si="0"/>
        <v>1682253</v>
      </c>
      <c r="F22" s="188"/>
    </row>
    <row r="23" spans="1:6" s="4" customFormat="1" x14ac:dyDescent="0.3">
      <c r="A23" s="140"/>
      <c r="B23" s="138" t="s">
        <v>124</v>
      </c>
      <c r="C23" s="229">
        <f>'4'!L10</f>
        <v>41860122</v>
      </c>
      <c r="D23" s="229">
        <v>183280</v>
      </c>
      <c r="E23" s="235">
        <f t="shared" si="0"/>
        <v>183280</v>
      </c>
      <c r="F23" s="188"/>
    </row>
    <row r="24" spans="1:6" s="4" customFormat="1" x14ac:dyDescent="0.3">
      <c r="A24" s="140"/>
      <c r="B24" s="138" t="s">
        <v>125</v>
      </c>
      <c r="C24" s="229"/>
      <c r="D24" s="229">
        <v>1498973</v>
      </c>
      <c r="E24" s="235">
        <f t="shared" si="0"/>
        <v>1498973</v>
      </c>
      <c r="F24" s="188"/>
    </row>
    <row r="25" spans="1:6" s="4" customFormat="1" x14ac:dyDescent="0.3">
      <c r="A25" s="136"/>
      <c r="B25" s="137"/>
      <c r="C25" s="189"/>
      <c r="D25" s="189"/>
      <c r="E25" s="235"/>
      <c r="F25" s="193"/>
    </row>
    <row r="26" spans="1:6" s="4" customFormat="1" x14ac:dyDescent="0.3">
      <c r="A26" s="134" t="s">
        <v>50</v>
      </c>
      <c r="B26" s="135" t="s">
        <v>51</v>
      </c>
      <c r="C26" s="194">
        <f>SUM(C27+C28+C29+C30+C31)</f>
        <v>122268221</v>
      </c>
      <c r="D26" s="194">
        <f t="shared" ref="D26:E26" si="1">SUM(D27+D28+D29+D30+D31)</f>
        <v>152415044</v>
      </c>
      <c r="E26" s="194">
        <f t="shared" si="1"/>
        <v>152415044</v>
      </c>
      <c r="F26" s="195"/>
    </row>
    <row r="27" spans="1:6" s="4" customFormat="1" x14ac:dyDescent="0.3">
      <c r="A27" s="136">
        <v>1</v>
      </c>
      <c r="B27" s="137" t="s">
        <v>0</v>
      </c>
      <c r="C27" s="229">
        <v>25615100</v>
      </c>
      <c r="D27" s="229">
        <v>35512423</v>
      </c>
      <c r="E27" s="235">
        <f t="shared" ref="E27:E32" si="2">D27</f>
        <v>35512423</v>
      </c>
      <c r="F27" s="193"/>
    </row>
    <row r="28" spans="1:6" s="4" customFormat="1" x14ac:dyDescent="0.3">
      <c r="A28" s="136">
        <v>2</v>
      </c>
      <c r="B28" s="143" t="s">
        <v>128</v>
      </c>
      <c r="C28" s="229">
        <v>4729000</v>
      </c>
      <c r="D28" s="229">
        <v>6171389</v>
      </c>
      <c r="E28" s="235">
        <f t="shared" si="2"/>
        <v>6171389</v>
      </c>
      <c r="F28" s="193"/>
    </row>
    <row r="29" spans="1:6" s="4" customFormat="1" x14ac:dyDescent="0.3">
      <c r="A29" s="136">
        <v>3</v>
      </c>
      <c r="B29" s="137" t="s">
        <v>9</v>
      </c>
      <c r="C29" s="229">
        <v>58915137</v>
      </c>
      <c r="D29" s="229">
        <v>52480804</v>
      </c>
      <c r="E29" s="235">
        <f t="shared" si="2"/>
        <v>52480804</v>
      </c>
      <c r="F29" s="193"/>
    </row>
    <row r="30" spans="1:6" s="4" customFormat="1" x14ac:dyDescent="0.3">
      <c r="A30" s="136">
        <v>4</v>
      </c>
      <c r="B30" s="137" t="s">
        <v>14</v>
      </c>
      <c r="C30" s="229">
        <v>6916000</v>
      </c>
      <c r="D30" s="229">
        <v>7196500</v>
      </c>
      <c r="E30" s="235">
        <f t="shared" si="2"/>
        <v>7196500</v>
      </c>
      <c r="F30" s="193"/>
    </row>
    <row r="31" spans="1:6" s="4" customFormat="1" x14ac:dyDescent="0.3">
      <c r="A31" s="136">
        <v>5</v>
      </c>
      <c r="B31" s="137" t="s">
        <v>6</v>
      </c>
      <c r="C31" s="229">
        <f>C32+C36</f>
        <v>26092984</v>
      </c>
      <c r="D31" s="229">
        <f>D32+D33+D34+D35+D36</f>
        <v>51053928</v>
      </c>
      <c r="E31" s="235">
        <f t="shared" si="2"/>
        <v>51053928</v>
      </c>
      <c r="F31" s="193"/>
    </row>
    <row r="32" spans="1:6" s="4" customFormat="1" x14ac:dyDescent="0.3">
      <c r="A32" s="136"/>
      <c r="B32" s="138" t="s">
        <v>150</v>
      </c>
      <c r="C32" s="229">
        <v>24177984</v>
      </c>
      <c r="D32" s="229">
        <v>23034129</v>
      </c>
      <c r="E32" s="235">
        <f t="shared" si="2"/>
        <v>23034129</v>
      </c>
      <c r="F32" s="193"/>
    </row>
    <row r="33" spans="1:6" s="4" customFormat="1" x14ac:dyDescent="0.3">
      <c r="A33" s="136"/>
      <c r="B33" s="138" t="s">
        <v>129</v>
      </c>
      <c r="C33" s="229"/>
      <c r="D33" s="229"/>
      <c r="E33" s="235"/>
      <c r="F33" s="193"/>
    </row>
    <row r="34" spans="1:6" s="4" customFormat="1" x14ac:dyDescent="0.3">
      <c r="A34" s="136"/>
      <c r="B34" s="138" t="s">
        <v>130</v>
      </c>
      <c r="C34" s="229"/>
      <c r="D34" s="229">
        <v>10283500</v>
      </c>
      <c r="E34" s="235">
        <f>D34</f>
        <v>10283500</v>
      </c>
      <c r="F34" s="193"/>
    </row>
    <row r="35" spans="1:6" s="4" customFormat="1" x14ac:dyDescent="0.3">
      <c r="A35" s="136"/>
      <c r="B35" s="138" t="s">
        <v>262</v>
      </c>
      <c r="C35" s="229"/>
      <c r="D35" s="229">
        <v>14562100</v>
      </c>
      <c r="E35" s="235">
        <f>D35</f>
        <v>14562100</v>
      </c>
      <c r="F35" s="193"/>
    </row>
    <row r="36" spans="1:6" s="4" customFormat="1" x14ac:dyDescent="0.3">
      <c r="A36" s="136"/>
      <c r="B36" s="138" t="s">
        <v>263</v>
      </c>
      <c r="C36" s="229">
        <v>1915000</v>
      </c>
      <c r="D36" s="229">
        <v>3174199</v>
      </c>
      <c r="E36" s="235">
        <f>D36</f>
        <v>3174199</v>
      </c>
      <c r="F36" s="193"/>
    </row>
    <row r="37" spans="1:6" s="4" customFormat="1" x14ac:dyDescent="0.3">
      <c r="A37" s="136"/>
      <c r="B37" s="137"/>
      <c r="C37" s="189"/>
      <c r="D37" s="189"/>
      <c r="E37" s="235">
        <f>D37</f>
        <v>0</v>
      </c>
      <c r="F37" s="193"/>
    </row>
    <row r="38" spans="1:6" s="131" customFormat="1" ht="15.75" x14ac:dyDescent="0.3">
      <c r="A38" s="144"/>
      <c r="B38" s="145" t="s">
        <v>145</v>
      </c>
      <c r="C38" s="196">
        <f>C2-C26</f>
        <v>259866025</v>
      </c>
      <c r="D38" s="196">
        <f t="shared" ref="D38" si="3">D2-D26</f>
        <v>125903702</v>
      </c>
      <c r="E38" s="235">
        <f>D38</f>
        <v>125903702</v>
      </c>
      <c r="F38" s="133"/>
    </row>
    <row r="39" spans="1:6" s="131" customFormat="1" ht="15.75" x14ac:dyDescent="0.3">
      <c r="A39" s="144"/>
      <c r="B39" s="145"/>
      <c r="C39" s="196"/>
      <c r="D39" s="196"/>
      <c r="E39" s="189"/>
      <c r="F39" s="133"/>
    </row>
    <row r="40" spans="1:6" s="131" customFormat="1" ht="15.75" x14ac:dyDescent="0.3">
      <c r="A40" s="144" t="s">
        <v>52</v>
      </c>
      <c r="B40" s="145" t="s">
        <v>19</v>
      </c>
      <c r="C40" s="196" t="e">
        <f>C41</f>
        <v>#REF!</v>
      </c>
      <c r="D40" s="196">
        <v>4562897</v>
      </c>
      <c r="E40" s="189" t="e">
        <f>E41</f>
        <v>#REF!</v>
      </c>
      <c r="F40" s="133"/>
    </row>
    <row r="41" spans="1:6" s="131" customFormat="1" x14ac:dyDescent="0.3">
      <c r="A41" s="134"/>
      <c r="B41" s="142" t="s">
        <v>153</v>
      </c>
      <c r="C41" s="192" t="e">
        <f>'7'!#REF!</f>
        <v>#REF!</v>
      </c>
      <c r="D41" s="192">
        <v>4562897</v>
      </c>
      <c r="E41" s="192" t="e">
        <f>C41</f>
        <v>#REF!</v>
      </c>
      <c r="F41" s="197"/>
    </row>
    <row r="42" spans="1:6" s="131" customFormat="1" ht="15.75" x14ac:dyDescent="0.3">
      <c r="A42" s="134"/>
      <c r="B42" s="135"/>
      <c r="C42" s="194"/>
      <c r="D42" s="194"/>
      <c r="E42" s="192"/>
      <c r="F42" s="195"/>
    </row>
    <row r="43" spans="1:6" s="4" customFormat="1" x14ac:dyDescent="0.3">
      <c r="A43" s="134" t="s">
        <v>53</v>
      </c>
      <c r="B43" s="135" t="s">
        <v>17</v>
      </c>
      <c r="C43" s="232">
        <v>59277604</v>
      </c>
      <c r="D43" s="232">
        <v>52667044</v>
      </c>
      <c r="E43" s="194">
        <f>D43</f>
        <v>52667044</v>
      </c>
      <c r="F43" s="195"/>
    </row>
    <row r="44" spans="1:6" s="4" customFormat="1" x14ac:dyDescent="0.3">
      <c r="A44" s="136"/>
      <c r="B44" s="143" t="s">
        <v>108</v>
      </c>
      <c r="C44" s="229">
        <v>59277604</v>
      </c>
      <c r="D44" s="229">
        <v>52667044</v>
      </c>
      <c r="E44" s="189">
        <f>C44</f>
        <v>59277604</v>
      </c>
      <c r="F44" s="193"/>
    </row>
    <row r="45" spans="1:6" s="4" customFormat="1" x14ac:dyDescent="0.3">
      <c r="A45" s="140"/>
      <c r="B45" s="146"/>
      <c r="C45" s="191"/>
      <c r="D45" s="191"/>
      <c r="E45" s="190"/>
      <c r="F45" s="193"/>
    </row>
    <row r="46" spans="1:6" s="131" customFormat="1" ht="15.75" x14ac:dyDescent="0.3">
      <c r="A46" s="147"/>
      <c r="B46" s="148" t="s">
        <v>55</v>
      </c>
      <c r="C46" s="198">
        <f>SUM(C2+C43)</f>
        <v>441411850</v>
      </c>
      <c r="D46" s="198">
        <f t="shared" ref="D46" si="4">SUM(D2+D43)</f>
        <v>330985790</v>
      </c>
      <c r="E46" s="191">
        <f>SUM(E2+E43)</f>
        <v>329303537</v>
      </c>
      <c r="F46" s="199"/>
    </row>
    <row r="47" spans="1:6" s="131" customFormat="1" ht="15.75" x14ac:dyDescent="0.3">
      <c r="A47" s="147"/>
      <c r="B47" s="148" t="s">
        <v>56</v>
      </c>
      <c r="C47" s="198" t="e">
        <f>C26+C40</f>
        <v>#REF!</v>
      </c>
      <c r="D47" s="198">
        <f t="shared" ref="D47" si="5">D26+D40</f>
        <v>156977941</v>
      </c>
      <c r="E47" s="191" t="e">
        <f>E26+E40</f>
        <v>#REF!</v>
      </c>
      <c r="F47" s="133"/>
    </row>
    <row r="48" spans="1:6" s="131" customFormat="1" ht="15.75" x14ac:dyDescent="0.3">
      <c r="A48" s="147"/>
      <c r="B48" s="148"/>
      <c r="C48" s="198"/>
      <c r="D48" s="198"/>
      <c r="E48" s="190"/>
      <c r="F48" s="193"/>
    </row>
    <row r="49" spans="1:6" s="4" customFormat="1" x14ac:dyDescent="0.3">
      <c r="A49" s="136"/>
      <c r="B49" s="145" t="s">
        <v>54</v>
      </c>
      <c r="C49" s="196">
        <v>20</v>
      </c>
      <c r="D49" s="196">
        <v>20</v>
      </c>
      <c r="E49" s="189">
        <v>20</v>
      </c>
      <c r="F49" s="133"/>
    </row>
    <row r="50" spans="1:6" s="4" customFormat="1" x14ac:dyDescent="0.3">
      <c r="A50" s="136"/>
      <c r="B50" s="145" t="s">
        <v>212</v>
      </c>
      <c r="C50" s="189">
        <v>8</v>
      </c>
      <c r="D50" s="189">
        <v>8</v>
      </c>
      <c r="E50" s="189">
        <v>8</v>
      </c>
      <c r="F50" s="193"/>
    </row>
    <row r="51" spans="1:6" s="4" customFormat="1" ht="17.25" thickBot="1" x14ac:dyDescent="0.35">
      <c r="A51" s="149"/>
      <c r="B51" s="150" t="s">
        <v>40</v>
      </c>
      <c r="C51" s="200">
        <v>12</v>
      </c>
      <c r="D51" s="200">
        <v>12</v>
      </c>
      <c r="E51" s="200">
        <v>12</v>
      </c>
      <c r="F51" s="201"/>
    </row>
    <row r="52" spans="1:6" x14ac:dyDescent="0.3">
      <c r="C52" s="202"/>
      <c r="D52" s="202"/>
      <c r="E52" s="1"/>
      <c r="F52" s="1"/>
    </row>
    <row r="53" spans="1:6" x14ac:dyDescent="0.3">
      <c r="C53" s="202"/>
      <c r="D53" s="202"/>
      <c r="E53" s="1"/>
      <c r="F53" s="1"/>
    </row>
    <row r="54" spans="1:6" x14ac:dyDescent="0.3">
      <c r="C54" s="202"/>
      <c r="D54" s="202"/>
      <c r="E54" s="1"/>
      <c r="F54" s="1"/>
    </row>
    <row r="55" spans="1:6" x14ac:dyDescent="0.3">
      <c r="C55" s="202"/>
      <c r="D55" s="202"/>
      <c r="E55" s="1"/>
      <c r="F55" s="1"/>
    </row>
    <row r="56" spans="1:6" x14ac:dyDescent="0.3">
      <c r="C56" s="202"/>
      <c r="D56" s="202"/>
      <c r="E56" s="1"/>
      <c r="F56" s="1"/>
    </row>
    <row r="57" spans="1:6" x14ac:dyDescent="0.3">
      <c r="C57" s="202"/>
      <c r="D57" s="202"/>
      <c r="E57" s="1"/>
      <c r="F57" s="1"/>
    </row>
    <row r="58" spans="1:6" x14ac:dyDescent="0.3">
      <c r="C58" s="202"/>
      <c r="D58" s="202"/>
      <c r="E58" s="1"/>
      <c r="F58" s="1"/>
    </row>
    <row r="59" spans="1:6" x14ac:dyDescent="0.3">
      <c r="C59" s="202"/>
      <c r="D59" s="202"/>
      <c r="E59" s="1"/>
      <c r="F59" s="1"/>
    </row>
  </sheetData>
  <phoneticPr fontId="17" type="noConversion"/>
  <pageMargins left="0.39370078740157483" right="0.31496062992125984" top="0.6692913385826772" bottom="0.27559055118110237" header="0.23622047244094491" footer="0.19685039370078741"/>
  <pageSetup paperSize="9" scale="65" orientation="landscape" r:id="rId1"/>
  <headerFooter>
    <oddHeader>&amp;L2.melléklet a 6/2019. (V. 30.) önkormányzati rendelethez&amp;C&amp;"Book Antiqua,Félkövér"&amp;11Zalaszántó Község Önkormányzata
2018. évi működési költségvetése&amp;R&amp;"Book Antiqua,Félkövér"2. melléklet
Ft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view="pageLayout" zoomScaleNormal="100" workbookViewId="0">
      <selection activeCell="D1" sqref="D1:D1048576"/>
    </sheetView>
  </sheetViews>
  <sheetFormatPr defaultRowHeight="12.75" x14ac:dyDescent="0.2"/>
  <cols>
    <col min="1" max="1" width="51" customWidth="1"/>
    <col min="2" max="4" width="16.7109375" style="256" customWidth="1"/>
    <col min="5" max="5" width="14.5703125" customWidth="1"/>
  </cols>
  <sheetData>
    <row r="1" spans="1:5" s="37" customFormat="1" ht="45" x14ac:dyDescent="0.3">
      <c r="A1" s="289" t="s">
        <v>13</v>
      </c>
      <c r="B1" s="348" t="s">
        <v>291</v>
      </c>
      <c r="C1" s="348" t="s">
        <v>292</v>
      </c>
      <c r="D1" s="349" t="s">
        <v>104</v>
      </c>
      <c r="E1" s="285" t="s">
        <v>105</v>
      </c>
    </row>
    <row r="2" spans="1:5" s="4" customFormat="1" ht="16.5" x14ac:dyDescent="0.3">
      <c r="A2" s="145" t="s">
        <v>10</v>
      </c>
      <c r="B2" s="350" t="e">
        <f>B3+B4+B6</f>
        <v>#REF!</v>
      </c>
      <c r="C2" s="350">
        <f t="shared" ref="C2" si="0">C3+C4+C6</f>
        <v>78245137</v>
      </c>
      <c r="D2" s="350">
        <f>C2</f>
        <v>78245137</v>
      </c>
      <c r="E2" s="351"/>
    </row>
    <row r="3" spans="1:5" s="4" customFormat="1" ht="16.5" x14ac:dyDescent="0.3">
      <c r="A3" s="137" t="s">
        <v>293</v>
      </c>
      <c r="B3" s="352" t="e">
        <f>'4'!#REF!</f>
        <v>#REF!</v>
      </c>
      <c r="C3" s="352">
        <v>78245137</v>
      </c>
      <c r="D3" s="352">
        <f>C3</f>
        <v>78245137</v>
      </c>
      <c r="E3" s="353"/>
    </row>
    <row r="4" spans="1:5" s="4" customFormat="1" ht="16.5" x14ac:dyDescent="0.3">
      <c r="A4" s="137" t="s">
        <v>122</v>
      </c>
      <c r="B4" s="352"/>
      <c r="C4" s="352"/>
      <c r="D4" s="352"/>
      <c r="E4" s="353"/>
    </row>
    <row r="5" spans="1:5" s="4" customFormat="1" ht="16.5" x14ac:dyDescent="0.3">
      <c r="A5" s="138" t="s">
        <v>121</v>
      </c>
      <c r="B5" s="352"/>
      <c r="C5" s="352"/>
      <c r="D5" s="352"/>
      <c r="E5" s="353"/>
    </row>
    <row r="6" spans="1:5" s="4" customFormat="1" ht="16.5" x14ac:dyDescent="0.3">
      <c r="A6" s="137" t="s">
        <v>126</v>
      </c>
      <c r="B6" s="352"/>
      <c r="C6" s="352"/>
      <c r="D6" s="352"/>
      <c r="E6" s="354"/>
    </row>
    <row r="7" spans="1:5" s="131" customFormat="1" ht="16.5" x14ac:dyDescent="0.3">
      <c r="A7" s="138" t="s">
        <v>124</v>
      </c>
      <c r="B7" s="352"/>
      <c r="C7" s="352"/>
      <c r="D7" s="352"/>
      <c r="E7" s="353"/>
    </row>
    <row r="8" spans="1:5" s="131" customFormat="1" ht="16.5" x14ac:dyDescent="0.3">
      <c r="A8" s="138" t="s">
        <v>127</v>
      </c>
      <c r="B8" s="352"/>
      <c r="C8" s="352"/>
      <c r="D8" s="352"/>
      <c r="E8" s="353"/>
    </row>
    <row r="9" spans="1:5" s="131" customFormat="1" ht="15" x14ac:dyDescent="0.25">
      <c r="A9" s="145"/>
      <c r="B9" s="350"/>
      <c r="C9" s="350"/>
      <c r="D9" s="350"/>
      <c r="E9" s="353"/>
    </row>
    <row r="10" spans="1:5" s="4" customFormat="1" ht="16.5" x14ac:dyDescent="0.3">
      <c r="A10" s="145" t="s">
        <v>37</v>
      </c>
      <c r="B10" s="350">
        <f>SUM(B11+B12+B13)</f>
        <v>83548719</v>
      </c>
      <c r="C10" s="350">
        <f t="shared" ref="C10" si="1">SUM(C11+C12+C13)</f>
        <v>117367711</v>
      </c>
      <c r="D10" s="350" t="e">
        <f>#REF!</f>
        <v>#REF!</v>
      </c>
      <c r="E10" s="351"/>
    </row>
    <row r="11" spans="1:5" s="4" customFormat="1" ht="16.5" x14ac:dyDescent="0.3">
      <c r="A11" s="137" t="s">
        <v>135</v>
      </c>
      <c r="B11" s="352">
        <v>200000</v>
      </c>
      <c r="C11" s="352">
        <f>'1'!F11</f>
        <v>7341448</v>
      </c>
      <c r="D11" s="352" t="e">
        <f>#REF!</f>
        <v>#REF!</v>
      </c>
      <c r="E11" s="353"/>
    </row>
    <row r="12" spans="1:5" s="4" customFormat="1" ht="16.5" x14ac:dyDescent="0.3">
      <c r="A12" s="137" t="s">
        <v>136</v>
      </c>
      <c r="B12" s="352">
        <f>'1'!E12</f>
        <v>83348719</v>
      </c>
      <c r="C12" s="352">
        <f>'1'!F12</f>
        <v>110026263</v>
      </c>
      <c r="D12" s="352" t="e">
        <f>#REF!</f>
        <v>#REF!</v>
      </c>
      <c r="E12" s="353"/>
    </row>
    <row r="13" spans="1:5" s="4" customFormat="1" ht="16.5" x14ac:dyDescent="0.3">
      <c r="A13" s="137" t="s">
        <v>131</v>
      </c>
      <c r="B13" s="352"/>
      <c r="C13" s="352"/>
      <c r="D13" s="352"/>
      <c r="E13" s="354"/>
    </row>
    <row r="14" spans="1:5" s="4" customFormat="1" ht="16.5" x14ac:dyDescent="0.3">
      <c r="A14" s="138" t="s">
        <v>134</v>
      </c>
      <c r="B14" s="352"/>
      <c r="C14" s="352"/>
      <c r="D14" s="352"/>
      <c r="E14" s="353"/>
    </row>
    <row r="15" spans="1:5" s="4" customFormat="1" ht="16.5" x14ac:dyDescent="0.3">
      <c r="A15" s="138" t="s">
        <v>132</v>
      </c>
      <c r="B15" s="352"/>
      <c r="C15" s="352"/>
      <c r="D15" s="352"/>
      <c r="E15" s="353"/>
    </row>
    <row r="16" spans="1:5" s="4" customFormat="1" ht="16.5" x14ac:dyDescent="0.3">
      <c r="A16" s="138" t="s">
        <v>133</v>
      </c>
      <c r="B16" s="352"/>
      <c r="C16" s="352"/>
      <c r="D16" s="352"/>
      <c r="E16" s="353"/>
    </row>
    <row r="17" spans="1:5" s="4" customFormat="1" ht="16.5" x14ac:dyDescent="0.3">
      <c r="A17" s="138" t="s">
        <v>15</v>
      </c>
      <c r="B17" s="352"/>
      <c r="C17" s="352"/>
      <c r="D17" s="352"/>
      <c r="E17" s="353"/>
    </row>
    <row r="18" spans="1:5" s="131" customFormat="1" ht="15" x14ac:dyDescent="0.25">
      <c r="A18" s="145"/>
      <c r="B18" s="350"/>
      <c r="C18" s="350"/>
      <c r="D18" s="350"/>
      <c r="E18" s="353"/>
    </row>
    <row r="19" spans="1:5" s="4" customFormat="1" ht="16.5" x14ac:dyDescent="0.3">
      <c r="A19" s="145" t="s">
        <v>96</v>
      </c>
      <c r="B19" s="350" t="e">
        <f>B2-B10</f>
        <v>#REF!</v>
      </c>
      <c r="C19" s="350">
        <f t="shared" ref="C19" si="2">C2-C10</f>
        <v>-39122574</v>
      </c>
      <c r="D19" s="350">
        <f t="shared" ref="D19:D30" si="3">C19</f>
        <v>-39122574</v>
      </c>
      <c r="E19" s="351"/>
    </row>
    <row r="20" spans="1:5" s="4" customFormat="1" ht="16.5" x14ac:dyDescent="0.3">
      <c r="A20" s="145"/>
      <c r="B20" s="350"/>
      <c r="C20" s="350"/>
      <c r="D20" s="350">
        <f t="shared" si="3"/>
        <v>0</v>
      </c>
      <c r="E20" s="353"/>
    </row>
    <row r="21" spans="1:5" s="131" customFormat="1" ht="15" x14ac:dyDescent="0.25">
      <c r="A21" s="145" t="s">
        <v>19</v>
      </c>
      <c r="B21" s="350">
        <f>'1'!E13+'1'!E14</f>
        <v>61548367</v>
      </c>
      <c r="C21" s="350">
        <f>'1'!F13+'1'!F14</f>
        <v>65820576</v>
      </c>
      <c r="D21" s="350">
        <f t="shared" si="3"/>
        <v>65820576</v>
      </c>
      <c r="E21" s="353"/>
    </row>
    <row r="22" spans="1:5" s="4" customFormat="1" ht="16.5" x14ac:dyDescent="0.3">
      <c r="A22" s="137"/>
      <c r="B22" s="352"/>
      <c r="C22" s="352"/>
      <c r="D22" s="352">
        <f t="shared" si="3"/>
        <v>0</v>
      </c>
      <c r="E22" s="353"/>
    </row>
    <row r="23" spans="1:5" s="4" customFormat="1" ht="16.5" x14ac:dyDescent="0.3">
      <c r="A23" s="145" t="s">
        <v>294</v>
      </c>
      <c r="B23" s="350">
        <f>SUM(B25++B26+B27)</f>
        <v>59277604</v>
      </c>
      <c r="C23" s="350">
        <f>'1'!C15</f>
        <v>57131712</v>
      </c>
      <c r="D23" s="350">
        <f t="shared" si="3"/>
        <v>57131712</v>
      </c>
      <c r="E23" s="351"/>
    </row>
    <row r="24" spans="1:5" s="4" customFormat="1" ht="16.5" x14ac:dyDescent="0.3">
      <c r="A24" s="151" t="s">
        <v>43</v>
      </c>
      <c r="B24" s="350"/>
      <c r="C24" s="350"/>
      <c r="D24" s="350">
        <f t="shared" si="3"/>
        <v>0</v>
      </c>
      <c r="E24" s="353"/>
    </row>
    <row r="25" spans="1:5" s="4" customFormat="1" ht="16.5" x14ac:dyDescent="0.3">
      <c r="A25" s="143" t="s">
        <v>108</v>
      </c>
      <c r="B25" s="352">
        <f>'1'!B13</f>
        <v>59277604</v>
      </c>
      <c r="C25" s="352">
        <f>'1'!C13</f>
        <v>52667044</v>
      </c>
      <c r="D25" s="352">
        <f t="shared" si="3"/>
        <v>52667044</v>
      </c>
      <c r="E25" s="353"/>
    </row>
    <row r="26" spans="1:5" s="4" customFormat="1" ht="16.5" x14ac:dyDescent="0.3">
      <c r="A26" s="218" t="s">
        <v>244</v>
      </c>
      <c r="B26" s="255">
        <v>0</v>
      </c>
      <c r="C26" s="352" t="s">
        <v>245</v>
      </c>
      <c r="D26" s="352" t="str">
        <f t="shared" si="3"/>
        <v>4 464 668</v>
      </c>
      <c r="E26" s="353"/>
    </row>
    <row r="27" spans="1:5" s="131" customFormat="1" ht="15" x14ac:dyDescent="0.25">
      <c r="A27" s="145" t="s">
        <v>16</v>
      </c>
      <c r="B27" s="350"/>
      <c r="C27" s="350"/>
      <c r="D27" s="350">
        <f t="shared" si="3"/>
        <v>0</v>
      </c>
      <c r="E27" s="351"/>
    </row>
    <row r="28" spans="1:5" s="4" customFormat="1" ht="16.5" x14ac:dyDescent="0.3">
      <c r="A28" s="137" t="s">
        <v>18</v>
      </c>
      <c r="B28" s="352"/>
      <c r="C28" s="352"/>
      <c r="D28" s="352">
        <f t="shared" si="3"/>
        <v>0</v>
      </c>
      <c r="E28" s="353"/>
    </row>
    <row r="29" spans="1:5" s="152" customFormat="1" ht="16.5" x14ac:dyDescent="0.3">
      <c r="A29" s="137"/>
      <c r="B29" s="355"/>
      <c r="C29" s="355"/>
      <c r="D29" s="355">
        <f t="shared" si="3"/>
        <v>0</v>
      </c>
      <c r="E29" s="353"/>
    </row>
    <row r="30" spans="1:5" s="153" customFormat="1" ht="15" x14ac:dyDescent="0.25">
      <c r="A30" s="145" t="s">
        <v>58</v>
      </c>
      <c r="B30" s="350" t="e">
        <f>SUM(B2+B23)</f>
        <v>#REF!</v>
      </c>
      <c r="C30" s="350">
        <f t="shared" ref="C30" si="4">SUM(C2+C23)</f>
        <v>135376849</v>
      </c>
      <c r="D30" s="350">
        <f t="shared" si="3"/>
        <v>135376849</v>
      </c>
      <c r="E30" s="351"/>
    </row>
    <row r="31" spans="1:5" s="153" customFormat="1" ht="15" x14ac:dyDescent="0.25">
      <c r="A31" s="145"/>
      <c r="B31" s="350"/>
      <c r="C31" s="350"/>
      <c r="D31" s="350"/>
      <c r="E31" s="353"/>
    </row>
    <row r="32" spans="1:5" s="153" customFormat="1" ht="15" x14ac:dyDescent="0.25">
      <c r="A32" s="145" t="s">
        <v>59</v>
      </c>
      <c r="B32" s="350">
        <f>B10+B21</f>
        <v>145097086</v>
      </c>
      <c r="C32" s="350">
        <f t="shared" ref="C32:D32" si="5">C10+C21</f>
        <v>183188287</v>
      </c>
      <c r="D32" s="350" t="e">
        <f t="shared" si="5"/>
        <v>#REF!</v>
      </c>
      <c r="E32" s="351"/>
    </row>
  </sheetData>
  <phoneticPr fontId="17" type="noConversion"/>
  <pageMargins left="0.35433070866141736" right="0.23622047244094491" top="1.1811023622047245" bottom="0.74803149606299213" header="0.31496062992125984" footer="0.31496062992125984"/>
  <pageSetup paperSize="9" scale="70" orientation="landscape" r:id="rId1"/>
  <headerFooter>
    <oddHeader>&amp;L3.melléklet a 6/2019. (V. 30.) önkormányzati rendelethez&amp;C&amp;"Book Antiqua,Félkövér"&amp;12Zalaszántó Község Önkormányzata
2018. évi felhalmozási költségvetése&amp;R&amp;"Book Antiqua,Félkövér"&amp;11 3. melléklet
Ft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7"/>
  <sheetViews>
    <sheetView view="pageLayout" topLeftCell="D1" zoomScale="89" zoomScaleNormal="78" zoomScalePageLayoutView="89" workbookViewId="0">
      <selection activeCell="D4" sqref="D4:E4"/>
    </sheetView>
  </sheetViews>
  <sheetFormatPr defaultRowHeight="13.5" x14ac:dyDescent="0.2"/>
  <cols>
    <col min="1" max="1" width="10.42578125" style="323" customWidth="1"/>
    <col min="2" max="2" width="13.140625" style="403" customWidth="1"/>
    <col min="3" max="3" width="11.5703125" style="403" customWidth="1"/>
    <col min="4" max="5" width="10.7109375" style="404" customWidth="1"/>
    <col min="6" max="7" width="10.7109375" style="323" customWidth="1"/>
    <col min="8" max="8" width="10.7109375" style="323" hidden="1" customWidth="1"/>
    <col min="9" max="10" width="10.7109375" style="323" customWidth="1"/>
    <col min="11" max="11" width="10.7109375" style="323" hidden="1" customWidth="1"/>
    <col min="12" max="13" width="10.7109375" style="323" customWidth="1"/>
    <col min="14" max="14" width="10.7109375" style="323" hidden="1" customWidth="1"/>
    <col min="15" max="16" width="10.7109375" style="323" customWidth="1"/>
    <col min="17" max="17" width="10.7109375" style="323" hidden="1" customWidth="1"/>
    <col min="18" max="19" width="10.7109375" style="323" customWidth="1"/>
    <col min="20" max="20" width="10.7109375" style="323" hidden="1" customWidth="1"/>
    <col min="21" max="22" width="10.7109375" style="323" customWidth="1"/>
    <col min="23" max="23" width="10.7109375" style="323" hidden="1" customWidth="1"/>
    <col min="24" max="25" width="10.7109375" style="323" customWidth="1"/>
    <col min="26" max="26" width="10.7109375" style="323" hidden="1" customWidth="1"/>
    <col min="27" max="16384" width="9.140625" style="323"/>
  </cols>
  <sheetData>
    <row r="1" spans="1:26" ht="32.25" customHeight="1" x14ac:dyDescent="0.2">
      <c r="A1" s="430" t="s">
        <v>110</v>
      </c>
      <c r="B1" s="424" t="s">
        <v>10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05"/>
      <c r="O1" s="425" t="s">
        <v>19</v>
      </c>
      <c r="P1" s="425"/>
      <c r="Q1" s="425"/>
      <c r="R1" s="425"/>
      <c r="S1" s="425"/>
      <c r="T1" s="425"/>
      <c r="U1" s="425"/>
      <c r="V1" s="425"/>
      <c r="W1" s="407"/>
      <c r="X1" s="416" t="s">
        <v>34</v>
      </c>
      <c r="Y1" s="417"/>
      <c r="Z1" s="414"/>
    </row>
    <row r="2" spans="1:26" ht="42.75" customHeight="1" x14ac:dyDescent="0.2">
      <c r="A2" s="430"/>
      <c r="B2" s="428" t="s">
        <v>2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06"/>
      <c r="R2" s="422" t="s">
        <v>378</v>
      </c>
      <c r="S2" s="422"/>
      <c r="T2" s="422"/>
      <c r="U2" s="422"/>
      <c r="V2" s="422"/>
      <c r="W2" s="407"/>
      <c r="X2" s="418"/>
      <c r="Y2" s="419"/>
      <c r="Z2" s="415"/>
    </row>
    <row r="3" spans="1:26" ht="27" customHeight="1" x14ac:dyDescent="0.2">
      <c r="A3" s="430"/>
      <c r="B3" s="392" t="s">
        <v>264</v>
      </c>
      <c r="C3" s="392" t="s">
        <v>265</v>
      </c>
      <c r="D3" s="392" t="s">
        <v>264</v>
      </c>
      <c r="E3" s="392" t="s">
        <v>265</v>
      </c>
      <c r="F3" s="392" t="s">
        <v>264</v>
      </c>
      <c r="G3" s="392" t="s">
        <v>265</v>
      </c>
      <c r="H3" s="392" t="s">
        <v>234</v>
      </c>
      <c r="I3" s="392" t="s">
        <v>264</v>
      </c>
      <c r="J3" s="392" t="s">
        <v>265</v>
      </c>
      <c r="K3" s="392" t="s">
        <v>234</v>
      </c>
      <c r="L3" s="392" t="s">
        <v>264</v>
      </c>
      <c r="M3" s="392" t="s">
        <v>265</v>
      </c>
      <c r="N3" s="392" t="s">
        <v>234</v>
      </c>
      <c r="O3" s="392" t="s">
        <v>264</v>
      </c>
      <c r="P3" s="392" t="s">
        <v>265</v>
      </c>
      <c r="Q3" s="392" t="s">
        <v>234</v>
      </c>
      <c r="R3" s="392" t="s">
        <v>264</v>
      </c>
      <c r="S3" s="392" t="s">
        <v>265</v>
      </c>
      <c r="T3" s="392" t="s">
        <v>234</v>
      </c>
      <c r="U3" s="392" t="s">
        <v>264</v>
      </c>
      <c r="V3" s="392" t="s">
        <v>265</v>
      </c>
      <c r="W3" s="392" t="s">
        <v>234</v>
      </c>
      <c r="X3" s="427" t="s">
        <v>264</v>
      </c>
      <c r="Y3" s="427" t="s">
        <v>265</v>
      </c>
      <c r="Z3" s="427" t="s">
        <v>234</v>
      </c>
    </row>
    <row r="4" spans="1:26" ht="59.25" customHeight="1" x14ac:dyDescent="0.2">
      <c r="A4" s="430"/>
      <c r="B4" s="427" t="s">
        <v>140</v>
      </c>
      <c r="C4" s="427"/>
      <c r="D4" s="427" t="s">
        <v>274</v>
      </c>
      <c r="E4" s="427"/>
      <c r="F4" s="427" t="s">
        <v>106</v>
      </c>
      <c r="G4" s="427"/>
      <c r="H4" s="427"/>
      <c r="I4" s="427" t="s">
        <v>123</v>
      </c>
      <c r="J4" s="427"/>
      <c r="K4" s="427"/>
      <c r="L4" s="427" t="s">
        <v>266</v>
      </c>
      <c r="M4" s="427"/>
      <c r="N4" s="427"/>
      <c r="O4" s="421" t="s">
        <v>377</v>
      </c>
      <c r="P4" s="422"/>
      <c r="Q4" s="423"/>
      <c r="R4" s="427" t="s">
        <v>108</v>
      </c>
      <c r="S4" s="427"/>
      <c r="T4" s="427"/>
      <c r="U4" s="427" t="s">
        <v>273</v>
      </c>
      <c r="V4" s="427"/>
      <c r="W4" s="427"/>
      <c r="X4" s="427"/>
      <c r="Y4" s="427"/>
      <c r="Z4" s="427"/>
    </row>
    <row r="5" spans="1:26" ht="14.25" x14ac:dyDescent="0.2">
      <c r="A5" s="430"/>
      <c r="B5" s="420" t="s">
        <v>215</v>
      </c>
      <c r="C5" s="420"/>
      <c r="D5" s="420" t="s">
        <v>216</v>
      </c>
      <c r="E5" s="420"/>
      <c r="F5" s="420" t="s">
        <v>217</v>
      </c>
      <c r="G5" s="420"/>
      <c r="H5" s="420"/>
      <c r="I5" s="420" t="s">
        <v>218</v>
      </c>
      <c r="J5" s="420"/>
      <c r="K5" s="420"/>
      <c r="L5" s="420" t="s">
        <v>219</v>
      </c>
      <c r="M5" s="420"/>
      <c r="N5" s="420"/>
      <c r="O5" s="424" t="s">
        <v>375</v>
      </c>
      <c r="P5" s="425"/>
      <c r="Q5" s="426"/>
      <c r="R5" s="420" t="s">
        <v>221</v>
      </c>
      <c r="S5" s="420"/>
      <c r="T5" s="420"/>
      <c r="U5" s="420"/>
      <c r="V5" s="420"/>
      <c r="W5" s="420"/>
      <c r="X5" s="420" t="s">
        <v>267</v>
      </c>
      <c r="Y5" s="420"/>
      <c r="Z5" s="420"/>
    </row>
    <row r="6" spans="1:26" s="395" customFormat="1" ht="57" x14ac:dyDescent="0.2">
      <c r="A6" s="257" t="s">
        <v>32</v>
      </c>
      <c r="B6" s="343">
        <v>124415766</v>
      </c>
      <c r="C6" s="343">
        <v>151271084</v>
      </c>
      <c r="D6" s="343">
        <v>32200000</v>
      </c>
      <c r="E6" s="343">
        <v>32306575</v>
      </c>
      <c r="F6" s="343">
        <v>9511815</v>
      </c>
      <c r="G6" s="343">
        <v>14966570</v>
      </c>
      <c r="H6" s="343">
        <v>13972373</v>
      </c>
      <c r="I6" s="343">
        <v>100000</v>
      </c>
      <c r="J6" s="343">
        <v>1682253</v>
      </c>
      <c r="K6" s="343">
        <v>1683253</v>
      </c>
      <c r="L6" s="343">
        <v>41860122</v>
      </c>
      <c r="M6" s="343">
        <v>78245137</v>
      </c>
      <c r="N6" s="343" t="s">
        <v>235</v>
      </c>
      <c r="O6" s="343">
        <v>0</v>
      </c>
      <c r="P6" s="343">
        <v>0</v>
      </c>
      <c r="Q6" s="343">
        <v>0</v>
      </c>
      <c r="R6" s="343">
        <v>59277604</v>
      </c>
      <c r="S6" s="343">
        <v>52667044</v>
      </c>
      <c r="T6" s="343">
        <v>52667044</v>
      </c>
      <c r="U6" s="343"/>
      <c r="V6" s="343">
        <v>4464668</v>
      </c>
      <c r="W6" s="343" t="s">
        <v>245</v>
      </c>
      <c r="X6" s="343">
        <f>B6+D6+F6+I6+L6+R6+U6</f>
        <v>267365307</v>
      </c>
      <c r="Y6" s="343">
        <f>C6+E6+G6+J6+M6+P6+S6+V6</f>
        <v>335603331</v>
      </c>
      <c r="Z6" s="343">
        <v>323326413</v>
      </c>
    </row>
    <row r="7" spans="1:26" s="397" customFormat="1" ht="42.75" x14ac:dyDescent="0.2">
      <c r="A7" s="396" t="s">
        <v>45</v>
      </c>
      <c r="B7" s="394">
        <f>B6</f>
        <v>124415766</v>
      </c>
      <c r="C7" s="394">
        <f t="shared" ref="C7:Z7" si="0">C6</f>
        <v>151271084</v>
      </c>
      <c r="D7" s="394">
        <f t="shared" ref="D7:Q7" si="1">D6</f>
        <v>32200000</v>
      </c>
      <c r="E7" s="394">
        <f t="shared" si="1"/>
        <v>32306575</v>
      </c>
      <c r="F7" s="394">
        <f t="shared" si="1"/>
        <v>9511815</v>
      </c>
      <c r="G7" s="394">
        <f t="shared" si="1"/>
        <v>14966570</v>
      </c>
      <c r="H7" s="394">
        <f t="shared" si="1"/>
        <v>13972373</v>
      </c>
      <c r="I7" s="394">
        <f t="shared" si="1"/>
        <v>100000</v>
      </c>
      <c r="J7" s="394">
        <f t="shared" si="1"/>
        <v>1682253</v>
      </c>
      <c r="K7" s="394">
        <f t="shared" si="1"/>
        <v>1683253</v>
      </c>
      <c r="L7" s="394">
        <f t="shared" si="1"/>
        <v>41860122</v>
      </c>
      <c r="M7" s="394">
        <f t="shared" si="1"/>
        <v>78245137</v>
      </c>
      <c r="N7" s="394" t="str">
        <f t="shared" si="1"/>
        <v>78 245 137</v>
      </c>
      <c r="O7" s="394">
        <f t="shared" si="1"/>
        <v>0</v>
      </c>
      <c r="P7" s="394">
        <f t="shared" si="1"/>
        <v>0</v>
      </c>
      <c r="Q7" s="394">
        <f t="shared" si="1"/>
        <v>0</v>
      </c>
      <c r="R7" s="394">
        <f t="shared" si="0"/>
        <v>59277604</v>
      </c>
      <c r="S7" s="394">
        <f t="shared" si="0"/>
        <v>52667044</v>
      </c>
      <c r="T7" s="394">
        <f t="shared" si="0"/>
        <v>52667044</v>
      </c>
      <c r="U7" s="394">
        <f t="shared" si="0"/>
        <v>0</v>
      </c>
      <c r="V7" s="394">
        <f t="shared" si="0"/>
        <v>4464668</v>
      </c>
      <c r="W7" s="394" t="str">
        <f t="shared" si="0"/>
        <v>4 464 668</v>
      </c>
      <c r="X7" s="343">
        <f>B7+D7+F7+I7+L7+R7+U7</f>
        <v>267365307</v>
      </c>
      <c r="Y7" s="343">
        <f>C7+E7+G7+J7+M7+P7+S7+V7</f>
        <v>335603331</v>
      </c>
      <c r="Z7" s="343">
        <f t="shared" si="0"/>
        <v>323326413</v>
      </c>
    </row>
    <row r="8" spans="1:26" s="395" customFormat="1" ht="71.25" x14ac:dyDescent="0.2">
      <c r="A8" s="257" t="s">
        <v>33</v>
      </c>
      <c r="B8" s="343">
        <f>'6'!B10</f>
        <v>17382470</v>
      </c>
      <c r="C8" s="343">
        <f>'6'!C10</f>
        <v>21223300</v>
      </c>
      <c r="D8" s="393"/>
      <c r="E8" s="393"/>
      <c r="F8" s="343">
        <v>0</v>
      </c>
      <c r="G8" s="343">
        <v>371479</v>
      </c>
      <c r="H8" s="343">
        <v>219079</v>
      </c>
      <c r="I8" s="343"/>
      <c r="J8" s="343"/>
      <c r="K8" s="343"/>
      <c r="L8" s="343"/>
      <c r="M8" s="343"/>
      <c r="N8" s="343"/>
      <c r="O8" s="343">
        <v>56985470</v>
      </c>
      <c r="P8" s="343">
        <v>61257679</v>
      </c>
      <c r="Q8" s="343">
        <v>60840406</v>
      </c>
      <c r="R8" s="247"/>
      <c r="S8" s="247">
        <v>824318</v>
      </c>
      <c r="T8" s="247">
        <v>824318</v>
      </c>
      <c r="U8" s="343">
        <v>0</v>
      </c>
      <c r="V8" s="343">
        <v>0</v>
      </c>
      <c r="W8" s="343"/>
      <c r="X8" s="343">
        <f>B8+D8+F8+I8+L8+R8+U8+O8</f>
        <v>74367940</v>
      </c>
      <c r="Y8" s="343">
        <f>C8+E8+G8+J8+M8+P8+S8</f>
        <v>83676776</v>
      </c>
      <c r="Z8" s="343">
        <v>76658922</v>
      </c>
    </row>
    <row r="9" spans="1:26" s="397" customFormat="1" ht="42.75" x14ac:dyDescent="0.2">
      <c r="A9" s="396" t="s">
        <v>45</v>
      </c>
      <c r="B9" s="394">
        <f>B8</f>
        <v>17382470</v>
      </c>
      <c r="C9" s="394">
        <f t="shared" ref="C9:V9" si="2">C8</f>
        <v>21223300</v>
      </c>
      <c r="D9" s="394">
        <f t="shared" si="2"/>
        <v>0</v>
      </c>
      <c r="E9" s="394">
        <f t="shared" si="2"/>
        <v>0</v>
      </c>
      <c r="F9" s="394">
        <f t="shared" si="2"/>
        <v>0</v>
      </c>
      <c r="G9" s="394">
        <f t="shared" si="2"/>
        <v>371479</v>
      </c>
      <c r="H9" s="394">
        <f t="shared" si="2"/>
        <v>219079</v>
      </c>
      <c r="I9" s="394">
        <f t="shared" si="2"/>
        <v>0</v>
      </c>
      <c r="J9" s="394">
        <f t="shared" si="2"/>
        <v>0</v>
      </c>
      <c r="K9" s="394">
        <f t="shared" si="2"/>
        <v>0</v>
      </c>
      <c r="L9" s="394">
        <f t="shared" si="2"/>
        <v>0</v>
      </c>
      <c r="M9" s="394">
        <f t="shared" si="2"/>
        <v>0</v>
      </c>
      <c r="N9" s="394">
        <f t="shared" ref="N9" si="3">N8</f>
        <v>0</v>
      </c>
      <c r="O9" s="394">
        <f t="shared" ref="O9" si="4">O8</f>
        <v>56985470</v>
      </c>
      <c r="P9" s="394">
        <f t="shared" ref="P9" si="5">P8</f>
        <v>61257679</v>
      </c>
      <c r="Q9" s="394">
        <f t="shared" ref="Q9" si="6">Q8</f>
        <v>60840406</v>
      </c>
      <c r="R9" s="394">
        <f t="shared" si="2"/>
        <v>0</v>
      </c>
      <c r="S9" s="394">
        <f t="shared" si="2"/>
        <v>824318</v>
      </c>
      <c r="T9" s="394">
        <f t="shared" si="2"/>
        <v>824318</v>
      </c>
      <c r="U9" s="394">
        <f t="shared" si="2"/>
        <v>0</v>
      </c>
      <c r="V9" s="394">
        <f t="shared" si="2"/>
        <v>0</v>
      </c>
      <c r="W9" s="394"/>
      <c r="X9" s="343">
        <f>B9+D9+F9+I9+L9+R9+U9+O9</f>
        <v>74367940</v>
      </c>
      <c r="Y9" s="343">
        <f>C9+E9+G9+J9+M9+P9+S9</f>
        <v>83676776</v>
      </c>
      <c r="Z9" s="343">
        <v>76658922</v>
      </c>
    </row>
    <row r="10" spans="1:26" s="398" customFormat="1" ht="29.25" customHeight="1" x14ac:dyDescent="0.2">
      <c r="A10" s="257" t="s">
        <v>1</v>
      </c>
      <c r="B10" s="343">
        <f>B8+B6</f>
        <v>141798236</v>
      </c>
      <c r="C10" s="343">
        <f t="shared" ref="C10:Z10" si="7">C8+C6</f>
        <v>172494384</v>
      </c>
      <c r="D10" s="343">
        <f t="shared" si="7"/>
        <v>32200000</v>
      </c>
      <c r="E10" s="343">
        <f t="shared" si="7"/>
        <v>32306575</v>
      </c>
      <c r="F10" s="343">
        <f t="shared" si="7"/>
        <v>9511815</v>
      </c>
      <c r="G10" s="343">
        <f t="shared" si="7"/>
        <v>15338049</v>
      </c>
      <c r="H10" s="343">
        <f t="shared" si="7"/>
        <v>14191452</v>
      </c>
      <c r="I10" s="343">
        <f t="shared" si="7"/>
        <v>100000</v>
      </c>
      <c r="J10" s="343">
        <f t="shared" si="7"/>
        <v>1682253</v>
      </c>
      <c r="K10" s="343">
        <f t="shared" si="7"/>
        <v>1683253</v>
      </c>
      <c r="L10" s="343">
        <f t="shared" si="7"/>
        <v>41860122</v>
      </c>
      <c r="M10" s="343">
        <f t="shared" si="7"/>
        <v>78245137</v>
      </c>
      <c r="N10" s="343">
        <v>78245137</v>
      </c>
      <c r="O10" s="343">
        <f t="shared" si="7"/>
        <v>56985470</v>
      </c>
      <c r="P10" s="343">
        <f t="shared" si="7"/>
        <v>61257679</v>
      </c>
      <c r="Q10" s="343">
        <f t="shared" si="7"/>
        <v>60840406</v>
      </c>
      <c r="R10" s="343">
        <f t="shared" si="7"/>
        <v>59277604</v>
      </c>
      <c r="S10" s="343">
        <f t="shared" si="7"/>
        <v>53491362</v>
      </c>
      <c r="T10" s="343">
        <f t="shared" si="7"/>
        <v>53491362</v>
      </c>
      <c r="U10" s="343">
        <f t="shared" si="7"/>
        <v>0</v>
      </c>
      <c r="V10" s="343">
        <f t="shared" si="7"/>
        <v>4464668</v>
      </c>
      <c r="W10" s="343">
        <v>4464668</v>
      </c>
      <c r="X10" s="343">
        <f>B10+D10+F10+I10+L10+R10+U10+O10</f>
        <v>341733247</v>
      </c>
      <c r="Y10" s="343">
        <f>C10+E10+G10+J10+M10+P10+S10</f>
        <v>414815439</v>
      </c>
      <c r="Z10" s="343">
        <f t="shared" si="7"/>
        <v>399985335</v>
      </c>
    </row>
    <row r="11" spans="1:26" s="397" customFormat="1" ht="42.75" x14ac:dyDescent="0.2">
      <c r="A11" s="396" t="s">
        <v>45</v>
      </c>
      <c r="B11" s="394">
        <f>B10</f>
        <v>141798236</v>
      </c>
      <c r="C11" s="394">
        <f t="shared" ref="C11:Z11" si="8">C10</f>
        <v>172494384</v>
      </c>
      <c r="D11" s="394">
        <f t="shared" si="8"/>
        <v>32200000</v>
      </c>
      <c r="E11" s="394">
        <f t="shared" si="8"/>
        <v>32306575</v>
      </c>
      <c r="F11" s="394">
        <f t="shared" si="8"/>
        <v>9511815</v>
      </c>
      <c r="G11" s="394">
        <f t="shared" si="8"/>
        <v>15338049</v>
      </c>
      <c r="H11" s="394">
        <f t="shared" si="8"/>
        <v>14191452</v>
      </c>
      <c r="I11" s="394">
        <f t="shared" si="8"/>
        <v>100000</v>
      </c>
      <c r="J11" s="394">
        <f t="shared" si="8"/>
        <v>1682253</v>
      </c>
      <c r="K11" s="394">
        <f t="shared" si="8"/>
        <v>1683253</v>
      </c>
      <c r="L11" s="394">
        <f t="shared" si="8"/>
        <v>41860122</v>
      </c>
      <c r="M11" s="394">
        <f t="shared" si="8"/>
        <v>78245137</v>
      </c>
      <c r="N11" s="394">
        <f t="shared" si="8"/>
        <v>78245137</v>
      </c>
      <c r="O11" s="394">
        <f t="shared" si="8"/>
        <v>56985470</v>
      </c>
      <c r="P11" s="394">
        <f t="shared" si="8"/>
        <v>61257679</v>
      </c>
      <c r="Q11" s="394">
        <f t="shared" si="8"/>
        <v>60840406</v>
      </c>
      <c r="R11" s="394">
        <f t="shared" si="8"/>
        <v>59277604</v>
      </c>
      <c r="S11" s="394">
        <f t="shared" si="8"/>
        <v>53491362</v>
      </c>
      <c r="T11" s="394">
        <f t="shared" si="8"/>
        <v>53491362</v>
      </c>
      <c r="U11" s="394">
        <f t="shared" si="8"/>
        <v>0</v>
      </c>
      <c r="V11" s="394">
        <f t="shared" si="8"/>
        <v>4464668</v>
      </c>
      <c r="W11" s="394">
        <f t="shared" si="8"/>
        <v>4464668</v>
      </c>
      <c r="X11" s="343">
        <f>B11+D11+F11+I11+L11+R11+U11+O11</f>
        <v>341733247</v>
      </c>
      <c r="Y11" s="343">
        <f>C11+E11+G11+J11+M11+P11+S11</f>
        <v>414815439</v>
      </c>
      <c r="Z11" s="343">
        <f t="shared" si="8"/>
        <v>399985335</v>
      </c>
    </row>
    <row r="12" spans="1:26" s="397" customFormat="1" ht="42.75" x14ac:dyDescent="0.2">
      <c r="A12" s="399" t="s">
        <v>46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1"/>
      <c r="Y12" s="402"/>
      <c r="Z12" s="402"/>
    </row>
    <row r="15" spans="1:26" x14ac:dyDescent="0.2">
      <c r="D15" s="403"/>
      <c r="E15" s="403"/>
      <c r="F15" s="403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3"/>
    </row>
    <row r="17" spans="4:23" x14ac:dyDescent="0.2"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3"/>
    </row>
  </sheetData>
  <mergeCells count="25">
    <mergeCell ref="A1:A5"/>
    <mergeCell ref="B5:C5"/>
    <mergeCell ref="D5:E5"/>
    <mergeCell ref="F5:H5"/>
    <mergeCell ref="I5:K5"/>
    <mergeCell ref="B4:C4"/>
    <mergeCell ref="D4:E4"/>
    <mergeCell ref="F4:H4"/>
    <mergeCell ref="I4:K4"/>
    <mergeCell ref="X1:Y2"/>
    <mergeCell ref="L5:N5"/>
    <mergeCell ref="R5:W5"/>
    <mergeCell ref="X5:Z5"/>
    <mergeCell ref="O4:Q4"/>
    <mergeCell ref="O5:Q5"/>
    <mergeCell ref="O1:V1"/>
    <mergeCell ref="R2:V2"/>
    <mergeCell ref="Z3:Z4"/>
    <mergeCell ref="L4:N4"/>
    <mergeCell ref="R4:T4"/>
    <mergeCell ref="U4:W4"/>
    <mergeCell ref="X3:X4"/>
    <mergeCell ref="Y3:Y4"/>
    <mergeCell ref="B1:M1"/>
    <mergeCell ref="B2:P2"/>
  </mergeCells>
  <phoneticPr fontId="17" type="noConversion"/>
  <pageMargins left="0.43307086614173229" right="0.23622047244094491" top="1.1811023622047245" bottom="0.74803149606299213" header="0.31496062992125984" footer="0.31496062992125984"/>
  <pageSetup paperSize="9" scale="45" orientation="landscape" r:id="rId1"/>
  <headerFooter>
    <oddHeader>&amp;L4.melléklet a 6/2019. (V. 30.) önkormányzati rendelethez&amp;C&amp;"Book Antiqua,Félkövér"&amp;11Zalaszántó Község Önkormányzata és Intézményei
2018. évi költségvetési bevételei
főbb jogcím-csoportonként&amp;R&amp;"Book Antiqua,Félkövér"4. melléklet
Ft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6"/>
  <sheetViews>
    <sheetView view="pageLayout" topLeftCell="H1" zoomScale="82" zoomScaleNormal="91" zoomScalePageLayoutView="82" workbookViewId="0">
      <selection activeCell="AF5" sqref="AF5:AF6"/>
    </sheetView>
  </sheetViews>
  <sheetFormatPr defaultRowHeight="24.95" customHeight="1" x14ac:dyDescent="0.2"/>
  <cols>
    <col min="1" max="1" width="18.42578125" style="239" customWidth="1"/>
    <col min="2" max="3" width="9.7109375" style="239" customWidth="1"/>
    <col min="4" max="4" width="9.7109375" style="239" hidden="1" customWidth="1"/>
    <col min="5" max="6" width="9.7109375" style="242" customWidth="1"/>
    <col min="7" max="7" width="9.7109375" style="242" hidden="1" customWidth="1"/>
    <col min="8" max="9" width="9.7109375" style="243" customWidth="1"/>
    <col min="10" max="10" width="9.7109375" style="243" hidden="1" customWidth="1"/>
    <col min="11" max="12" width="9.7109375" style="239" customWidth="1"/>
    <col min="13" max="13" width="9.7109375" style="239" hidden="1" customWidth="1"/>
    <col min="14" max="15" width="9.7109375" style="239" customWidth="1"/>
    <col min="16" max="16" width="9.7109375" style="239" hidden="1" customWidth="1"/>
    <col min="17" max="18" width="9.7109375" style="239" customWidth="1"/>
    <col min="19" max="19" width="9.7109375" style="239" hidden="1" customWidth="1"/>
    <col min="20" max="21" width="9.7109375" style="239" customWidth="1"/>
    <col min="22" max="22" width="9.7109375" style="239" hidden="1" customWidth="1"/>
    <col min="23" max="24" width="9.7109375" style="239" customWidth="1"/>
    <col min="25" max="25" width="9.7109375" style="239" hidden="1" customWidth="1"/>
    <col min="26" max="26" width="13.5703125" style="239" customWidth="1"/>
    <col min="27" max="27" width="9.7109375" style="239" customWidth="1"/>
    <col min="28" max="28" width="9.7109375" style="239" hidden="1" customWidth="1"/>
    <col min="29" max="16384" width="9.140625" style="239"/>
  </cols>
  <sheetData>
    <row r="1" spans="1:30" ht="24.95" customHeight="1" x14ac:dyDescent="0.2">
      <c r="A1" s="431" t="s">
        <v>110</v>
      </c>
      <c r="B1" s="436" t="s">
        <v>10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8"/>
      <c r="P1" s="409" t="s">
        <v>31</v>
      </c>
      <c r="Q1" s="410"/>
      <c r="R1" s="410"/>
      <c r="S1" s="410"/>
      <c r="T1" s="410"/>
      <c r="U1" s="410"/>
      <c r="V1" s="410"/>
      <c r="W1" s="410"/>
      <c r="X1" s="410"/>
      <c r="Y1" s="411"/>
      <c r="Z1" s="439" t="s">
        <v>34</v>
      </c>
      <c r="AA1" s="440"/>
      <c r="AB1" s="412"/>
    </row>
    <row r="2" spans="1:30" ht="24.95" customHeight="1" x14ac:dyDescent="0.2">
      <c r="A2" s="431"/>
      <c r="B2" s="434" t="s">
        <v>2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08"/>
      <c r="N2" s="409" t="s">
        <v>3</v>
      </c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1"/>
      <c r="Z2" s="441"/>
      <c r="AA2" s="442"/>
      <c r="AB2" s="413"/>
    </row>
    <row r="3" spans="1:30" ht="24.95" customHeight="1" x14ac:dyDescent="0.2">
      <c r="A3" s="431"/>
      <c r="B3" s="294" t="s">
        <v>264</v>
      </c>
      <c r="C3" s="294" t="s">
        <v>265</v>
      </c>
      <c r="D3" s="294" t="s">
        <v>234</v>
      </c>
      <c r="E3" s="294" t="s">
        <v>264</v>
      </c>
      <c r="F3" s="294" t="s">
        <v>265</v>
      </c>
      <c r="G3" s="294" t="s">
        <v>234</v>
      </c>
      <c r="H3" s="294" t="s">
        <v>264</v>
      </c>
      <c r="I3" s="294" t="s">
        <v>265</v>
      </c>
      <c r="J3" s="294" t="s">
        <v>234</v>
      </c>
      <c r="K3" s="294" t="s">
        <v>264</v>
      </c>
      <c r="L3" s="294" t="s">
        <v>265</v>
      </c>
      <c r="M3" s="294" t="s">
        <v>234</v>
      </c>
      <c r="N3" s="294" t="s">
        <v>264</v>
      </c>
      <c r="O3" s="294" t="s">
        <v>265</v>
      </c>
      <c r="P3" s="294" t="s">
        <v>234</v>
      </c>
      <c r="Q3" s="294" t="s">
        <v>264</v>
      </c>
      <c r="R3" s="294" t="s">
        <v>265</v>
      </c>
      <c r="S3" s="294" t="s">
        <v>234</v>
      </c>
      <c r="T3" s="294" t="s">
        <v>264</v>
      </c>
      <c r="U3" s="294" t="s">
        <v>265</v>
      </c>
      <c r="V3" s="294" t="s">
        <v>234</v>
      </c>
      <c r="W3" s="294" t="s">
        <v>264</v>
      </c>
      <c r="X3" s="294" t="s">
        <v>265</v>
      </c>
      <c r="Y3" s="294" t="s">
        <v>234</v>
      </c>
      <c r="Z3" s="432" t="s">
        <v>264</v>
      </c>
      <c r="AA3" s="432" t="s">
        <v>265</v>
      </c>
      <c r="AB3" s="432" t="s">
        <v>234</v>
      </c>
    </row>
    <row r="4" spans="1:30" s="241" customFormat="1" ht="24.95" customHeight="1" x14ac:dyDescent="0.2">
      <c r="A4" s="431"/>
      <c r="B4" s="432" t="s">
        <v>140</v>
      </c>
      <c r="C4" s="432"/>
      <c r="D4" s="432"/>
      <c r="E4" s="432" t="s">
        <v>274</v>
      </c>
      <c r="F4" s="432"/>
      <c r="G4" s="432"/>
      <c r="H4" s="432" t="s">
        <v>106</v>
      </c>
      <c r="I4" s="432"/>
      <c r="J4" s="432"/>
      <c r="K4" s="432" t="s">
        <v>123</v>
      </c>
      <c r="L4" s="432"/>
      <c r="M4" s="432"/>
      <c r="N4" s="432" t="s">
        <v>266</v>
      </c>
      <c r="O4" s="432"/>
      <c r="P4" s="432"/>
      <c r="Q4" s="432" t="s">
        <v>139</v>
      </c>
      <c r="R4" s="432"/>
      <c r="S4" s="432"/>
      <c r="T4" s="432" t="s">
        <v>108</v>
      </c>
      <c r="U4" s="432"/>
      <c r="V4" s="432"/>
      <c r="W4" s="432" t="s">
        <v>273</v>
      </c>
      <c r="X4" s="432"/>
      <c r="Y4" s="432"/>
      <c r="Z4" s="432"/>
      <c r="AA4" s="432"/>
      <c r="AB4" s="432"/>
    </row>
    <row r="5" spans="1:30" s="241" customFormat="1" ht="24.95" customHeight="1" x14ac:dyDescent="0.2">
      <c r="A5" s="431"/>
      <c r="B5" s="433" t="s">
        <v>215</v>
      </c>
      <c r="C5" s="433"/>
      <c r="D5" s="433"/>
      <c r="E5" s="433" t="s">
        <v>216</v>
      </c>
      <c r="F5" s="433"/>
      <c r="G5" s="433"/>
      <c r="H5" s="433" t="s">
        <v>217</v>
      </c>
      <c r="I5" s="433"/>
      <c r="J5" s="433"/>
      <c r="K5" s="433" t="s">
        <v>218</v>
      </c>
      <c r="L5" s="433"/>
      <c r="M5" s="433"/>
      <c r="N5" s="433" t="s">
        <v>219</v>
      </c>
      <c r="O5" s="433"/>
      <c r="P5" s="433"/>
      <c r="Q5" s="433" t="s">
        <v>220</v>
      </c>
      <c r="R5" s="433"/>
      <c r="S5" s="433"/>
      <c r="T5" s="433" t="s">
        <v>221</v>
      </c>
      <c r="U5" s="433"/>
      <c r="V5" s="433"/>
      <c r="W5" s="433"/>
      <c r="X5" s="433"/>
      <c r="Y5" s="433"/>
      <c r="Z5" s="433" t="s">
        <v>267</v>
      </c>
      <c r="AA5" s="433"/>
      <c r="AB5" s="433"/>
    </row>
    <row r="6" spans="1:30" ht="24.95" customHeight="1" x14ac:dyDescent="0.2">
      <c r="A6" s="337" t="s">
        <v>275</v>
      </c>
      <c r="B6" s="178"/>
      <c r="C6" s="178"/>
      <c r="D6" s="178"/>
      <c r="E6" s="178"/>
      <c r="F6" s="178"/>
      <c r="G6" s="178"/>
      <c r="H6" s="178">
        <v>1800000</v>
      </c>
      <c r="I6" s="178">
        <v>2200000</v>
      </c>
      <c r="J6" s="178">
        <v>2167395</v>
      </c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>
        <f>B6+E6+H6+K6+N6+Q6+T6</f>
        <v>1800000</v>
      </c>
      <c r="AA6" s="178">
        <f>C6+F6+I6+L6+O6+R6+U6+X6</f>
        <v>2200000</v>
      </c>
      <c r="AB6" s="237">
        <f>D6+G6+J6+M6+P6+S6+V6+Y6</f>
        <v>2167395</v>
      </c>
    </row>
    <row r="7" spans="1:30" ht="24.95" customHeight="1" x14ac:dyDescent="0.2">
      <c r="A7" s="337" t="s">
        <v>97</v>
      </c>
      <c r="B7" s="178"/>
      <c r="C7" s="178"/>
      <c r="D7" s="178"/>
      <c r="E7" s="178"/>
      <c r="F7" s="178"/>
      <c r="G7" s="178"/>
      <c r="H7" s="178">
        <v>1000000</v>
      </c>
      <c r="I7" s="178">
        <v>900000</v>
      </c>
      <c r="J7" s="178">
        <v>681377</v>
      </c>
      <c r="K7" s="178">
        <v>0</v>
      </c>
      <c r="L7" s="178">
        <v>1043773</v>
      </c>
      <c r="M7" s="178">
        <v>1043773</v>
      </c>
      <c r="N7" s="178">
        <v>21550000</v>
      </c>
      <c r="O7" s="178">
        <v>21550000</v>
      </c>
      <c r="P7" s="178">
        <v>21550000</v>
      </c>
      <c r="Q7" s="178"/>
      <c r="R7" s="178"/>
      <c r="S7" s="178"/>
      <c r="T7" s="178"/>
      <c r="U7" s="178"/>
      <c r="V7" s="178"/>
      <c r="W7" s="178"/>
      <c r="X7" s="178"/>
      <c r="Y7" s="178"/>
      <c r="Z7" s="178">
        <f>B7+E7+H7+K7+N7+Q7+T7</f>
        <v>22550000</v>
      </c>
      <c r="AA7" s="178">
        <f t="shared" ref="AA7:AA22" si="0">C7+F7+I7+L7+O7+R7+U7+X7</f>
        <v>23493773</v>
      </c>
      <c r="AB7" s="237">
        <f t="shared" ref="AB7:AB22" si="1">D7+G7+J7+M7+P7+S7+V7+Y7</f>
        <v>23275150</v>
      </c>
    </row>
    <row r="8" spans="1:30" ht="24.95" customHeight="1" x14ac:dyDescent="0.2">
      <c r="A8" s="337" t="s">
        <v>270</v>
      </c>
      <c r="B8" s="178"/>
      <c r="C8" s="178"/>
      <c r="D8" s="178"/>
      <c r="E8" s="178"/>
      <c r="F8" s="178"/>
      <c r="G8" s="178"/>
      <c r="H8" s="178">
        <v>0</v>
      </c>
      <c r="I8" s="178">
        <v>300000</v>
      </c>
      <c r="J8" s="178">
        <v>249965</v>
      </c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>
        <f t="shared" si="0"/>
        <v>300000</v>
      </c>
      <c r="AB8" s="237">
        <f t="shared" si="1"/>
        <v>249965</v>
      </c>
    </row>
    <row r="9" spans="1:30" ht="24.95" customHeight="1" x14ac:dyDescent="0.2">
      <c r="A9" s="337" t="s">
        <v>98</v>
      </c>
      <c r="B9" s="178">
        <v>0</v>
      </c>
      <c r="C9" s="178">
        <v>1750361</v>
      </c>
      <c r="D9" s="178">
        <v>1750361</v>
      </c>
      <c r="E9" s="178"/>
      <c r="F9" s="178"/>
      <c r="G9" s="178"/>
      <c r="H9" s="178">
        <v>30000</v>
      </c>
      <c r="I9" s="178">
        <v>6000000</v>
      </c>
      <c r="J9" s="178">
        <v>5897129</v>
      </c>
      <c r="K9" s="178">
        <v>100000</v>
      </c>
      <c r="L9" s="178">
        <v>481480</v>
      </c>
      <c r="M9" s="178">
        <v>481480</v>
      </c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>
        <f>B9+E9+H9+K9+N9+Q9+T9</f>
        <v>130000</v>
      </c>
      <c r="AA9" s="178">
        <f t="shared" si="0"/>
        <v>8231841</v>
      </c>
      <c r="AB9" s="237">
        <f t="shared" si="1"/>
        <v>8128970</v>
      </c>
      <c r="AD9" s="240"/>
    </row>
    <row r="10" spans="1:30" ht="24.95" customHeight="1" x14ac:dyDescent="0.2">
      <c r="A10" s="337" t="s">
        <v>272</v>
      </c>
      <c r="B10" s="178"/>
      <c r="C10" s="178"/>
      <c r="D10" s="178"/>
      <c r="E10" s="178"/>
      <c r="F10" s="178"/>
      <c r="G10" s="178"/>
      <c r="H10" s="178">
        <v>0</v>
      </c>
      <c r="I10" s="178">
        <f>12500+8070</f>
        <v>20570</v>
      </c>
      <c r="J10" s="178">
        <v>12379</v>
      </c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>
        <f t="shared" si="0"/>
        <v>20570</v>
      </c>
      <c r="AB10" s="237">
        <f t="shared" si="1"/>
        <v>12379</v>
      </c>
      <c r="AD10" s="240"/>
    </row>
    <row r="11" spans="1:30" ht="24.95" customHeight="1" x14ac:dyDescent="0.2">
      <c r="A11" s="337" t="s">
        <v>271</v>
      </c>
      <c r="B11" s="178"/>
      <c r="C11" s="178"/>
      <c r="D11" s="178"/>
      <c r="E11" s="178"/>
      <c r="F11" s="178"/>
      <c r="G11" s="178"/>
      <c r="H11" s="178">
        <v>0</v>
      </c>
      <c r="I11" s="178">
        <v>46000</v>
      </c>
      <c r="J11" s="178">
        <v>46000</v>
      </c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>
        <f t="shared" si="0"/>
        <v>46000</v>
      </c>
      <c r="AB11" s="237">
        <f t="shared" si="1"/>
        <v>46000</v>
      </c>
      <c r="AD11" s="240"/>
    </row>
    <row r="12" spans="1:30" ht="24.95" customHeight="1" x14ac:dyDescent="0.2">
      <c r="A12" s="338" t="s">
        <v>169</v>
      </c>
      <c r="B12" s="178"/>
      <c r="C12" s="178"/>
      <c r="D12" s="178"/>
      <c r="E12" s="178"/>
      <c r="F12" s="178"/>
      <c r="G12" s="178"/>
      <c r="H12" s="178">
        <v>2050000</v>
      </c>
      <c r="I12" s="178">
        <v>3000000</v>
      </c>
      <c r="J12" s="178">
        <v>2866978</v>
      </c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>
        <f t="shared" ref="Z12:Z20" si="2">B12+E12+H12+K12+N12+Q12+T12</f>
        <v>2050000</v>
      </c>
      <c r="AA12" s="178">
        <f t="shared" si="0"/>
        <v>3000000</v>
      </c>
      <c r="AB12" s="237">
        <f t="shared" si="1"/>
        <v>2866978</v>
      </c>
    </row>
    <row r="13" spans="1:30" ht="24.95" customHeight="1" x14ac:dyDescent="0.2">
      <c r="A13" s="338" t="s">
        <v>168</v>
      </c>
      <c r="B13" s="178">
        <v>0</v>
      </c>
      <c r="C13" s="178">
        <v>123683</v>
      </c>
      <c r="D13" s="178">
        <v>123683</v>
      </c>
      <c r="E13" s="178"/>
      <c r="F13" s="178"/>
      <c r="G13" s="178"/>
      <c r="H13" s="178">
        <v>4631815</v>
      </c>
      <c r="I13" s="178">
        <v>2500000</v>
      </c>
      <c r="J13" s="178">
        <v>2051150</v>
      </c>
      <c r="K13" s="178">
        <v>0</v>
      </c>
      <c r="L13" s="178">
        <v>158000</v>
      </c>
      <c r="M13" s="178">
        <v>158000</v>
      </c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>
        <f t="shared" si="2"/>
        <v>4631815</v>
      </c>
      <c r="AA13" s="178">
        <f t="shared" si="0"/>
        <v>2781683</v>
      </c>
      <c r="AB13" s="237">
        <f t="shared" si="1"/>
        <v>2332833</v>
      </c>
    </row>
    <row r="14" spans="1:30" ht="24.95" customHeight="1" x14ac:dyDescent="0.2">
      <c r="A14" s="338" t="s">
        <v>170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>
        <v>68040</v>
      </c>
      <c r="O14" s="178">
        <v>0</v>
      </c>
      <c r="P14" s="178">
        <v>0</v>
      </c>
      <c r="Q14" s="178"/>
      <c r="R14" s="178"/>
      <c r="S14" s="178"/>
      <c r="T14" s="178"/>
      <c r="U14" s="178"/>
      <c r="V14" s="178"/>
      <c r="W14" s="178"/>
      <c r="X14" s="178"/>
      <c r="Y14" s="178"/>
      <c r="Z14" s="178">
        <f t="shared" si="2"/>
        <v>68040</v>
      </c>
      <c r="AA14" s="178">
        <f t="shared" si="0"/>
        <v>0</v>
      </c>
      <c r="AB14" s="237">
        <f t="shared" si="1"/>
        <v>0</v>
      </c>
    </row>
    <row r="15" spans="1:30" ht="24.95" customHeight="1" x14ac:dyDescent="0.2">
      <c r="A15" s="338" t="s">
        <v>99</v>
      </c>
      <c r="B15" s="178">
        <v>0</v>
      </c>
      <c r="C15" s="178">
        <v>10731938</v>
      </c>
      <c r="D15" s="178">
        <v>10731938</v>
      </c>
      <c r="E15" s="178"/>
      <c r="F15" s="178"/>
      <c r="G15" s="178"/>
      <c r="H15" s="178"/>
      <c r="I15" s="178"/>
      <c r="J15" s="178"/>
      <c r="K15" s="178"/>
      <c r="L15" s="178"/>
      <c r="M15" s="178"/>
      <c r="N15" s="178">
        <v>3756000</v>
      </c>
      <c r="O15" s="178">
        <v>0</v>
      </c>
      <c r="P15" s="178">
        <v>0</v>
      </c>
      <c r="Q15" s="178"/>
      <c r="R15" s="178"/>
      <c r="S15" s="178"/>
      <c r="T15" s="178"/>
      <c r="U15" s="178"/>
      <c r="V15" s="178"/>
      <c r="W15" s="178"/>
      <c r="X15" s="178"/>
      <c r="Y15" s="178"/>
      <c r="Z15" s="178">
        <f t="shared" si="2"/>
        <v>3756000</v>
      </c>
      <c r="AA15" s="178">
        <f t="shared" si="0"/>
        <v>10731938</v>
      </c>
      <c r="AB15" s="237">
        <f t="shared" si="1"/>
        <v>10731938</v>
      </c>
    </row>
    <row r="16" spans="1:30" ht="24.95" customHeight="1" x14ac:dyDescent="0.2">
      <c r="A16" s="338" t="s">
        <v>151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>
        <v>0</v>
      </c>
      <c r="T16" s="178">
        <f>'1'!B13</f>
        <v>59277604</v>
      </c>
      <c r="U16" s="178">
        <v>52667044</v>
      </c>
      <c r="V16" s="178">
        <v>52667044</v>
      </c>
      <c r="W16" s="178">
        <v>0</v>
      </c>
      <c r="X16" s="178">
        <v>4464668</v>
      </c>
      <c r="Y16" s="178">
        <f>X16</f>
        <v>4464668</v>
      </c>
      <c r="Z16" s="178">
        <f t="shared" si="2"/>
        <v>59277604</v>
      </c>
      <c r="AA16" s="178">
        <f>U16+X16</f>
        <v>57131712</v>
      </c>
      <c r="AB16" s="237">
        <f t="shared" si="1"/>
        <v>57131712</v>
      </c>
    </row>
    <row r="17" spans="1:28" ht="24.95" customHeight="1" x14ac:dyDescent="0.2">
      <c r="A17" s="338" t="s">
        <v>152</v>
      </c>
      <c r="B17" s="178">
        <v>124415766</v>
      </c>
      <c r="C17" s="178">
        <v>137605304</v>
      </c>
      <c r="D17" s="178">
        <v>137605304</v>
      </c>
      <c r="E17" s="178"/>
      <c r="F17" s="178"/>
      <c r="G17" s="178"/>
      <c r="H17" s="178"/>
      <c r="I17" s="178"/>
      <c r="J17" s="178"/>
      <c r="K17" s="178"/>
      <c r="L17" s="178"/>
      <c r="M17" s="178"/>
      <c r="N17" s="178">
        <v>16486082</v>
      </c>
      <c r="O17" s="178">
        <v>56695137</v>
      </c>
      <c r="P17" s="178">
        <v>56695137</v>
      </c>
      <c r="Q17" s="178"/>
      <c r="R17" s="178"/>
      <c r="S17" s="178"/>
      <c r="T17" s="178"/>
      <c r="U17" s="178"/>
      <c r="V17" s="178"/>
      <c r="W17" s="178"/>
      <c r="X17" s="178"/>
      <c r="Y17" s="178"/>
      <c r="Z17" s="178">
        <f t="shared" si="2"/>
        <v>140901848</v>
      </c>
      <c r="AA17" s="178">
        <f t="shared" si="0"/>
        <v>194300441</v>
      </c>
      <c r="AB17" s="237">
        <f t="shared" si="1"/>
        <v>194300441</v>
      </c>
    </row>
    <row r="18" spans="1:28" ht="24.95" customHeight="1" x14ac:dyDescent="0.2">
      <c r="A18" s="337" t="s">
        <v>101</v>
      </c>
      <c r="B18" s="178">
        <v>124715766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>
        <f t="shared" si="2"/>
        <v>124715766</v>
      </c>
      <c r="AA18" s="178">
        <f t="shared" si="0"/>
        <v>0</v>
      </c>
      <c r="AB18" s="237">
        <f t="shared" si="1"/>
        <v>0</v>
      </c>
    </row>
    <row r="19" spans="1:28" ht="24.95" customHeight="1" x14ac:dyDescent="0.2">
      <c r="A19" s="338" t="s">
        <v>109</v>
      </c>
      <c r="B19" s="178">
        <v>0</v>
      </c>
      <c r="C19" s="178">
        <v>280500</v>
      </c>
      <c r="D19" s="178">
        <v>280500</v>
      </c>
      <c r="E19" s="178">
        <f>E20</f>
        <v>32200000</v>
      </c>
      <c r="F19" s="178">
        <f>'1'!C6</f>
        <v>32306575</v>
      </c>
      <c r="G19" s="178">
        <v>21022854</v>
      </c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>
        <f t="shared" si="2"/>
        <v>32200000</v>
      </c>
      <c r="AA19" s="178">
        <f t="shared" si="0"/>
        <v>32587075</v>
      </c>
      <c r="AB19" s="237">
        <f t="shared" si="1"/>
        <v>21303354</v>
      </c>
    </row>
    <row r="20" spans="1:28" ht="24.95" customHeight="1" x14ac:dyDescent="0.2">
      <c r="A20" s="337" t="s">
        <v>101</v>
      </c>
      <c r="B20" s="178"/>
      <c r="C20" s="178"/>
      <c r="D20" s="178"/>
      <c r="E20" s="178">
        <v>32200000</v>
      </c>
      <c r="F20" s="178">
        <f>F19</f>
        <v>32306575</v>
      </c>
      <c r="G20" s="178">
        <f>G19</f>
        <v>21022854</v>
      </c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>
        <f t="shared" si="2"/>
        <v>32200000</v>
      </c>
      <c r="AA20" s="178">
        <f t="shared" si="0"/>
        <v>32306575</v>
      </c>
      <c r="AB20" s="237">
        <f t="shared" si="1"/>
        <v>21022854</v>
      </c>
    </row>
    <row r="21" spans="1:28" ht="24.95" customHeight="1" x14ac:dyDescent="0.2">
      <c r="A21" s="337" t="s">
        <v>269</v>
      </c>
      <c r="B21" s="178">
        <v>0</v>
      </c>
      <c r="C21" s="178">
        <v>63600</v>
      </c>
      <c r="D21" s="178">
        <v>63600</v>
      </c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>
        <f t="shared" si="0"/>
        <v>63600</v>
      </c>
      <c r="AB21" s="237">
        <f t="shared" si="1"/>
        <v>63600</v>
      </c>
    </row>
    <row r="22" spans="1:28" ht="24.95" customHeight="1" x14ac:dyDescent="0.2">
      <c r="A22" s="338" t="s">
        <v>268</v>
      </c>
      <c r="B22" s="178">
        <v>0</v>
      </c>
      <c r="C22" s="178">
        <v>715698</v>
      </c>
      <c r="D22" s="178">
        <v>715698</v>
      </c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>
        <f t="shared" si="0"/>
        <v>715698</v>
      </c>
      <c r="AB22" s="237">
        <f t="shared" si="1"/>
        <v>715698</v>
      </c>
    </row>
    <row r="23" spans="1:28" s="241" customFormat="1" ht="24.95" customHeight="1" x14ac:dyDescent="0.2">
      <c r="A23" s="339" t="s">
        <v>1</v>
      </c>
      <c r="B23" s="237">
        <f>B6+B7+B9+B12+B13+B14+B15+B16+B17+B19+B20</f>
        <v>124415766</v>
      </c>
      <c r="C23" s="237">
        <f>C6+C7+C9+C12+C13+C14+C15+C16+C17+C19+C20+C21+C22</f>
        <v>151271084</v>
      </c>
      <c r="D23" s="237">
        <f>D6+D7+D9+D12+D13+D14+D15+D16+D17+D19+D20+D21+D22</f>
        <v>151271084</v>
      </c>
      <c r="E23" s="237">
        <f>E6+E7+E9+E12+E13+E14+E15+E16+E17+E19+E21+E22</f>
        <v>32200000</v>
      </c>
      <c r="F23" s="237">
        <f>F6+F7+F9+F12+F13+F14+F15+F16+F17+F19+F21+F22</f>
        <v>32306575</v>
      </c>
      <c r="G23" s="237">
        <f>G6+G7+G9+G12+G13+G14+G15+G16+G17+G19+G21+G22</f>
        <v>21022854</v>
      </c>
      <c r="H23" s="237">
        <f>H6+H7+H9+H12+H13+H14+H15+H16+H17+H19+H20+H21+H22</f>
        <v>9511815</v>
      </c>
      <c r="I23" s="237">
        <f>SUM(I6:I22)</f>
        <v>14966570</v>
      </c>
      <c r="J23" s="237">
        <f>SUM(J6:J22)</f>
        <v>13972373</v>
      </c>
      <c r="K23" s="237">
        <f>K6+K7+K9+K12+K13+K14+K15+K16+K17+K19+K20+K21+K22</f>
        <v>100000</v>
      </c>
      <c r="L23" s="237">
        <f>L6+L7+L9+L12+L13+L14+L15+L16+L17+L19+L20+L21+L22</f>
        <v>1683253</v>
      </c>
      <c r="M23" s="237">
        <f>M6+M7+M9+M12+M13+M14+M15+M16+M17+M19+M20+M21+M22</f>
        <v>1683253</v>
      </c>
      <c r="N23" s="237">
        <f>N6+N7+N9+N12+N13+N14+N15+N16+N17+N19+N20+N21+N22</f>
        <v>41860122</v>
      </c>
      <c r="O23" s="237">
        <f>O6+O7+O9+O12+O13+O14+O15+O16+O17+O19+O20+O21+O22</f>
        <v>78245137</v>
      </c>
      <c r="P23" s="237">
        <f>P6+P7+P9+P12+P13+P14+P15+P16+P17+P19+P20</f>
        <v>78245137</v>
      </c>
      <c r="Q23" s="237">
        <f>Q6+Q7+Q9+Q12+Q13+Q14+Q15+Q16+Q17+Q19+Q20</f>
        <v>0</v>
      </c>
      <c r="R23" s="237">
        <f>R6+R7+R9+R12+R13+R14+R15+R16+R17+R19+R20</f>
        <v>0</v>
      </c>
      <c r="S23" s="237">
        <f>S6+S7+S9+S12+S13+S14+S15+S16+S17+S19+S20</f>
        <v>0</v>
      </c>
      <c r="T23" s="237">
        <f>T6+T7+T9+T12+T13+T14+T15+T16+T17+T18+T19+T20</f>
        <v>59277604</v>
      </c>
      <c r="U23" s="237">
        <f>U6+U7+U9+U12+U13+U14+U15+U16+U17+U18+U19+U20</f>
        <v>52667044</v>
      </c>
      <c r="V23" s="237">
        <f>V6+V7+V9+V12+V13+V14+V15+V16+V17+V18+V19+V20</f>
        <v>52667044</v>
      </c>
      <c r="W23" s="237">
        <f t="shared" ref="W23" si="3">W6+W7+W9+W12+W13+W14+W15+W16+W17+W18+W19+W20</f>
        <v>0</v>
      </c>
      <c r="X23" s="237">
        <f>X16</f>
        <v>4464668</v>
      </c>
      <c r="Y23" s="237">
        <f>Y16</f>
        <v>4464668</v>
      </c>
      <c r="Z23" s="237">
        <f>B23+N23+E23+H23+K23+T23</f>
        <v>267365307</v>
      </c>
      <c r="AA23" s="237">
        <v>335603331</v>
      </c>
      <c r="AB23" s="237">
        <f>Y23+V23+P23+M23+J23+G23+D23</f>
        <v>323326413</v>
      </c>
    </row>
    <row r="24" spans="1:28" s="238" customFormat="1" ht="24.95" customHeight="1" x14ac:dyDescent="0.2">
      <c r="A24" s="340" t="s">
        <v>101</v>
      </c>
      <c r="B24" s="336">
        <f>B23</f>
        <v>124415766</v>
      </c>
      <c r="C24" s="336">
        <f t="shared" ref="C24:D24" si="4">C23</f>
        <v>151271084</v>
      </c>
      <c r="D24" s="336">
        <f t="shared" si="4"/>
        <v>151271084</v>
      </c>
      <c r="E24" s="336">
        <f t="shared" ref="E24:Y24" si="5">E23</f>
        <v>32200000</v>
      </c>
      <c r="F24" s="336">
        <f t="shared" si="5"/>
        <v>32306575</v>
      </c>
      <c r="G24" s="336">
        <f t="shared" si="5"/>
        <v>21022854</v>
      </c>
      <c r="H24" s="336">
        <f t="shared" si="5"/>
        <v>9511815</v>
      </c>
      <c r="I24" s="336">
        <f t="shared" si="5"/>
        <v>14966570</v>
      </c>
      <c r="J24" s="336">
        <f t="shared" si="5"/>
        <v>13972373</v>
      </c>
      <c r="K24" s="336">
        <f t="shared" si="5"/>
        <v>100000</v>
      </c>
      <c r="L24" s="336">
        <f t="shared" si="5"/>
        <v>1683253</v>
      </c>
      <c r="M24" s="336">
        <f t="shared" si="5"/>
        <v>1683253</v>
      </c>
      <c r="N24" s="336">
        <f t="shared" si="5"/>
        <v>41860122</v>
      </c>
      <c r="O24" s="336">
        <f t="shared" si="5"/>
        <v>78245137</v>
      </c>
      <c r="P24" s="336">
        <f t="shared" si="5"/>
        <v>78245137</v>
      </c>
      <c r="Q24" s="336">
        <f t="shared" si="5"/>
        <v>0</v>
      </c>
      <c r="R24" s="336">
        <f t="shared" si="5"/>
        <v>0</v>
      </c>
      <c r="S24" s="336">
        <f t="shared" si="5"/>
        <v>0</v>
      </c>
      <c r="T24" s="336">
        <f t="shared" si="5"/>
        <v>59277604</v>
      </c>
      <c r="U24" s="336">
        <f t="shared" si="5"/>
        <v>52667044</v>
      </c>
      <c r="V24" s="336">
        <f t="shared" si="5"/>
        <v>52667044</v>
      </c>
      <c r="W24" s="336">
        <v>0</v>
      </c>
      <c r="X24" s="336">
        <v>0</v>
      </c>
      <c r="Y24" s="336">
        <f t="shared" si="5"/>
        <v>4464668</v>
      </c>
      <c r="Z24" s="336">
        <f>Z23</f>
        <v>267365307</v>
      </c>
      <c r="AA24" s="336">
        <f t="shared" ref="AA24:AB24" si="6">AA23</f>
        <v>335603331</v>
      </c>
      <c r="AB24" s="336">
        <f t="shared" si="6"/>
        <v>323326413</v>
      </c>
    </row>
    <row r="26" spans="1:28" ht="24.95" customHeight="1" x14ac:dyDescent="0.2">
      <c r="I26" s="244"/>
    </row>
  </sheetData>
  <mergeCells count="23">
    <mergeCell ref="Z1:AA2"/>
    <mergeCell ref="Q5:S5"/>
    <mergeCell ref="T5:Y5"/>
    <mergeCell ref="Z5:AB5"/>
    <mergeCell ref="Z3:Z4"/>
    <mergeCell ref="AA3:AA4"/>
    <mergeCell ref="AB3:AB4"/>
    <mergeCell ref="Q4:S4"/>
    <mergeCell ref="T4:V4"/>
    <mergeCell ref="W4:Y4"/>
    <mergeCell ref="A1:A5"/>
    <mergeCell ref="B4:D4"/>
    <mergeCell ref="E4:G4"/>
    <mergeCell ref="H4:J4"/>
    <mergeCell ref="K4:M4"/>
    <mergeCell ref="H5:J5"/>
    <mergeCell ref="E5:G5"/>
    <mergeCell ref="B5:D5"/>
    <mergeCell ref="K5:M5"/>
    <mergeCell ref="B2:L2"/>
    <mergeCell ref="B1:O1"/>
    <mergeCell ref="N5:P5"/>
    <mergeCell ref="N4:P4"/>
  </mergeCells>
  <phoneticPr fontId="17" type="noConversion"/>
  <pageMargins left="0.31496062992125984" right="0.23622047244094491" top="1.0629921259842521" bottom="0.74803149606299213" header="0.31496062992125984" footer="0.31496062992125984"/>
  <pageSetup paperSize="9" scale="49" orientation="landscape" r:id="rId1"/>
  <headerFooter>
    <oddHeader>&amp;L5.melléklet a 6/2019. (V. 30.) önkormányzati rendelethez&amp;C&amp;"Book Antiqua,Félkövér"&amp;11Zalaszántó Község Önkormányzata
2018. évi bevételei&amp;R&amp;"Book Antiqua,Félkövér"5. melléklet
Ft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1"/>
  <sheetViews>
    <sheetView view="pageLayout" zoomScale="71" zoomScaleNormal="86" zoomScalePageLayoutView="71" workbookViewId="0">
      <selection activeCell="T6" sqref="T6"/>
    </sheetView>
  </sheetViews>
  <sheetFormatPr defaultRowHeight="13.5" x14ac:dyDescent="0.25"/>
  <cols>
    <col min="1" max="1" width="29.7109375" style="246" customWidth="1"/>
    <col min="2" max="3" width="10.7109375" style="175" customWidth="1"/>
    <col min="4" max="4" width="10.7109375" style="175" hidden="1" customWidth="1"/>
    <col min="5" max="6" width="10.7109375" style="175" customWidth="1"/>
    <col min="7" max="7" width="10.7109375" style="175" hidden="1" customWidth="1"/>
    <col min="8" max="9" width="10.7109375" style="175" customWidth="1"/>
    <col min="10" max="10" width="10.7109375" style="175" hidden="1" customWidth="1"/>
    <col min="11" max="12" width="10.7109375" style="175" customWidth="1"/>
    <col min="13" max="13" width="10.7109375" style="175" hidden="1" customWidth="1"/>
    <col min="14" max="15" width="10.7109375" style="175" customWidth="1"/>
    <col min="16" max="16" width="12.5703125" style="175" hidden="1" customWidth="1"/>
    <col min="17" max="16384" width="9.140625" style="175"/>
  </cols>
  <sheetData>
    <row r="1" spans="1:16" ht="48" customHeight="1" x14ac:dyDescent="0.25">
      <c r="A1" s="446" t="s">
        <v>110</v>
      </c>
      <c r="B1" s="448" t="s">
        <v>10</v>
      </c>
      <c r="C1" s="449"/>
      <c r="D1" s="449"/>
      <c r="E1" s="449"/>
      <c r="F1" s="449"/>
      <c r="G1" s="449"/>
      <c r="H1" s="449"/>
      <c r="I1" s="450"/>
      <c r="J1" s="341"/>
      <c r="K1" s="444" t="s">
        <v>31</v>
      </c>
      <c r="L1" s="444"/>
      <c r="M1" s="237"/>
      <c r="N1" s="445" t="s">
        <v>34</v>
      </c>
      <c r="O1" s="445"/>
      <c r="P1" s="179"/>
    </row>
    <row r="2" spans="1:16" ht="24.95" customHeight="1" x14ac:dyDescent="0.25">
      <c r="A2" s="446"/>
      <c r="B2" s="451" t="s">
        <v>60</v>
      </c>
      <c r="C2" s="452"/>
      <c r="D2" s="452"/>
      <c r="E2" s="452"/>
      <c r="F2" s="452"/>
      <c r="G2" s="452"/>
      <c r="H2" s="452"/>
      <c r="I2" s="453"/>
      <c r="J2" s="342"/>
      <c r="K2" s="446" t="s">
        <v>283</v>
      </c>
      <c r="L2" s="446"/>
      <c r="M2" s="178"/>
      <c r="N2" s="445"/>
      <c r="O2" s="445"/>
      <c r="P2" s="179"/>
    </row>
    <row r="3" spans="1:16" ht="24.95" customHeight="1" x14ac:dyDescent="0.25">
      <c r="A3" s="446"/>
      <c r="B3" s="295" t="s">
        <v>264</v>
      </c>
      <c r="C3" s="295" t="s">
        <v>265</v>
      </c>
      <c r="D3" s="295" t="s">
        <v>234</v>
      </c>
      <c r="E3" s="295" t="s">
        <v>264</v>
      </c>
      <c r="F3" s="295" t="s">
        <v>265</v>
      </c>
      <c r="G3" s="295" t="s">
        <v>234</v>
      </c>
      <c r="H3" s="295" t="s">
        <v>264</v>
      </c>
      <c r="I3" s="295" t="s">
        <v>265</v>
      </c>
      <c r="J3" s="295" t="s">
        <v>234</v>
      </c>
      <c r="K3" s="295" t="s">
        <v>264</v>
      </c>
      <c r="L3" s="295" t="s">
        <v>265</v>
      </c>
      <c r="M3" s="295" t="s">
        <v>234</v>
      </c>
      <c r="N3" s="444" t="s">
        <v>264</v>
      </c>
      <c r="O3" s="444" t="s">
        <v>265</v>
      </c>
      <c r="P3" s="444" t="s">
        <v>234</v>
      </c>
    </row>
    <row r="4" spans="1:16" s="245" customFormat="1" ht="24.95" customHeight="1" x14ac:dyDescent="0.25">
      <c r="A4" s="446"/>
      <c r="B4" s="444" t="s">
        <v>140</v>
      </c>
      <c r="C4" s="444"/>
      <c r="D4" s="444"/>
      <c r="E4" s="444" t="s">
        <v>106</v>
      </c>
      <c r="F4" s="444"/>
      <c r="G4" s="444"/>
      <c r="H4" s="444" t="s">
        <v>280</v>
      </c>
      <c r="I4" s="444"/>
      <c r="J4" s="444"/>
      <c r="K4" s="444" t="s">
        <v>108</v>
      </c>
      <c r="L4" s="444"/>
      <c r="M4" s="444"/>
      <c r="N4" s="444"/>
      <c r="O4" s="444"/>
      <c r="P4" s="444"/>
    </row>
    <row r="5" spans="1:16" s="249" customFormat="1" ht="24.95" customHeight="1" x14ac:dyDescent="0.2">
      <c r="A5" s="446"/>
      <c r="B5" s="447" t="s">
        <v>215</v>
      </c>
      <c r="C5" s="447"/>
      <c r="D5" s="447"/>
      <c r="E5" s="447" t="s">
        <v>217</v>
      </c>
      <c r="F5" s="447"/>
      <c r="G5" s="447"/>
      <c r="H5" s="447" t="s">
        <v>375</v>
      </c>
      <c r="I5" s="447"/>
      <c r="J5" s="447"/>
      <c r="K5" s="447" t="s">
        <v>376</v>
      </c>
      <c r="L5" s="447"/>
      <c r="M5" s="447"/>
      <c r="N5" s="443" t="s">
        <v>284</v>
      </c>
      <c r="O5" s="443"/>
      <c r="P5" s="443"/>
    </row>
    <row r="6" spans="1:16" s="254" customFormat="1" ht="24.95" customHeight="1" x14ac:dyDescent="0.3">
      <c r="A6" s="343" t="s">
        <v>289</v>
      </c>
      <c r="B6" s="248">
        <v>17382470</v>
      </c>
      <c r="C6" s="248" t="s">
        <v>276</v>
      </c>
      <c r="D6" s="248" t="s">
        <v>277</v>
      </c>
      <c r="E6" s="344">
        <v>0</v>
      </c>
      <c r="F6" s="248" t="s">
        <v>278</v>
      </c>
      <c r="G6" s="248" t="s">
        <v>279</v>
      </c>
      <c r="H6" s="344">
        <v>32518000</v>
      </c>
      <c r="I6" s="248" t="s">
        <v>281</v>
      </c>
      <c r="J6" s="248" t="s">
        <v>281</v>
      </c>
      <c r="K6" s="345">
        <v>0</v>
      </c>
      <c r="L6" s="248" t="s">
        <v>282</v>
      </c>
      <c r="M6" s="248" t="s">
        <v>282</v>
      </c>
      <c r="N6" s="248">
        <v>49900470</v>
      </c>
      <c r="O6" s="248">
        <v>57333653</v>
      </c>
      <c r="P6" s="248">
        <v>51104551</v>
      </c>
    </row>
    <row r="7" spans="1:16" s="251" customFormat="1" ht="24.95" customHeight="1" x14ac:dyDescent="0.25">
      <c r="A7" s="346" t="s">
        <v>45</v>
      </c>
      <c r="B7" s="252">
        <v>17382470</v>
      </c>
      <c r="C7" s="252" t="s">
        <v>276</v>
      </c>
      <c r="D7" s="252" t="s">
        <v>277</v>
      </c>
      <c r="E7" s="250">
        <v>0</v>
      </c>
      <c r="F7" s="252" t="s">
        <v>278</v>
      </c>
      <c r="G7" s="252" t="s">
        <v>279</v>
      </c>
      <c r="H7" s="252">
        <v>32518000</v>
      </c>
      <c r="I7" s="252" t="s">
        <v>281</v>
      </c>
      <c r="J7" s="252" t="s">
        <v>281</v>
      </c>
      <c r="K7" s="250">
        <v>0</v>
      </c>
      <c r="L7" s="252" t="s">
        <v>282</v>
      </c>
      <c r="M7" s="252" t="s">
        <v>282</v>
      </c>
      <c r="N7" s="250">
        <v>49900470</v>
      </c>
      <c r="O7" s="250">
        <f t="shared" ref="O7:P7" si="0">O6</f>
        <v>57333653</v>
      </c>
      <c r="P7" s="250">
        <f t="shared" si="0"/>
        <v>51104551</v>
      </c>
    </row>
    <row r="8" spans="1:16" s="174" customFormat="1" ht="24.95" customHeight="1" x14ac:dyDescent="0.3">
      <c r="A8" s="347" t="s">
        <v>290</v>
      </c>
      <c r="B8" s="248">
        <v>0</v>
      </c>
      <c r="C8" s="248" t="s">
        <v>285</v>
      </c>
      <c r="D8" s="248" t="s">
        <v>285</v>
      </c>
      <c r="E8" s="248"/>
      <c r="F8" s="248">
        <v>20</v>
      </c>
      <c r="G8" s="248">
        <v>20</v>
      </c>
      <c r="H8" s="248" t="s">
        <v>287</v>
      </c>
      <c r="I8" s="248" t="s">
        <v>287</v>
      </c>
      <c r="J8" s="248" t="s">
        <v>288</v>
      </c>
      <c r="K8" s="248"/>
      <c r="L8" s="248" t="s">
        <v>286</v>
      </c>
      <c r="M8" s="248" t="s">
        <v>286</v>
      </c>
      <c r="N8" s="248">
        <v>24467470</v>
      </c>
      <c r="O8" s="248">
        <v>25971644</v>
      </c>
      <c r="P8" s="248">
        <v>25554371</v>
      </c>
    </row>
    <row r="9" spans="1:16" s="253" customFormat="1" ht="24.95" customHeight="1" x14ac:dyDescent="0.3">
      <c r="A9" s="346" t="s">
        <v>45</v>
      </c>
      <c r="B9" s="252">
        <v>0</v>
      </c>
      <c r="C9" s="252" t="s">
        <v>285</v>
      </c>
      <c r="D9" s="252" t="s">
        <v>285</v>
      </c>
      <c r="E9" s="252">
        <v>0</v>
      </c>
      <c r="F9" s="252">
        <v>20</v>
      </c>
      <c r="G9" s="252">
        <v>20</v>
      </c>
      <c r="H9" s="252" t="s">
        <v>287</v>
      </c>
      <c r="I9" s="252" t="s">
        <v>287</v>
      </c>
      <c r="J9" s="252" t="s">
        <v>288</v>
      </c>
      <c r="K9" s="252">
        <v>0</v>
      </c>
      <c r="L9" s="252"/>
      <c r="M9" s="252"/>
      <c r="N9" s="252">
        <v>24467470</v>
      </c>
      <c r="O9" s="252">
        <f t="shared" ref="O9:P9" si="1">O8</f>
        <v>25971644</v>
      </c>
      <c r="P9" s="252">
        <f t="shared" si="1"/>
        <v>25554371</v>
      </c>
    </row>
    <row r="10" spans="1:16" s="174" customFormat="1" ht="24.95" customHeight="1" x14ac:dyDescent="0.3">
      <c r="A10" s="347" t="s">
        <v>20</v>
      </c>
      <c r="B10" s="252">
        <v>17382470</v>
      </c>
      <c r="C10" s="252">
        <v>21223300</v>
      </c>
      <c r="D10" s="252">
        <v>14775139</v>
      </c>
      <c r="E10" s="250">
        <v>0</v>
      </c>
      <c r="F10" s="250">
        <v>371479</v>
      </c>
      <c r="G10" s="250">
        <v>219079</v>
      </c>
      <c r="H10" s="247">
        <v>56985470</v>
      </c>
      <c r="I10" s="247">
        <v>61257679</v>
      </c>
      <c r="J10" s="247">
        <v>60840406</v>
      </c>
      <c r="K10" s="247">
        <v>0</v>
      </c>
      <c r="L10" s="247">
        <v>824318</v>
      </c>
      <c r="M10" s="247">
        <v>824318</v>
      </c>
      <c r="N10" s="247">
        <v>74367940</v>
      </c>
      <c r="O10" s="247">
        <f>C10+F10+I10+L10</f>
        <v>83676776</v>
      </c>
      <c r="P10" s="247">
        <f t="shared" ref="P10" si="2">P6+P8</f>
        <v>76658922</v>
      </c>
    </row>
    <row r="11" spans="1:16" s="203" customFormat="1" ht="24.95" customHeight="1" x14ac:dyDescent="0.25">
      <c r="A11" s="343" t="s">
        <v>45</v>
      </c>
      <c r="B11" s="247">
        <v>17382470</v>
      </c>
      <c r="C11" s="247">
        <v>21223300</v>
      </c>
      <c r="D11" s="247">
        <v>14775139</v>
      </c>
      <c r="E11" s="335">
        <v>0</v>
      </c>
      <c r="F11" s="335">
        <v>371479</v>
      </c>
      <c r="G11" s="335">
        <v>219079</v>
      </c>
      <c r="H11" s="335">
        <v>56985470</v>
      </c>
      <c r="I11" s="335">
        <v>61257679</v>
      </c>
      <c r="J11" s="335">
        <v>60840406</v>
      </c>
      <c r="K11" s="335">
        <v>0</v>
      </c>
      <c r="L11" s="335">
        <v>824318</v>
      </c>
      <c r="M11" s="335">
        <v>824318</v>
      </c>
      <c r="N11" s="335">
        <v>74367940</v>
      </c>
      <c r="O11" s="335">
        <f t="shared" ref="O11:P11" si="3">O10</f>
        <v>83676776</v>
      </c>
      <c r="P11" s="335">
        <f t="shared" si="3"/>
        <v>76658922</v>
      </c>
    </row>
  </sheetData>
  <mergeCells count="18">
    <mergeCell ref="A1:A5"/>
    <mergeCell ref="B5:D5"/>
    <mergeCell ref="E5:G5"/>
    <mergeCell ref="H5:J5"/>
    <mergeCell ref="K5:M5"/>
    <mergeCell ref="H4:J4"/>
    <mergeCell ref="K4:M4"/>
    <mergeCell ref="B4:D4"/>
    <mergeCell ref="E4:G4"/>
    <mergeCell ref="B1:I1"/>
    <mergeCell ref="B2:I2"/>
    <mergeCell ref="K1:L1"/>
    <mergeCell ref="K2:L2"/>
    <mergeCell ref="N5:P5"/>
    <mergeCell ref="N3:N4"/>
    <mergeCell ref="O3:O4"/>
    <mergeCell ref="P3:P4"/>
    <mergeCell ref="N1:O2"/>
  </mergeCells>
  <phoneticPr fontId="17" type="noConversion"/>
  <pageMargins left="0.43307086614173229" right="0.19685039370078741" top="0.78740157480314965" bottom="0.23622047244094491" header="0.19685039370078741" footer="0.39370078740157483"/>
  <pageSetup paperSize="9" scale="71" orientation="landscape" r:id="rId1"/>
  <headerFooter>
    <oddHeader>&amp;L6.melléklet a 6/2019. (V. 30.) önkormányzati rendelethez&amp;C&amp;"Book Antiqua,Félkövér"&amp;11Önkormányzati költségvetési szervek 
2018. évi főbb bevételei jogcím-csoportonként&amp;R&amp;"Book Antiqua,Félkövér"&amp;11 6. melléklet
 Ft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5"/>
  <sheetViews>
    <sheetView view="pageLayout" zoomScaleNormal="100" workbookViewId="0">
      <selection activeCell="A14" sqref="A14:XFD14"/>
    </sheetView>
  </sheetViews>
  <sheetFormatPr defaultRowHeight="24.95" customHeight="1" x14ac:dyDescent="0.3"/>
  <cols>
    <col min="1" max="1" width="15.5703125" style="20" customWidth="1"/>
    <col min="2" max="12" width="10.7109375" style="1" customWidth="1"/>
    <col min="13" max="13" width="12.5703125" style="2" customWidth="1"/>
    <col min="14" max="14" width="10.7109375" style="2" customWidth="1"/>
    <col min="15" max="16384" width="9.140625" style="1"/>
  </cols>
  <sheetData>
    <row r="1" spans="1:14" ht="24.95" customHeight="1" x14ac:dyDescent="0.25">
      <c r="A1" s="432" t="s">
        <v>13</v>
      </c>
      <c r="B1" s="461" t="s">
        <v>37</v>
      </c>
      <c r="C1" s="462"/>
      <c r="D1" s="462"/>
      <c r="E1" s="462"/>
      <c r="F1" s="462"/>
      <c r="G1" s="462"/>
      <c r="H1" s="462"/>
      <c r="I1" s="462"/>
      <c r="J1" s="462"/>
      <c r="K1" s="463"/>
      <c r="L1" s="455" t="s">
        <v>19</v>
      </c>
      <c r="M1" s="455"/>
      <c r="N1" s="454" t="s">
        <v>8</v>
      </c>
    </row>
    <row r="2" spans="1:14" ht="24.95" customHeight="1" x14ac:dyDescent="0.3">
      <c r="A2" s="457"/>
      <c r="B2" s="458" t="s">
        <v>7</v>
      </c>
      <c r="C2" s="459"/>
      <c r="D2" s="459"/>
      <c r="E2" s="459"/>
      <c r="F2" s="459"/>
      <c r="G2" s="459"/>
      <c r="H2" s="459"/>
      <c r="I2" s="460"/>
      <c r="J2" s="260" t="s">
        <v>44</v>
      </c>
      <c r="K2" s="260"/>
      <c r="L2" s="455" t="s">
        <v>295</v>
      </c>
      <c r="M2" s="455" t="s">
        <v>280</v>
      </c>
      <c r="N2" s="454"/>
    </row>
    <row r="3" spans="1:14" ht="24.95" customHeight="1" x14ac:dyDescent="0.25">
      <c r="A3" s="457"/>
      <c r="B3" s="455" t="s">
        <v>0</v>
      </c>
      <c r="C3" s="455" t="s">
        <v>111</v>
      </c>
      <c r="D3" s="455" t="s">
        <v>9</v>
      </c>
      <c r="E3" s="455" t="s">
        <v>36</v>
      </c>
      <c r="F3" s="456" t="s">
        <v>35</v>
      </c>
      <c r="G3" s="456"/>
      <c r="H3" s="456"/>
      <c r="I3" s="456"/>
      <c r="J3" s="455" t="s">
        <v>163</v>
      </c>
      <c r="K3" s="455" t="s">
        <v>228</v>
      </c>
      <c r="L3" s="455"/>
      <c r="M3" s="455"/>
      <c r="N3" s="454"/>
    </row>
    <row r="4" spans="1:14" ht="24.95" customHeight="1" x14ac:dyDescent="0.25">
      <c r="A4" s="457"/>
      <c r="B4" s="455"/>
      <c r="C4" s="455"/>
      <c r="D4" s="455"/>
      <c r="E4" s="455"/>
      <c r="F4" s="258" t="s">
        <v>112</v>
      </c>
      <c r="G4" s="258" t="s">
        <v>113</v>
      </c>
      <c r="H4" s="258" t="s">
        <v>298</v>
      </c>
      <c r="I4" s="259" t="s">
        <v>114</v>
      </c>
      <c r="J4" s="455"/>
      <c r="K4" s="455"/>
      <c r="L4" s="455"/>
      <c r="M4" s="455"/>
      <c r="N4" s="454"/>
    </row>
    <row r="5" spans="1:14" ht="24.95" customHeight="1" thickBot="1" x14ac:dyDescent="0.3">
      <c r="A5" s="300"/>
      <c r="B5" s="301" t="s">
        <v>222</v>
      </c>
      <c r="C5" s="301" t="s">
        <v>223</v>
      </c>
      <c r="D5" s="301" t="s">
        <v>224</v>
      </c>
      <c r="E5" s="301" t="s">
        <v>225</v>
      </c>
      <c r="F5" s="301" t="s">
        <v>300</v>
      </c>
      <c r="G5" s="301" t="s">
        <v>301</v>
      </c>
      <c r="H5" s="301" t="s">
        <v>302</v>
      </c>
      <c r="I5" s="301" t="s">
        <v>303</v>
      </c>
      <c r="J5" s="301" t="s">
        <v>226</v>
      </c>
      <c r="K5" s="301" t="s">
        <v>227</v>
      </c>
      <c r="L5" s="301">
        <v>16</v>
      </c>
      <c r="M5" s="301">
        <v>17</v>
      </c>
      <c r="N5" s="302">
        <v>18</v>
      </c>
    </row>
    <row r="6" spans="1:14" s="5" customFormat="1" ht="24.95" customHeight="1" x14ac:dyDescent="0.25">
      <c r="A6" s="303" t="s">
        <v>47</v>
      </c>
      <c r="B6" s="304">
        <v>25615100</v>
      </c>
      <c r="C6" s="304">
        <v>4729000</v>
      </c>
      <c r="D6" s="304">
        <v>58915137</v>
      </c>
      <c r="E6" s="304">
        <v>6916000</v>
      </c>
      <c r="F6" s="304">
        <v>24177984</v>
      </c>
      <c r="G6" s="304"/>
      <c r="H6" s="304"/>
      <c r="I6" s="304">
        <v>1915000</v>
      </c>
      <c r="J6" s="304">
        <v>200000</v>
      </c>
      <c r="K6" s="304">
        <v>83348719</v>
      </c>
      <c r="L6" s="304">
        <v>4562897</v>
      </c>
      <c r="M6" s="304">
        <v>56985470</v>
      </c>
      <c r="N6" s="305">
        <v>267365307</v>
      </c>
    </row>
    <row r="7" spans="1:14" s="5" customFormat="1" ht="24.95" customHeight="1" thickBot="1" x14ac:dyDescent="0.3">
      <c r="A7" s="306" t="s">
        <v>265</v>
      </c>
      <c r="B7" s="262">
        <v>35512423</v>
      </c>
      <c r="C7" s="262">
        <v>6171389</v>
      </c>
      <c r="D7" s="262">
        <v>52480804</v>
      </c>
      <c r="E7" s="262">
        <v>7196500</v>
      </c>
      <c r="F7" s="262" t="s">
        <v>296</v>
      </c>
      <c r="G7" s="262">
        <v>10283500</v>
      </c>
      <c r="H7" s="262" t="s">
        <v>299</v>
      </c>
      <c r="I7" s="262" t="s">
        <v>297</v>
      </c>
      <c r="J7" s="262">
        <v>7341448</v>
      </c>
      <c r="K7" s="262">
        <v>110026263</v>
      </c>
      <c r="L7" s="262">
        <v>4562897</v>
      </c>
      <c r="M7" s="262">
        <v>61257679</v>
      </c>
      <c r="N7" s="307">
        <v>335603331</v>
      </c>
    </row>
    <row r="8" spans="1:14" s="5" customFormat="1" ht="24.95" hidden="1" customHeight="1" thickBot="1" x14ac:dyDescent="0.3">
      <c r="A8" s="308" t="s">
        <v>234</v>
      </c>
      <c r="B8" s="309">
        <v>32610307</v>
      </c>
      <c r="C8" s="309">
        <v>6171389</v>
      </c>
      <c r="D8" s="309">
        <v>42662120</v>
      </c>
      <c r="E8" s="309">
        <v>5907561</v>
      </c>
      <c r="F8" s="309" t="s">
        <v>305</v>
      </c>
      <c r="G8" s="309" t="s">
        <v>306</v>
      </c>
      <c r="H8" s="309" t="s">
        <v>304</v>
      </c>
      <c r="I8" s="309"/>
      <c r="J8" s="309">
        <v>1919056</v>
      </c>
      <c r="K8" s="309">
        <v>104364881</v>
      </c>
      <c r="L8" s="309">
        <v>4562897</v>
      </c>
      <c r="M8" s="309">
        <v>60840406</v>
      </c>
      <c r="N8" s="310">
        <v>305095181</v>
      </c>
    </row>
    <row r="9" spans="1:14" s="5" customFormat="1" ht="24.95" customHeight="1" x14ac:dyDescent="0.25">
      <c r="A9" s="303" t="s">
        <v>33</v>
      </c>
      <c r="B9" s="304">
        <v>49880000</v>
      </c>
      <c r="C9" s="304">
        <v>9810000</v>
      </c>
      <c r="D9" s="304">
        <v>14677940</v>
      </c>
      <c r="E9" s="304"/>
      <c r="F9" s="304"/>
      <c r="G9" s="304"/>
      <c r="H9" s="304"/>
      <c r="I9" s="304"/>
      <c r="J9" s="304"/>
      <c r="K9" s="304" t="s">
        <v>328</v>
      </c>
      <c r="L9" s="304"/>
      <c r="M9" s="304"/>
      <c r="N9" s="305">
        <v>74367940</v>
      </c>
    </row>
    <row r="10" spans="1:14" s="5" customFormat="1" ht="24.95" customHeight="1" x14ac:dyDescent="0.25">
      <c r="A10" s="306" t="s">
        <v>265</v>
      </c>
      <c r="B10" s="262">
        <v>57972500</v>
      </c>
      <c r="C10" s="262">
        <v>10565848</v>
      </c>
      <c r="D10" s="262">
        <v>14516951</v>
      </c>
      <c r="E10" s="262"/>
      <c r="F10" s="262"/>
      <c r="G10" s="262"/>
      <c r="H10" s="262"/>
      <c r="I10" s="262"/>
      <c r="J10" s="262"/>
      <c r="K10" s="262">
        <v>229194</v>
      </c>
      <c r="L10" s="262"/>
      <c r="M10" s="262"/>
      <c r="N10" s="307"/>
    </row>
    <row r="11" spans="1:14" s="5" customFormat="1" ht="24.95" hidden="1" customHeight="1" thickBot="1" x14ac:dyDescent="0.3">
      <c r="A11" s="308" t="s">
        <v>234</v>
      </c>
      <c r="B11" s="309">
        <v>51296683</v>
      </c>
      <c r="C11" s="309">
        <v>10235826</v>
      </c>
      <c r="D11" s="309">
        <v>9179986</v>
      </c>
      <c r="E11" s="309"/>
      <c r="F11" s="309"/>
      <c r="G11" s="309"/>
      <c r="H11" s="309"/>
      <c r="I11" s="309"/>
      <c r="J11" s="309"/>
      <c r="K11" s="309">
        <v>229194</v>
      </c>
      <c r="L11" s="309"/>
      <c r="M11" s="309"/>
      <c r="N11" s="310"/>
    </row>
    <row r="12" spans="1:14" s="154" customFormat="1" ht="24.95" customHeight="1" x14ac:dyDescent="0.3">
      <c r="A12" s="311" t="s">
        <v>337</v>
      </c>
      <c r="B12" s="312">
        <v>75495100</v>
      </c>
      <c r="C12" s="312">
        <v>14539000</v>
      </c>
      <c r="D12" s="312">
        <v>73593077</v>
      </c>
      <c r="E12" s="312">
        <v>6916000</v>
      </c>
      <c r="F12" s="312">
        <v>24177984</v>
      </c>
      <c r="G12" s="312">
        <v>0</v>
      </c>
      <c r="H12" s="312">
        <v>0</v>
      </c>
      <c r="I12" s="312">
        <v>1915000</v>
      </c>
      <c r="J12" s="312">
        <v>200000</v>
      </c>
      <c r="K12" s="312">
        <v>83598719</v>
      </c>
      <c r="L12" s="312">
        <v>4562897</v>
      </c>
      <c r="M12" s="312">
        <v>56985470</v>
      </c>
      <c r="N12" s="312">
        <v>341733247</v>
      </c>
    </row>
    <row r="13" spans="1:14" s="154" customFormat="1" ht="24.95" customHeight="1" x14ac:dyDescent="0.3">
      <c r="A13" s="257" t="s">
        <v>339</v>
      </c>
      <c r="B13" s="261">
        <v>93484923</v>
      </c>
      <c r="C13" s="261">
        <v>16737237</v>
      </c>
      <c r="D13" s="261">
        <v>66997755</v>
      </c>
      <c r="E13" s="261">
        <v>7196500</v>
      </c>
      <c r="F13" s="261" t="s">
        <v>296</v>
      </c>
      <c r="G13" s="261">
        <v>10283500</v>
      </c>
      <c r="H13" s="261" t="s">
        <v>299</v>
      </c>
      <c r="I13" s="261" t="s">
        <v>297</v>
      </c>
      <c r="J13" s="261">
        <v>7341448</v>
      </c>
      <c r="K13" s="261">
        <v>110255457</v>
      </c>
      <c r="L13" s="261">
        <v>4562897</v>
      </c>
      <c r="M13" s="261">
        <v>61257679</v>
      </c>
      <c r="N13" s="261">
        <v>378117396</v>
      </c>
    </row>
    <row r="14" spans="1:14" s="154" customFormat="1" ht="24.95" hidden="1" customHeight="1" x14ac:dyDescent="0.3">
      <c r="A14" s="257" t="s">
        <v>338</v>
      </c>
      <c r="B14" s="261">
        <v>83906990</v>
      </c>
      <c r="C14" s="261">
        <v>16407215</v>
      </c>
      <c r="D14" s="261">
        <v>51842106</v>
      </c>
      <c r="E14" s="261">
        <v>5907561</v>
      </c>
      <c r="F14" s="261" t="s">
        <v>305</v>
      </c>
      <c r="G14" s="261" t="s">
        <v>306</v>
      </c>
      <c r="H14" s="261" t="s">
        <v>304</v>
      </c>
      <c r="I14" s="261">
        <v>0</v>
      </c>
      <c r="J14" s="261">
        <v>1919056</v>
      </c>
      <c r="K14" s="261">
        <v>104594075</v>
      </c>
      <c r="L14" s="261">
        <v>4562897</v>
      </c>
      <c r="M14" s="261">
        <v>60840406</v>
      </c>
      <c r="N14" s="261">
        <v>329980306</v>
      </c>
    </row>
    <row r="15" spans="1:14" s="5" customFormat="1" ht="24.95" customHeight="1" x14ac:dyDescent="0.25">
      <c r="A15" s="257" t="s">
        <v>101</v>
      </c>
      <c r="B15" s="262">
        <v>83906990</v>
      </c>
      <c r="C15" s="262">
        <v>16407215</v>
      </c>
      <c r="D15" s="262">
        <v>51842106</v>
      </c>
      <c r="E15" s="262">
        <v>5907561</v>
      </c>
      <c r="F15" s="262" t="s">
        <v>305</v>
      </c>
      <c r="G15" s="262" t="s">
        <v>306</v>
      </c>
      <c r="H15" s="262" t="s">
        <v>304</v>
      </c>
      <c r="I15" s="262">
        <v>0</v>
      </c>
      <c r="J15" s="262">
        <v>1919056</v>
      </c>
      <c r="K15" s="262">
        <v>104594075</v>
      </c>
      <c r="L15" s="262">
        <v>4562897</v>
      </c>
      <c r="M15" s="262">
        <v>60840406</v>
      </c>
      <c r="N15" s="262">
        <v>329980306</v>
      </c>
    </row>
  </sheetData>
  <mergeCells count="14">
    <mergeCell ref="A1:A4"/>
    <mergeCell ref="C3:C4"/>
    <mergeCell ref="D3:D4"/>
    <mergeCell ref="B3:B4"/>
    <mergeCell ref="E3:E4"/>
    <mergeCell ref="B2:I2"/>
    <mergeCell ref="B1:K1"/>
    <mergeCell ref="N1:N4"/>
    <mergeCell ref="K3:K4"/>
    <mergeCell ref="J3:J4"/>
    <mergeCell ref="F3:I3"/>
    <mergeCell ref="L2:L4"/>
    <mergeCell ref="M2:M4"/>
    <mergeCell ref="L1:M1"/>
  </mergeCells>
  <phoneticPr fontId="17" type="noConversion"/>
  <pageMargins left="0.15748031496062992" right="0.23622047244094491" top="1.0236220472440944" bottom="0.74803149606299213" header="0.31496062992125984" footer="0.31496062992125984"/>
  <pageSetup paperSize="9" scale="93" fitToHeight="0" orientation="landscape" r:id="rId1"/>
  <headerFooter>
    <oddHeader>&amp;C&amp;"Book Antiqua,Félkövér"&amp;11 7.melléklet a 6/2019. (V. 30.) önkormányzati rendelethez
Zalaszántó Község Önkormányzata és Intézményei
2018. évi kiadásai kiemelt előirányzatok szerinti bontásban&amp;R&amp;"Book Antiqua,Félkövér"7. melléklet
Ft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43"/>
  <sheetViews>
    <sheetView view="pageLayout" zoomScale="78" zoomScaleNormal="86" zoomScalePageLayoutView="78" workbookViewId="0">
      <selection activeCell="A42" sqref="A42:XFD42"/>
    </sheetView>
  </sheetViews>
  <sheetFormatPr defaultRowHeight="15" x14ac:dyDescent="0.3"/>
  <cols>
    <col min="1" max="1" width="18.5703125" style="298" customWidth="1"/>
    <col min="2" max="4" width="11.7109375" style="1" customWidth="1"/>
    <col min="5" max="5" width="10.140625" style="1" customWidth="1"/>
    <col min="6" max="7" width="8" style="1" customWidth="1"/>
    <col min="8" max="10" width="8.42578125" style="1" customWidth="1"/>
    <col min="11" max="13" width="8.28515625" style="1" customWidth="1"/>
    <col min="14" max="14" width="9.5703125" style="1" customWidth="1"/>
    <col min="15" max="16" width="10.140625" style="1" customWidth="1"/>
    <col min="17" max="19" width="8" style="1" customWidth="1"/>
    <col min="20" max="22" width="8.42578125" style="1" customWidth="1"/>
    <col min="23" max="25" width="9.140625" style="1" customWidth="1"/>
    <col min="26" max="28" width="9.28515625" style="1" customWidth="1"/>
    <col min="29" max="30" width="8" style="1" customWidth="1"/>
    <col min="31" max="31" width="6.7109375" style="2" customWidth="1"/>
    <col min="32" max="32" width="13.85546875" style="2" customWidth="1"/>
    <col min="33" max="33" width="6.7109375" style="2" customWidth="1"/>
    <col min="35" max="36" width="9.140625" style="1"/>
    <col min="37" max="37" width="8.140625" style="1" customWidth="1"/>
    <col min="38" max="38" width="9.140625" style="1" hidden="1" customWidth="1"/>
    <col min="39" max="16384" width="9.140625" style="1"/>
  </cols>
  <sheetData>
    <row r="1" spans="1:33" s="5" customFormat="1" ht="14.25" x14ac:dyDescent="0.3">
      <c r="A1" s="156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3"/>
      <c r="AF1" s="173"/>
      <c r="AG1" s="173"/>
    </row>
    <row r="3" spans="1:33" ht="81" x14ac:dyDescent="0.3">
      <c r="A3" s="356"/>
      <c r="B3" s="357" t="s">
        <v>13</v>
      </c>
      <c r="C3" s="358" t="s">
        <v>1</v>
      </c>
      <c r="D3" s="358" t="s">
        <v>374</v>
      </c>
      <c r="E3" s="358" t="s">
        <v>341</v>
      </c>
      <c r="F3" s="358" t="s">
        <v>342</v>
      </c>
      <c r="G3" s="358" t="s">
        <v>343</v>
      </c>
      <c r="H3" s="358" t="s">
        <v>344</v>
      </c>
      <c r="I3" s="358" t="s">
        <v>345</v>
      </c>
      <c r="J3" s="358" t="s">
        <v>346</v>
      </c>
      <c r="K3" s="358" t="s">
        <v>347</v>
      </c>
      <c r="L3" s="358" t="s">
        <v>348</v>
      </c>
      <c r="M3" s="358" t="s">
        <v>349</v>
      </c>
      <c r="N3" s="358" t="s">
        <v>350</v>
      </c>
      <c r="O3" s="358" t="s">
        <v>351</v>
      </c>
      <c r="P3" s="358" t="s">
        <v>352</v>
      </c>
      <c r="Q3" s="358" t="s">
        <v>353</v>
      </c>
      <c r="R3" s="358" t="s">
        <v>354</v>
      </c>
      <c r="S3" s="358" t="s">
        <v>355</v>
      </c>
      <c r="T3" s="358" t="s">
        <v>356</v>
      </c>
      <c r="U3" s="358" t="s">
        <v>357</v>
      </c>
      <c r="V3" s="358" t="s">
        <v>358</v>
      </c>
      <c r="W3" s="358" t="s">
        <v>359</v>
      </c>
      <c r="X3" s="358" t="s">
        <v>360</v>
      </c>
      <c r="Y3" s="358" t="s">
        <v>361</v>
      </c>
      <c r="Z3" s="358" t="s">
        <v>362</v>
      </c>
    </row>
    <row r="4" spans="1:33" ht="22.5" x14ac:dyDescent="0.3">
      <c r="A4" s="359" t="s">
        <v>363</v>
      </c>
      <c r="B4" s="360" t="s">
        <v>364</v>
      </c>
      <c r="C4" s="361">
        <f>'1'!$E$3</f>
        <v>25615100</v>
      </c>
      <c r="D4" s="361"/>
      <c r="E4" s="361">
        <v>8519850</v>
      </c>
      <c r="F4" s="361"/>
      <c r="G4" s="361"/>
      <c r="H4" s="361"/>
      <c r="I4" s="361"/>
      <c r="J4" s="361">
        <v>3424000</v>
      </c>
      <c r="K4" s="361"/>
      <c r="L4" s="361"/>
      <c r="M4" s="361"/>
      <c r="N4" s="361"/>
      <c r="O4" s="361">
        <v>5350500</v>
      </c>
      <c r="P4" s="361">
        <v>180000</v>
      </c>
      <c r="Q4" s="361"/>
      <c r="R4" s="361"/>
      <c r="S4" s="361">
        <v>0</v>
      </c>
      <c r="T4" s="362">
        <v>2750250</v>
      </c>
      <c r="U4" s="362">
        <v>2400250</v>
      </c>
      <c r="V4" s="362"/>
      <c r="W4" s="362"/>
      <c r="X4" s="362"/>
      <c r="Y4" s="362" t="e">
        <f>#REF!</f>
        <v>#REF!</v>
      </c>
      <c r="Z4" s="362"/>
    </row>
    <row r="5" spans="1:33" ht="22.5" x14ac:dyDescent="0.3">
      <c r="A5" s="359"/>
      <c r="B5" s="360" t="s">
        <v>233</v>
      </c>
      <c r="C5" s="361">
        <f>'1'!$F$3</f>
        <v>35512423</v>
      </c>
      <c r="D5" s="361"/>
      <c r="E5" s="361">
        <f>9200000+1441673</f>
        <v>10641673</v>
      </c>
      <c r="F5" s="361"/>
      <c r="G5" s="361"/>
      <c r="H5" s="361"/>
      <c r="I5" s="361"/>
      <c r="J5" s="361">
        <v>7550000</v>
      </c>
      <c r="K5" s="361"/>
      <c r="L5" s="361"/>
      <c r="M5" s="361"/>
      <c r="N5" s="361"/>
      <c r="O5" s="361">
        <v>9000000</v>
      </c>
      <c r="P5" s="361">
        <v>180000</v>
      </c>
      <c r="Q5" s="361"/>
      <c r="R5" s="361"/>
      <c r="S5" s="361"/>
      <c r="T5" s="362">
        <v>2750250</v>
      </c>
      <c r="U5" s="362">
        <v>2400250</v>
      </c>
      <c r="V5" s="362"/>
      <c r="W5" s="362"/>
      <c r="X5" s="362"/>
      <c r="Y5" s="362">
        <v>2990250</v>
      </c>
      <c r="Z5" s="362"/>
    </row>
    <row r="6" spans="1:33" ht="15.75" hidden="1" thickBot="1" x14ac:dyDescent="0.35">
      <c r="A6" s="363"/>
      <c r="B6" s="364" t="s">
        <v>234</v>
      </c>
      <c r="C6" s="365">
        <v>32610307</v>
      </c>
      <c r="D6" s="365"/>
      <c r="E6" s="365">
        <v>9175358</v>
      </c>
      <c r="F6" s="365">
        <v>0</v>
      </c>
      <c r="G6" s="365">
        <v>0</v>
      </c>
      <c r="H6" s="365">
        <v>0</v>
      </c>
      <c r="I6" s="365">
        <v>0</v>
      </c>
      <c r="J6" s="365">
        <v>7510021</v>
      </c>
      <c r="K6" s="365">
        <v>0</v>
      </c>
      <c r="L6" s="365">
        <v>0</v>
      </c>
      <c r="M6" s="365">
        <v>0</v>
      </c>
      <c r="N6" s="365">
        <v>0</v>
      </c>
      <c r="O6" s="365">
        <v>8540871</v>
      </c>
      <c r="P6" s="365">
        <v>180000</v>
      </c>
      <c r="Q6" s="365">
        <v>0</v>
      </c>
      <c r="R6" s="365">
        <v>0</v>
      </c>
      <c r="S6" s="365">
        <v>0</v>
      </c>
      <c r="T6" s="366">
        <v>2310232</v>
      </c>
      <c r="U6" s="366">
        <v>2357178</v>
      </c>
      <c r="V6" s="366">
        <v>0</v>
      </c>
      <c r="W6" s="366">
        <v>0</v>
      </c>
      <c r="X6" s="366">
        <v>0</v>
      </c>
      <c r="Y6" s="366">
        <v>2536647</v>
      </c>
      <c r="Z6" s="366">
        <v>0</v>
      </c>
    </row>
    <row r="7" spans="1:33" ht="22.5" x14ac:dyDescent="0.3">
      <c r="A7" s="464" t="s">
        <v>365</v>
      </c>
      <c r="B7" s="367" t="s">
        <v>364</v>
      </c>
      <c r="C7" s="368">
        <f>'1'!$E$4</f>
        <v>4729000</v>
      </c>
      <c r="D7" s="368"/>
      <c r="E7" s="368">
        <v>1485000</v>
      </c>
      <c r="F7" s="368"/>
      <c r="G7" s="368"/>
      <c r="H7" s="368"/>
      <c r="I7" s="368"/>
      <c r="J7" s="368">
        <v>332000</v>
      </c>
      <c r="K7" s="368"/>
      <c r="L7" s="368"/>
      <c r="M7" s="368"/>
      <c r="N7" s="368"/>
      <c r="O7" s="368">
        <v>1130000</v>
      </c>
      <c r="P7" s="368">
        <v>37000</v>
      </c>
      <c r="Q7" s="368"/>
      <c r="R7" s="368"/>
      <c r="S7" s="368"/>
      <c r="T7" s="369">
        <v>565000</v>
      </c>
      <c r="U7" s="369">
        <v>515000</v>
      </c>
      <c r="V7" s="369"/>
      <c r="W7" s="369"/>
      <c r="X7" s="369"/>
      <c r="Y7" s="369">
        <v>665000</v>
      </c>
      <c r="Z7" s="369"/>
    </row>
    <row r="8" spans="1:33" ht="22.5" x14ac:dyDescent="0.3">
      <c r="A8" s="464"/>
      <c r="B8" s="360" t="s">
        <v>233</v>
      </c>
      <c r="C8" s="361">
        <f>'1'!$F$4</f>
        <v>6171389</v>
      </c>
      <c r="D8" s="361"/>
      <c r="E8" s="361">
        <f>2000000-85611</f>
        <v>1914389</v>
      </c>
      <c r="F8" s="361"/>
      <c r="G8" s="361"/>
      <c r="H8" s="361"/>
      <c r="I8" s="361"/>
      <c r="J8" s="361">
        <v>775000</v>
      </c>
      <c r="K8" s="361"/>
      <c r="L8" s="361"/>
      <c r="M8" s="361"/>
      <c r="N8" s="361"/>
      <c r="O8" s="361">
        <v>1700000</v>
      </c>
      <c r="P8" s="361">
        <v>37000</v>
      </c>
      <c r="Q8" s="361"/>
      <c r="R8" s="361"/>
      <c r="S8" s="361"/>
      <c r="T8" s="362">
        <v>565000</v>
      </c>
      <c r="U8" s="362">
        <v>515000</v>
      </c>
      <c r="V8" s="362"/>
      <c r="W8" s="362"/>
      <c r="X8" s="362"/>
      <c r="Y8" s="362">
        <v>665000</v>
      </c>
      <c r="Z8" s="362"/>
    </row>
    <row r="9" spans="1:33" ht="15.75" hidden="1" thickBot="1" x14ac:dyDescent="0.35">
      <c r="A9" s="363"/>
      <c r="B9" s="364" t="s">
        <v>234</v>
      </c>
      <c r="C9" s="365">
        <v>6171389</v>
      </c>
      <c r="D9" s="365"/>
      <c r="E9" s="365">
        <v>1895649</v>
      </c>
      <c r="F9" s="365">
        <v>0</v>
      </c>
      <c r="G9" s="365">
        <v>0</v>
      </c>
      <c r="H9" s="365">
        <v>0</v>
      </c>
      <c r="I9" s="365">
        <v>0</v>
      </c>
      <c r="J9" s="365">
        <v>773391</v>
      </c>
      <c r="K9" s="365">
        <v>0</v>
      </c>
      <c r="L9" s="365">
        <v>0</v>
      </c>
      <c r="M9" s="365">
        <v>0</v>
      </c>
      <c r="N9" s="365">
        <v>0</v>
      </c>
      <c r="O9" s="365">
        <v>1632425</v>
      </c>
      <c r="P9" s="365">
        <f>29300+2633</f>
        <v>31933</v>
      </c>
      <c r="Q9" s="365">
        <v>0</v>
      </c>
      <c r="R9" s="365">
        <v>0</v>
      </c>
      <c r="S9" s="365"/>
      <c r="T9" s="366">
        <f>481186+257400</f>
        <v>738586</v>
      </c>
      <c r="U9" s="366">
        <v>492923</v>
      </c>
      <c r="V9" s="366">
        <v>0</v>
      </c>
      <c r="W9" s="366">
        <v>0</v>
      </c>
      <c r="X9" s="366">
        <v>0</v>
      </c>
      <c r="Y9" s="366">
        <v>606482</v>
      </c>
      <c r="Z9" s="366">
        <v>0</v>
      </c>
    </row>
    <row r="10" spans="1:33" ht="22.5" x14ac:dyDescent="0.3">
      <c r="A10" s="370" t="s">
        <v>250</v>
      </c>
      <c r="B10" s="367" t="s">
        <v>364</v>
      </c>
      <c r="C10" s="368">
        <f>'1'!$E$5</f>
        <v>58915137</v>
      </c>
      <c r="D10" s="368"/>
      <c r="E10" s="368">
        <v>25730505</v>
      </c>
      <c r="F10" s="368">
        <v>260900</v>
      </c>
      <c r="G10" s="368">
        <v>1143000</v>
      </c>
      <c r="H10" s="368"/>
      <c r="I10" s="368"/>
      <c r="J10" s="368">
        <v>590000</v>
      </c>
      <c r="K10" s="368">
        <v>754000</v>
      </c>
      <c r="L10" s="368"/>
      <c r="M10" s="368">
        <v>1270000</v>
      </c>
      <c r="N10" s="368">
        <v>469900</v>
      </c>
      <c r="O10" s="368">
        <v>5372000</v>
      </c>
      <c r="P10" s="368">
        <v>660000</v>
      </c>
      <c r="Q10" s="368">
        <v>403860</v>
      </c>
      <c r="R10" s="368"/>
      <c r="S10" s="368"/>
      <c r="T10" s="369">
        <v>1615950</v>
      </c>
      <c r="U10" s="369">
        <v>13446000</v>
      </c>
      <c r="V10" s="369"/>
      <c r="W10" s="369"/>
      <c r="X10" s="369">
        <v>5715000</v>
      </c>
      <c r="Y10" s="369">
        <f>1484022</f>
        <v>1484022</v>
      </c>
      <c r="Z10" s="369"/>
    </row>
    <row r="11" spans="1:33" ht="22.5" x14ac:dyDescent="0.3">
      <c r="A11" s="370"/>
      <c r="B11" s="360" t="s">
        <v>233</v>
      </c>
      <c r="C11" s="361">
        <f>'1'!$F$5</f>
        <v>52480804</v>
      </c>
      <c r="D11" s="361"/>
      <c r="E11" s="361">
        <v>25994665</v>
      </c>
      <c r="F11" s="361">
        <v>850900</v>
      </c>
      <c r="G11" s="361">
        <v>1143000</v>
      </c>
      <c r="H11" s="361"/>
      <c r="I11" s="361"/>
      <c r="J11" s="361">
        <v>590000</v>
      </c>
      <c r="K11" s="361">
        <v>1600000</v>
      </c>
      <c r="L11" s="361">
        <v>247400</v>
      </c>
      <c r="M11" s="361">
        <v>1270000</v>
      </c>
      <c r="N11" s="361">
        <v>1800000</v>
      </c>
      <c r="O11" s="361">
        <v>3500000</v>
      </c>
      <c r="P11" s="361">
        <v>660000</v>
      </c>
      <c r="Q11" s="361">
        <v>20000</v>
      </c>
      <c r="R11" s="361">
        <v>10000</v>
      </c>
      <c r="S11" s="361">
        <v>4400000</v>
      </c>
      <c r="T11" s="362">
        <v>1615950</v>
      </c>
      <c r="U11" s="362">
        <v>1344600</v>
      </c>
      <c r="V11" s="362">
        <v>235267</v>
      </c>
      <c r="W11" s="362"/>
      <c r="X11" s="362">
        <v>5715000</v>
      </c>
      <c r="Y11" s="362">
        <v>1484022</v>
      </c>
      <c r="Z11" s="362"/>
    </row>
    <row r="12" spans="1:33" ht="15.75" hidden="1" thickBot="1" x14ac:dyDescent="0.35">
      <c r="A12" s="371"/>
      <c r="B12" s="364" t="s">
        <v>234</v>
      </c>
      <c r="C12" s="365">
        <v>42662120</v>
      </c>
      <c r="D12" s="365"/>
      <c r="E12" s="365">
        <v>7402595</v>
      </c>
      <c r="F12" s="365">
        <v>608517</v>
      </c>
      <c r="G12" s="365">
        <v>198632</v>
      </c>
      <c r="H12" s="365">
        <v>0</v>
      </c>
      <c r="I12" s="365">
        <v>0</v>
      </c>
      <c r="J12" s="365">
        <v>587553</v>
      </c>
      <c r="K12" s="365">
        <v>1576731</v>
      </c>
      <c r="L12" s="365">
        <v>247400</v>
      </c>
      <c r="M12" s="365">
        <v>1135305</v>
      </c>
      <c r="N12" s="365">
        <v>1742946</v>
      </c>
      <c r="O12" s="365">
        <v>3077911</v>
      </c>
      <c r="P12" s="365">
        <v>510291</v>
      </c>
      <c r="Q12" s="365">
        <v>18346</v>
      </c>
      <c r="R12" s="365">
        <v>4967</v>
      </c>
      <c r="S12" s="365">
        <v>4342571</v>
      </c>
      <c r="T12" s="366">
        <v>2246080</v>
      </c>
      <c r="U12" s="366">
        <v>10127148</v>
      </c>
      <c r="V12" s="366">
        <v>235267</v>
      </c>
      <c r="W12" s="366">
        <v>0</v>
      </c>
      <c r="X12" s="366">
        <v>5899183</v>
      </c>
      <c r="Y12" s="366">
        <v>909977</v>
      </c>
      <c r="Z12" s="366">
        <v>1790700</v>
      </c>
    </row>
    <row r="13" spans="1:33" ht="22.5" x14ac:dyDescent="0.3">
      <c r="A13" s="370" t="s">
        <v>366</v>
      </c>
      <c r="B13" s="367" t="s">
        <v>364</v>
      </c>
      <c r="C13" s="368">
        <f>'1'!$E$6</f>
        <v>6916000</v>
      </c>
      <c r="D13" s="368">
        <v>6916000</v>
      </c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>
        <v>0</v>
      </c>
      <c r="P13" s="368"/>
      <c r="Q13" s="368"/>
      <c r="R13" s="368"/>
      <c r="S13" s="368"/>
      <c r="T13" s="369"/>
      <c r="U13" s="369"/>
      <c r="V13" s="369"/>
      <c r="W13" s="369"/>
      <c r="X13" s="369"/>
      <c r="Y13" s="369"/>
      <c r="Z13" s="369"/>
    </row>
    <row r="14" spans="1:33" ht="22.5" x14ac:dyDescent="0.3">
      <c r="A14" s="370"/>
      <c r="B14" s="360" t="s">
        <v>233</v>
      </c>
      <c r="C14" s="361">
        <v>7196500</v>
      </c>
      <c r="D14" s="361">
        <v>6911000</v>
      </c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>
        <v>0</v>
      </c>
      <c r="P14" s="361"/>
      <c r="Q14" s="361"/>
      <c r="R14" s="361"/>
      <c r="S14" s="361"/>
      <c r="T14" s="362"/>
      <c r="U14" s="362"/>
      <c r="V14" s="362"/>
      <c r="W14" s="362">
        <v>285500</v>
      </c>
      <c r="X14" s="362"/>
      <c r="Y14" s="362"/>
      <c r="Z14" s="362"/>
    </row>
    <row r="15" spans="1:33" hidden="1" x14ac:dyDescent="0.3">
      <c r="A15" s="372"/>
      <c r="B15" s="373" t="s">
        <v>234</v>
      </c>
      <c r="C15" s="374">
        <v>5907561</v>
      </c>
      <c r="D15" s="374">
        <v>5907561</v>
      </c>
      <c r="E15" s="374">
        <v>17000</v>
      </c>
      <c r="F15" s="374">
        <v>0</v>
      </c>
      <c r="G15" s="374">
        <v>0</v>
      </c>
      <c r="H15" s="374">
        <v>0</v>
      </c>
      <c r="I15" s="374">
        <v>0</v>
      </c>
      <c r="J15" s="374">
        <v>0</v>
      </c>
      <c r="K15" s="374">
        <v>0</v>
      </c>
      <c r="L15" s="374">
        <v>0</v>
      </c>
      <c r="M15" s="374">
        <v>0</v>
      </c>
      <c r="N15" s="374">
        <v>0</v>
      </c>
      <c r="O15" s="374">
        <v>2500</v>
      </c>
      <c r="P15" s="374">
        <v>0</v>
      </c>
      <c r="Q15" s="374">
        <v>0</v>
      </c>
      <c r="R15" s="374">
        <v>0</v>
      </c>
      <c r="S15" s="374">
        <v>0</v>
      </c>
      <c r="T15" s="375">
        <v>0</v>
      </c>
      <c r="U15" s="375">
        <v>0</v>
      </c>
      <c r="V15" s="375">
        <v>0</v>
      </c>
      <c r="W15" s="375">
        <v>285500</v>
      </c>
      <c r="X15" s="375">
        <v>0</v>
      </c>
      <c r="Y15" s="375">
        <v>0</v>
      </c>
      <c r="Z15" s="375">
        <v>5602561</v>
      </c>
    </row>
    <row r="16" spans="1:33" ht="40.5" customHeight="1" x14ac:dyDescent="0.3">
      <c r="A16" s="376" t="s">
        <v>367</v>
      </c>
      <c r="B16" s="360" t="s">
        <v>364</v>
      </c>
      <c r="C16" s="377">
        <v>0</v>
      </c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8"/>
      <c r="U16" s="378"/>
      <c r="V16" s="378"/>
      <c r="W16" s="378"/>
      <c r="X16" s="378"/>
      <c r="Y16" s="378"/>
      <c r="Z16" s="378"/>
    </row>
    <row r="17" spans="1:26" ht="23.25" thickBot="1" x14ac:dyDescent="0.35">
      <c r="A17" s="379"/>
      <c r="B17" s="360" t="s">
        <v>233</v>
      </c>
      <c r="C17" s="377">
        <v>14562100</v>
      </c>
      <c r="D17" s="377">
        <v>0</v>
      </c>
      <c r="E17" s="377"/>
      <c r="F17" s="377"/>
      <c r="G17" s="377"/>
      <c r="H17" s="377">
        <v>14562100</v>
      </c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8"/>
      <c r="U17" s="378"/>
      <c r="V17" s="378"/>
      <c r="W17" s="378"/>
      <c r="X17" s="378"/>
      <c r="Y17" s="378"/>
      <c r="Z17" s="378"/>
    </row>
    <row r="18" spans="1:26" ht="15.75" hidden="1" thickBot="1" x14ac:dyDescent="0.35">
      <c r="A18" s="379"/>
      <c r="B18" s="380" t="s">
        <v>234</v>
      </c>
      <c r="C18" s="377">
        <v>13549277</v>
      </c>
      <c r="D18" s="377"/>
      <c r="E18" s="377"/>
      <c r="F18" s="377"/>
      <c r="G18" s="377"/>
      <c r="H18" s="377">
        <v>13549277</v>
      </c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8"/>
      <c r="U18" s="378"/>
      <c r="V18" s="378"/>
      <c r="W18" s="378"/>
      <c r="X18" s="378"/>
      <c r="Y18" s="378"/>
      <c r="Z18" s="378"/>
    </row>
    <row r="19" spans="1:26" ht="45" x14ac:dyDescent="0.3">
      <c r="A19" s="381" t="s">
        <v>368</v>
      </c>
      <c r="B19" s="382" t="s">
        <v>364</v>
      </c>
      <c r="C19" s="304">
        <v>24177984</v>
      </c>
      <c r="D19" s="304"/>
      <c r="E19" s="383">
        <v>8534340</v>
      </c>
      <c r="F19" s="383"/>
      <c r="G19" s="383"/>
      <c r="H19" s="383">
        <v>2043644</v>
      </c>
      <c r="I19" s="383">
        <v>13600000</v>
      </c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4"/>
      <c r="U19" s="384"/>
      <c r="V19" s="384"/>
      <c r="W19" s="384"/>
      <c r="X19" s="384"/>
      <c r="Y19" s="384"/>
      <c r="Z19" s="384"/>
    </row>
    <row r="20" spans="1:26" ht="22.5" x14ac:dyDescent="0.3">
      <c r="A20" s="381"/>
      <c r="B20" s="380" t="s">
        <v>233</v>
      </c>
      <c r="C20" s="377">
        <v>23034129</v>
      </c>
      <c r="D20" s="377"/>
      <c r="E20" s="377">
        <v>9434129</v>
      </c>
      <c r="F20" s="377"/>
      <c r="G20" s="377"/>
      <c r="H20" s="377"/>
      <c r="I20" s="377">
        <v>13600000</v>
      </c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8"/>
      <c r="U20" s="378"/>
      <c r="V20" s="378"/>
      <c r="W20" s="378"/>
      <c r="X20" s="378"/>
      <c r="Y20" s="378"/>
      <c r="Z20" s="378"/>
    </row>
    <row r="21" spans="1:26" ht="15.75" hidden="1" thickBot="1" x14ac:dyDescent="0.35">
      <c r="A21" s="385"/>
      <c r="B21" s="386" t="s">
        <v>234</v>
      </c>
      <c r="C21" s="387">
        <v>22268112</v>
      </c>
      <c r="D21" s="387"/>
      <c r="E21" s="387">
        <v>9054838</v>
      </c>
      <c r="F21" s="387">
        <v>0</v>
      </c>
      <c r="G21" s="387">
        <v>0</v>
      </c>
      <c r="H21" s="387">
        <v>0</v>
      </c>
      <c r="I21" s="387">
        <v>13213274</v>
      </c>
      <c r="J21" s="387">
        <v>0</v>
      </c>
      <c r="K21" s="387">
        <v>0</v>
      </c>
      <c r="L21" s="387">
        <v>0</v>
      </c>
      <c r="M21" s="387">
        <v>0</v>
      </c>
      <c r="N21" s="387">
        <v>0</v>
      </c>
      <c r="O21" s="387">
        <v>0</v>
      </c>
      <c r="P21" s="387">
        <v>0</v>
      </c>
      <c r="Q21" s="387">
        <v>0</v>
      </c>
      <c r="R21" s="387">
        <v>0</v>
      </c>
      <c r="S21" s="387">
        <v>0</v>
      </c>
      <c r="T21" s="387">
        <v>0</v>
      </c>
      <c r="U21" s="387">
        <v>0</v>
      </c>
      <c r="V21" s="387">
        <v>0</v>
      </c>
      <c r="W21" s="387">
        <v>0</v>
      </c>
      <c r="X21" s="387">
        <v>0</v>
      </c>
      <c r="Y21" s="387">
        <v>0</v>
      </c>
      <c r="Z21" s="387">
        <v>0</v>
      </c>
    </row>
    <row r="22" spans="1:26" ht="45" x14ac:dyDescent="0.3">
      <c r="A22" s="372" t="s">
        <v>369</v>
      </c>
      <c r="B22" s="382" t="s">
        <v>364</v>
      </c>
      <c r="C22" s="383">
        <f>'[1]01'!C106</f>
        <v>0</v>
      </c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</row>
    <row r="23" spans="1:26" ht="22.5" x14ac:dyDescent="0.3">
      <c r="A23" s="372"/>
      <c r="B23" s="380" t="s">
        <v>233</v>
      </c>
      <c r="C23" s="377">
        <v>10283500</v>
      </c>
      <c r="D23" s="377">
        <v>0</v>
      </c>
      <c r="E23" s="377">
        <v>39390</v>
      </c>
      <c r="F23" s="377"/>
      <c r="G23" s="377"/>
      <c r="H23" s="377"/>
      <c r="I23" s="377">
        <v>9944110</v>
      </c>
      <c r="J23" s="377"/>
      <c r="K23" s="377"/>
      <c r="L23" s="377"/>
      <c r="M23" s="377"/>
      <c r="N23" s="377"/>
      <c r="O23" s="377"/>
      <c r="P23" s="377">
        <v>300000</v>
      </c>
      <c r="Q23" s="377"/>
      <c r="R23" s="377"/>
      <c r="S23" s="377"/>
      <c r="T23" s="377"/>
      <c r="U23" s="377"/>
      <c r="V23" s="377"/>
      <c r="W23" s="377"/>
      <c r="X23" s="377"/>
      <c r="Y23" s="377"/>
      <c r="Z23" s="377"/>
    </row>
    <row r="24" spans="1:26" ht="15.75" hidden="1" thickBot="1" x14ac:dyDescent="0.35">
      <c r="A24" s="385"/>
      <c r="B24" s="386" t="s">
        <v>234</v>
      </c>
      <c r="C24" s="387">
        <v>10239175</v>
      </c>
      <c r="D24" s="387">
        <v>0</v>
      </c>
      <c r="E24" s="387">
        <v>39390</v>
      </c>
      <c r="F24" s="387"/>
      <c r="G24" s="387"/>
      <c r="H24" s="387"/>
      <c r="I24" s="387">
        <v>9899785</v>
      </c>
      <c r="J24" s="387"/>
      <c r="K24" s="387"/>
      <c r="L24" s="387"/>
      <c r="M24" s="387"/>
      <c r="N24" s="387"/>
      <c r="O24" s="387"/>
      <c r="P24" s="387">
        <v>300000</v>
      </c>
      <c r="Q24" s="387"/>
      <c r="R24" s="387"/>
      <c r="S24" s="387"/>
      <c r="T24" s="387"/>
      <c r="U24" s="387"/>
      <c r="V24" s="387"/>
      <c r="W24" s="387"/>
      <c r="X24" s="387"/>
      <c r="Y24" s="387"/>
      <c r="Z24" s="387"/>
    </row>
    <row r="25" spans="1:26" ht="22.5" x14ac:dyDescent="0.3">
      <c r="A25" s="372" t="s">
        <v>370</v>
      </c>
      <c r="B25" s="382" t="s">
        <v>364</v>
      </c>
      <c r="C25" s="388">
        <v>1915000</v>
      </c>
      <c r="D25" s="388"/>
      <c r="E25" s="388"/>
      <c r="F25" s="388"/>
      <c r="G25" s="388"/>
      <c r="H25" s="388"/>
      <c r="I25" s="388">
        <v>1915000</v>
      </c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</row>
    <row r="26" spans="1:26" ht="22.5" x14ac:dyDescent="0.3">
      <c r="A26" s="372"/>
      <c r="B26" s="380" t="s">
        <v>233</v>
      </c>
      <c r="C26" s="262">
        <v>3174199</v>
      </c>
      <c r="D26" s="262"/>
      <c r="E26" s="374"/>
      <c r="F26" s="374"/>
      <c r="G26" s="374"/>
      <c r="H26" s="374"/>
      <c r="I26" s="374">
        <v>3174199</v>
      </c>
      <c r="J26" s="374"/>
      <c r="K26" s="374"/>
      <c r="L26" s="374"/>
      <c r="M26" s="374"/>
      <c r="N26" s="374"/>
      <c r="O26" s="374"/>
      <c r="P26" s="374">
        <v>0</v>
      </c>
      <c r="Q26" s="374"/>
      <c r="R26" s="374"/>
      <c r="S26" s="374"/>
      <c r="T26" s="374"/>
      <c r="U26" s="374"/>
      <c r="V26" s="374"/>
      <c r="W26" s="374"/>
      <c r="X26" s="374"/>
      <c r="Y26" s="374"/>
      <c r="Z26" s="374"/>
    </row>
    <row r="27" spans="1:26" ht="15.75" hidden="1" thickBot="1" x14ac:dyDescent="0.35">
      <c r="A27" s="385"/>
      <c r="B27" s="386" t="s">
        <v>234</v>
      </c>
      <c r="C27" s="387">
        <v>0</v>
      </c>
      <c r="D27" s="387"/>
      <c r="E27" s="387"/>
      <c r="F27" s="387">
        <v>0</v>
      </c>
      <c r="G27" s="387">
        <v>0</v>
      </c>
      <c r="H27" s="387">
        <v>0</v>
      </c>
      <c r="I27" s="387">
        <v>0</v>
      </c>
      <c r="J27" s="387">
        <v>0</v>
      </c>
      <c r="K27" s="387">
        <v>0</v>
      </c>
      <c r="L27" s="387">
        <v>0</v>
      </c>
      <c r="M27" s="387">
        <v>0</v>
      </c>
      <c r="N27" s="387">
        <v>0</v>
      </c>
      <c r="O27" s="387">
        <v>0</v>
      </c>
      <c r="P27" s="387">
        <v>0</v>
      </c>
      <c r="Q27" s="387">
        <v>0</v>
      </c>
      <c r="R27" s="387">
        <v>0</v>
      </c>
      <c r="S27" s="387">
        <v>0</v>
      </c>
      <c r="T27" s="387">
        <v>0</v>
      </c>
      <c r="U27" s="387">
        <v>0</v>
      </c>
      <c r="V27" s="387">
        <v>0</v>
      </c>
      <c r="W27" s="387">
        <v>0</v>
      </c>
      <c r="X27" s="387">
        <v>0</v>
      </c>
      <c r="Y27" s="387">
        <v>0</v>
      </c>
      <c r="Z27" s="387">
        <v>0</v>
      </c>
    </row>
    <row r="28" spans="1:26" ht="22.5" x14ac:dyDescent="0.3">
      <c r="A28" s="389" t="s">
        <v>371</v>
      </c>
      <c r="B28" s="382" t="s">
        <v>364</v>
      </c>
      <c r="C28" s="383">
        <f>'[1]01'!C115</f>
        <v>0</v>
      </c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>
        <v>200000</v>
      </c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</row>
    <row r="29" spans="1:26" ht="22.5" x14ac:dyDescent="0.3">
      <c r="A29" s="379"/>
      <c r="B29" s="380" t="s">
        <v>233</v>
      </c>
      <c r="C29" s="377">
        <v>7341448</v>
      </c>
      <c r="D29" s="377"/>
      <c r="E29" s="377">
        <v>6241448</v>
      </c>
      <c r="F29" s="377"/>
      <c r="G29" s="377"/>
      <c r="H29" s="377"/>
      <c r="I29" s="377"/>
      <c r="J29" s="377"/>
      <c r="K29" s="377"/>
      <c r="L29" s="377"/>
      <c r="M29" s="377"/>
      <c r="N29" s="377"/>
      <c r="O29" s="377">
        <v>1100000</v>
      </c>
      <c r="P29" s="377"/>
      <c r="Q29" s="377"/>
      <c r="R29" s="377"/>
      <c r="S29" s="377"/>
      <c r="T29" s="377"/>
      <c r="U29" s="377"/>
      <c r="V29" s="377"/>
      <c r="W29" s="377"/>
      <c r="X29" s="377"/>
      <c r="Y29" s="377"/>
      <c r="Z29" s="377"/>
    </row>
    <row r="30" spans="1:26" ht="15.75" hidden="1" thickBot="1" x14ac:dyDescent="0.35">
      <c r="A30" s="390"/>
      <c r="B30" s="386" t="s">
        <v>234</v>
      </c>
      <c r="C30" s="387">
        <v>1919056</v>
      </c>
      <c r="D30" s="387"/>
      <c r="E30" s="387"/>
      <c r="F30" s="387">
        <v>0</v>
      </c>
      <c r="G30" s="387">
        <v>0</v>
      </c>
      <c r="H30" s="387">
        <v>0</v>
      </c>
      <c r="I30" s="387">
        <v>0</v>
      </c>
      <c r="J30" s="387">
        <v>0</v>
      </c>
      <c r="K30" s="387">
        <v>0</v>
      </c>
      <c r="L30" s="387">
        <v>0</v>
      </c>
      <c r="M30" s="387">
        <v>0</v>
      </c>
      <c r="N30" s="387">
        <v>0</v>
      </c>
      <c r="O30" s="387">
        <v>1919056</v>
      </c>
      <c r="P30" s="387">
        <v>0</v>
      </c>
      <c r="Q30" s="387">
        <v>0</v>
      </c>
      <c r="R30" s="387">
        <v>0</v>
      </c>
      <c r="S30" s="387"/>
      <c r="T30" s="391">
        <v>0</v>
      </c>
      <c r="U30" s="391">
        <v>0</v>
      </c>
      <c r="V30" s="391">
        <v>0</v>
      </c>
      <c r="W30" s="391">
        <v>0</v>
      </c>
      <c r="X30" s="391">
        <v>0</v>
      </c>
      <c r="Y30" s="391">
        <v>0</v>
      </c>
      <c r="Z30" s="391">
        <v>0</v>
      </c>
    </row>
    <row r="31" spans="1:26" ht="22.5" x14ac:dyDescent="0.3">
      <c r="A31" s="389" t="s">
        <v>255</v>
      </c>
      <c r="B31" s="382" t="s">
        <v>364</v>
      </c>
      <c r="C31" s="383">
        <f>'[1]01'!C119</f>
        <v>0</v>
      </c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>
        <v>83348719</v>
      </c>
      <c r="P31" s="383"/>
      <c r="Q31" s="383"/>
      <c r="R31" s="383"/>
      <c r="S31" s="383"/>
      <c r="T31" s="384"/>
      <c r="U31" s="384"/>
      <c r="V31" s="384"/>
      <c r="W31" s="384"/>
      <c r="X31" s="384"/>
      <c r="Y31" s="384"/>
      <c r="Z31" s="384"/>
    </row>
    <row r="32" spans="1:26" ht="22.5" x14ac:dyDescent="0.3">
      <c r="A32" s="379"/>
      <c r="B32" s="380" t="s">
        <v>233</v>
      </c>
      <c r="C32" s="377">
        <f>'[1]01'!D119</f>
        <v>0</v>
      </c>
      <c r="D32" s="377"/>
      <c r="E32" s="377"/>
      <c r="F32" s="377"/>
      <c r="G32" s="377"/>
      <c r="H32" s="377"/>
      <c r="I32" s="377"/>
      <c r="J32" s="377"/>
      <c r="K32" s="377"/>
      <c r="L32" s="377">
        <v>6400000</v>
      </c>
      <c r="M32" s="377"/>
      <c r="N32" s="377"/>
      <c r="O32" s="377">
        <v>103626263</v>
      </c>
      <c r="P32" s="377"/>
      <c r="Q32" s="377"/>
      <c r="R32" s="377"/>
      <c r="S32" s="377"/>
      <c r="T32" s="378"/>
      <c r="U32" s="378"/>
      <c r="V32" s="378"/>
      <c r="W32" s="378"/>
      <c r="X32" s="378"/>
      <c r="Y32" s="378"/>
      <c r="Z32" s="378"/>
    </row>
    <row r="33" spans="1:26" ht="15.75" hidden="1" thickBot="1" x14ac:dyDescent="0.35">
      <c r="A33" s="390"/>
      <c r="B33" s="386" t="s">
        <v>234</v>
      </c>
      <c r="C33" s="387">
        <v>104364881</v>
      </c>
      <c r="D33" s="387"/>
      <c r="E33" s="387">
        <v>17342060</v>
      </c>
      <c r="F33" s="387">
        <v>188595</v>
      </c>
      <c r="G33" s="387">
        <v>10512372</v>
      </c>
      <c r="H33" s="387">
        <v>0</v>
      </c>
      <c r="I33" s="387">
        <v>0</v>
      </c>
      <c r="J33" s="387">
        <v>0</v>
      </c>
      <c r="K33" s="387">
        <v>21226272</v>
      </c>
      <c r="L33" s="387">
        <v>6356223</v>
      </c>
      <c r="M33" s="387">
        <v>0</v>
      </c>
      <c r="N33" s="387">
        <v>0</v>
      </c>
      <c r="O33" s="387">
        <v>48739359</v>
      </c>
      <c r="P33" s="387">
        <v>0</v>
      </c>
      <c r="Q33" s="387">
        <v>0</v>
      </c>
      <c r="R33" s="387">
        <v>0</v>
      </c>
      <c r="S33" s="387">
        <v>0</v>
      </c>
      <c r="T33" s="391">
        <v>0</v>
      </c>
      <c r="U33" s="391">
        <v>0</v>
      </c>
      <c r="V33" s="391">
        <v>0</v>
      </c>
      <c r="W33" s="391">
        <v>0</v>
      </c>
      <c r="X33" s="391">
        <v>0</v>
      </c>
      <c r="Y33" s="391">
        <v>0</v>
      </c>
      <c r="Z33" s="391">
        <v>0</v>
      </c>
    </row>
    <row r="34" spans="1:26" ht="45" x14ac:dyDescent="0.3">
      <c r="A34" s="389" t="s">
        <v>256</v>
      </c>
      <c r="B34" s="382" t="s">
        <v>364</v>
      </c>
      <c r="C34" s="383">
        <f>'[1]03'!C55</f>
        <v>0</v>
      </c>
      <c r="D34" s="383"/>
      <c r="E34" s="383"/>
      <c r="F34" s="383"/>
      <c r="G34" s="383"/>
      <c r="H34" s="383">
        <v>4562897</v>
      </c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4"/>
      <c r="U34" s="384"/>
      <c r="V34" s="384"/>
      <c r="W34" s="384"/>
      <c r="X34" s="384"/>
      <c r="Y34" s="384"/>
      <c r="Z34" s="384"/>
    </row>
    <row r="35" spans="1:26" ht="22.5" x14ac:dyDescent="0.3">
      <c r="A35" s="379"/>
      <c r="B35" s="380" t="s">
        <v>233</v>
      </c>
      <c r="C35" s="377">
        <v>4562897</v>
      </c>
      <c r="D35" s="377"/>
      <c r="E35" s="377"/>
      <c r="F35" s="377"/>
      <c r="G35" s="377"/>
      <c r="H35" s="377">
        <v>4562897</v>
      </c>
      <c r="I35" s="377"/>
      <c r="J35" s="377"/>
      <c r="K35" s="377"/>
      <c r="L35" s="377"/>
      <c r="M35" s="377"/>
      <c r="N35" s="377"/>
      <c r="O35" s="377"/>
      <c r="P35" s="377"/>
      <c r="Q35" s="377"/>
      <c r="R35" s="377"/>
      <c r="S35" s="377"/>
      <c r="T35" s="378"/>
      <c r="U35" s="378"/>
      <c r="V35" s="378"/>
      <c r="W35" s="378"/>
      <c r="X35" s="378"/>
      <c r="Y35" s="378"/>
      <c r="Z35" s="378"/>
    </row>
    <row r="36" spans="1:26" ht="15.75" hidden="1" thickBot="1" x14ac:dyDescent="0.35">
      <c r="A36" s="390"/>
      <c r="B36" s="386" t="s">
        <v>234</v>
      </c>
      <c r="C36" s="387">
        <v>4562897</v>
      </c>
      <c r="D36" s="387"/>
      <c r="E36" s="387">
        <v>0</v>
      </c>
      <c r="F36" s="387">
        <v>0</v>
      </c>
      <c r="G36" s="387">
        <v>0</v>
      </c>
      <c r="H36" s="387">
        <v>4562897</v>
      </c>
      <c r="I36" s="387">
        <v>0</v>
      </c>
      <c r="J36" s="387">
        <v>0</v>
      </c>
      <c r="K36" s="387">
        <v>0</v>
      </c>
      <c r="L36" s="387">
        <v>0</v>
      </c>
      <c r="M36" s="387">
        <v>0</v>
      </c>
      <c r="N36" s="387">
        <v>0</v>
      </c>
      <c r="O36" s="387">
        <v>0</v>
      </c>
      <c r="P36" s="387">
        <v>0</v>
      </c>
      <c r="Q36" s="387">
        <v>0</v>
      </c>
      <c r="R36" s="387">
        <v>0</v>
      </c>
      <c r="S36" s="387">
        <v>0</v>
      </c>
      <c r="T36" s="387">
        <v>0</v>
      </c>
      <c r="U36" s="387">
        <v>0</v>
      </c>
      <c r="V36" s="387">
        <v>0</v>
      </c>
      <c r="W36" s="387">
        <v>0</v>
      </c>
      <c r="X36" s="387">
        <v>0</v>
      </c>
      <c r="Y36" s="387">
        <v>0</v>
      </c>
      <c r="Z36" s="387">
        <v>0</v>
      </c>
    </row>
    <row r="37" spans="1:26" ht="33.75" x14ac:dyDescent="0.3">
      <c r="A37" s="389" t="s">
        <v>372</v>
      </c>
      <c r="B37" s="382" t="s">
        <v>364</v>
      </c>
      <c r="C37" s="383">
        <f>'[1]03'!C56</f>
        <v>0</v>
      </c>
      <c r="D37" s="383"/>
      <c r="E37" s="383"/>
      <c r="F37" s="383"/>
      <c r="G37" s="383"/>
      <c r="H37" s="383"/>
      <c r="I37" s="383">
        <v>56985470</v>
      </c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</row>
    <row r="38" spans="1:26" ht="22.5" x14ac:dyDescent="0.3">
      <c r="A38" s="379"/>
      <c r="B38" s="380" t="s">
        <v>233</v>
      </c>
      <c r="C38" s="377">
        <f>'[1]03'!D56</f>
        <v>0</v>
      </c>
      <c r="D38" s="377"/>
      <c r="E38" s="377"/>
      <c r="F38" s="377"/>
      <c r="G38" s="377"/>
      <c r="H38" s="377"/>
      <c r="I38" s="209">
        <v>61257679</v>
      </c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</row>
    <row r="39" spans="1:26" ht="15.75" hidden="1" thickBot="1" x14ac:dyDescent="0.35">
      <c r="A39" s="390"/>
      <c r="B39" s="386" t="s">
        <v>234</v>
      </c>
      <c r="C39" s="387">
        <v>60840406</v>
      </c>
      <c r="D39" s="387"/>
      <c r="E39" s="387">
        <v>0</v>
      </c>
      <c r="F39" s="387">
        <v>0</v>
      </c>
      <c r="G39" s="387">
        <v>0</v>
      </c>
      <c r="H39" s="387">
        <v>0</v>
      </c>
      <c r="I39" s="387">
        <v>60840406</v>
      </c>
      <c r="J39" s="387">
        <v>0</v>
      </c>
      <c r="K39" s="387">
        <v>0</v>
      </c>
      <c r="L39" s="387">
        <v>0</v>
      </c>
      <c r="M39" s="387">
        <v>0</v>
      </c>
      <c r="N39" s="387">
        <v>0</v>
      </c>
      <c r="O39" s="387">
        <v>0</v>
      </c>
      <c r="P39" s="387">
        <v>0</v>
      </c>
      <c r="Q39" s="387">
        <v>0</v>
      </c>
      <c r="R39" s="387">
        <v>0</v>
      </c>
      <c r="S39" s="387">
        <v>0</v>
      </c>
      <c r="T39" s="387">
        <v>0</v>
      </c>
      <c r="U39" s="387">
        <v>0</v>
      </c>
      <c r="V39" s="387">
        <v>0</v>
      </c>
      <c r="W39" s="387">
        <v>0</v>
      </c>
      <c r="X39" s="387">
        <v>0</v>
      </c>
      <c r="Y39" s="387">
        <v>0</v>
      </c>
      <c r="Z39" s="387">
        <v>0</v>
      </c>
    </row>
    <row r="40" spans="1:26" ht="22.5" x14ac:dyDescent="0.3">
      <c r="A40" s="389" t="s">
        <v>8</v>
      </c>
      <c r="B40" s="382" t="s">
        <v>364</v>
      </c>
      <c r="C40" s="383">
        <f>C4+C7+C10+C13+C19+C22+C28+C31+C34+C37+C25</f>
        <v>122268221</v>
      </c>
      <c r="D40" s="383"/>
      <c r="E40" s="383">
        <f t="shared" ref="E40:Z40" si="0">E4+E7+E10+E13+E19+E22+E28+E31+E34+E37+E25</f>
        <v>44269695</v>
      </c>
      <c r="F40" s="383">
        <f t="shared" si="0"/>
        <v>260900</v>
      </c>
      <c r="G40" s="383">
        <f t="shared" si="0"/>
        <v>1143000</v>
      </c>
      <c r="H40" s="383">
        <f t="shared" si="0"/>
        <v>6606541</v>
      </c>
      <c r="I40" s="383">
        <f t="shared" si="0"/>
        <v>72500470</v>
      </c>
      <c r="J40" s="383">
        <f t="shared" si="0"/>
        <v>4346000</v>
      </c>
      <c r="K40" s="383">
        <f t="shared" si="0"/>
        <v>754000</v>
      </c>
      <c r="L40" s="383">
        <f t="shared" si="0"/>
        <v>0</v>
      </c>
      <c r="M40" s="383">
        <f t="shared" si="0"/>
        <v>1270000</v>
      </c>
      <c r="N40" s="383">
        <f t="shared" si="0"/>
        <v>469900</v>
      </c>
      <c r="O40" s="383">
        <f t="shared" si="0"/>
        <v>95401219</v>
      </c>
      <c r="P40" s="383">
        <f t="shared" si="0"/>
        <v>877000</v>
      </c>
      <c r="Q40" s="383">
        <f t="shared" si="0"/>
        <v>403860</v>
      </c>
      <c r="R40" s="383">
        <f t="shared" si="0"/>
        <v>0</v>
      </c>
      <c r="S40" s="383">
        <f t="shared" si="0"/>
        <v>0</v>
      </c>
      <c r="T40" s="383">
        <f t="shared" si="0"/>
        <v>4931200</v>
      </c>
      <c r="U40" s="383">
        <f t="shared" si="0"/>
        <v>16361250</v>
      </c>
      <c r="V40" s="383">
        <f t="shared" si="0"/>
        <v>0</v>
      </c>
      <c r="W40" s="383">
        <f t="shared" si="0"/>
        <v>0</v>
      </c>
      <c r="X40" s="383">
        <f t="shared" si="0"/>
        <v>5715000</v>
      </c>
      <c r="Y40" s="383" t="e">
        <f t="shared" si="0"/>
        <v>#REF!</v>
      </c>
      <c r="Z40" s="383">
        <f t="shared" si="0"/>
        <v>0</v>
      </c>
    </row>
    <row r="41" spans="1:26" ht="22.5" x14ac:dyDescent="0.3">
      <c r="A41" s="379"/>
      <c r="B41" s="380" t="s">
        <v>233</v>
      </c>
      <c r="C41" s="377">
        <f>C5+C8+C11+C14+C17+C20+C23+C26+C29+C32+C35+C38</f>
        <v>164319389</v>
      </c>
      <c r="D41" s="377"/>
      <c r="E41" s="377">
        <f t="shared" ref="E41:Z41" si="1">E5+E8+E11+E14+E17+E20+E23+E26+E29+E32+E35+E38</f>
        <v>54265694</v>
      </c>
      <c r="F41" s="377">
        <f t="shared" si="1"/>
        <v>850900</v>
      </c>
      <c r="G41" s="377">
        <f t="shared" si="1"/>
        <v>1143000</v>
      </c>
      <c r="H41" s="377">
        <f t="shared" si="1"/>
        <v>19124997</v>
      </c>
      <c r="I41" s="377">
        <f t="shared" si="1"/>
        <v>87975988</v>
      </c>
      <c r="J41" s="377">
        <f t="shared" si="1"/>
        <v>8915000</v>
      </c>
      <c r="K41" s="377">
        <f t="shared" si="1"/>
        <v>1600000</v>
      </c>
      <c r="L41" s="377">
        <f t="shared" si="1"/>
        <v>6647400</v>
      </c>
      <c r="M41" s="377">
        <f t="shared" si="1"/>
        <v>1270000</v>
      </c>
      <c r="N41" s="377">
        <f t="shared" si="1"/>
        <v>1800000</v>
      </c>
      <c r="O41" s="377">
        <f t="shared" si="1"/>
        <v>118926263</v>
      </c>
      <c r="P41" s="377">
        <f t="shared" si="1"/>
        <v>1177000</v>
      </c>
      <c r="Q41" s="377">
        <f t="shared" si="1"/>
        <v>20000</v>
      </c>
      <c r="R41" s="377">
        <f t="shared" si="1"/>
        <v>10000</v>
      </c>
      <c r="S41" s="377">
        <f t="shared" si="1"/>
        <v>4400000</v>
      </c>
      <c r="T41" s="377">
        <f t="shared" si="1"/>
        <v>4931200</v>
      </c>
      <c r="U41" s="377">
        <f t="shared" si="1"/>
        <v>4259850</v>
      </c>
      <c r="V41" s="377">
        <f t="shared" si="1"/>
        <v>235267</v>
      </c>
      <c r="W41" s="377">
        <f t="shared" si="1"/>
        <v>285500</v>
      </c>
      <c r="X41" s="377">
        <f t="shared" si="1"/>
        <v>5715000</v>
      </c>
      <c r="Y41" s="377">
        <f t="shared" si="1"/>
        <v>5139272</v>
      </c>
      <c r="Z41" s="377">
        <f t="shared" si="1"/>
        <v>0</v>
      </c>
    </row>
    <row r="42" spans="1:26" ht="15.75" hidden="1" thickBot="1" x14ac:dyDescent="0.35">
      <c r="A42" s="390"/>
      <c r="B42" s="386" t="s">
        <v>234</v>
      </c>
      <c r="C42" s="391">
        <v>305095181</v>
      </c>
      <c r="D42" s="391"/>
      <c r="E42" s="391">
        <v>45745999</v>
      </c>
      <c r="F42" s="391">
        <v>797112</v>
      </c>
      <c r="G42" s="391">
        <v>10711004</v>
      </c>
      <c r="H42" s="391">
        <v>18112174</v>
      </c>
      <c r="I42" s="391">
        <v>83953465</v>
      </c>
      <c r="J42" s="391">
        <v>8870965</v>
      </c>
      <c r="K42" s="391">
        <v>22803003</v>
      </c>
      <c r="L42" s="391">
        <v>6603623</v>
      </c>
      <c r="M42" s="391">
        <v>1135305</v>
      </c>
      <c r="N42" s="391">
        <v>1742946</v>
      </c>
      <c r="O42" s="391">
        <v>61993066</v>
      </c>
      <c r="P42" s="391">
        <v>494300</v>
      </c>
      <c r="Q42" s="391">
        <v>18346</v>
      </c>
      <c r="R42" s="391">
        <v>4967</v>
      </c>
      <c r="S42" s="391">
        <v>5699918</v>
      </c>
      <c r="T42" s="391">
        <v>5037498</v>
      </c>
      <c r="U42" s="391">
        <v>12977249</v>
      </c>
      <c r="V42" s="391">
        <v>235267</v>
      </c>
      <c r="W42" s="391">
        <v>285500</v>
      </c>
      <c r="X42" s="391">
        <v>5899183</v>
      </c>
      <c r="Y42" s="391">
        <v>4053106</v>
      </c>
      <c r="Z42" s="391">
        <v>7393261</v>
      </c>
    </row>
    <row r="43" spans="1:26" x14ac:dyDescent="0.3">
      <c r="A43" s="465" t="s">
        <v>373</v>
      </c>
      <c r="B43" s="465"/>
      <c r="C43" s="383">
        <v>18</v>
      </c>
      <c r="D43" s="383"/>
      <c r="E43" s="383">
        <v>10</v>
      </c>
      <c r="F43" s="383">
        <v>0</v>
      </c>
      <c r="G43" s="383">
        <v>0</v>
      </c>
      <c r="H43" s="383">
        <v>0</v>
      </c>
      <c r="I43" s="383">
        <v>0</v>
      </c>
      <c r="J43" s="383">
        <v>0</v>
      </c>
      <c r="K43" s="383">
        <v>0</v>
      </c>
      <c r="L43" s="383">
        <v>0</v>
      </c>
      <c r="M43" s="383">
        <v>0</v>
      </c>
      <c r="N43" s="383">
        <v>0</v>
      </c>
      <c r="O43" s="383">
        <v>6</v>
      </c>
      <c r="P43" s="383">
        <v>0</v>
      </c>
      <c r="Q43" s="383">
        <v>0</v>
      </c>
      <c r="R43" s="383">
        <v>0</v>
      </c>
      <c r="S43" s="383">
        <v>0</v>
      </c>
      <c r="T43" s="383">
        <v>0</v>
      </c>
      <c r="U43" s="383">
        <v>1</v>
      </c>
      <c r="V43" s="383">
        <v>0</v>
      </c>
      <c r="W43" s="383">
        <v>0</v>
      </c>
      <c r="X43" s="383">
        <v>0</v>
      </c>
      <c r="Y43" s="383">
        <v>1</v>
      </c>
      <c r="Z43" s="383">
        <v>0</v>
      </c>
    </row>
  </sheetData>
  <mergeCells count="2">
    <mergeCell ref="A7:A8"/>
    <mergeCell ref="A43:B43"/>
  </mergeCells>
  <phoneticPr fontId="17" type="noConversion"/>
  <pageMargins left="0.7" right="0.7" top="0.75" bottom="0.75" header="0.3" footer="0.3"/>
  <pageSetup paperSize="9" scale="61" orientation="landscape" r:id="rId1"/>
  <headerFooter>
    <oddHeader>&amp;L8.melléklet a 6/2019. (V. 30.) önkormányzati rendelethez&amp;C&amp;"Book Antiqua,Félkövér"&amp;11Zalaszántó Község Önkormányzata
2018. évi főbb kiadásai jogcím-csoportonként és feladatonként&amp;R&amp;"Book Antiqua,Félkövér"8.melléklet
Ft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5"/>
  <sheetViews>
    <sheetView view="pageLayout" zoomScaleNormal="100" workbookViewId="0">
      <selection activeCell="A13" sqref="A13:XFD13"/>
    </sheetView>
  </sheetViews>
  <sheetFormatPr defaultRowHeight="16.5" x14ac:dyDescent="0.3"/>
  <cols>
    <col min="1" max="1" width="43.42578125" style="3" customWidth="1"/>
    <col min="2" max="2" width="9.28515625" style="1" customWidth="1"/>
    <col min="3" max="3" width="10.140625" style="1" customWidth="1"/>
    <col min="4" max="4" width="9.140625" style="1" customWidth="1"/>
    <col min="5" max="5" width="14.85546875" style="1" customWidth="1"/>
    <col min="6" max="6" width="10.140625" style="1" customWidth="1"/>
    <col min="7" max="7" width="8.7109375" style="7" customWidth="1"/>
    <col min="8" max="8" width="13.28515625" style="1" customWidth="1"/>
    <col min="9" max="9" width="11" style="1" customWidth="1"/>
    <col min="10" max="10" width="10" style="2" customWidth="1"/>
    <col min="11" max="11" width="6.85546875" style="1" customWidth="1"/>
    <col min="12" max="12" width="7.140625" style="1" customWidth="1"/>
    <col min="13" max="16384" width="9.140625" style="1"/>
  </cols>
  <sheetData>
    <row r="1" spans="1:12" ht="16.5" customHeight="1" x14ac:dyDescent="0.25">
      <c r="A1" s="466" t="s">
        <v>4</v>
      </c>
      <c r="B1" s="468" t="s">
        <v>7</v>
      </c>
      <c r="C1" s="468"/>
      <c r="D1" s="468"/>
      <c r="E1" s="468"/>
      <c r="F1" s="468"/>
      <c r="G1" s="468"/>
      <c r="H1" s="468" t="s">
        <v>11</v>
      </c>
      <c r="I1" s="468"/>
      <c r="J1" s="467" t="s">
        <v>8</v>
      </c>
      <c r="K1" s="467" t="s">
        <v>5</v>
      </c>
      <c r="L1" s="467" t="s">
        <v>149</v>
      </c>
    </row>
    <row r="2" spans="1:12" ht="31.5" customHeight="1" x14ac:dyDescent="0.25">
      <c r="A2" s="466"/>
      <c r="B2" s="467" t="s">
        <v>0</v>
      </c>
      <c r="C2" s="467" t="s">
        <v>340</v>
      </c>
      <c r="D2" s="467" t="s">
        <v>9</v>
      </c>
      <c r="E2" s="467" t="s">
        <v>107</v>
      </c>
      <c r="F2" s="467" t="s">
        <v>6</v>
      </c>
      <c r="G2" s="467"/>
      <c r="H2" s="467" t="s">
        <v>57</v>
      </c>
      <c r="I2" s="467" t="s">
        <v>228</v>
      </c>
      <c r="J2" s="467"/>
      <c r="K2" s="467"/>
      <c r="L2" s="467"/>
    </row>
    <row r="3" spans="1:12" ht="51.75" customHeight="1" x14ac:dyDescent="0.25">
      <c r="A3" s="466"/>
      <c r="B3" s="467"/>
      <c r="C3" s="467"/>
      <c r="D3" s="467"/>
      <c r="E3" s="467"/>
      <c r="F3" s="296" t="s">
        <v>142</v>
      </c>
      <c r="G3" s="296" t="s">
        <v>143</v>
      </c>
      <c r="H3" s="467"/>
      <c r="I3" s="467"/>
      <c r="J3" s="467"/>
      <c r="K3" s="467"/>
      <c r="L3" s="467"/>
    </row>
    <row r="4" spans="1:12" ht="15" customHeight="1" x14ac:dyDescent="0.3">
      <c r="A4" s="48"/>
      <c r="B4" s="263" t="s">
        <v>222</v>
      </c>
      <c r="C4" s="263" t="s">
        <v>223</v>
      </c>
      <c r="D4" s="263" t="s">
        <v>224</v>
      </c>
      <c r="E4" s="263" t="s">
        <v>225</v>
      </c>
      <c r="F4" s="263" t="s">
        <v>300</v>
      </c>
      <c r="G4" s="263" t="s">
        <v>301</v>
      </c>
      <c r="H4" s="263" t="s">
        <v>226</v>
      </c>
      <c r="I4" s="263" t="s">
        <v>227</v>
      </c>
      <c r="J4" s="263">
        <v>11</v>
      </c>
      <c r="K4" s="263">
        <v>12</v>
      </c>
      <c r="L4" s="264">
        <v>13</v>
      </c>
    </row>
    <row r="5" spans="1:12" s="203" customFormat="1" ht="15" customHeight="1" x14ac:dyDescent="0.25">
      <c r="A5" s="267" t="s">
        <v>326</v>
      </c>
      <c r="B5" s="262">
        <v>31759000</v>
      </c>
      <c r="C5" s="262" t="s">
        <v>316</v>
      </c>
      <c r="D5" s="262" t="s">
        <v>320</v>
      </c>
      <c r="E5" s="262"/>
      <c r="F5" s="262"/>
      <c r="G5" s="262"/>
      <c r="H5" s="262"/>
      <c r="I5" s="262" t="s">
        <v>328</v>
      </c>
      <c r="J5" s="262" t="s">
        <v>323</v>
      </c>
      <c r="K5" s="262">
        <v>9</v>
      </c>
      <c r="L5" s="262">
        <v>0</v>
      </c>
    </row>
    <row r="6" spans="1:12" s="5" customFormat="1" ht="15" customHeight="1" x14ac:dyDescent="0.25">
      <c r="A6" s="268" t="s">
        <v>265</v>
      </c>
      <c r="B6" s="262" t="s">
        <v>315</v>
      </c>
      <c r="C6" s="262" t="s">
        <v>317</v>
      </c>
      <c r="D6" s="262" t="s">
        <v>321</v>
      </c>
      <c r="E6" s="262"/>
      <c r="F6" s="262"/>
      <c r="G6" s="262"/>
      <c r="H6" s="262"/>
      <c r="I6" s="262" t="s">
        <v>329</v>
      </c>
      <c r="J6" s="262" t="s">
        <v>324</v>
      </c>
      <c r="K6" s="262">
        <v>9</v>
      </c>
      <c r="L6" s="262">
        <v>0</v>
      </c>
    </row>
    <row r="7" spans="1:12" s="5" customFormat="1" ht="15" hidden="1" customHeight="1" x14ac:dyDescent="0.25">
      <c r="A7" s="268" t="s">
        <v>234</v>
      </c>
      <c r="B7" s="262" t="s">
        <v>318</v>
      </c>
      <c r="C7" s="262" t="s">
        <v>319</v>
      </c>
      <c r="D7" s="262" t="s">
        <v>322</v>
      </c>
      <c r="E7" s="262"/>
      <c r="F7" s="262"/>
      <c r="G7" s="262"/>
      <c r="H7" s="262"/>
      <c r="I7" s="262" t="s">
        <v>329</v>
      </c>
      <c r="J7" s="262" t="s">
        <v>325</v>
      </c>
      <c r="K7" s="262">
        <v>9</v>
      </c>
      <c r="L7" s="262">
        <v>0</v>
      </c>
    </row>
    <row r="8" spans="1:12" s="5" customFormat="1" ht="15" customHeight="1" x14ac:dyDescent="0.25">
      <c r="A8" s="265" t="s">
        <v>327</v>
      </c>
      <c r="B8" s="262">
        <v>18121000</v>
      </c>
      <c r="C8" s="262">
        <v>3660000</v>
      </c>
      <c r="D8" s="262">
        <v>2686470</v>
      </c>
      <c r="E8" s="262"/>
      <c r="F8" s="262"/>
      <c r="G8" s="262"/>
      <c r="H8" s="262"/>
      <c r="I8" s="262"/>
      <c r="J8" s="262">
        <v>24467470</v>
      </c>
      <c r="K8" s="262">
        <v>4</v>
      </c>
      <c r="L8" s="262">
        <v>0</v>
      </c>
    </row>
    <row r="9" spans="1:12" s="5" customFormat="1" ht="15" customHeight="1" x14ac:dyDescent="0.25">
      <c r="A9" s="268" t="s">
        <v>265</v>
      </c>
      <c r="B9" s="262" t="s">
        <v>307</v>
      </c>
      <c r="C9" s="262" t="s">
        <v>308</v>
      </c>
      <c r="D9" s="262" t="s">
        <v>309</v>
      </c>
      <c r="E9" s="262"/>
      <c r="F9" s="262"/>
      <c r="G9" s="262"/>
      <c r="H9" s="262"/>
      <c r="I9" s="262"/>
      <c r="J9" s="262" t="s">
        <v>313</v>
      </c>
      <c r="K9" s="262">
        <v>4</v>
      </c>
      <c r="L9" s="262">
        <v>0</v>
      </c>
    </row>
    <row r="10" spans="1:12" s="5" customFormat="1" ht="15" hidden="1" customHeight="1" x14ac:dyDescent="0.25">
      <c r="A10" s="268" t="s">
        <v>234</v>
      </c>
      <c r="B10" s="262" t="s">
        <v>310</v>
      </c>
      <c r="C10" s="262" t="s">
        <v>311</v>
      </c>
      <c r="D10" s="262" t="s">
        <v>312</v>
      </c>
      <c r="E10" s="262"/>
      <c r="F10" s="262"/>
      <c r="G10" s="262"/>
      <c r="H10" s="262"/>
      <c r="I10" s="262"/>
      <c r="J10" s="262" t="s">
        <v>314</v>
      </c>
      <c r="K10" s="262">
        <v>4</v>
      </c>
      <c r="L10" s="262">
        <v>0</v>
      </c>
    </row>
    <row r="11" spans="1:12" s="155" customFormat="1" ht="15" customHeight="1" x14ac:dyDescent="0.3">
      <c r="A11" s="221" t="s">
        <v>42</v>
      </c>
      <c r="B11" s="261">
        <f>B5+B8</f>
        <v>49880000</v>
      </c>
      <c r="C11" s="261">
        <v>9810000</v>
      </c>
      <c r="D11" s="261">
        <v>14677940</v>
      </c>
      <c r="E11" s="261"/>
      <c r="F11" s="261"/>
      <c r="G11" s="261"/>
      <c r="H11" s="261"/>
      <c r="I11" s="261" t="str">
        <f>I5</f>
        <v>250 000</v>
      </c>
      <c r="J11" s="261">
        <f>B11+C11+D11</f>
        <v>74367940</v>
      </c>
      <c r="K11" s="261">
        <v>13</v>
      </c>
      <c r="L11" s="261">
        <v>0</v>
      </c>
    </row>
    <row r="12" spans="1:12" s="155" customFormat="1" ht="15" customHeight="1" x14ac:dyDescent="0.3">
      <c r="A12" s="257" t="s">
        <v>265</v>
      </c>
      <c r="B12" s="261">
        <v>57972500</v>
      </c>
      <c r="C12" s="261">
        <v>10565848</v>
      </c>
      <c r="D12" s="261">
        <v>14516951</v>
      </c>
      <c r="E12" s="261"/>
      <c r="F12" s="261"/>
      <c r="G12" s="261"/>
      <c r="H12" s="261"/>
      <c r="I12" s="261">
        <v>229194</v>
      </c>
      <c r="J12" s="261">
        <f t="shared" ref="J12:J14" si="0">B12+C12+D12</f>
        <v>83055299</v>
      </c>
      <c r="K12" s="261">
        <v>13</v>
      </c>
      <c r="L12" s="261">
        <v>0</v>
      </c>
    </row>
    <row r="13" spans="1:12" s="155" customFormat="1" ht="15" hidden="1" customHeight="1" x14ac:dyDescent="0.3">
      <c r="A13" s="257" t="s">
        <v>234</v>
      </c>
      <c r="B13" s="261">
        <v>51296683</v>
      </c>
      <c r="C13" s="261">
        <v>10235826</v>
      </c>
      <c r="D13" s="261">
        <v>9179986</v>
      </c>
      <c r="E13" s="261"/>
      <c r="F13" s="261"/>
      <c r="G13" s="261"/>
      <c r="H13" s="261"/>
      <c r="I13" s="261">
        <v>229194</v>
      </c>
      <c r="J13" s="261">
        <f t="shared" si="0"/>
        <v>70712495</v>
      </c>
      <c r="K13" s="261">
        <v>13</v>
      </c>
      <c r="L13" s="261">
        <v>0</v>
      </c>
    </row>
    <row r="14" spans="1:12" s="154" customFormat="1" ht="15" customHeight="1" x14ac:dyDescent="0.3">
      <c r="A14" s="266" t="s">
        <v>45</v>
      </c>
      <c r="B14" s="261">
        <f>B12</f>
        <v>57972500</v>
      </c>
      <c r="C14" s="261">
        <f t="shared" ref="C14:I14" si="1">C12</f>
        <v>10565848</v>
      </c>
      <c r="D14" s="261">
        <f t="shared" si="1"/>
        <v>14516951</v>
      </c>
      <c r="E14" s="261">
        <f t="shared" si="1"/>
        <v>0</v>
      </c>
      <c r="F14" s="261">
        <f t="shared" si="1"/>
        <v>0</v>
      </c>
      <c r="G14" s="261">
        <f t="shared" si="1"/>
        <v>0</v>
      </c>
      <c r="H14" s="261">
        <f t="shared" si="1"/>
        <v>0</v>
      </c>
      <c r="I14" s="261">
        <f t="shared" si="1"/>
        <v>229194</v>
      </c>
      <c r="J14" s="261">
        <f t="shared" si="0"/>
        <v>83055299</v>
      </c>
      <c r="K14" s="261"/>
      <c r="L14" s="261"/>
    </row>
    <row r="15" spans="1:12" ht="15" customHeight="1" x14ac:dyDescent="0.3">
      <c r="B15" s="175"/>
      <c r="C15" s="175"/>
      <c r="D15" s="175"/>
      <c r="E15" s="175"/>
      <c r="F15" s="175"/>
      <c r="G15" s="176"/>
      <c r="H15" s="175"/>
      <c r="I15" s="175"/>
      <c r="J15" s="177"/>
      <c r="K15" s="175"/>
      <c r="L15" s="175"/>
    </row>
  </sheetData>
  <mergeCells count="13">
    <mergeCell ref="A1:A3"/>
    <mergeCell ref="L1:L3"/>
    <mergeCell ref="K1:K3"/>
    <mergeCell ref="F2:G2"/>
    <mergeCell ref="B1:G1"/>
    <mergeCell ref="B2:B3"/>
    <mergeCell ref="C2:C3"/>
    <mergeCell ref="D2:D3"/>
    <mergeCell ref="E2:E3"/>
    <mergeCell ref="H2:H3"/>
    <mergeCell ref="I2:I3"/>
    <mergeCell ref="J1:J3"/>
    <mergeCell ref="H1:I1"/>
  </mergeCells>
  <phoneticPr fontId="17" type="noConversion"/>
  <pageMargins left="0.51181102362204722" right="0.15748031496062992" top="0.78740157480314965" bottom="0.23622047244094491" header="0.19685039370078741" footer="0.19685039370078741"/>
  <pageSetup paperSize="9" scale="95" orientation="landscape" r:id="rId1"/>
  <headerFooter>
    <oddHeader>&amp;L9.melléklet a 6/2019. (V. 30.) önkormányzati rendelethez&amp;C&amp;"Book Antiqua,Félkövér"&amp;11Önkormányzati költségvetési szervek 
2018. évi főbb kiadásai jogcím-csoportonként&amp;R&amp;"Book Antiqua,Félkövér"&amp;11 9.  melléklet
Ft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10</vt:i4>
      </vt:variant>
    </vt:vector>
  </HeadingPairs>
  <TitlesOfParts>
    <vt:vector size="2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14.</vt:lpstr>
      <vt:lpstr>13</vt:lpstr>
      <vt:lpstr>14</vt:lpstr>
      <vt:lpstr>16</vt:lpstr>
      <vt:lpstr>15.</vt:lpstr>
      <vt:lpstr>16.</vt:lpstr>
      <vt:lpstr>'10'!Nyomtatási_cím</vt:lpstr>
      <vt:lpstr>'11'!Nyomtatási_cím</vt:lpstr>
      <vt:lpstr>'12'!Nyomtatási_cím</vt:lpstr>
      <vt:lpstr>'2'!Nyomtatási_cím</vt:lpstr>
      <vt:lpstr>'12'!Nyomtatási_terület</vt:lpstr>
      <vt:lpstr>'15.'!Nyomtatási_terület</vt:lpstr>
      <vt:lpstr>'4'!Nyomtatási_terület</vt:lpstr>
      <vt:lpstr>'5'!Nyomtatási_terület</vt:lpstr>
      <vt:lpstr>'6'!Nyomtatási_terület</vt:lpstr>
      <vt:lpstr>'9'!Nyomtatási_terület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Eszter</dc:creator>
  <cp:lastModifiedBy>Felhasználó</cp:lastModifiedBy>
  <cp:lastPrinted>2019-05-30T08:23:36Z</cp:lastPrinted>
  <dcterms:created xsi:type="dcterms:W3CDTF">2011-12-13T08:40:14Z</dcterms:created>
  <dcterms:modified xsi:type="dcterms:W3CDTF">2019-05-31T13:00:40Z</dcterms:modified>
</cp:coreProperties>
</file>