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C29" i="1"/>
  <c r="F29" i="1" s="1"/>
  <c r="F28" i="1"/>
  <c r="E28" i="1"/>
  <c r="F27" i="1"/>
  <c r="E27" i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58" i="1" l="1"/>
  <c r="F58" i="1" s="1"/>
  <c r="F46" i="1"/>
  <c r="F37" i="1"/>
  <c r="C42" i="1"/>
  <c r="F42" i="1" s="1"/>
  <c r="F8" i="1"/>
  <c r="F47" i="1"/>
  <c r="F53" i="1"/>
</calcChain>
</file>

<file path=xl/sharedStrings.xml><?xml version="1.0" encoding="utf-8"?>
<sst xmlns="http://schemas.openxmlformats.org/spreadsheetml/2006/main" count="117" uniqueCount="103">
  <si>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</si>
  <si>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</si>
  <si>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</si>
  <si>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</si>
  <si>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</si>
  <si>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</si>
  <si>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</si>
  <si>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</si>
  <si>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</si>
  <si>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</si>
  <si>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</si>
  <si>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</si>
  <si>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</si>
  <si>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</si>
  <si>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</si>
  <si>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</si>
  <si>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</si>
  <si>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</si>
  <si>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</si>
  <si>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</si>
  <si>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</si>
  <si>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</si>
  <si>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</si>
  <si>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</si>
  <si>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</si>
  <si>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</si>
  <si>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</si>
  <si>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</si>
  <si>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</si>
  <si>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</si>
  <si>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</si>
  <si>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</si>
  <si>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</si>
  <si>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</si>
  <si>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</si>
  <si>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</si>
  <si>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</si>
  <si>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</si>
  <si>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</si>
  <si>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</si>
  <si>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</si>
  <si>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</si>
  <si>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</si>
  <si>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</si>
  <si>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</si>
  <si>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</si>
  <si>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</si>
  <si>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</si>
  <si>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</si>
  <si>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</si>
  <si>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</si>
  <si>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</si>
  <si>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</si>
  <si>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</si>
  <si>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</si>
  <si>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</si>
  <si>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</si>
  <si>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</si>
  <si>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</si>
  <si>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</si>
  <si>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</si>
  <si>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</si>
  <si>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</si>
  <si>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</si>
  <si>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</si>
  <si>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</si>
  <si>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</si>
  <si>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</si>
  <si>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</si>
  <si>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</si>
  <si>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</si>
  <si>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</si>
  <si>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</si>
  <si>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</si>
  <si>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</si>
  <si>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</si>
  <si>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</si>
  <si>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</si>
  <si>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</si>
  <si>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</si>
  <si>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</si>
  <si>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</si>
  <si>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</si>
  <si>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</si>
  <si>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</si>
  <si>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</si>
  <si>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</si>
  <si>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</si>
  <si>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</si>
  <si>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</si>
  <si>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</si>
  <si>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</si>
  <si>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</si>
  <si>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</si>
  <si>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</si>
  <si>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</si>
  <si>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</si>
  <si>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közalkalmazott (fő)</t>
  </si>
  <si>
    <t>EFOP 3.2.9-16 pályázat keretében foglalkoztatott létszám</t>
  </si>
  <si>
    <t>GINOP pályázatok (fő)</t>
  </si>
  <si>
    <t>TOP pályázat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</si>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</sst>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165" fontId="1" fillId="0" borderId="0" applyFont="0" applyFill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10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1" fillId="0" borderId="32" xfId="0" applyFont="1" applyFill="1" applyBorder="1" applyAlignment="1" applyProtection="1">
      <alignment vertical="center" wrapText="1"/>
    </xf>
    <xf numFmtId="2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2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0" borderId="7" xfId="0" applyFont="1" applyFill="1" applyBorder="1" applyAlignment="1" applyProtection="1">
      <alignment horizontal="left" vertical="center" wrapText="1"/>
    </xf>
    <xf numFmtId="0" fontId="27" fillId="0" borderId="29" xfId="0" applyFont="1" applyFill="1" applyBorder="1" applyAlignment="1" applyProtection="1">
      <alignment horizontal="left" vertical="center" wrapText="1"/>
    </xf>
    <xf numFmtId="2" fontId="27" fillId="0" borderId="33" xfId="2" applyNumberFormat="1" applyFont="1" applyFill="1" applyBorder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vertical="center" wrapText="1"/>
    </xf>
    <xf numFmtId="3" fontId="30" fillId="0" borderId="0" xfId="0" applyNumberFormat="1" applyFont="1" applyFill="1" applyAlignment="1" applyProtection="1">
      <alignment vertical="center" wrapTex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2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.%20december/40_2019.(XII.17.)2019.&#233;vi%20k&#246;lts.rend.m&#243;d.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6. sz. mell Kornisné Kp."/>
      <sheetName val="9.6.2. sz. mell Kornisné Kp."/>
      <sheetName val="10.sz.mell int.összesítő"/>
      <sheetName val="11.sz.mell tartalék"/>
      <sheetName val="1.sz tájékoztató t "/>
      <sheetName val="4.sz tájékoztató t "/>
      <sheetName val="7.sz. táj. 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182643254</v>
          </cell>
        </row>
        <row r="9">
          <cell r="C9">
            <v>132900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19">
          <cell r="C19">
            <v>647454</v>
          </cell>
        </row>
        <row r="20">
          <cell r="C20">
            <v>82269881</v>
          </cell>
        </row>
        <row r="23">
          <cell r="C23">
            <v>82269881</v>
          </cell>
        </row>
        <row r="24">
          <cell r="C24">
            <v>71147881</v>
          </cell>
        </row>
        <row r="26">
          <cell r="C26">
            <v>14325200</v>
          </cell>
        </row>
        <row r="29">
          <cell r="C29">
            <v>14325200</v>
          </cell>
        </row>
        <row r="30">
          <cell r="C30">
            <v>1092200</v>
          </cell>
        </row>
        <row r="31">
          <cell r="C31">
            <v>0</v>
          </cell>
        </row>
        <row r="37">
          <cell r="C37">
            <v>279238335</v>
          </cell>
        </row>
        <row r="38">
          <cell r="C38">
            <v>408454448</v>
          </cell>
        </row>
        <row r="39">
          <cell r="C39">
            <v>9446650</v>
          </cell>
        </row>
        <row r="41">
          <cell r="C41">
            <v>399007798</v>
          </cell>
        </row>
        <row r="42">
          <cell r="C42">
            <v>687692783</v>
          </cell>
        </row>
        <row r="46">
          <cell r="C46">
            <v>668964895</v>
          </cell>
        </row>
        <row r="47">
          <cell r="C47">
            <v>395833127</v>
          </cell>
        </row>
        <row r="48">
          <cell r="C48">
            <v>82972067</v>
          </cell>
        </row>
        <row r="49">
          <cell r="C49">
            <v>186737267</v>
          </cell>
        </row>
        <row r="51">
          <cell r="C51">
            <v>3422434</v>
          </cell>
        </row>
        <row r="52">
          <cell r="C52">
            <v>19923009</v>
          </cell>
        </row>
        <row r="53">
          <cell r="C53">
            <v>19614029</v>
          </cell>
        </row>
        <row r="55">
          <cell r="C55">
            <v>308980</v>
          </cell>
        </row>
        <row r="56">
          <cell r="C56">
            <v>308980</v>
          </cell>
        </row>
        <row r="58">
          <cell r="C58">
            <v>688887904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5"/>
  <sheetViews>
    <sheetView tabSelected="1" zoomScaleNormal="100" workbookViewId="0">
      <selection activeCell="B6" sqref="B6:B8"/>
    </sheetView>
  </sheetViews>
  <sheetFormatPr defaultRowHeight="12.75" x14ac:dyDescent="0.2"/>
  <cols>
    <col min="1" max="1" width="13.83203125" style="78" customWidth="1"/>
    <col min="2" max="2" width="79.1640625" style="20" customWidth="1"/>
    <col min="3" max="3" width="25" style="86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198944220</v>
      </c>
      <c r="E8" s="32" t="e">
        <f>#REF!+'[1]9.6.2.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v>132900</v>
      </c>
      <c r="E9" s="32" t="e">
        <f>#REF!+'[1]9.6.2. sz. mell Kornisné Kp.'!C9+#REF!</f>
        <v>#REF!</v>
      </c>
      <c r="F9" s="32" t="e">
        <f t="shared" ref="F9:F64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#REF!+'[1]9.6.2.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#REF!+'[1]9.6.2.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#REF!+'[1]9.6.2.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#REF!+'[1]9.6.2.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#REF!+'[1]9.6.2.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#REF!+'[1]9.6.2.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#REF!+'[1]9.6.2.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#REF!+'[1]9.6.2.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#REF!+'[1]9.6.2.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76652+16176+734271</f>
        <v>827099</v>
      </c>
      <c r="E19" s="32" t="e">
        <f>#REF!+'[1]9.6.2.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82269881</v>
      </c>
      <c r="E20" s="32" t="e">
        <f>#REF!+'[1]9.6.2.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4" t="s">
        <v>41</v>
      </c>
      <c r="C21" s="38"/>
      <c r="E21" s="32" t="e">
        <f>#REF!+'[1]9.6.2.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#REF!+'[1]9.6.2.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f>22754943+1659858+68521580-10878000+211500</f>
        <v>82269881</v>
      </c>
      <c r="E23" s="32" t="e">
        <f>#REF!+'[1]9.6.2.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5">
        <f>754943+1659858+68521580+211500</f>
        <v>71147881</v>
      </c>
      <c r="E24" s="32" t="e">
        <f>#REF!+'[1]9.6.2.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#REF!+'[1]9.6.2.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14325200</v>
      </c>
      <c r="E26" s="32" t="e">
        <f>#REF!+'[1]9.6.2.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#REF!+'[1]9.6.2.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52"/>
      <c r="E28" s="32" t="e">
        <f>#REF!+'[1]9.6.2.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3" t="s">
        <v>56</v>
      </c>
      <c r="C29" s="38">
        <f>1092200+13233000</f>
        <v>14325200</v>
      </c>
      <c r="E29" s="32" t="e">
        <f>#REF!+'[1]9.6.2.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4" t="s">
        <v>58</v>
      </c>
      <c r="C30" s="55">
        <v>1092200</v>
      </c>
      <c r="E30" s="32" t="e">
        <f>#REF!+'[1]9.6.2.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#REF!+'[1]9.6.2.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#REF!+'[1]9.6.2.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3" t="s">
        <v>64</v>
      </c>
      <c r="C33" s="40"/>
      <c r="E33" s="32" t="e">
        <f>#REF!+'[1]9.6.2.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 t="e">
        <f>#REF!+'[1]9.6.2.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>
        <v>80000</v>
      </c>
      <c r="E35" s="32" t="e">
        <f>#REF!+'[1]9.6.2.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6"/>
      <c r="E36" s="32" t="e">
        <f>#REF!+'[1]9.6.2.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7">
        <f>+C8+C20+C25+C26+C31+C35+C36</f>
        <v>295619301</v>
      </c>
      <c r="E37" s="32" t="e">
        <f>#REF!+'[1]9.6.2.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8" t="s">
        <v>73</v>
      </c>
      <c r="B38" s="47" t="s">
        <v>74</v>
      </c>
      <c r="C38" s="59">
        <f>+C39+C40+C41</f>
        <v>569504813</v>
      </c>
      <c r="E38" s="32" t="e">
        <f>#REF!+'[1]9.6.2.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13840612</v>
      </c>
      <c r="E39" s="32" t="e">
        <f>#REF!+'[1]9.6.2.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3" t="s">
        <v>78</v>
      </c>
      <c r="C40" s="40"/>
      <c r="E40" s="32" t="e">
        <f>#REF!+'[1]9.6.2.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4" t="s">
        <v>80</v>
      </c>
      <c r="C41" s="60">
        <f>562158632+95600-10486841-1850000+200000+202200-3257612+876565+458250+801000+600000+1524000+2800000+1528907+13500</f>
        <v>555664201</v>
      </c>
      <c r="E41" s="32" t="e">
        <f>#REF!+'[1]9.6.2.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8" t="s">
        <v>81</v>
      </c>
      <c r="B42" s="61" t="s">
        <v>82</v>
      </c>
      <c r="C42" s="59">
        <f>+C37+C38</f>
        <v>865124114</v>
      </c>
      <c r="E42" s="32" t="e">
        <f>#REF!+'[1]9.6.2. sz. mell Kornisné Kp.'!C42+#REF!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#REF!+'[1]9.6.2.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#REF!+'[1]9.6.2. sz. mell Kornisné Kp.'!C44+#REF!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#REF!+'[1]9.6.2.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844319741</v>
      </c>
      <c r="E46" s="32" t="e">
        <f>#REF!+'[1]9.6.2.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73">
        <f>471445483+80000+1453144-232505-117000-1170000+877500+49983852+746013-1755000+73887+180000+390000+159700</f>
        <v>522115074</v>
      </c>
      <c r="E47" s="32" t="e">
        <f>#REF!+'[1]9.6.2.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45">
        <f>98130166+15600+283366-49177-22700+292500+13320738-3757612+130552-342225+12930+31500+68250+27948</f>
        <v>108141836</v>
      </c>
      <c r="E48" s="32" t="e">
        <f>#REF!+'[1]9.6.2.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4">
        <f>198957271+3292441+131952+220321-1850000+297858+139700+202200+2649556+500000+2097225+647454+600000+80000-187648-70000+2800000+132067</f>
        <v>210640397</v>
      </c>
      <c r="E49" s="32" t="e">
        <f>#REF!+'[1]9.6.2.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#REF!+'[1]9.6.2.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>
        <v>3422434</v>
      </c>
      <c r="E51" s="32" t="e">
        <f>#REF!+'[1]9.6.2. sz. mell Kornisné Kp.'!C51+#REF!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30">
        <f>SUM(C53:C55)</f>
        <v>20804373</v>
      </c>
      <c r="E52" s="32" t="e">
        <f>#REF!+'[1]9.6.2.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75">
        <f>13924683+74000+75250+200000+2283220+801000+1524000+132900+13500+1396840+70000</f>
        <v>20495393</v>
      </c>
      <c r="E53" s="32" t="e">
        <f>#REF!+'[1]9.6.2.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#REF!+'[1]9.6.2.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45">
        <v>308980</v>
      </c>
      <c r="E55" s="32" t="e">
        <f>#REF!+'[1]9.6.2.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>
        <v>308980</v>
      </c>
      <c r="E56" s="32" t="e">
        <f>#REF!+'[1]9.6.2.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#REF!+'[1]9.6.2.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6" t="s">
        <v>96</v>
      </c>
      <c r="C58" s="77">
        <f>+C46+C52+C57</f>
        <v>865124114</v>
      </c>
      <c r="E58" s="32" t="e">
        <f>#REF!+'[1]9.6.2.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9"/>
      <c r="E59" s="32" t="e">
        <f>#REF!+'[1]9.6.2.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80" t="s">
        <v>97</v>
      </c>
      <c r="B60" s="81"/>
      <c r="C60" s="82">
        <v>149.37</v>
      </c>
      <c r="E60" s="32" t="e">
        <f>#REF!+'[1]9.6.2. sz. mell Kornisné Kp.'!C60+#REF!</f>
        <v>#REF!</v>
      </c>
      <c r="F60" s="32" t="e">
        <f t="shared" si="0"/>
        <v>#REF!</v>
      </c>
    </row>
    <row r="61" spans="1:6" s="86" customFormat="1" ht="13.9" customHeight="1" thickBot="1" x14ac:dyDescent="0.25">
      <c r="A61" s="83" t="s">
        <v>98</v>
      </c>
      <c r="B61" s="84"/>
      <c r="C61" s="85">
        <v>0.5</v>
      </c>
      <c r="E61" s="32"/>
      <c r="F61" s="32"/>
    </row>
    <row r="62" spans="1:6" s="86" customFormat="1" ht="13.9" customHeight="1" thickBot="1" x14ac:dyDescent="0.25">
      <c r="A62" s="87" t="s">
        <v>99</v>
      </c>
      <c r="B62" s="88"/>
      <c r="C62" s="89">
        <v>4</v>
      </c>
      <c r="E62" s="32" t="e">
        <f>#REF!+'[1]9.6.2. sz. mell Kornisné Kp.'!C62+#REF!</f>
        <v>#REF!</v>
      </c>
      <c r="F62" s="32" t="e">
        <f t="shared" si="0"/>
        <v>#REF!</v>
      </c>
    </row>
    <row r="63" spans="1:6" s="93" customFormat="1" ht="13.9" customHeight="1" thickBot="1" x14ac:dyDescent="0.25">
      <c r="A63" s="90" t="s">
        <v>100</v>
      </c>
      <c r="B63" s="91"/>
      <c r="C63" s="92">
        <v>0.67</v>
      </c>
      <c r="E63" s="94"/>
      <c r="F63" s="94"/>
    </row>
    <row r="64" spans="1:6" s="86" customFormat="1" ht="19.899999999999999" customHeight="1" thickBot="1" x14ac:dyDescent="0.25">
      <c r="A64" s="95" t="s">
        <v>101</v>
      </c>
      <c r="B64" s="96"/>
      <c r="C64" s="97">
        <v>1.5</v>
      </c>
      <c r="E64" s="32" t="e">
        <f>#REF!+'[1]9.6.2. sz. mell Kornisné Kp.'!C63+#REF!</f>
        <v>#REF!</v>
      </c>
      <c r="F64" s="32" t="e">
        <f t="shared" si="0"/>
        <v>#REF!</v>
      </c>
    </row>
    <row r="65" spans="1:3" ht="13.5" thickBot="1" x14ac:dyDescent="0.25">
      <c r="A65" s="98" t="s">
        <v>102</v>
      </c>
      <c r="B65" s="99"/>
      <c r="C65" s="97">
        <v>55</v>
      </c>
    </row>
  </sheetData>
  <sheetProtection formatCells="0"/>
  <mergeCells count="4">
    <mergeCell ref="A62:B62"/>
    <mergeCell ref="A63:B63"/>
    <mergeCell ref="A64:B64"/>
    <mergeCell ref="A65:B6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40/2019.(XII.17.)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2019-12-17T08:03:21Z</dcterms:created>
  <dcterms:modified xsi:type="dcterms:W3CDTF">2019-12-17T08:03:22Z</dcterms:modified>
</cp:coreProperties>
</file>