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150" windowWidth="12105" windowHeight="10290" tabRatio="929" activeTab="3"/>
  </bookViews>
  <sheets>
    <sheet name="1. MÉRLEG" sheetId="1" r:id="rId1"/>
    <sheet name="2. KÖTELEZŐ" sheetId="2" r:id="rId2"/>
    <sheet name="3. ÖNK.VÁLL." sheetId="3" r:id="rId3"/>
    <sheet name="4. ÁLL. ÁLLIG." sheetId="4" r:id="rId4"/>
    <sheet name="5. MŰKÖDÉSI" sheetId="5" r:id="rId5"/>
    <sheet name="6. FELHALMOZÁSI" sheetId="6" r:id="rId6"/>
    <sheet name="7.ADÓSSÁG.KÖT." sheetId="7" r:id="rId7"/>
    <sheet name="8.SAJÁT_BEVÉTEL" sheetId="8" r:id="rId8"/>
    <sheet name="9.FEJLESZTÉSI_CÉLOK" sheetId="9" r:id="rId9"/>
    <sheet name="10. NORMATÍVÁK" sheetId="10" r:id="rId10"/>
    <sheet name="11.BERUHÁZÁSOK" sheetId="11" r:id="rId11"/>
    <sheet name="12.FELÚJÍTÁSOK" sheetId="12" r:id="rId12"/>
    <sheet name="13.EGYÉB_TÁM" sheetId="13" r:id="rId13"/>
    <sheet name="14. EU_TÁM" sheetId="14" r:id="rId14"/>
    <sheet name="15. ÖNKORMÁNYZAT" sheetId="15" r:id="rId15"/>
    <sheet name="INT. ÖSSZES" sheetId="16" r:id="rId16"/>
    <sheet name="16.POLG.HIVATAL" sheetId="17" r:id="rId17"/>
    <sheet name="17.KÖH" sheetId="18" r:id="rId18"/>
    <sheet name="18.VÁROSI KINCSTÁR" sheetId="19" r:id="rId19"/>
    <sheet name="19.ÓVODA" sheetId="20" r:id="rId20"/>
    <sheet name="20.HUMÁN" sheetId="21" r:id="rId21"/>
    <sheet name="21.BEREGI MÚZEUM" sheetId="22" r:id="rId22"/>
    <sheet name="22.KÖNYVTÁR" sheetId="23" r:id="rId23"/>
    <sheet name="23.MŰV.KÖZPONT" sheetId="24" r:id="rId24"/>
    <sheet name="24. TARTOZÁSÁLL." sheetId="25" r:id="rId25"/>
    <sheet name="1. sz tájékoztató t. " sheetId="26" r:id="rId26"/>
    <sheet name="2. sz tájékoztató t" sheetId="27" r:id="rId27"/>
    <sheet name="3. sz tájékoztató t." sheetId="28" r:id="rId28"/>
    <sheet name="4.sz tájékoztató t." sheetId="29" r:id="rId29"/>
    <sheet name="5. sz tájékoztató t." sheetId="30" r:id="rId30"/>
    <sheet name="6.sz tájékoztató t." sheetId="31" r:id="rId31"/>
  </sheets>
  <externalReferences>
    <externalReference r:id="rId34"/>
  </externalReferences>
  <definedNames>
    <definedName name="_xlnm.Print_Area" localSheetId="0">'1. MÉRLEG'!$A$1:$C$149</definedName>
    <definedName name="_xlnm.Print_Area" localSheetId="25">'1. sz tájékoztató t. '!$A$1:$E$125</definedName>
    <definedName name="_xlnm.Print_Area" localSheetId="14">'15. ÖNKORMÁNYZAT'!$A$1:$C$147</definedName>
    <definedName name="_xlnm.Print_Area" localSheetId="16">'16.POLG.HIVATAL'!$A$1:$C$70</definedName>
    <definedName name="_xlnm.Print_Area" localSheetId="17">'17.KÖH'!$A$1:$C$71</definedName>
    <definedName name="_xlnm.Print_Area" localSheetId="18">'18.VÁROSI KINCSTÁR'!$A$1:$C$66</definedName>
    <definedName name="_xlnm.Print_Area" localSheetId="19">'19.ÓVODA'!$A$1:$C$66</definedName>
    <definedName name="_xlnm.Print_Area" localSheetId="1">'2. KÖTELEZŐ'!$A$1:$C$149</definedName>
    <definedName name="_xlnm.Print_Area" localSheetId="20">'20.HUMÁN'!$A$1:$C$66</definedName>
    <definedName name="_xlnm.Print_Area" localSheetId="21">'21.BEREGI MÚZEUM'!$A$1:$C$66</definedName>
    <definedName name="_xlnm.Print_Area" localSheetId="22">'22.KÖNYVTÁR'!$A$1:$C$66</definedName>
    <definedName name="_xlnm.Print_Area" localSheetId="23">'23.MŰV.KÖZPONT'!$A$1:$C$66</definedName>
    <definedName name="_xlnm.Print_Area" localSheetId="2">'3. ÖNK.VÁLL.'!$A$1:$C$149</definedName>
    <definedName name="_xlnm.Print_Area" localSheetId="3">'4. ÁLL. ÁLLIG.'!$A$1:$C$149</definedName>
    <definedName name="_xlnm.Print_Area" localSheetId="28">'4.sz tájékoztató t.'!$A$1:$O$187</definedName>
    <definedName name="_xlnm.Print_Area" localSheetId="30">'6.sz tájékoztató t.'!$A$1:$I$13</definedName>
    <definedName name="_xlnm.Print_Area" localSheetId="6">'7.ADÓSSÁG.KÖT.'!$A$1:$G$13</definedName>
    <definedName name="_xlnm.Print_Area" localSheetId="15">'INT. ÖSSZES'!$A$1:$C$70</definedName>
    <definedName name="Z_3A61ABF7_004D_4F9C_B536_C47EA5E6A9B7_.wvu.PrintArea" localSheetId="0" hidden="1">'1. MÉRLEG'!$A$1:$C$149</definedName>
    <definedName name="Z_3A61ABF7_004D_4F9C_B536_C47EA5E6A9B7_.wvu.PrintArea" localSheetId="14" hidden="1">'15. ÖNKORMÁNYZAT'!$A$1:$C$147</definedName>
    <definedName name="Z_3A61ABF7_004D_4F9C_B536_C47EA5E6A9B7_.wvu.PrintArea" localSheetId="16" hidden="1">'16.POLG.HIVATAL'!$A$1:$C$70</definedName>
    <definedName name="Z_3A61ABF7_004D_4F9C_B536_C47EA5E6A9B7_.wvu.PrintArea" localSheetId="18" hidden="1">'18.VÁROSI KINCSTÁR'!$A$1:$C$66</definedName>
    <definedName name="Z_3A61ABF7_004D_4F9C_B536_C47EA5E6A9B7_.wvu.PrintArea" localSheetId="19" hidden="1">'19.ÓVODA'!$A$1:$C$64</definedName>
    <definedName name="Z_3A61ABF7_004D_4F9C_B536_C47EA5E6A9B7_.wvu.PrintArea" localSheetId="20" hidden="1">'20.HUMÁN'!$A$1:$C$64</definedName>
    <definedName name="Z_3A61ABF7_004D_4F9C_B536_C47EA5E6A9B7_.wvu.PrintArea" localSheetId="21" hidden="1">'21.BEREGI MÚZEUM'!$A$1:$C$64</definedName>
    <definedName name="Z_3A61ABF7_004D_4F9C_B536_C47EA5E6A9B7_.wvu.PrintArea" localSheetId="22" hidden="1">'22.KÖNYVTÁR'!$A$1:$C$64</definedName>
    <definedName name="Z_3A61ABF7_004D_4F9C_B536_C47EA5E6A9B7_.wvu.PrintArea" localSheetId="23" hidden="1">'23.MŰV.KÖZPONT'!$A$1:$C$64</definedName>
    <definedName name="Z_3A61ABF7_004D_4F9C_B536_C47EA5E6A9B7_.wvu.PrintArea" localSheetId="15" hidden="1">'INT. ÖSSZES'!$A$1:$C$68</definedName>
    <definedName name="Z_4C73F1ED_E0B5_4FE0_A34C_92ED64C0A6D1_.wvu.PrintArea" localSheetId="0" hidden="1">'1. MÉRLEG'!$A$1:$C$149</definedName>
    <definedName name="Z_4C73F1ED_E0B5_4FE0_A34C_92ED64C0A6D1_.wvu.PrintArea" localSheetId="14" hidden="1">'15. ÖNKORMÁNYZAT'!$A$1:$C$147</definedName>
    <definedName name="Z_4C73F1ED_E0B5_4FE0_A34C_92ED64C0A6D1_.wvu.PrintArea" localSheetId="16" hidden="1">'16.POLG.HIVATAL'!$A$1:$C$70</definedName>
    <definedName name="Z_4C73F1ED_E0B5_4FE0_A34C_92ED64C0A6D1_.wvu.PrintArea" localSheetId="18" hidden="1">'18.VÁROSI KINCSTÁR'!$A$1:$C$66</definedName>
    <definedName name="Z_4C73F1ED_E0B5_4FE0_A34C_92ED64C0A6D1_.wvu.PrintArea" localSheetId="19" hidden="1">'19.ÓVODA'!$A$1:$C$64</definedName>
    <definedName name="Z_4C73F1ED_E0B5_4FE0_A34C_92ED64C0A6D1_.wvu.PrintArea" localSheetId="20" hidden="1">'20.HUMÁN'!$A$1:$C$64</definedName>
    <definedName name="Z_4C73F1ED_E0B5_4FE0_A34C_92ED64C0A6D1_.wvu.PrintArea" localSheetId="21" hidden="1">'21.BEREGI MÚZEUM'!$A$1:$C$64</definedName>
    <definedName name="Z_4C73F1ED_E0B5_4FE0_A34C_92ED64C0A6D1_.wvu.PrintArea" localSheetId="22" hidden="1">'22.KÖNYVTÁR'!$A$1:$C$64</definedName>
    <definedName name="Z_4C73F1ED_E0B5_4FE0_A34C_92ED64C0A6D1_.wvu.PrintArea" localSheetId="23" hidden="1">'23.MŰV.KÖZPONT'!$A$1:$C$64</definedName>
    <definedName name="Z_4C73F1ED_E0B5_4FE0_A34C_92ED64C0A6D1_.wvu.PrintArea" localSheetId="15" hidden="1">'INT. ÖSSZES'!$A$1:$C$68</definedName>
  </definedNames>
  <calcPr fullCalcOnLoad="1"/>
</workbook>
</file>

<file path=xl/sharedStrings.xml><?xml version="1.0" encoding="utf-8"?>
<sst xmlns="http://schemas.openxmlformats.org/spreadsheetml/2006/main" count="3481" uniqueCount="764">
  <si>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</si>
  <si>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</si>
  <si>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</si>
  <si>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</si>
  <si>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</si>
  <si>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</si>
  <si>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</si>
  <si>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</si>
  <si>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</si>
  <si>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</si>
  <si>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</si>
  <si>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</si>
  <si>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</si>
  <si>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</si>
  <si>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</si>
  <si>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</si>
  <si>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</si>
  <si>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</si>
  <si>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</si>
  <si>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</si>
  <si>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</si>
  <si>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</si>
  <si>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</si>
  <si>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</si>
  <si>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</si>
  <si>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</si>
  <si>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E Ft</t>
  </si>
  <si>
    <t>Összesen:</t>
  </si>
  <si>
    <t>01</t>
  </si>
  <si>
    <t>Ezer forintban !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</si>
  <si>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</si>
  <si>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</si>
  <si>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</si>
  <si>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</si>
  <si>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</si>
  <si>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</si>
  <si>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</si>
  <si>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Átvett pénzeszközök</t>
  </si>
  <si>
    <t>03</t>
  </si>
  <si>
    <t>04</t>
  </si>
  <si>
    <t xml:space="preserve"> Ezer forintban !</t>
  </si>
  <si>
    <t>Megnevezés</t>
  </si>
  <si>
    <t>Személyi juttatások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</si>
  <si>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</si>
  <si>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</si>
  <si>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</si>
  <si>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</si>
  <si>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</si>
  <si>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</si>
  <si>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</si>
  <si>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</si>
  <si>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</si>
  <si>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</si>
  <si>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</si>
  <si>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</si>
  <si>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</si>
  <si>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</si>
  <si>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</si>
  <si>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</si>
  <si>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</si>
  <si>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Illetékek</t>
  </si>
  <si>
    <t>6=(2-4-5)</t>
  </si>
  <si>
    <t>Kötelezettség jogcíme</t>
  </si>
  <si>
    <t>Köt. váll.
 éve</t>
  </si>
  <si>
    <t>3.1.</t>
  </si>
  <si>
    <t>3.2.</t>
  </si>
  <si>
    <t>3.3.</t>
  </si>
  <si>
    <t>5.1.</t>
  </si>
  <si>
    <t>5.2.</t>
  </si>
  <si>
    <t>6.1.</t>
  </si>
  <si>
    <t>6.2.</t>
  </si>
  <si>
    <t>6.1.1.</t>
  </si>
  <si>
    <t>6.1.2.</t>
  </si>
  <si>
    <t>6.1.3.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</si>
  <si>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</si>
  <si>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</si>
  <si>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</si>
  <si>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</si>
  <si>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</si>
  <si>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</si>
  <si>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</si>
  <si>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</si>
  <si>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</si>
  <si>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</si>
  <si>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</si>
  <si>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</si>
  <si>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</si>
  <si>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Egyenleg</t>
  </si>
  <si>
    <t>Támogatásértékű bevételek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</si>
  <si>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</si>
  <si>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</si>
  <si>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</si>
  <si>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</si>
  <si>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</si>
  <si>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</si>
  <si>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</si>
  <si>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</si>
  <si>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</si>
  <si>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</si>
  <si>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</si>
  <si>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</si>
  <si>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</si>
  <si>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</si>
  <si>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</si>
  <si>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</si>
  <si>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</si>
  <si>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</si>
  <si>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</si>
  <si>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</si>
  <si>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</si>
  <si>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</si>
  <si>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</si>
  <si>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</si>
  <si>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</si>
  <si>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</si>
  <si>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</si>
  <si>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</si>
  <si>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</si>
  <si>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</si>
  <si>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</si>
  <si>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</si>
  <si>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</si>
  <si>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</si>
  <si>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</si>
  <si>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</si>
  <si>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</si>
  <si>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</si>
  <si>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</si>
  <si>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</si>
  <si>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</si>
  <si>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Egyéb sajátos bevételek</t>
  </si>
  <si>
    <t>Közhatalmi bevételek</t>
  </si>
  <si>
    <t>Társadalombiztosítás pénzügyi alapjából átvett pénzeszköz</t>
  </si>
  <si>
    <t>Helyi, nemzetiségi önkormányzattól átvett pénzeszköz</t>
  </si>
  <si>
    <t>Egyéb működési célú támogatásértékű bevétel</t>
  </si>
  <si>
    <t>Önkormányzatot megillető vagyoni értékű jog értékesítése, hasznosítása</t>
  </si>
  <si>
    <t>8.1.</t>
  </si>
  <si>
    <t>8.2.</t>
  </si>
  <si>
    <t>12.1.</t>
  </si>
  <si>
    <t>12.2.</t>
  </si>
  <si>
    <t>Egyéb működési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</si>
  <si>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</si>
  <si>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</si>
  <si>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</si>
  <si>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</si>
  <si>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</si>
  <si>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</si>
  <si>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</si>
  <si>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</si>
  <si>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Értékpapír vásárlása, visszavásárlása</t>
  </si>
  <si>
    <t>Likviditási hitelek törlesztése</t>
  </si>
  <si>
    <t>Egyéb hitel, kölcsön kiadásai</t>
  </si>
  <si>
    <t>1.1.1.</t>
  </si>
  <si>
    <t>1.1.2.</t>
  </si>
  <si>
    <t>1.2.1.</t>
  </si>
  <si>
    <t>1.2.2.</t>
  </si>
  <si>
    <t>Bevételi jogcímek</t>
  </si>
  <si>
    <t>Kezességvállalással kapcsolatos megtérülés</t>
  </si>
  <si>
    <t>MEGNEVEZÉS</t>
  </si>
  <si>
    <t>Évek</t>
  </si>
  <si>
    <t>2014.</t>
  </si>
  <si>
    <t>Összesen
(7=3+4+5+6)</t>
  </si>
  <si>
    <t>ÖSSZES KÖTELEZETTSÉG</t>
  </si>
  <si>
    <t>Osztalékok, koncessziós díjak, hozam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</si>
  <si>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</si>
  <si>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</si>
  <si>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</si>
  <si>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</si>
  <si>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</si>
  <si>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</si>
  <si>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Száma</t>
  </si>
  <si>
    <t>Többcélú kist. társulástól, jogi szem. társulástól átvett pénzeszköz</t>
  </si>
  <si>
    <t>Működési célú pénzügyi műveletek bevételei</t>
  </si>
  <si>
    <t>Éves engedélyezett létszám előirányzat (fő)</t>
  </si>
  <si>
    <t>Közfoglalkoztatottak létszáma (fő)</t>
  </si>
  <si>
    <t>Felhalmozási célú bevételek</t>
  </si>
  <si>
    <t>Kölcsönök</t>
  </si>
  <si>
    <t>Felhalmozási költségvetés kiadásai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</si>
  <si>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</si>
  <si>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</si>
  <si>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</si>
  <si>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</si>
  <si>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</si>
  <si>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</si>
  <si>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</si>
  <si>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</si>
  <si>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</si>
  <si>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</si>
  <si>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</si>
  <si>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</si>
  <si>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</si>
  <si>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</si>
  <si>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</si>
  <si>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</si>
  <si>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</si>
  <si>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</si>
  <si>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</si>
  <si>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</si>
  <si>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</si>
  <si>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Bírságok, pótlékok</t>
  </si>
  <si>
    <t xml:space="preserve">Önhibájukon kívül hátrányos helyzetben lévő önkormányzatok támogatása </t>
  </si>
  <si>
    <t>Normatív kötött felhasználású támogatások</t>
  </si>
  <si>
    <t>Vis maior támogatás</t>
  </si>
  <si>
    <t>ebből: működési  célú</t>
  </si>
  <si>
    <t>ebből: felhalmozási  célú</t>
  </si>
  <si>
    <t>9.1.</t>
  </si>
  <si>
    <t>Tárgyi eszközök és immateriális javak értékesítése</t>
  </si>
  <si>
    <t>Önkormányzati lakások értékesítése</t>
  </si>
  <si>
    <t>Egyéb önkormányzati vagyon bérbeadásából származó bevétel</t>
  </si>
  <si>
    <t>Rövid lejáratú hitelek felvétele pénzügyi vállalkozásoktól</t>
  </si>
  <si>
    <t>Likviditási célú hitel felvétele pénzügyi vállalkozástól</t>
  </si>
  <si>
    <t>Hosszú lejáratú hitelek felvétele pénzügyi vállalkozásoktól</t>
  </si>
  <si>
    <t>Továbbadási célú bevétel államháztartáson belülről</t>
  </si>
  <si>
    <t>Továbbadási célú bevétel államháztartáson kívűlről</t>
  </si>
  <si>
    <t>13.1.</t>
  </si>
  <si>
    <t>13.2.</t>
  </si>
  <si>
    <t>Irányító szerv alá tartozó költségvetési szervnek folyósított működési támogatás</t>
  </si>
  <si>
    <t>Irányító szerv alá tartozó költségvetési szervnek folyósított felhalmozási támogatás</t>
  </si>
  <si>
    <t>Működési célú pénzeszközátadások államháztartáson kívülre</t>
  </si>
  <si>
    <t>Társadalom-, szociálpolitikai és egyéb juttatás, támogatás</t>
  </si>
  <si>
    <t>Felhalmozási célú támogatásértékű kiadás</t>
  </si>
  <si>
    <t>III. Kölcsönök</t>
  </si>
  <si>
    <t>V. Függő, átfutó, kiegyenlítő kiadások</t>
  </si>
  <si>
    <t>2.3.2.</t>
  </si>
  <si>
    <t>2.3.1.</t>
  </si>
  <si>
    <t>2.3.3.</t>
  </si>
  <si>
    <t>Igazgatási szolgáltatási díj</t>
  </si>
  <si>
    <t>Felügyeleti jellegű tevékenység díja</t>
  </si>
  <si>
    <t>Bírság bevétele</t>
  </si>
  <si>
    <t>II. Támogatásértékű bevételek (2.1.+2.2.)</t>
  </si>
  <si>
    <t>Nyújtott kölcsönök visszatérülése</t>
  </si>
  <si>
    <t>Kapott kölcsönök</t>
  </si>
  <si>
    <t>9.2.</t>
  </si>
  <si>
    <t>X. Előző évi költségvetési kiegészítések, visszatérülések</t>
  </si>
  <si>
    <t>KÖLTSÉGVETÉSI BEVÉTELEK ÖSSZESEN (1+…+10.)</t>
  </si>
  <si>
    <t>Felhalmozási célú pénzmaradvány átadás</t>
  </si>
  <si>
    <t>Felhalmozási célú pénzeszközátadás államháztartáson kívülre</t>
  </si>
  <si>
    <t>Működési költségvetés támogatása</t>
  </si>
  <si>
    <t>Intézményi felhalmozási kiadások támogatása</t>
  </si>
  <si>
    <t>Működési célú támogatásértékű bevétel</t>
  </si>
  <si>
    <t>Felhalmozási célú támogatásértékű bevétel</t>
  </si>
  <si>
    <t>III.  Intézményi működési bevételek</t>
  </si>
  <si>
    <t>1.4</t>
  </si>
  <si>
    <t>1.4.1.</t>
  </si>
  <si>
    <t>1.4.2.</t>
  </si>
  <si>
    <t>1.4.3.</t>
  </si>
  <si>
    <t>1.4.4.</t>
  </si>
  <si>
    <t>Költségvetési szerv megnevezése:</t>
  </si>
  <si>
    <t>HUMÁN SZOLGÁLTATÓ KÖZPONT</t>
  </si>
  <si>
    <t>JÁTÉKORSZÁG ÓVODÁI</t>
  </si>
  <si>
    <t>BALÁZS JÓZSEF VÁROSI KÖNYVTÁR</t>
  </si>
  <si>
    <t>ESZE TAMÁS MŰVELŐDÉSI KÖZPONT</t>
  </si>
  <si>
    <t>VÁROSI KINCSTÁR</t>
  </si>
  <si>
    <t>IV.  Intézményi működési bevételek</t>
  </si>
  <si>
    <t>Környezetvédelmi bírság</t>
  </si>
  <si>
    <t>Talajterhelési díj</t>
  </si>
  <si>
    <t>2.1.1.</t>
  </si>
  <si>
    <t>2.1.3.</t>
  </si>
  <si>
    <t>2.1.4.</t>
  </si>
  <si>
    <t>2.1.5.</t>
  </si>
  <si>
    <t>2.1.2.</t>
  </si>
  <si>
    <t>2.2.1.</t>
  </si>
  <si>
    <t>2.2.3.</t>
  </si>
  <si>
    <t>2.2.4.</t>
  </si>
  <si>
    <t>2.2.5.</t>
  </si>
  <si>
    <t>2.2.2.</t>
  </si>
  <si>
    <t>III.  Közhatalmi bevételek (3.1.+…+3.3.)</t>
  </si>
  <si>
    <t>Egyéb felhalmozási célú kiadások (2.3.1.+…+2.3.3.)</t>
  </si>
  <si>
    <t>X. Függő, átfutó, kiegyenlítő bevételek</t>
  </si>
  <si>
    <t>ÖSSZES INTÉZMÉNY</t>
  </si>
  <si>
    <t>Átütemezett</t>
  </si>
  <si>
    <t xml:space="preserve">Éves eredeti kiadási előirányzat: </t>
  </si>
  <si>
    <t>ezer Ft</t>
  </si>
  <si>
    <t>30 napon túli elismert tartozásállomány összesen:</t>
  </si>
  <si>
    <t>Ft</t>
  </si>
  <si>
    <t>Vízdíj, szennyvízdíj tartozás</t>
  </si>
  <si>
    <t>Gázdíj tartozás</t>
  </si>
  <si>
    <t>Villanydíj tartozás</t>
  </si>
  <si>
    <t>Egyéb működési célú tartozásállomány</t>
  </si>
  <si>
    <t>Élelmiszer beszállítók felé fennálló tartozások</t>
  </si>
  <si>
    <t>Ebből közüzemi díjtartozás összesen (6.1.1.+...+6.1.3.)</t>
  </si>
  <si>
    <t>Működési célú szállítói tartozásállomány (6.1.+…+6.3.)</t>
  </si>
  <si>
    <t>6.3.</t>
  </si>
  <si>
    <t>Összesen (1.+…+7.)</t>
  </si>
  <si>
    <t>Tartozásállomány önkormányzatok, többcélú kistérségi társulások és intézmények felé</t>
  </si>
  <si>
    <t>Sorszám</t>
  </si>
  <si>
    <t>Megnevezés:</t>
  </si>
  <si>
    <t>ÖNKORMÁNYZAT</t>
  </si>
  <si>
    <t>1.4.5.</t>
  </si>
  <si>
    <t>I.  Önkormányzati támogatás (1.1.+1.2.)</t>
  </si>
  <si>
    <t>Működési célú támogatásértékű kiadás</t>
  </si>
  <si>
    <t>Működési célú pénzmaradvány átadás</t>
  </si>
  <si>
    <t>Működési célú pénzeszközátadás államháztartáson kívülre</t>
  </si>
  <si>
    <t>Támogatás összege</t>
  </si>
  <si>
    <t>Szociális ösztöndíjak</t>
  </si>
  <si>
    <t>Működési célú támogatás Roma Nemzetiségi Önkormányzatnak</t>
  </si>
  <si>
    <t>Mindösszesen</t>
  </si>
  <si>
    <t>Szilárdhulladék-gazdálkodási Társulás éves tagdíja</t>
  </si>
  <si>
    <t>Helyi önkormányzattól átvett pénzeszköz</t>
  </si>
  <si>
    <t>2.5.1.</t>
  </si>
  <si>
    <t>2.5.2.</t>
  </si>
  <si>
    <t>2.5.3.</t>
  </si>
  <si>
    <t>2.5.4.</t>
  </si>
  <si>
    <t>Egyéb felhalmozási célú kiadások (2.5.1.+…+2.5.4.)</t>
  </si>
  <si>
    <t>Díjak, pótlékok, bírságok</t>
  </si>
  <si>
    <t>VÁSÁROSNAMÉNY VÁROS ÖNKORMÁNYZATA
I. Működési célú bevételek és kiadások mérlege
(Önkormányzati szinten)</t>
  </si>
  <si>
    <t>Működési célú kölcsön visszatérülése, igénybevétele</t>
  </si>
  <si>
    <t>Előző évi költségvetési kiegészítések, visszatérülések</t>
  </si>
  <si>
    <t>Továbbadási célú bevétel</t>
  </si>
  <si>
    <t>Függő, átfutó, kiegyenlítő bevételek</t>
  </si>
  <si>
    <t>Munkaadókat terhelő járulékok és szoc. hozz. adó</t>
  </si>
  <si>
    <t>BEVÉTELEK ÖSSZESEN</t>
  </si>
  <si>
    <t>KIADÁSOK ÖSSZESEN</t>
  </si>
  <si>
    <t>VÁSÁROSNAMÉNY VÁROS ÖNKORMÁNYZATA
II. Felhalmozási célú bevételek és kiadások mérlege
(Önkormányzati szinten)</t>
  </si>
  <si>
    <t>Felhalmozási célú pénzeszköz átvétel államháztartáson kívülről</t>
  </si>
  <si>
    <t>Felhalmozási célú pénzügyi műveletek bevételei</t>
  </si>
  <si>
    <t>Felhalmozási célú pénzügyi műveletek kiadásai</t>
  </si>
  <si>
    <t>Működési célú pénzügyi műveletek kiadásai</t>
  </si>
  <si>
    <t>Eszközök hasznosítása utáni kedvezmény, mentesség</t>
  </si>
  <si>
    <t>Önkormányzat</t>
  </si>
  <si>
    <t>Polgármesteri Hivatal</t>
  </si>
  <si>
    <t>Városi Kincstár</t>
  </si>
  <si>
    <t>Játékország Óvodái</t>
  </si>
  <si>
    <t>Petőfi Sándor ÁMK</t>
  </si>
  <si>
    <t>Kölcsey Ferenc ÁMK</t>
  </si>
  <si>
    <t>Eötvös J. Ált. Iskola és Alapfokú M. I.</t>
  </si>
  <si>
    <t>Humán Szolgáltató Központ</t>
  </si>
  <si>
    <t>Városi Zeneiskola</t>
  </si>
  <si>
    <t>Nevelési Tanácsadó</t>
  </si>
  <si>
    <t>Balázs József Városi Könyvtár</t>
  </si>
  <si>
    <t>Esze Tamás Műv. Központ</t>
  </si>
  <si>
    <t>Babus Jolán Középiskolai Kollégium</t>
  </si>
  <si>
    <t>II. Rákóczi Ferenc Gimnázium</t>
  </si>
  <si>
    <t>Lónyay Menyhért Szakközép- és Szakképző Iskola</t>
  </si>
  <si>
    <t>Építményadó</t>
  </si>
  <si>
    <t>Iparűzési adó</t>
  </si>
  <si>
    <t>Termőföld bérbeadásából származó jöv.adó</t>
  </si>
  <si>
    <t>Egyéb sajátos bevételek (helyszíni és szabálysértési bírság)</t>
  </si>
  <si>
    <t>SZJA helyben maradó része</t>
  </si>
  <si>
    <t>önkormányzati lakás lakbérek</t>
  </si>
  <si>
    <t>önkormányzati egyéb helyiségek bérleti díja</t>
  </si>
  <si>
    <t>Működésképtelen helyi önkormányzatok egyéb támogatása</t>
  </si>
  <si>
    <t>Helyi önkormányzatok fejlesztési feladatainak támogatása</t>
  </si>
  <si>
    <t>A leghátrányosabb helyzetű kistérs. felzárkóztatásának tám.</t>
  </si>
  <si>
    <t>1.8.</t>
  </si>
  <si>
    <t>1.9.</t>
  </si>
  <si>
    <t>Előző évek pénzmaradványának működési célú igénybevétele</t>
  </si>
  <si>
    <t>Előző évek pénzmaradványának felhalmozási célú igénybevétele</t>
  </si>
  <si>
    <t>IV. Tartalékok</t>
  </si>
  <si>
    <t>Egyéb működési célú kiadások  (1.4.1.+…+ 1.4.5.)</t>
  </si>
  <si>
    <t>Általános tartalék</t>
  </si>
  <si>
    <t>4.1.</t>
  </si>
  <si>
    <t>4.2.</t>
  </si>
  <si>
    <t>Céltartalék</t>
  </si>
  <si>
    <t>6.1.4.</t>
  </si>
  <si>
    <t>6.2.1.</t>
  </si>
  <si>
    <t>6.2.2.</t>
  </si>
  <si>
    <t>6.2.3.</t>
  </si>
  <si>
    <t>V. Finanszírozási célú pénzügyi műveletek kiadásai (6.1+6.2.)</t>
  </si>
  <si>
    <t>VI. Függő, átfutó, kiegyenlítő kiadások</t>
  </si>
  <si>
    <t xml:space="preserve"> KIADÁSOK ÖSSZESEN: (5+6+7)</t>
  </si>
  <si>
    <t>I.  Önkormányzatok költségvetési támogatása (1.1.+…+1.6.)</t>
  </si>
  <si>
    <t>Normatív állami hozzájárulások</t>
  </si>
  <si>
    <t>Előző évi működési célú pénzmaradvány átvétele</t>
  </si>
  <si>
    <t>Előző évi felhalmozási célú pénzmaradvány átvétele</t>
  </si>
  <si>
    <t>7.2.</t>
  </si>
  <si>
    <t>Jövedelemkülönbség mérséklése</t>
  </si>
  <si>
    <t>Gépjárműadó</t>
  </si>
  <si>
    <t>Átengedett egyéb központi adók</t>
  </si>
  <si>
    <t>V.  Intézményi működési bevételek</t>
  </si>
  <si>
    <t>4.3.</t>
  </si>
  <si>
    <t>4.4.</t>
  </si>
  <si>
    <t>4.5.</t>
  </si>
  <si>
    <t>4.6.</t>
  </si>
  <si>
    <t>4.7.</t>
  </si>
  <si>
    <t>4.8.</t>
  </si>
  <si>
    <t>6.4.</t>
  </si>
  <si>
    <t>6.5.</t>
  </si>
  <si>
    <t>VI.  Felhalmozási célú bevételek (6.1.+…+6.5.)</t>
  </si>
  <si>
    <t>VIII. Előző évi pénzmaradvány átvétel (8.1.+8.2.)</t>
  </si>
  <si>
    <t>IX.  Kölcsön (9.1.+9.2.)</t>
  </si>
  <si>
    <t>13.1.1.</t>
  </si>
  <si>
    <t>13.1.2.</t>
  </si>
  <si>
    <t>13.2.1.</t>
  </si>
  <si>
    <t>13.2.2.</t>
  </si>
  <si>
    <t>Működési célú pénzügyi műveletek bevételei (13.1.1.+13.1.2.)</t>
  </si>
  <si>
    <t>XIV. Függő, átfutó, kiegyenlítő bevételek</t>
  </si>
  <si>
    <t>4.2.2.</t>
  </si>
  <si>
    <t>4.2.1.</t>
  </si>
  <si>
    <t>Költségvetési hiány, többlet ( költségvetési bevételek 11. sor - költségvetési kiadások 5. sor) (+/-)</t>
  </si>
  <si>
    <t>Egyéb működési célú kiadások (1.4.1.+…+1.4.3.)</t>
  </si>
  <si>
    <t xml:space="preserve"> KIADÁSOK ÖSSZESEN: (5+6)</t>
  </si>
  <si>
    <t>IV. Általános tartalék</t>
  </si>
  <si>
    <t>VIII. Előző évi költségvetési kiegészítések, visszatérülések</t>
  </si>
  <si>
    <t>10.1.</t>
  </si>
  <si>
    <t>10.2.</t>
  </si>
  <si>
    <t>BEVÉTELEK ÖSSZESEN: (9+10+11)</t>
  </si>
  <si>
    <t>IX. Maradvány-felhasználás (10.1.+ 10.2.)</t>
  </si>
  <si>
    <t>VI. Előző évi pénzmaradvány átvétel (6.1.+6.2.)</t>
  </si>
  <si>
    <t>Önkormányzatok költségvetési támogatása</t>
  </si>
  <si>
    <t>Önkormányzatok sajátos működési bevételei</t>
  </si>
  <si>
    <t>KÖLTSÉGVETÉSI BEVÉTELEK ÖSSZESEN</t>
  </si>
  <si>
    <t>Előző évi pénzmaradvány átvétel</t>
  </si>
  <si>
    <t>Maradvány-felhasználás</t>
  </si>
  <si>
    <t>Finanszírozási célú pénzügyi műveletek bevételei</t>
  </si>
  <si>
    <t>KÖLTSÉGVETÉSI KIADÁSOK ÖSSZESEN</t>
  </si>
  <si>
    <t>Augusztus</t>
  </si>
  <si>
    <t>Szeptember</t>
  </si>
  <si>
    <t>Október</t>
  </si>
  <si>
    <t>November</t>
  </si>
  <si>
    <t>December</t>
  </si>
  <si>
    <t>Önkormányzatok működési célú költségvetési támogatása</t>
  </si>
  <si>
    <t>Előző évi műk. célú pénzmaradvány átvétele</t>
  </si>
  <si>
    <t>Függő, átfutó, kiegyenlítő kiadások</t>
  </si>
  <si>
    <t>Önkormányzatok felhalmozási célú költségvetési támogatása</t>
  </si>
  <si>
    <t>Vásárosnamény Város Önkormányzata adósságot keletkeztető ügyleteiből és kezességvállalásaiból fennálló kötelezettségei</t>
  </si>
  <si>
    <t>"HÍD" Kötvény</t>
  </si>
  <si>
    <t>„Beruházás a XXI. századi iskolába”</t>
  </si>
  <si>
    <t>Felhalmozási célú hitelfelvétel folyamatban lévő beruházások, felújítások önerejének biztosítására</t>
  </si>
  <si>
    <t>Vásárosnamény Város Önkormányzata saját bevételeinek részletezése az adósságot keletkeztető ügyleteiből származó tárgyévi fizetési kötelezettségének megállapításához</t>
  </si>
  <si>
    <t>Vásárosnamény Város Önkormányzatának
beruházási (felhalmozási) kiadási előirányzata beruházásonként</t>
  </si>
  <si>
    <t>Vásárosnamény Város Önkormányzatának
felújítási (felhalmozási) kiadási előirányzata felújításonként</t>
  </si>
  <si>
    <t>Előző évi működési célú pénzmaradvány átadás</t>
  </si>
  <si>
    <t>Bírság bevétele (szabálysértési bírság)</t>
  </si>
  <si>
    <t>helyszíni bírság</t>
  </si>
  <si>
    <t>Finanszírozási célú pénzügyi műveletek kiadásai</t>
  </si>
  <si>
    <t>Támogatott neve, projekt tárgya</t>
  </si>
  <si>
    <r>
      <t xml:space="preserve">VII. Átvett pénzeszközök </t>
    </r>
    <r>
      <rPr>
        <sz val="10"/>
        <rFont val="Times New Roman CE"/>
        <family val="1"/>
      </rPr>
      <t>(7.1.+7.2.)</t>
    </r>
  </si>
  <si>
    <r>
      <t xml:space="preserve">I.  Működési költségvetés kiadásai </t>
    </r>
    <r>
      <rPr>
        <sz val="10"/>
        <rFont val="Times New Roman CE"/>
        <family val="1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</si>
  <si>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</rPr>
      <t>(2.1.+…+2.5.)</t>
    </r>
  </si>
  <si>
    <t xml:space="preserve">Központosított előirányzatok (1.2.1.+1.2.2.)  </t>
  </si>
  <si>
    <t>Gépjárműadóból biztosított kedvezmény, mentesség
(1991. évi LXXXII. tv. 5. § alapján)</t>
  </si>
  <si>
    <t>Helyiségek (ingatlan) hasznosítása utáni kedvezmény, mentesség</t>
  </si>
  <si>
    <t xml:space="preserve"> - ebből:          65 éven felüli egyedülélők által az év utolsó három hónapjára fizetendő hulladék szállítási díj átvállalása
(A települési szilárd hulladékkal kapcsolatos helyi közszolgáltatás szabályairól szóló 12/2007. (V 23.) Ök. rendelet alapján</t>
  </si>
  <si>
    <t xml:space="preserve"> - ebből:            Építményadó 
(23/2002. (XII. 19.) 3. § (2) bekezdés és 5. § alapján)</t>
  </si>
  <si>
    <t>Új Beregi Vízgazdálkodási Társulat tagi hozzájárulás</t>
  </si>
  <si>
    <t>BEREGTÖT tagi hozzájárulás</t>
  </si>
  <si>
    <t>Dr. J és Dr. J Bt. részére működési célú pénzeszöz átadás</t>
  </si>
  <si>
    <t>Eredeti
előirányzat
2012</t>
  </si>
  <si>
    <t xml:space="preserve">Rendszeres szociális segély </t>
  </si>
  <si>
    <t>Bérpótló juttatás</t>
  </si>
  <si>
    <t>Időskorúak járadéka</t>
  </si>
  <si>
    <t>Lakásfenntartási támogatás (normatív)</t>
  </si>
  <si>
    <t>Adósságkezelési szolg.részes.kif. lakásfenntartási támogatás</t>
  </si>
  <si>
    <t>Lakásfenntartási támogatás (helyi megállapítás)</t>
  </si>
  <si>
    <t>Adósságcsökkentési támogatás</t>
  </si>
  <si>
    <t>Ápolási díj (normatív)</t>
  </si>
  <si>
    <t>Ápolási díj (helyi megállapítás)</t>
  </si>
  <si>
    <t>Átmeneti segély</t>
  </si>
  <si>
    <t>Temetési segély</t>
  </si>
  <si>
    <t xml:space="preserve">Rendszeres gyermekvédelmi kedvezményben részesül. </t>
  </si>
  <si>
    <t>támogatása</t>
  </si>
  <si>
    <t>Kiegészítő gyermekvédelmi támogatás és pótléka</t>
  </si>
  <si>
    <t>Óvodáztatási támogatás</t>
  </si>
  <si>
    <t>Rendkívüli gyermekvédelmi támogatás (helyi megállapítás)</t>
  </si>
  <si>
    <t>17.</t>
  </si>
  <si>
    <t>Egyéb az önkormányzat rendeletében megállapított juttatás</t>
  </si>
  <si>
    <t>18.</t>
  </si>
  <si>
    <t>Rászorultságtól függ. pénz. szoc. gyerm.véd. ell. össz. (01+..+17)</t>
  </si>
  <si>
    <t>19.</t>
  </si>
  <si>
    <t>Természetben nyújtott lakásfenntartási támogatás</t>
  </si>
  <si>
    <t>20.</t>
  </si>
  <si>
    <t>Természetben nyújtott rendszeres szociális segély</t>
  </si>
  <si>
    <t>21.</t>
  </si>
  <si>
    <t>Adósságkez.sz.ker. gáz-v.áram fogy.mérő készülék biztosítása</t>
  </si>
  <si>
    <t>22.</t>
  </si>
  <si>
    <t>23.</t>
  </si>
  <si>
    <t>24.</t>
  </si>
  <si>
    <t>Köztemetés</t>
  </si>
  <si>
    <t>25.</t>
  </si>
  <si>
    <t>Közgyógyellátás</t>
  </si>
  <si>
    <t>26.</t>
  </si>
  <si>
    <t>Rászorultságtól függő normatív kedvezmények</t>
  </si>
  <si>
    <t>27.</t>
  </si>
  <si>
    <t>Étkeztetés</t>
  </si>
  <si>
    <t>28.</t>
  </si>
  <si>
    <t>Házisegítség nyújtás</t>
  </si>
  <si>
    <t>29.</t>
  </si>
  <si>
    <t>Rendkívüli gyermekvédelmi támogatás</t>
  </si>
  <si>
    <t>30.</t>
  </si>
  <si>
    <t>Természetben nyújtott óvodáztatási támogatás</t>
  </si>
  <si>
    <t>31.</t>
  </si>
  <si>
    <t>Természetben nyújtott szociális ellátások összesen (19+…+30)</t>
  </si>
  <si>
    <t>32.</t>
  </si>
  <si>
    <t>Önk. által foly. szoc., gyermekvédelmi ellátások össz. (18+31)</t>
  </si>
  <si>
    <t>33.</t>
  </si>
  <si>
    <t>Önk. által saját hatáskörben adott pénzügyi ellátás</t>
  </si>
  <si>
    <t>34.</t>
  </si>
  <si>
    <t>Önk. által saját hatáskörben adott természetbeni ellátás</t>
  </si>
  <si>
    <t>35. Ökormányzat által folyósított ellátások összesen (32+33+34)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</si>
  <si>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</si>
  <si>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</si>
  <si>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</si>
  <si>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</si>
  <si>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</si>
  <si>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</si>
  <si>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Kiadások összesen:</t>
  </si>
  <si>
    <t>2013. évi előirányzat</t>
  </si>
  <si>
    <t>Ált. működéshez és ágazati feladathoz kapcsolódó támogatások</t>
  </si>
  <si>
    <t>Kiegészítő támogatások</t>
  </si>
  <si>
    <t>Címzett és céltámogatások</t>
  </si>
  <si>
    <t>Egyéb központi támogatás, kiegészítés</t>
  </si>
  <si>
    <t>II. Átvett pénzeszközök államháztartáson belülről (2.1.+2.2.)</t>
  </si>
  <si>
    <t>Működési támogatás államháztartáson belülről (2.1.1.+…+2.1.5.)</t>
  </si>
  <si>
    <t>Felhalmozási támogatás államháztartáson belülről (2.2.1.+…+2.2.5.)</t>
  </si>
  <si>
    <t>Társulástól átvett pénzeszköz</t>
  </si>
  <si>
    <t>Egyéb működési támogatás államháztartáson belülről</t>
  </si>
  <si>
    <t>Egyéb felhalmozási támogatás államháztartáson belülről</t>
  </si>
  <si>
    <t>......................, 2013. .......................... hó ..... nap</t>
  </si>
  <si>
    <t>05</t>
  </si>
  <si>
    <t>BEREGI MÚZEUM</t>
  </si>
  <si>
    <t>Működési támogatás államháztartáson belülről</t>
  </si>
  <si>
    <t xml:space="preserve"> - ebből EU támogatás</t>
  </si>
  <si>
    <t>Felhalmozási támogatás államháztartáson belülről</t>
  </si>
  <si>
    <t>KÖLTSÉGVETÉSI BEVÉTELEK ÖSSZESEN (1.+…+8.)</t>
  </si>
  <si>
    <t>V. Átvett pénzeszközök államháztartáson kívülről (5.1.+ 5.2.)</t>
  </si>
  <si>
    <t>VII.  Kölcsön (7.1.+ 7.2.)</t>
  </si>
  <si>
    <t>I.  Működési költségvetés kiadásai (1.1.+…+1.5.)</t>
  </si>
  <si>
    <t>Felhalmozási célú pénzeszközátadás államháztartáson belülre</t>
  </si>
  <si>
    <t>II. Felhalmozási költségvetés kiadásai (2.1.+…+2.3.)</t>
  </si>
  <si>
    <t>IV. Átvett pénzeszközök államháztartáson kívülről (4.1.+ 4.2.)</t>
  </si>
  <si>
    <t>V. Előző évi pénzmaradvány átvétel (5.1.+5.2.)</t>
  </si>
  <si>
    <t>6.2</t>
  </si>
  <si>
    <t>VI.  Kölcsön (6.1.+6.2.)</t>
  </si>
  <si>
    <t>VII. Előző évi költségvetési kiegészítések, visszatérülések</t>
  </si>
  <si>
    <t>KÖLTSÉGVETÉSI BEVÉTELEK ÖSSZESEN (1+…+7.)</t>
  </si>
  <si>
    <t>BEVÉTELEK ÖSSZESEN: (8+9+10)</t>
  </si>
  <si>
    <t>I.  Működési költségvetés kiadásai (1.1+…+1.5.)</t>
  </si>
  <si>
    <t>II. Felhalmozási költségvetés kiadásai (2.1+…+2.3)</t>
  </si>
  <si>
    <t>VIII. Maradvány-felhasználás (9.1.+ 9.2.)</t>
  </si>
  <si>
    <t>IX. Függő, átfutó, kiegyenlítő bevételek</t>
  </si>
  <si>
    <t>Működési célú pénzeszközátadás államháztartáson belülre</t>
  </si>
  <si>
    <t xml:space="preserve"> - 2.3.-ból: EU forrásból tám. megvalósuló programok, projektek kiadása</t>
  </si>
  <si>
    <t>2014. után</t>
  </si>
  <si>
    <t>Önkormányzaton kívüli projektekhez történő hozzájárulás 2013. évi előirányzat</t>
  </si>
  <si>
    <t>Felhasználás
2012. XII. 31-ig</t>
  </si>
  <si>
    <t xml:space="preserve">
2013. év utáni szükséglet
</t>
  </si>
  <si>
    <t>2015.</t>
  </si>
  <si>
    <t>2015. 
után</t>
  </si>
  <si>
    <t>4.2.3.</t>
  </si>
  <si>
    <t>Idegenforgalmi adó</t>
  </si>
  <si>
    <t>Termőföld bérbeadásából származó jövedelemadó</t>
  </si>
  <si>
    <t>4.4.1.</t>
  </si>
  <si>
    <t>4.4.2.</t>
  </si>
  <si>
    <t>4.4.3.</t>
  </si>
  <si>
    <t>IV.  Önkormányzatok sajátos működési bevételei (4.1.+…+4.7.)</t>
  </si>
  <si>
    <t>Helyi adók (4.2.1.+…+4.2.3.)</t>
  </si>
  <si>
    <t>Átengedett központi adók (4.4.1.+…+4.4.3.)</t>
  </si>
  <si>
    <t>VII. Átvett pénzeszközök államháztartáson kívülről (7.1.+7.2.)</t>
  </si>
  <si>
    <t>II. Felhalmozási költségvetés kiadásai (2.1.+…+2.5.)</t>
  </si>
  <si>
    <t>12.1.1.</t>
  </si>
  <si>
    <t>12.1.2.</t>
  </si>
  <si>
    <t>12.2.1.</t>
  </si>
  <si>
    <t>12.2.2.</t>
  </si>
  <si>
    <t>12.1.3.</t>
  </si>
  <si>
    <t>Betét visszavonásából származó bevétel</t>
  </si>
  <si>
    <t>Egyéb belső finanszírozási bevételek</t>
  </si>
  <si>
    <t>Hitelek, kölcsönök felvétele</t>
  </si>
  <si>
    <t>Egyéb külső finanszírozási bevételek</t>
  </si>
  <si>
    <t>Működési célú finanszírozási bevételek (12.1.1.+…+12.1.3.)</t>
  </si>
  <si>
    <t>Értékpapír értékesítése</t>
  </si>
  <si>
    <t>12.2.3.</t>
  </si>
  <si>
    <t>12.2.4.</t>
  </si>
  <si>
    <t>Hosszú lejáratú hitelek, kölcsönök felvétele</t>
  </si>
  <si>
    <t>Rövid lejáratú hitelek, kölcsönök felvétele</t>
  </si>
  <si>
    <t>Likviditási célú hitelek, kölcsönök felvétele</t>
  </si>
  <si>
    <t>Értékpapírok kibocsátása</t>
  </si>
  <si>
    <t>Felhalmozási célú finanszírozási bevételek (12.2.1.+…+12.2.4.)</t>
  </si>
  <si>
    <t>Működési célú finanszírozási bevételek (13.1.1.+13.1.2)</t>
  </si>
  <si>
    <t>Felhalmozási célú finanszírozási bevételek (13.2.1.+13.2.5.)</t>
  </si>
  <si>
    <t>13.2.3.</t>
  </si>
  <si>
    <t>13.2.4.</t>
  </si>
  <si>
    <t>13.2.5.</t>
  </si>
  <si>
    <t>FINANSZÍROZÁS BEVÉTELEK ÖSSZESEN (12.+13.)</t>
  </si>
  <si>
    <t>BEVÉTELEK ÖSSZESEN: (11+14+15)</t>
  </si>
  <si>
    <t>6.1.5.</t>
  </si>
  <si>
    <t>6.2.4.</t>
  </si>
  <si>
    <t>KÖLTSÉGVETÉSI BEVÉTELEK ÖSSZESEN (1.+…+10.)</t>
  </si>
  <si>
    <t>V. Finanszírozási kiadások (6.1.+6.2.)</t>
  </si>
  <si>
    <t>Működési célú finanszírozási kiadások (6.1.1.+…+6.1.5.)</t>
  </si>
  <si>
    <t>Felhalmozási célú finanszírozási kiadások (6.2.1.+…+6.2.4.)</t>
  </si>
  <si>
    <t>FINANSZÍROZÁSI KIADÁSOK ÖSSZESEN (6.1.+6.2.)</t>
  </si>
  <si>
    <t>8</t>
  </si>
  <si>
    <t>VÁSÁROSNAMÉNY VÁROS ÖNKORMÁNYZATA
2013. ÉVI KÖLTSÉGVETÉSÉNEK MÉRLEGE</t>
  </si>
  <si>
    <t>FINANSZÍROZÁSI BEVÉTELEK ÉS KIADÁSOK EGYENLEGE</t>
  </si>
  <si>
    <t>XI. Hiány belső finanszírozásának bevételei (12.1.+12.2.)</t>
  </si>
  <si>
    <t>XII. Hiány külső finanszírozásának bevételei (13.1.+13.2.)</t>
  </si>
  <si>
    <t>XIII. Függő, átfutó, kiegyenlítő bevételek</t>
  </si>
  <si>
    <t>Egyéb működési célú kiadások (1.4.1.+…+1.4.4.)</t>
  </si>
  <si>
    <t>Finanszírozási műveletek egyenlege (1.1. - 1.2) +/-</t>
  </si>
  <si>
    <t>Finanszírozási bevételek (1. sz. mell. 1. sz. táblázat 14. sor)</t>
  </si>
  <si>
    <t>1.1-ből: Működési célú finanszírozási bevételek (1. mell. 1. sz. tábl. 12.1.+13.1. sor)</t>
  </si>
  <si>
    <t>Felhalmozási célú finanszírozási bevételek (1. mell. 1. sz. tábl. 12.2.+13.2. sor)</t>
  </si>
  <si>
    <t>Finanszírozási kiadások (1. sz. mell. 2. sz. táblázat 7. sor)</t>
  </si>
  <si>
    <t>1.2-ből: Működési célú finanszírozási kiadások (1. mell 2. sz. táblázat 6.1. sor)</t>
  </si>
  <si>
    <t>Felhalmozási célú finanszírozási kiadások (1. mell. 2. sz. tábl. 6.2. sor)</t>
  </si>
  <si>
    <t>KÜLSŐ FORRÁS BEVONÁSÁVAL - HITEL, KÖLCSÖN - FINANSZÍROZHATÓ HIÁNY ÖSSZEGE</t>
  </si>
  <si>
    <t>5. sz. táblázat</t>
  </si>
  <si>
    <t>2013. évi külső forrásból fedezhető működési hiány</t>
  </si>
  <si>
    <t>2013. évi külső forrásból fedezhető felhalmozási hiány</t>
  </si>
  <si>
    <t>2013. évi külső forrásból fedezhető összes hiány (1+2)</t>
  </si>
  <si>
    <t xml:space="preserve"> - ebből: EU támogatás</t>
  </si>
  <si>
    <t>06</t>
  </si>
  <si>
    <t>07</t>
  </si>
  <si>
    <t>08</t>
  </si>
  <si>
    <t>Működési célú pénzeszközátvétel államháztartáson kívülről</t>
  </si>
  <si>
    <t>Működési célú finanszírozási bevételek (belső forrás)</t>
  </si>
  <si>
    <t>Működési célú finanszírozási bevételek (külső forrás)</t>
  </si>
  <si>
    <t>Működési célú fin. bevételek összesen:</t>
  </si>
  <si>
    <t>Felhalmozási célú finanszírozási bevételek (külső forrás)</t>
  </si>
  <si>
    <t>Felhalmozási célú finanszírozási bevételek (belső forrás)</t>
  </si>
  <si>
    <t>Tárgyévi hiány:</t>
  </si>
  <si>
    <t>Tárgyévi többlet:</t>
  </si>
  <si>
    <t>Dologi kiadások (működési célú)</t>
  </si>
  <si>
    <t>Dologi kiadás (felhalmozási)</t>
  </si>
  <si>
    <t>Kölcsön</t>
  </si>
  <si>
    <t>Működési célú finanszírozási kiadások</t>
  </si>
  <si>
    <t>Működési célú fin. kiadások összesen:</t>
  </si>
  <si>
    <t>Felhalmozási célú finanszírozási kiadások</t>
  </si>
  <si>
    <t>1. melléklet a .../2013. (.... ....) önkormányzati rendelethez</t>
  </si>
  <si>
    <t xml:space="preserve">5. melléklet a .../2013. (.... ....) önkormányzati rendelethez     </t>
  </si>
  <si>
    <t xml:space="preserve">6. melléklet a .../2013. (.... ....) önkormányzati rendelethez     </t>
  </si>
  <si>
    <t>7. melléklet a …../2013. (……....) önkormányzati rendelethez</t>
  </si>
  <si>
    <t>8. melléklet a …../2013. (……....) önkormányzati rendelethez</t>
  </si>
  <si>
    <t>9. melléklet a …../2013. (……....) önkormányzati rendelethez</t>
  </si>
  <si>
    <t>10. melléklet a …../2013. (……....) önkormányzati rendelethez</t>
  </si>
  <si>
    <t>11. melléklet a …../2013. (……....) önkormányzati rendelethez</t>
  </si>
  <si>
    <t>12. melléklet a …../2013. (……....) önkormányzati rendelethez</t>
  </si>
  <si>
    <t>Vásárosnamény Város Önkormányzata
2013. évi működési célú egyéb támogatás kiadási előirányzata</t>
  </si>
  <si>
    <t>14. melléklet a …../2013. (……....) önkormányzati rendelethez</t>
  </si>
  <si>
    <t>BEREGI ÍZEK A MÚZEUMBAN                                                                                    TÁMOP-3.2.13-12/1</t>
  </si>
  <si>
    <t>A 2013. évi normatív  hozzájárulások alakulása jogcímenként</t>
  </si>
  <si>
    <t>Tervezett előirányzat 2013. év</t>
  </si>
  <si>
    <t>A 2013. évi költségvetési törvény 2. melléklete szerinti jogcímek</t>
  </si>
  <si>
    <t>I. A helyi önkormányzatok működésének általános támogatása szerinti jogcímek összesen</t>
  </si>
  <si>
    <t>I.1.a) Önkormányzati hivatal működésének támogatása (+)</t>
  </si>
  <si>
    <t>I.1. aa) 2013. év első négy hónapjának átmeneti támogatása - elismert hivatali létszám alapján</t>
  </si>
  <si>
    <t>I.1. ab) 2013. május 1-jétől 8 havi időarányos támogatás - elismert hivatali létszám alapján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</si>
  <si>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</si>
  <si>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</si>
  <si>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</si>
  <si>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</si>
  <si>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</si>
  <si>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Beszámítás összege (-)</t>
  </si>
  <si>
    <t>I.1.a)-c) (1) 2013. április 30-áig az I.1.a-c) jogcímen nyújtott éves támogatás összesen (1.1. sor + 2. sor - 3.sor)</t>
  </si>
  <si>
    <t>I.1.a)-c) (2) 2013. május 1-jétől az I.1.a-c)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</si>
  <si>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</si>
  <si>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</si>
  <si>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II.1. Óvodapedagógusok, és az óvodapedagógusok nevelő munkáját közvetlenül segítők bértámogatása</t>
  </si>
  <si>
    <t>II.2. Óvodaműködtetési támogatás</t>
  </si>
  <si>
    <t>II.3. Ingyenes és kedvezményes gyermekétkeztetés támogatása</t>
  </si>
  <si>
    <t>II.4. Társulás által fenntartott óvodákba bejáró gyermekek utaztatásának támogatása</t>
  </si>
  <si>
    <t>III.</t>
  </si>
  <si>
    <t>III. A települési önkormányzatok szociális és gyermekjóléti feladatainak támogatása</t>
  </si>
  <si>
    <t>III.1. Egyes jövedelempótló támogatások kiegészítése</t>
  </si>
  <si>
    <t>III.2. Hozzájárulás a pénzbeli szociális ellátásokhoz</t>
  </si>
  <si>
    <t>III.3. Egyes szociális és gyermekjóléti feladatok támogatása</t>
  </si>
  <si>
    <t>III.4. A települési önkormányzatok által az idősek átmeneti és tartós, valamint a hajléktalan személyek részére nyújtott tartós szociális szakosított ellátási feladatok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</si>
  <si>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</si>
  <si>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</si>
  <si>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</si>
  <si>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</si>
  <si>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IV.1.e) Települési önkormányzatok muzeális intézményi feladatainak támogatása</t>
  </si>
  <si>
    <t xml:space="preserve">"Beregi ízek a múzeumban" - Múzeumok a közoktatás szolgálatában
TÁMOP-3.2.13-12/1-2012-0047 </t>
  </si>
  <si>
    <t>2012 - 2014</t>
  </si>
  <si>
    <t>Helyi és kistérségi szintű rekultivációs programok elvégzése - Hulladéklerakó rekultivációja
ÉAOP-5.1.2./C-11-2011-0001</t>
  </si>
  <si>
    <t>2012 - 2013</t>
  </si>
  <si>
    <t>Közbiztonság növelését szolgáló fejlesztések megvalósítása - térfigyelő kamerarendszer kiépítése</t>
  </si>
  <si>
    <t>2013 - 2013</t>
  </si>
  <si>
    <t>Önfenntartást segítő gépek, kisgépek, eszközök beszerzése (Belügyminisztérium)</t>
  </si>
  <si>
    <t>2013. év utáni szükséglet
(6=2 - 4 - 5)</t>
  </si>
  <si>
    <t>Egyéb tervezett felújítások</t>
  </si>
  <si>
    <t>15. melléklet a …../2013. (……....) önkormányzati rendelethez</t>
  </si>
  <si>
    <t>VÁSÁROSNAMÉNYI IFJÚSÁGI KLUBLÉTREHOZÁSA ÉS MŰKÖDTETÉSE      TÁMOP 5.2.2/B-10/2-2010-0099</t>
  </si>
  <si>
    <t>HULLADÉKLERAKÓ REKULTIVÁCIÓJA                                                                        ÉAOP-5.1.2./C-11-2011-0001</t>
  </si>
  <si>
    <t>Hosszú lejáratú működési célú hiteltörlesztés</t>
  </si>
  <si>
    <t>Vásárosnamény Város Önkormányzata 2013. évi adósságot keletkeztető fejlesztési céljai</t>
  </si>
  <si>
    <t>Hosszú lejáratú felhalmozási célú hiteltörlesztés</t>
  </si>
  <si>
    <t>Helyi önszerveződő közösségek pénzügyi támogatási kerete</t>
  </si>
  <si>
    <t>VÁSÁROSNAMÉNY VÁROS ÖNKORMÁNYZATA
2013. ÉVI KÖLTSÉGVETÉS KÖTELEZŐ FELADATINAK MÉRLEGE</t>
  </si>
  <si>
    <t>VÁSÁROSNAMÉNY VÁROS ÖNKORMÁNYZATA
2013. ÉVI KÖLTSÉGVETÉS ÖNKÉNT VÁLLALT  FELADATINAK MÉRLEGE</t>
  </si>
  <si>
    <t>VÁSÁROSNAMÉNY VÁROS ÖNKORMÁNYZATA
2013. ÉVI KÖLTSÉGVETÉS ÁLLAMI (ÁLLAMIGAZGATÁSI) FELADATINAK MÉRLEGE</t>
  </si>
  <si>
    <t>2. melléklet a .../2013. (.... ....) önkormányzati rendelethez</t>
  </si>
  <si>
    <t>3. melléklet a .../2013. (.... ....) önkormányzati rendelethez</t>
  </si>
  <si>
    <t>4. melléklet a .../2013. (.... ....) önkormányzati rendelethez</t>
  </si>
  <si>
    <t>13. melléklet a …../2013. (……....) önkormányzati rendelethez</t>
  </si>
  <si>
    <t>16. melléklet a …../2013. (……....) önkormányzati rendelethez</t>
  </si>
  <si>
    <t>17. melléklet a …../2013. (……....) önkormányzati rendelethez</t>
  </si>
  <si>
    <t>18. melléklet a …../2013. (……....) önkormányzati rendelethez</t>
  </si>
  <si>
    <t>19. melléklet a …../2013. (……....) önkormányzati rendelethez</t>
  </si>
  <si>
    <t>20. melléklet a …../2013. (……....) önkormányzati rendelethez</t>
  </si>
  <si>
    <t>21. melléklet a …../2013. (……....) önkormányzati rendelethez</t>
  </si>
  <si>
    <t>2013. előtti kifizetés</t>
  </si>
  <si>
    <t>Előirányzat-felhasználási terv
2013. évre</t>
  </si>
  <si>
    <t>A</t>
  </si>
  <si>
    <t xml:space="preserve">B </t>
  </si>
  <si>
    <t>C</t>
  </si>
  <si>
    <t xml:space="preserve">A  </t>
  </si>
  <si>
    <t>B</t>
  </si>
  <si>
    <r>
      <t xml:space="preserve">KÖZÖS ÖNKORMÁNYZATI HIVATAL </t>
    </r>
    <r>
      <rPr>
        <sz val="14"/>
        <rFont val="Times New Roman CE"/>
        <family val="0"/>
      </rPr>
      <t>(10 hónap)</t>
    </r>
  </si>
  <si>
    <t>02/2</t>
  </si>
  <si>
    <t>02/1.</t>
  </si>
  <si>
    <r>
      <t xml:space="preserve">POLGÁRMESTERI HIVATAL </t>
    </r>
    <r>
      <rPr>
        <sz val="14"/>
        <rFont val="Times New Roman CE"/>
        <family val="0"/>
      </rPr>
      <t>(2 hónap)</t>
    </r>
  </si>
  <si>
    <t>23. melléklet a …../2013. (……....) önkormányzati rendelethez</t>
  </si>
  <si>
    <t>2011. évi tény</t>
  </si>
  <si>
    <t>2012. évi várható</t>
  </si>
  <si>
    <t>D</t>
  </si>
  <si>
    <t>E</t>
  </si>
  <si>
    <t>F</t>
  </si>
  <si>
    <t>G</t>
  </si>
  <si>
    <t>Egyéb forrásból származó felhalm bevétel törlesztése</t>
  </si>
  <si>
    <t>Egyéb külső finanszírozási kiadások (korábban felvett hitelek törlesztésére)</t>
  </si>
  <si>
    <t>VITKA Nonprofit Kft. részére működési célú pénzeszköz átadás (2012. évi pénzmaradvány terhére)</t>
  </si>
  <si>
    <t>Eredeti
előirányzat
2013</t>
  </si>
  <si>
    <t>Vásárosnamény Város Önkormányzata 2013. évi szociális kiadási előirányzata</t>
  </si>
  <si>
    <t>Foglalkoztatást helyettesítő támogatás</t>
  </si>
  <si>
    <t xml:space="preserve">F </t>
  </si>
  <si>
    <t>H</t>
  </si>
  <si>
    <t>22. melléklet a …../2013. (……....) önkormányzati rendelethez</t>
  </si>
  <si>
    <t>1.1</t>
  </si>
  <si>
    <t>Általános működéshez és ágazati feladathoz kapcsolódó támogatás</t>
  </si>
  <si>
    <t>1.3.1.</t>
  </si>
  <si>
    <t>1.3.2.</t>
  </si>
  <si>
    <t>1.10.</t>
  </si>
  <si>
    <t>BEREGVÍZ 2012. évi  pénzeszköz átadás</t>
  </si>
  <si>
    <t>I.  Önkormányzatok költségvetési támogatása (1.1.+…+1.10.)</t>
  </si>
  <si>
    <t>Működési célú támogtás államháztartáson belülről</t>
  </si>
  <si>
    <r>
      <t xml:space="preserve"> </t>
    </r>
    <r>
      <rPr>
        <i/>
        <sz val="10"/>
        <rFont val="Times New Roman CE"/>
        <family val="0"/>
      </rPr>
      <t>- ebből EU támogatás</t>
    </r>
  </si>
  <si>
    <t>4.9.</t>
  </si>
  <si>
    <t>IV.  Önkormányzatok sajátos működési bevételei (4.1.+…+4.9.)</t>
  </si>
  <si>
    <t>XI. Hiány belső finanszírozásának bevételei (12.1.+12.2)</t>
  </si>
  <si>
    <t>12.1</t>
  </si>
  <si>
    <t>Működési célú finanszírozási bevételek(12.1.1.+….+12.1.3)</t>
  </si>
  <si>
    <t>Étrtékpapír értékesítése</t>
  </si>
  <si>
    <t>Felhalmozási célú finanszírozási bevételek(12.2.1.+….+12.2.4)</t>
  </si>
  <si>
    <t>XII. Hiány külső finanszírozásának bevételei (13.1.+13.2)</t>
  </si>
  <si>
    <t xml:space="preserve">Hitelek, kölcsönök felvétele </t>
  </si>
  <si>
    <t>13.2.1</t>
  </si>
  <si>
    <t>13.2.2</t>
  </si>
  <si>
    <t>13.2.3</t>
  </si>
  <si>
    <t>Étrtékpapír kibocsátása</t>
  </si>
  <si>
    <t>13.2.4</t>
  </si>
  <si>
    <t>13.2.5</t>
  </si>
  <si>
    <t>Működési célú pénzeszközátadás államháztartáson kivűlre</t>
  </si>
  <si>
    <t>Működési célú pénzeszközátadás államháztartáson belűlre</t>
  </si>
  <si>
    <t>Működési célú pénzügyi műveletek kiadásai (6.1.1.+…+6.1.5.)</t>
  </si>
  <si>
    <t>Felhalmozási célú pénzügyi műveletek kiadásai (6.2.1.+…+6.2.4.)</t>
  </si>
  <si>
    <t xml:space="preserve">E </t>
  </si>
  <si>
    <t>SZJA a Jövedelemkülönbség mérséklésére</t>
  </si>
  <si>
    <t>Közalkal-mazott</t>
  </si>
  <si>
    <t xml:space="preserve"> Beregi Múzeum</t>
  </si>
  <si>
    <t>Beregi Múzeum</t>
  </si>
  <si>
    <t xml:space="preserve"> Idegenforgalmi adó</t>
  </si>
  <si>
    <t xml:space="preserve">    Hosszú lejáratú működési célú hiteltörlesztés</t>
  </si>
  <si>
    <t>Működési célú finanszírozási kiadások
(hiteltörlesztés, értékpapír vásárlás, stb.)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</si>
  <si>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</si>
  <si>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</si>
  <si>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</si>
  <si>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</si>
  <si>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Művelődési Központ</t>
  </si>
  <si>
    <t>Városi Könyvtár</t>
  </si>
  <si>
    <t>Közös Önkormányzati Hivatal</t>
  </si>
  <si>
    <t>Vásárosnamény Város Önkormányzata</t>
  </si>
  <si>
    <t>Mindösszesen: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</si>
</sst>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1"/>
    </font>
    <font>
      <sz val="14"/>
      <name val="Times New Roman"/>
      <family val="1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color indexed="10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117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4" fontId="16" fillId="0" borderId="0" xfId="0" applyNumberFormat="1" applyFont="1" applyFill="1" applyAlignment="1">
      <alignment vertical="center" wrapText="1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2" fillId="0" borderId="19" xfId="58" applyFont="1" applyFill="1" applyBorder="1" applyAlignment="1" applyProtection="1">
      <alignment horizontal="center" vertical="center" wrapText="1"/>
      <protection/>
    </xf>
    <xf numFmtId="0" fontId="12" fillId="0" borderId="20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7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8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Protection="1">
      <alignment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21" xfId="58" applyFont="1" applyFill="1" applyBorder="1" applyProtection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20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166" fontId="14" fillId="0" borderId="24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6" fillId="0" borderId="16" xfId="58" applyFont="1" applyFill="1" applyBorder="1" applyAlignment="1" applyProtection="1">
      <alignment horizontal="center" vertical="center" wrapText="1"/>
      <protection/>
    </xf>
    <xf numFmtId="0" fontId="6" fillId="0" borderId="17" xfId="58" applyFont="1" applyFill="1" applyBorder="1" applyAlignment="1" applyProtection="1">
      <alignment horizontal="center" vertical="center" wrapText="1"/>
      <protection/>
    </xf>
    <xf numFmtId="49" fontId="2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2"/>
      <protection/>
    </xf>
    <xf numFmtId="49" fontId="2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2"/>
      <protection/>
    </xf>
    <xf numFmtId="49" fontId="2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58" applyFont="1" applyFill="1" applyBorder="1" applyAlignment="1" applyProtection="1">
      <alignment horizontal="left" vertical="center" wrapText="1" indent="2"/>
      <protection/>
    </xf>
    <xf numFmtId="49" fontId="2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32" xfId="58" applyFont="1" applyFill="1" applyBorder="1" applyAlignment="1" applyProtection="1">
      <alignment horizontal="left" indent="2"/>
      <protection/>
    </xf>
    <xf numFmtId="49" fontId="2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 applyBorder="1" applyAlignment="1" applyProtection="1">
      <alignment horizontal="left" indent="2"/>
      <protection/>
    </xf>
    <xf numFmtId="49" fontId="2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9" xfId="58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0" fontId="2" fillId="0" borderId="34" xfId="58" applyFont="1" applyFill="1" applyBorder="1" applyAlignment="1" applyProtection="1">
      <alignment horizontal="left" vertical="center" wrapText="1" indent="1"/>
      <protection/>
    </xf>
    <xf numFmtId="164" fontId="42" fillId="0" borderId="0" xfId="0" applyNumberFormat="1" applyFont="1" applyFill="1" applyAlignment="1" applyProtection="1">
      <alignment horizontal="left" vertical="center" wrapText="1"/>
      <protection/>
    </xf>
    <xf numFmtId="164" fontId="42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164" fontId="19" fillId="0" borderId="0" xfId="58" applyNumberFormat="1" applyFont="1" applyFill="1" applyBorder="1" applyAlignment="1" applyProtection="1">
      <alignment horizontal="centerContinuous" vertical="center"/>
      <protection/>
    </xf>
    <xf numFmtId="0" fontId="42" fillId="0" borderId="0" xfId="58" applyFont="1" applyFill="1">
      <alignment/>
      <protection/>
    </xf>
    <xf numFmtId="0" fontId="19" fillId="0" borderId="27" xfId="58" applyFont="1" applyFill="1" applyBorder="1" applyAlignment="1" applyProtection="1">
      <alignment horizontal="center" vertical="center" wrapText="1"/>
      <protection/>
    </xf>
    <xf numFmtId="0" fontId="19" fillId="0" borderId="35" xfId="58" applyFont="1" applyFill="1" applyBorder="1" applyAlignment="1" applyProtection="1">
      <alignment horizontal="center" vertical="center" wrapText="1"/>
      <protection/>
    </xf>
    <xf numFmtId="0" fontId="42" fillId="0" borderId="0" xfId="58" applyFont="1" applyFill="1">
      <alignment/>
      <protection/>
    </xf>
    <xf numFmtId="0" fontId="19" fillId="0" borderId="16" xfId="58" applyFont="1" applyFill="1" applyBorder="1" applyAlignment="1" applyProtection="1">
      <alignment horizontal="center" vertical="center" wrapText="1"/>
      <protection/>
    </xf>
    <xf numFmtId="0" fontId="19" fillId="0" borderId="17" xfId="58" applyFont="1" applyFill="1" applyBorder="1" applyAlignment="1" applyProtection="1">
      <alignment horizontal="center" vertical="center" wrapText="1"/>
      <protection/>
    </xf>
    <xf numFmtId="49" fontId="42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31" xfId="58" applyFont="1" applyFill="1" applyBorder="1" applyAlignment="1" applyProtection="1">
      <alignment horizontal="left" vertical="center" wrapText="1" indent="2"/>
      <protection/>
    </xf>
    <xf numFmtId="0" fontId="19" fillId="0" borderId="16" xfId="58" applyFont="1" applyFill="1" applyBorder="1" applyAlignment="1" applyProtection="1">
      <alignment horizontal="left" vertical="center" wrapText="1" indent="1"/>
      <protection/>
    </xf>
    <xf numFmtId="49" fontId="42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0" xfId="58" applyFont="1" applyFill="1">
      <alignment/>
      <protection/>
    </xf>
    <xf numFmtId="0" fontId="42" fillId="0" borderId="21" xfId="58" applyFont="1" applyFill="1" applyBorder="1" applyAlignment="1" applyProtection="1">
      <alignment horizontal="left" vertical="center" wrapText="1" indent="2"/>
      <protection/>
    </xf>
    <xf numFmtId="49" fontId="42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15" xfId="58" applyFont="1" applyFill="1" applyBorder="1" applyAlignment="1" applyProtection="1">
      <alignment horizontal="left" vertical="center" wrapText="1" indent="2"/>
      <protection/>
    </xf>
    <xf numFmtId="0" fontId="19" fillId="0" borderId="17" xfId="58" applyFont="1" applyFill="1" applyBorder="1" applyAlignment="1" applyProtection="1">
      <alignment horizontal="left" vertical="center" wrapText="1" indent="1"/>
      <protection/>
    </xf>
    <xf numFmtId="49" fontId="42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32" xfId="58" applyFont="1" applyFill="1" applyBorder="1" applyAlignment="1" applyProtection="1">
      <alignment horizontal="left" indent="2"/>
      <protection/>
    </xf>
    <xf numFmtId="49" fontId="42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0" xfId="58" applyFont="1" applyFill="1" applyBorder="1" applyAlignment="1" applyProtection="1">
      <alignment horizontal="left" indent="2"/>
      <protection/>
    </xf>
    <xf numFmtId="49" fontId="42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32" xfId="58" applyFont="1" applyFill="1" applyBorder="1" applyAlignment="1" applyProtection="1">
      <alignment horizontal="left" indent="2"/>
      <protection/>
    </xf>
    <xf numFmtId="0" fontId="19" fillId="0" borderId="0" xfId="58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applyProtection="1">
      <alignment vertical="center" wrapText="1"/>
      <protection/>
    </xf>
    <xf numFmtId="0" fontId="42" fillId="0" borderId="19" xfId="58" applyFont="1" applyFill="1" applyBorder="1" applyAlignment="1" applyProtection="1">
      <alignment horizontal="left" vertical="center" wrapText="1" indent="1"/>
      <protection/>
    </xf>
    <xf numFmtId="0" fontId="42" fillId="0" borderId="21" xfId="58" applyFont="1" applyFill="1" applyBorder="1" applyAlignment="1" applyProtection="1">
      <alignment horizontal="left" vertical="center" wrapText="1" indent="1"/>
      <protection/>
    </xf>
    <xf numFmtId="0" fontId="42" fillId="0" borderId="33" xfId="58" applyFont="1" applyFill="1" applyBorder="1" applyAlignment="1" applyProtection="1">
      <alignment horizontal="left" vertical="center" wrapText="1" indent="1"/>
      <protection/>
    </xf>
    <xf numFmtId="0" fontId="42" fillId="0" borderId="34" xfId="58" applyFont="1" applyFill="1" applyBorder="1" applyAlignment="1" applyProtection="1">
      <alignment horizontal="left" vertical="center" wrapText="1" indent="1"/>
      <protection/>
    </xf>
    <xf numFmtId="0" fontId="19" fillId="0" borderId="17" xfId="58" applyFont="1" applyFill="1" applyBorder="1" applyAlignment="1" applyProtection="1">
      <alignment vertical="center" wrapText="1"/>
      <protection/>
    </xf>
    <xf numFmtId="0" fontId="47" fillId="0" borderId="0" xfId="58" applyFont="1" applyFill="1">
      <alignment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0" fontId="42" fillId="0" borderId="36" xfId="0" applyFont="1" applyFill="1" applyBorder="1" applyAlignment="1" applyProtection="1">
      <alignment vertical="center" wrapText="1"/>
      <protection/>
    </xf>
    <xf numFmtId="0" fontId="42" fillId="0" borderId="31" xfId="58" applyFont="1" applyFill="1" applyBorder="1" applyAlignment="1" applyProtection="1">
      <alignment horizontal="left" vertical="center" wrapText="1" indent="2"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42" fillId="0" borderId="31" xfId="0" applyFont="1" applyFill="1" applyBorder="1" applyAlignment="1" applyProtection="1">
      <alignment vertical="center" wrapText="1"/>
      <protection/>
    </xf>
    <xf numFmtId="164" fontId="42" fillId="0" borderId="31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/>
    </xf>
    <xf numFmtId="0" fontId="42" fillId="0" borderId="21" xfId="0" applyFont="1" applyFill="1" applyBorder="1" applyAlignment="1" applyProtection="1">
      <alignment vertical="center" wrapText="1"/>
      <protection/>
    </xf>
    <xf numFmtId="164" fontId="42" fillId="0" borderId="21" xfId="0" applyNumberFormat="1" applyFont="1" applyFill="1" applyBorder="1" applyAlignment="1" applyProtection="1">
      <alignment vertical="center"/>
      <protection locked="0"/>
    </xf>
    <xf numFmtId="164" fontId="19" fillId="0" borderId="23" xfId="0" applyNumberFormat="1" applyFont="1" applyFill="1" applyBorder="1" applyAlignment="1" applyProtection="1">
      <alignment vertical="center"/>
      <protection/>
    </xf>
    <xf numFmtId="0" fontId="42" fillId="0" borderId="15" xfId="0" applyFont="1" applyFill="1" applyBorder="1" applyAlignment="1" applyProtection="1">
      <alignment vertical="center" wrapText="1"/>
      <protection/>
    </xf>
    <xf numFmtId="164" fontId="42" fillId="0" borderId="15" xfId="0" applyNumberFormat="1" applyFont="1" applyFill="1" applyBorder="1" applyAlignment="1" applyProtection="1">
      <alignment vertical="center"/>
      <protection locked="0"/>
    </xf>
    <xf numFmtId="164" fontId="19" fillId="0" borderId="17" xfId="0" applyNumberFormat="1" applyFont="1" applyFill="1" applyBorder="1" applyAlignment="1" applyProtection="1">
      <alignment vertical="center"/>
      <protection/>
    </xf>
    <xf numFmtId="164" fontId="19" fillId="0" borderId="1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19" fillId="0" borderId="0" xfId="0" applyFont="1" applyFill="1" applyAlignment="1" applyProtection="1">
      <alignment/>
      <protection/>
    </xf>
    <xf numFmtId="49" fontId="45" fillId="0" borderId="14" xfId="0" applyNumberFormat="1" applyFont="1" applyFill="1" applyBorder="1" applyAlignment="1" applyProtection="1">
      <alignment horizontal="left" vertical="center" indent="2"/>
      <protection/>
    </xf>
    <xf numFmtId="0" fontId="45" fillId="0" borderId="15" xfId="0" applyFont="1" applyFill="1" applyBorder="1" applyAlignment="1" applyProtection="1">
      <alignment horizontal="left" vertical="center" wrapText="1" indent="5"/>
      <protection/>
    </xf>
    <xf numFmtId="164" fontId="45" fillId="0" borderId="15" xfId="0" applyNumberFormat="1" applyFont="1" applyFill="1" applyBorder="1" applyAlignment="1" applyProtection="1">
      <alignment horizontal="left" vertical="center" indent="2"/>
      <protection locked="0"/>
    </xf>
    <xf numFmtId="0" fontId="45" fillId="0" borderId="0" xfId="0" applyFont="1" applyFill="1" applyAlignment="1">
      <alignment horizontal="left" indent="2"/>
    </xf>
    <xf numFmtId="0" fontId="44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horizontal="left" vertical="center"/>
      <protection/>
    </xf>
    <xf numFmtId="0" fontId="42" fillId="0" borderId="14" xfId="0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left"/>
      <protection locked="0"/>
    </xf>
    <xf numFmtId="0" fontId="42" fillId="0" borderId="0" xfId="0" applyFont="1" applyFill="1" applyAlignment="1">
      <alignment horizontal="left"/>
    </xf>
    <xf numFmtId="49" fontId="42" fillId="0" borderId="14" xfId="0" applyNumberFormat="1" applyFont="1" applyFill="1" applyBorder="1" applyAlignment="1" applyProtection="1">
      <alignment horizontal="left" vertical="center" indent="1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vertical="center" wrapText="1"/>
      <protection/>
    </xf>
    <xf numFmtId="164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38" xfId="0" applyFont="1" applyFill="1" applyBorder="1" applyAlignment="1" applyProtection="1">
      <alignment vertical="center" wrapText="1"/>
      <protection/>
    </xf>
    <xf numFmtId="0" fontId="42" fillId="0" borderId="22" xfId="0" applyFont="1" applyFill="1" applyBorder="1" applyAlignment="1" applyProtection="1">
      <alignment horizontal="left" vertical="center"/>
      <protection/>
    </xf>
    <xf numFmtId="0" fontId="19" fillId="0" borderId="27" xfId="0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2" fillId="0" borderId="39" xfId="0" applyFont="1" applyFill="1" applyBorder="1" applyAlignment="1" applyProtection="1">
      <alignment/>
      <protection locked="0"/>
    </xf>
    <xf numFmtId="0" fontId="42" fillId="0" borderId="39" xfId="0" applyFont="1" applyFill="1" applyBorder="1" applyAlignment="1" applyProtection="1">
      <alignment/>
      <protection/>
    </xf>
    <xf numFmtId="0" fontId="42" fillId="0" borderId="27" xfId="0" applyFont="1" applyFill="1" applyBorder="1" applyAlignment="1" applyProtection="1">
      <alignment/>
      <protection locked="0"/>
    </xf>
    <xf numFmtId="0" fontId="42" fillId="0" borderId="27" xfId="0" applyFont="1" applyFill="1" applyBorder="1" applyAlignment="1" applyProtection="1">
      <alignment/>
      <protection/>
    </xf>
    <xf numFmtId="0" fontId="42" fillId="0" borderId="40" xfId="58" applyFont="1" applyFill="1" applyBorder="1" applyAlignment="1" applyProtection="1">
      <alignment horizontal="left" vertical="center" wrapText="1" indent="2"/>
      <protection/>
    </xf>
    <xf numFmtId="0" fontId="2" fillId="0" borderId="0" xfId="58" applyFont="1" applyFill="1" applyAlignment="1" applyProtection="1">
      <alignment horizontal="left" indent="2"/>
      <protection/>
    </xf>
    <xf numFmtId="49" fontId="41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31" xfId="58" applyFont="1" applyFill="1" applyBorder="1" applyAlignment="1" applyProtection="1">
      <alignment horizontal="left" vertical="center" wrapText="1" indent="3"/>
      <protection/>
    </xf>
    <xf numFmtId="0" fontId="41" fillId="0" borderId="0" xfId="58" applyFont="1" applyFill="1">
      <alignment/>
      <protection/>
    </xf>
    <xf numFmtId="49" fontId="41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0" fontId="41" fillId="0" borderId="31" xfId="58" applyFont="1" applyFill="1" applyBorder="1" applyAlignment="1" applyProtection="1">
      <alignment horizontal="left" vertical="center" wrapText="1" indent="2"/>
      <protection/>
    </xf>
    <xf numFmtId="49" fontId="41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41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33" xfId="58" applyFont="1" applyFill="1" applyBorder="1" applyAlignment="1" applyProtection="1">
      <alignment horizontal="left" vertical="center" wrapText="1" indent="2"/>
      <protection/>
    </xf>
    <xf numFmtId="0" fontId="41" fillId="0" borderId="21" xfId="58" applyFont="1" applyFill="1" applyBorder="1" applyAlignment="1" applyProtection="1">
      <alignment horizontal="left" vertical="center" wrapText="1" indent="2"/>
      <protection/>
    </xf>
    <xf numFmtId="49" fontId="41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3" fontId="42" fillId="0" borderId="23" xfId="0" applyNumberFormat="1" applyFont="1" applyBorder="1" applyAlignment="1" applyProtection="1">
      <alignment horizontal="right" vertical="center" indent="1"/>
      <protection locked="0"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2" fillId="0" borderId="21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right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9" xfId="58" applyFont="1" applyFill="1" applyBorder="1" applyAlignment="1" applyProtection="1">
      <alignment horizontal="left" vertical="center" wrapText="1" indent="2"/>
      <protection/>
    </xf>
    <xf numFmtId="49" fontId="2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58" applyFont="1" applyFill="1">
      <alignment/>
      <protection/>
    </xf>
    <xf numFmtId="49" fontId="41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21" xfId="58" applyFont="1" applyFill="1" applyBorder="1" applyAlignment="1" applyProtection="1">
      <alignment horizontal="left" vertical="center" wrapText="1" indent="2"/>
      <protection/>
    </xf>
    <xf numFmtId="49" fontId="2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45" fillId="0" borderId="0" xfId="58" applyFont="1" applyFill="1">
      <alignment/>
      <protection/>
    </xf>
    <xf numFmtId="49" fontId="45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42" fillId="0" borderId="36" xfId="0" applyFont="1" applyFill="1" applyBorder="1" applyAlignment="1" applyProtection="1">
      <alignment vertical="center" wrapText="1"/>
      <protection/>
    </xf>
    <xf numFmtId="49" fontId="2" fillId="0" borderId="3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right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6" xfId="0" applyNumberFormat="1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/>
      <protection/>
    </xf>
    <xf numFmtId="164" fontId="6" fillId="0" borderId="27" xfId="0" applyNumberFormat="1" applyFont="1" applyFill="1" applyBorder="1" applyAlignment="1" applyProtection="1">
      <alignment horizontal="right" vertical="center" wrapText="1"/>
      <protection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0" xfId="0" applyNumberFormat="1" applyFont="1" applyFill="1" applyAlignment="1">
      <alignment horizontal="right" vertical="center"/>
    </xf>
    <xf numFmtId="164" fontId="41" fillId="0" borderId="0" xfId="0" applyNumberFormat="1" applyFont="1" applyFill="1" applyAlignment="1">
      <alignment textRotation="180" wrapText="1"/>
    </xf>
    <xf numFmtId="164" fontId="2" fillId="0" borderId="49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164" fontId="40" fillId="0" borderId="52" xfId="0" applyNumberFormat="1" applyFont="1" applyFill="1" applyBorder="1" applyAlignment="1" applyProtection="1">
      <alignment horizontal="right" vertical="center" wrapText="1"/>
      <protection/>
    </xf>
    <xf numFmtId="0" fontId="19" fillId="0" borderId="46" xfId="58" applyFont="1" applyFill="1" applyBorder="1" applyAlignment="1" applyProtection="1">
      <alignment horizontal="left" vertical="center" wrapText="1" indent="1"/>
      <protection/>
    </xf>
    <xf numFmtId="0" fontId="19" fillId="0" borderId="46" xfId="58" applyFont="1" applyFill="1" applyBorder="1" applyAlignment="1" applyProtection="1">
      <alignment vertical="center" wrapText="1"/>
      <protection/>
    </xf>
    <xf numFmtId="164" fontId="48" fillId="0" borderId="0" xfId="0" applyNumberFormat="1" applyFont="1" applyFill="1" applyAlignment="1">
      <alignment horizontal="center" vertical="center" wrapText="1"/>
    </xf>
    <xf numFmtId="164" fontId="48" fillId="0" borderId="0" xfId="0" applyNumberFormat="1" applyFont="1" applyFill="1" applyAlignment="1">
      <alignment vertical="center" wrapText="1"/>
    </xf>
    <xf numFmtId="164" fontId="49" fillId="0" borderId="0" xfId="0" applyNumberFormat="1" applyFont="1" applyFill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center" wrapText="1" indent="1"/>
      <protection/>
    </xf>
    <xf numFmtId="0" fontId="48" fillId="0" borderId="0" xfId="0" applyFont="1" applyFill="1" applyAlignment="1">
      <alignment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center" vertical="center" wrapText="1"/>
    </xf>
    <xf numFmtId="164" fontId="14" fillId="0" borderId="4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/>
      <protection locked="0"/>
    </xf>
    <xf numFmtId="164" fontId="6" fillId="0" borderId="35" xfId="0" applyNumberFormat="1" applyFont="1" applyFill="1" applyBorder="1" applyAlignment="1">
      <alignment horizontal="center" vertical="center" wrapText="1"/>
    </xf>
    <xf numFmtId="41" fontId="40" fillId="0" borderId="0" xfId="0" applyNumberFormat="1" applyFont="1" applyAlignment="1" applyProtection="1">
      <alignment horizontal="right" vertical="top"/>
      <protection locked="0"/>
    </xf>
    <xf numFmtId="41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58" applyNumberFormat="1" applyFont="1" applyFill="1" applyBorder="1" applyAlignment="1" applyProtection="1">
      <alignment horizontal="centerContinuous" vertical="center"/>
      <protection/>
    </xf>
    <xf numFmtId="41" fontId="20" fillId="0" borderId="0" xfId="0" applyNumberFormat="1" applyFont="1" applyFill="1" applyAlignment="1" applyProtection="1">
      <alignment horizontal="right"/>
      <protection/>
    </xf>
    <xf numFmtId="41" fontId="6" fillId="0" borderId="10" xfId="58" applyNumberFormat="1" applyFont="1" applyFill="1" applyBorder="1" applyAlignment="1" applyProtection="1">
      <alignment horizontal="center" vertical="center" wrapText="1"/>
      <protection/>
    </xf>
    <xf numFmtId="41" fontId="2" fillId="0" borderId="37" xfId="58" applyNumberFormat="1" applyFont="1" applyFill="1" applyBorder="1" applyAlignment="1" applyProtection="1">
      <alignment horizontal="right" vertical="center" wrapText="1"/>
      <protection locked="0"/>
    </xf>
    <xf numFmtId="41" fontId="41" fillId="0" borderId="37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3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3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37" xfId="58" applyNumberFormat="1" applyFont="1" applyFill="1" applyBorder="1" applyAlignment="1" applyProtection="1">
      <alignment horizontal="right" vertical="center" wrapText="1"/>
      <protection/>
    </xf>
    <xf numFmtId="41" fontId="2" fillId="0" borderId="23" xfId="58" applyNumberFormat="1" applyFont="1" applyFill="1" applyBorder="1" applyAlignment="1" applyProtection="1">
      <alignment horizontal="right" vertical="center" wrapText="1"/>
      <protection/>
    </xf>
    <xf numFmtId="41" fontId="2" fillId="0" borderId="54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4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37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4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0" xfId="58" applyNumberFormat="1" applyFont="1" applyFill="1" applyBorder="1" applyAlignment="1" applyProtection="1">
      <alignment horizontal="right" vertical="center" wrapText="1"/>
      <protection locked="0"/>
    </xf>
    <xf numFmtId="41" fontId="41" fillId="0" borderId="23" xfId="58" applyNumberFormat="1" applyFont="1" applyFill="1" applyBorder="1" applyAlignment="1" applyProtection="1">
      <alignment horizontal="right" vertical="center" wrapText="1"/>
      <protection/>
    </xf>
    <xf numFmtId="41" fontId="41" fillId="0" borderId="26" xfId="58" applyNumberFormat="1" applyFont="1" applyFill="1" applyBorder="1" applyAlignment="1" applyProtection="1">
      <alignment horizontal="right" vertical="center" wrapText="1"/>
      <protection/>
    </xf>
    <xf numFmtId="41" fontId="2" fillId="0" borderId="20" xfId="58" applyNumberFormat="1" applyFont="1" applyFill="1" applyBorder="1" applyAlignment="1" applyProtection="1">
      <alignment vertical="center" wrapText="1"/>
      <protection locked="0"/>
    </xf>
    <xf numFmtId="41" fontId="2" fillId="0" borderId="23" xfId="58" applyNumberFormat="1" applyFont="1" applyFill="1" applyBorder="1" applyAlignment="1" applyProtection="1">
      <alignment vertical="center" wrapText="1"/>
      <protection locked="0"/>
    </xf>
    <xf numFmtId="41" fontId="41" fillId="0" borderId="23" xfId="58" applyNumberFormat="1" applyFont="1" applyFill="1" applyBorder="1" applyAlignment="1" applyProtection="1">
      <alignment vertical="center" wrapText="1"/>
      <protection locked="0"/>
    </xf>
    <xf numFmtId="41" fontId="2" fillId="0" borderId="24" xfId="58" applyNumberFormat="1" applyFont="1" applyFill="1" applyBorder="1" applyAlignment="1" applyProtection="1">
      <alignment vertical="center" wrapText="1"/>
      <protection locked="0"/>
    </xf>
    <xf numFmtId="41" fontId="2" fillId="0" borderId="31" xfId="58" applyNumberFormat="1" applyFont="1" applyFill="1" applyBorder="1" applyAlignment="1" applyProtection="1">
      <alignment vertical="center" wrapText="1"/>
      <protection locked="0"/>
    </xf>
    <xf numFmtId="41" fontId="2" fillId="0" borderId="21" xfId="58" applyNumberFormat="1" applyFont="1" applyFill="1" applyBorder="1" applyAlignment="1" applyProtection="1">
      <alignment vertical="center" wrapText="1"/>
      <protection locked="0"/>
    </xf>
    <xf numFmtId="41" fontId="41" fillId="0" borderId="21" xfId="58" applyNumberFormat="1" applyFont="1" applyFill="1" applyBorder="1" applyAlignment="1" applyProtection="1">
      <alignment vertical="center" wrapText="1"/>
      <protection locked="0"/>
    </xf>
    <xf numFmtId="41" fontId="19" fillId="0" borderId="10" xfId="58" applyNumberFormat="1" applyFont="1" applyFill="1" applyBorder="1" applyAlignment="1" applyProtection="1">
      <alignment vertical="center" wrapText="1"/>
      <protection/>
    </xf>
    <xf numFmtId="41" fontId="2" fillId="0" borderId="20" xfId="58" applyNumberFormat="1" applyFont="1" applyFill="1" applyBorder="1" applyAlignment="1" applyProtection="1">
      <alignment vertical="center" wrapText="1"/>
      <protection/>
    </xf>
    <xf numFmtId="41" fontId="41" fillId="0" borderId="23" xfId="58" applyNumberFormat="1" applyFont="1" applyFill="1" applyBorder="1" applyAlignment="1" applyProtection="1">
      <alignment vertical="center" wrapText="1"/>
      <protection locked="0"/>
    </xf>
    <xf numFmtId="41" fontId="2" fillId="0" borderId="23" xfId="58" applyNumberFormat="1" applyFont="1" applyFill="1" applyBorder="1" applyAlignment="1" applyProtection="1">
      <alignment vertical="center" wrapText="1"/>
      <protection/>
    </xf>
    <xf numFmtId="41" fontId="19" fillId="0" borderId="10" xfId="58" applyNumberFormat="1" applyFont="1" applyFill="1" applyBorder="1" applyAlignment="1" applyProtection="1">
      <alignment horizontal="right" vertical="center" wrapText="1"/>
      <protection/>
    </xf>
    <xf numFmtId="41" fontId="18" fillId="0" borderId="0" xfId="58" applyNumberFormat="1" applyFont="1" applyFill="1">
      <alignment/>
      <protection/>
    </xf>
    <xf numFmtId="41" fontId="42" fillId="0" borderId="20" xfId="58" applyNumberFormat="1" applyFont="1" applyFill="1" applyBorder="1" applyAlignment="1" applyProtection="1">
      <alignment horizontal="right" vertical="center" wrapText="1"/>
      <protection/>
    </xf>
    <xf numFmtId="41" fontId="45" fillId="0" borderId="23" xfId="58" applyNumberFormat="1" applyFont="1" applyFill="1" applyBorder="1" applyAlignment="1" applyProtection="1">
      <alignment horizontal="right" vertical="center" wrapText="1"/>
      <protection/>
    </xf>
    <xf numFmtId="41" fontId="45" fillId="0" borderId="54" xfId="58" applyNumberFormat="1" applyFont="1" applyFill="1" applyBorder="1" applyAlignment="1" applyProtection="1">
      <alignment horizontal="right" vertical="center" wrapText="1"/>
      <protection/>
    </xf>
    <xf numFmtId="41" fontId="42" fillId="0" borderId="24" xfId="58" applyNumberFormat="1" applyFont="1" applyFill="1" applyBorder="1" applyAlignment="1" applyProtection="1">
      <alignment horizontal="right" vertical="center" wrapText="1"/>
      <protection/>
    </xf>
    <xf numFmtId="41" fontId="45" fillId="0" borderId="24" xfId="58" applyNumberFormat="1" applyFont="1" applyFill="1" applyBorder="1" applyAlignment="1" applyProtection="1">
      <alignment horizontal="right" vertical="center" wrapText="1"/>
      <protection/>
    </xf>
    <xf numFmtId="41" fontId="45" fillId="0" borderId="26" xfId="58" applyNumberFormat="1" applyFont="1" applyFill="1" applyBorder="1" applyAlignment="1" applyProtection="1">
      <alignment horizontal="right" vertical="center" wrapText="1"/>
      <protection/>
    </xf>
    <xf numFmtId="41" fontId="42" fillId="0" borderId="0" xfId="58" applyNumberFormat="1" applyFont="1" applyFill="1">
      <alignment/>
      <protection/>
    </xf>
    <xf numFmtId="41" fontId="19" fillId="0" borderId="27" xfId="0" applyNumberFormat="1" applyFont="1" applyFill="1" applyBorder="1" applyAlignment="1" applyProtection="1">
      <alignment vertical="center" wrapText="1"/>
      <protection/>
    </xf>
    <xf numFmtId="41" fontId="2" fillId="0" borderId="0" xfId="58" applyNumberFormat="1" applyFont="1" applyFill="1">
      <alignment/>
      <protection/>
    </xf>
    <xf numFmtId="49" fontId="4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15" xfId="58" applyFont="1" applyFill="1" applyBorder="1" applyAlignment="1" applyProtection="1">
      <alignment horizontal="left" vertical="center" wrapText="1" indent="2"/>
      <protection/>
    </xf>
    <xf numFmtId="41" fontId="41" fillId="0" borderId="24" xfId="58" applyNumberFormat="1" applyFont="1" applyFill="1" applyBorder="1" applyAlignment="1" applyProtection="1">
      <alignment vertical="center" wrapText="1"/>
      <protection locked="0"/>
    </xf>
    <xf numFmtId="41" fontId="43" fillId="0" borderId="0" xfId="0" applyNumberFormat="1" applyFont="1" applyAlignment="1" applyProtection="1">
      <alignment horizontal="right" vertical="top"/>
      <protection locked="0"/>
    </xf>
    <xf numFmtId="41" fontId="19" fillId="0" borderId="20" xfId="0" applyNumberFormat="1" applyFont="1" applyFill="1" applyBorder="1" applyAlignment="1" applyProtection="1">
      <alignment horizontal="center" vertical="center"/>
      <protection locked="0"/>
    </xf>
    <xf numFmtId="41" fontId="19" fillId="0" borderId="26" xfId="0" applyNumberFormat="1" applyFont="1" applyFill="1" applyBorder="1" applyAlignment="1" applyProtection="1" quotePrefix="1">
      <alignment horizontal="center" vertical="center"/>
      <protection locked="0"/>
    </xf>
    <xf numFmtId="41" fontId="19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19" fillId="0" borderId="0" xfId="58" applyNumberFormat="1" applyFont="1" applyFill="1" applyBorder="1" applyAlignment="1" applyProtection="1">
      <alignment horizontal="centerContinuous" vertical="center"/>
      <protection/>
    </xf>
    <xf numFmtId="41" fontId="44" fillId="0" borderId="0" xfId="0" applyNumberFormat="1" applyFont="1" applyFill="1" applyAlignment="1" applyProtection="1">
      <alignment horizontal="right"/>
      <protection/>
    </xf>
    <xf numFmtId="41" fontId="19" fillId="0" borderId="27" xfId="58" applyNumberFormat="1" applyFont="1" applyFill="1" applyBorder="1" applyAlignment="1" applyProtection="1">
      <alignment horizontal="center" vertical="center" wrapText="1"/>
      <protection/>
    </xf>
    <xf numFmtId="41" fontId="19" fillId="0" borderId="10" xfId="58" applyNumberFormat="1" applyFont="1" applyFill="1" applyBorder="1" applyAlignment="1" applyProtection="1">
      <alignment horizontal="center" vertical="center" wrapText="1"/>
      <protection/>
    </xf>
    <xf numFmtId="41" fontId="42" fillId="0" borderId="37" xfId="58" applyNumberFormat="1" applyFont="1" applyFill="1" applyBorder="1" applyAlignment="1" applyProtection="1">
      <alignment horizontal="right" vertical="center" wrapText="1"/>
      <protection locked="0"/>
    </xf>
    <xf numFmtId="41" fontId="42" fillId="0" borderId="37" xfId="58" applyNumberFormat="1" applyFont="1" applyFill="1" applyBorder="1" applyAlignment="1" applyProtection="1">
      <alignment horizontal="right" vertical="center" wrapText="1"/>
      <protection/>
    </xf>
    <xf numFmtId="41" fontId="42" fillId="0" borderId="23" xfId="58" applyNumberFormat="1" applyFont="1" applyFill="1" applyBorder="1" applyAlignment="1" applyProtection="1">
      <alignment horizontal="right" vertical="center" wrapText="1"/>
      <protection/>
    </xf>
    <xf numFmtId="41" fontId="42" fillId="0" borderId="23" xfId="58" applyNumberFormat="1" applyFont="1" applyFill="1" applyBorder="1" applyAlignment="1" applyProtection="1">
      <alignment horizontal="right" vertical="center" wrapText="1"/>
      <protection locked="0"/>
    </xf>
    <xf numFmtId="41" fontId="42" fillId="0" borderId="54" xfId="58" applyNumberFormat="1" applyFont="1" applyFill="1" applyBorder="1" applyAlignment="1" applyProtection="1">
      <alignment horizontal="right" vertical="center" wrapText="1"/>
      <protection locked="0"/>
    </xf>
    <xf numFmtId="41" fontId="42" fillId="0" borderId="37" xfId="58" applyNumberFormat="1" applyFont="1" applyFill="1" applyBorder="1" applyAlignment="1" applyProtection="1">
      <alignment horizontal="right" vertical="center" wrapText="1"/>
      <protection locked="0"/>
    </xf>
    <xf numFmtId="41" fontId="42" fillId="0" borderId="24" xfId="58" applyNumberFormat="1" applyFont="1" applyFill="1" applyBorder="1" applyAlignment="1" applyProtection="1">
      <alignment horizontal="right" vertical="center" wrapText="1"/>
      <protection locked="0"/>
    </xf>
    <xf numFmtId="41" fontId="42" fillId="0" borderId="20" xfId="58" applyNumberFormat="1" applyFont="1" applyFill="1" applyBorder="1" applyAlignment="1" applyProtection="1">
      <alignment horizontal="right" vertical="center" wrapText="1"/>
      <protection locked="0"/>
    </xf>
    <xf numFmtId="41" fontId="19" fillId="0" borderId="0" xfId="58" applyNumberFormat="1" applyFont="1" applyFill="1" applyBorder="1" applyAlignment="1" applyProtection="1">
      <alignment vertical="center" wrapText="1"/>
      <protection/>
    </xf>
    <xf numFmtId="41" fontId="42" fillId="0" borderId="20" xfId="58" applyNumberFormat="1" applyFont="1" applyFill="1" applyBorder="1" applyAlignment="1" applyProtection="1">
      <alignment vertical="center" wrapText="1"/>
      <protection locked="0"/>
    </xf>
    <xf numFmtId="41" fontId="42" fillId="0" borderId="23" xfId="58" applyNumberFormat="1" applyFont="1" applyFill="1" applyBorder="1" applyAlignment="1" applyProtection="1">
      <alignment vertical="center" wrapText="1"/>
      <protection locked="0"/>
    </xf>
    <xf numFmtId="41" fontId="42" fillId="0" borderId="24" xfId="58" applyNumberFormat="1" applyFont="1" applyFill="1" applyBorder="1" applyAlignment="1" applyProtection="1">
      <alignment vertical="center" wrapText="1"/>
      <protection locked="0"/>
    </xf>
    <xf numFmtId="41" fontId="42" fillId="0" borderId="37" xfId="58" applyNumberFormat="1" applyFont="1" applyFill="1" applyBorder="1" applyAlignment="1" applyProtection="1">
      <alignment vertical="center" wrapText="1"/>
      <protection locked="0"/>
    </xf>
    <xf numFmtId="41" fontId="19" fillId="0" borderId="27" xfId="0" applyNumberFormat="1" applyFont="1" applyFill="1" applyBorder="1" applyAlignment="1" applyProtection="1">
      <alignment vertical="center" wrapText="1"/>
      <protection/>
    </xf>
    <xf numFmtId="41" fontId="2" fillId="0" borderId="15" xfId="58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8" applyNumberFormat="1" applyFont="1" applyFill="1" applyBorder="1" applyAlignment="1" applyProtection="1">
      <alignment horizontal="centerContinuous" vertical="center"/>
      <protection/>
    </xf>
    <xf numFmtId="49" fontId="6" fillId="0" borderId="16" xfId="58" applyNumberFormat="1" applyFont="1" applyFill="1" applyBorder="1" applyAlignment="1" applyProtection="1">
      <alignment horizontal="center" vertical="center" wrapText="1"/>
      <protection/>
    </xf>
    <xf numFmtId="49" fontId="6" fillId="0" borderId="0" xfId="58" applyNumberFormat="1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ont="1" applyFill="1">
      <alignment/>
      <protection/>
    </xf>
    <xf numFmtId="49" fontId="42" fillId="0" borderId="0" xfId="58" applyNumberFormat="1" applyFont="1" applyFill="1">
      <alignment/>
      <protection/>
    </xf>
    <xf numFmtId="49" fontId="19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5" xfId="58" applyFont="1" applyFill="1" applyBorder="1" applyAlignment="1" applyProtection="1">
      <alignment horizontal="left" vertical="center" wrapText="1" indent="1"/>
      <protection/>
    </xf>
    <xf numFmtId="41" fontId="2" fillId="0" borderId="31" xfId="58" applyNumberFormat="1" applyFont="1" applyFill="1" applyBorder="1" applyAlignment="1" applyProtection="1">
      <alignment vertical="center" wrapText="1"/>
      <protection locked="0"/>
    </xf>
    <xf numFmtId="41" fontId="2" fillId="0" borderId="21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31" xfId="58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58" applyNumberFormat="1" applyFont="1" applyFill="1" applyBorder="1" applyAlignment="1" applyProtection="1">
      <alignment horizontal="left" vertical="center" wrapText="1" indent="1"/>
      <protection/>
    </xf>
    <xf numFmtId="41" fontId="2" fillId="0" borderId="15" xfId="58" applyNumberFormat="1" applyFont="1" applyFill="1" applyBorder="1" applyAlignment="1" applyProtection="1">
      <alignment horizontal="right" vertical="center" wrapText="1"/>
      <protection locked="0"/>
    </xf>
    <xf numFmtId="49" fontId="6" fillId="18" borderId="16" xfId="58" applyNumberFormat="1" applyFont="1" applyFill="1" applyBorder="1" applyAlignment="1" applyProtection="1">
      <alignment horizontal="left" vertical="center" wrapText="1" indent="1"/>
      <protection/>
    </xf>
    <xf numFmtId="0" fontId="6" fillId="18" borderId="17" xfId="58" applyFont="1" applyFill="1" applyBorder="1" applyAlignment="1" applyProtection="1">
      <alignment horizontal="left" vertical="center" wrapText="1" indent="1"/>
      <protection/>
    </xf>
    <xf numFmtId="41" fontId="6" fillId="18" borderId="10" xfId="58" applyNumberFormat="1" applyFont="1" applyFill="1" applyBorder="1" applyAlignment="1" applyProtection="1">
      <alignment horizontal="right" vertical="center" wrapText="1"/>
      <protection/>
    </xf>
    <xf numFmtId="0" fontId="2" fillId="18" borderId="0" xfId="58" applyFont="1" applyFill="1">
      <alignment/>
      <protection/>
    </xf>
    <xf numFmtId="0" fontId="6" fillId="18" borderId="55" xfId="58" applyFont="1" applyFill="1" applyBorder="1" applyAlignment="1" applyProtection="1">
      <alignment horizontal="left" vertical="center" wrapText="1" indent="1"/>
      <protection/>
    </xf>
    <xf numFmtId="41" fontId="6" fillId="18" borderId="27" xfId="58" applyNumberFormat="1" applyFont="1" applyFill="1" applyBorder="1" applyAlignment="1" applyProtection="1">
      <alignment horizontal="right" vertical="center" wrapText="1"/>
      <protection locked="0"/>
    </xf>
    <xf numFmtId="0" fontId="6" fillId="18" borderId="17" xfId="58" applyFont="1" applyFill="1" applyBorder="1" applyAlignment="1" applyProtection="1">
      <alignment horizontal="left" vertical="center" wrapText="1" indent="1"/>
      <protection/>
    </xf>
    <xf numFmtId="49" fontId="6" fillId="18" borderId="16" xfId="58" applyNumberFormat="1" applyFont="1" applyFill="1" applyBorder="1" applyAlignment="1" applyProtection="1">
      <alignment horizontal="left" vertical="center" indent="1"/>
      <protection/>
    </xf>
    <xf numFmtId="41" fontId="2" fillId="18" borderId="10" xfId="58" applyNumberFormat="1" applyFont="1" applyFill="1" applyBorder="1" applyAlignment="1" applyProtection="1">
      <alignment horizontal="right" vertical="center" wrapText="1"/>
      <protection locked="0"/>
    </xf>
    <xf numFmtId="49" fontId="2" fillId="0" borderId="31" xfId="58" applyNumberFormat="1" applyFont="1" applyFill="1" applyBorder="1" applyAlignment="1" applyProtection="1">
      <alignment horizontal="left" vertical="center" indent="1"/>
      <protection/>
    </xf>
    <xf numFmtId="0" fontId="2" fillId="0" borderId="31" xfId="58" applyFont="1" applyFill="1" applyBorder="1" applyAlignment="1" applyProtection="1">
      <alignment horizontal="left" vertical="center" wrapText="1" indent="2"/>
      <protection/>
    </xf>
    <xf numFmtId="49" fontId="2" fillId="0" borderId="15" xfId="58" applyNumberFormat="1" applyFont="1" applyFill="1" applyBorder="1" applyAlignment="1" applyProtection="1">
      <alignment horizontal="left" vertical="center" indent="1"/>
      <protection/>
    </xf>
    <xf numFmtId="0" fontId="2" fillId="0" borderId="40" xfId="58" applyFont="1" applyFill="1" applyBorder="1" applyAlignment="1" applyProtection="1">
      <alignment horizontal="left" vertical="center" wrapText="1" indent="2"/>
      <protection/>
    </xf>
    <xf numFmtId="41" fontId="6" fillId="18" borderId="10" xfId="58" applyNumberFormat="1" applyFont="1" applyFill="1" applyBorder="1" applyAlignment="1" applyProtection="1">
      <alignment horizontal="right" vertical="center" wrapText="1"/>
      <protection locked="0"/>
    </xf>
    <xf numFmtId="0" fontId="16" fillId="18" borderId="0" xfId="58" applyFont="1" applyFill="1">
      <alignment/>
      <protection/>
    </xf>
    <xf numFmtId="49" fontId="6" fillId="18" borderId="16" xfId="58" applyNumberFormat="1" applyFont="1" applyFill="1" applyBorder="1" applyAlignment="1" applyProtection="1">
      <alignment horizontal="left" vertical="center" wrapText="1" indent="1"/>
      <protection/>
    </xf>
    <xf numFmtId="41" fontId="6" fillId="18" borderId="10" xfId="58" applyNumberFormat="1" applyFont="1" applyFill="1" applyBorder="1" applyAlignment="1" applyProtection="1">
      <alignment horizontal="right" vertical="center" wrapText="1"/>
      <protection/>
    </xf>
    <xf numFmtId="0" fontId="2" fillId="18" borderId="0" xfId="58" applyFont="1" applyFill="1">
      <alignment/>
      <protection/>
    </xf>
    <xf numFmtId="41" fontId="20" fillId="18" borderId="10" xfId="58" applyNumberFormat="1" applyFont="1" applyFill="1" applyBorder="1" applyAlignment="1" applyProtection="1">
      <alignment horizontal="right" vertical="center" wrapText="1"/>
      <protection/>
    </xf>
    <xf numFmtId="0" fontId="6" fillId="18" borderId="0" xfId="58" applyFont="1" applyFill="1">
      <alignment/>
      <protection/>
    </xf>
    <xf numFmtId="41" fontId="6" fillId="18" borderId="10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1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58" applyFont="1" applyFill="1" applyBorder="1" applyAlignment="1" applyProtection="1">
      <alignment horizontal="left" indent="2"/>
      <protection/>
    </xf>
    <xf numFmtId="41" fontId="2" fillId="0" borderId="31" xfId="58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58" applyFont="1" applyFill="1" applyBorder="1" applyAlignment="1" applyProtection="1">
      <alignment horizontal="left" indent="2"/>
      <protection/>
    </xf>
    <xf numFmtId="41" fontId="2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8" applyFont="1" applyFill="1" applyAlignment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18" borderId="17" xfId="58" applyFont="1" applyFill="1" applyBorder="1" applyAlignment="1" applyProtection="1">
      <alignment vertical="center" wrapText="1"/>
      <protection/>
    </xf>
    <xf numFmtId="41" fontId="6" fillId="18" borderId="10" xfId="58" applyNumberFormat="1" applyFont="1" applyFill="1" applyBorder="1" applyAlignment="1" applyProtection="1">
      <alignment vertical="center" wrapText="1"/>
      <protection/>
    </xf>
    <xf numFmtId="41" fontId="6" fillId="18" borderId="10" xfId="58" applyNumberFormat="1" applyFont="1" applyFill="1" applyBorder="1" applyAlignment="1" applyProtection="1">
      <alignment vertical="center" wrapText="1"/>
      <protection locked="0"/>
    </xf>
    <xf numFmtId="49" fontId="19" fillId="18" borderId="16" xfId="58" applyNumberFormat="1" applyFont="1" applyFill="1" applyBorder="1" applyAlignment="1" applyProtection="1">
      <alignment horizontal="left" vertical="center" wrapText="1" indent="1"/>
      <protection/>
    </xf>
    <xf numFmtId="41" fontId="44" fillId="18" borderId="10" xfId="58" applyNumberFormat="1" applyFont="1" applyFill="1" applyBorder="1" applyAlignment="1" applyProtection="1">
      <alignment horizontal="right" vertical="center" wrapText="1"/>
      <protection/>
    </xf>
    <xf numFmtId="0" fontId="19" fillId="18" borderId="0" xfId="58" applyFont="1" applyFill="1">
      <alignment/>
      <protection/>
    </xf>
    <xf numFmtId="49" fontId="19" fillId="15" borderId="16" xfId="58" applyNumberFormat="1" applyFont="1" applyFill="1" applyBorder="1" applyAlignment="1" applyProtection="1">
      <alignment horizontal="left" vertical="center" wrapText="1" indent="1"/>
      <protection/>
    </xf>
    <xf numFmtId="0" fontId="44" fillId="15" borderId="17" xfId="58" applyFont="1" applyFill="1" applyBorder="1" applyAlignment="1" applyProtection="1">
      <alignment horizontal="left" vertical="center" wrapText="1" indent="1"/>
      <protection/>
    </xf>
    <xf numFmtId="41" fontId="44" fillId="15" borderId="10" xfId="58" applyNumberFormat="1" applyFont="1" applyFill="1" applyBorder="1" applyAlignment="1" applyProtection="1">
      <alignment horizontal="right" vertical="center" wrapText="1"/>
      <protection/>
    </xf>
    <xf numFmtId="0" fontId="19" fillId="15" borderId="0" xfId="58" applyFont="1" applyFill="1">
      <alignment/>
      <protection/>
    </xf>
    <xf numFmtId="49" fontId="19" fillId="15" borderId="16" xfId="58" applyNumberFormat="1" applyFont="1" applyFill="1" applyBorder="1" applyAlignment="1" applyProtection="1">
      <alignment horizontal="left" vertical="center" wrapText="1" indent="1"/>
      <protection/>
    </xf>
    <xf numFmtId="0" fontId="44" fillId="15" borderId="17" xfId="58" applyFont="1" applyFill="1" applyBorder="1" applyAlignment="1" applyProtection="1">
      <alignment horizontal="left" vertical="center" wrapText="1" indent="1"/>
      <protection/>
    </xf>
    <xf numFmtId="41" fontId="19" fillId="15" borderId="10" xfId="58" applyNumberFormat="1" applyFont="1" applyFill="1" applyBorder="1" applyAlignment="1" applyProtection="1">
      <alignment vertical="center" wrapText="1"/>
      <protection/>
    </xf>
    <xf numFmtId="0" fontId="42" fillId="15" borderId="0" xfId="58" applyFont="1" applyFill="1">
      <alignment/>
      <protection/>
    </xf>
    <xf numFmtId="0" fontId="6" fillId="18" borderId="17" xfId="58" applyFont="1" applyFill="1" applyBorder="1" applyAlignment="1" applyProtection="1">
      <alignment horizontal="left" vertical="center" wrapText="1"/>
      <protection/>
    </xf>
    <xf numFmtId="41" fontId="2" fillId="18" borderId="10" xfId="58" applyNumberFormat="1" applyFont="1" applyFill="1" applyBorder="1" applyAlignment="1" applyProtection="1">
      <alignment vertical="center" wrapText="1"/>
      <protection locked="0"/>
    </xf>
    <xf numFmtId="0" fontId="6" fillId="18" borderId="0" xfId="58" applyFont="1" applyFill="1">
      <alignment/>
      <protection/>
    </xf>
    <xf numFmtId="49" fontId="19" fillId="18" borderId="16" xfId="58" applyNumberFormat="1" applyFont="1" applyFill="1" applyBorder="1" applyAlignment="1" applyProtection="1">
      <alignment horizontal="left" vertical="center" wrapText="1" indent="1"/>
      <protection/>
    </xf>
    <xf numFmtId="0" fontId="19" fillId="18" borderId="17" xfId="58" applyFont="1" applyFill="1" applyBorder="1" applyAlignment="1" applyProtection="1">
      <alignment vertical="center" wrapText="1"/>
      <protection/>
    </xf>
    <xf numFmtId="41" fontId="19" fillId="18" borderId="10" xfId="58" applyNumberFormat="1" applyFont="1" applyFill="1" applyBorder="1" applyAlignment="1" applyProtection="1">
      <alignment horizontal="right" vertical="center" wrapText="1"/>
      <protection/>
    </xf>
    <xf numFmtId="0" fontId="42" fillId="18" borderId="56" xfId="58" applyFont="1" applyFill="1" applyBorder="1">
      <alignment/>
      <protection/>
    </xf>
    <xf numFmtId="0" fontId="42" fillId="18" borderId="0" xfId="58" applyFont="1" applyFill="1">
      <alignment/>
      <protection/>
    </xf>
    <xf numFmtId="0" fontId="19" fillId="18" borderId="17" xfId="58" applyFont="1" applyFill="1" applyBorder="1" applyAlignment="1" applyProtection="1">
      <alignment vertical="center" wrapText="1"/>
      <protection/>
    </xf>
    <xf numFmtId="41" fontId="19" fillId="18" borderId="10" xfId="58" applyNumberFormat="1" applyFont="1" applyFill="1" applyBorder="1" applyAlignment="1" applyProtection="1">
      <alignment horizontal="right" vertical="center" wrapText="1"/>
      <protection/>
    </xf>
    <xf numFmtId="0" fontId="42" fillId="18" borderId="0" xfId="58" applyFont="1" applyFill="1">
      <alignment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 locked="0"/>
    </xf>
    <xf numFmtId="41" fontId="6" fillId="0" borderId="26" xfId="0" applyNumberFormat="1" applyFont="1" applyFill="1" applyBorder="1" applyAlignment="1" applyProtection="1" quotePrefix="1">
      <alignment horizontal="center" vertical="center"/>
      <protection locked="0"/>
    </xf>
    <xf numFmtId="41" fontId="41" fillId="0" borderId="37" xfId="58" applyNumberFormat="1" applyFont="1" applyFill="1" applyBorder="1" applyAlignment="1" applyProtection="1">
      <alignment horizontal="right" vertical="center" wrapText="1"/>
      <protection/>
    </xf>
    <xf numFmtId="41" fontId="41" fillId="0" borderId="21" xfId="58" applyNumberFormat="1" applyFont="1" applyFill="1" applyBorder="1" applyAlignment="1" applyProtection="1">
      <alignment horizontal="right" vertical="center" wrapText="1"/>
      <protection/>
    </xf>
    <xf numFmtId="41" fontId="41" fillId="0" borderId="54" xfId="58" applyNumberFormat="1" applyFont="1" applyFill="1" applyBorder="1" applyAlignment="1" applyProtection="1">
      <alignment horizontal="right" vertical="center" wrapText="1"/>
      <protection/>
    </xf>
    <xf numFmtId="41" fontId="41" fillId="0" borderId="23" xfId="58" applyNumberFormat="1" applyFont="1" applyFill="1" applyBorder="1" applyAlignment="1" applyProtection="1">
      <alignment horizontal="right" vertical="center" wrapText="1"/>
      <protection locked="0"/>
    </xf>
    <xf numFmtId="0" fontId="6" fillId="18" borderId="16" xfId="58" applyFont="1" applyFill="1" applyBorder="1" applyAlignment="1" applyProtection="1">
      <alignment horizontal="left" vertical="center" wrapText="1" indent="1"/>
      <protection/>
    </xf>
    <xf numFmtId="0" fontId="41" fillId="0" borderId="21" xfId="58" applyFont="1" applyFill="1" applyBorder="1" applyAlignment="1" applyProtection="1">
      <alignment horizontal="left" vertical="center" wrapText="1" indent="3"/>
      <protection/>
    </xf>
    <xf numFmtId="0" fontId="19" fillId="15" borderId="16" xfId="58" applyFont="1" applyFill="1" applyBorder="1" applyAlignment="1" applyProtection="1">
      <alignment horizontal="left" vertical="center" wrapText="1" indent="1"/>
      <protection/>
    </xf>
    <xf numFmtId="41" fontId="19" fillId="0" borderId="46" xfId="58" applyNumberFormat="1" applyFont="1" applyFill="1" applyBorder="1" applyAlignment="1" applyProtection="1">
      <alignment vertical="center" wrapText="1"/>
      <protection/>
    </xf>
    <xf numFmtId="0" fontId="19" fillId="0" borderId="35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18" borderId="11" xfId="58" applyFont="1" applyFill="1" applyBorder="1" applyAlignment="1" applyProtection="1">
      <alignment horizontal="left" vertical="center" wrapText="1" indent="1"/>
      <protection/>
    </xf>
    <xf numFmtId="0" fontId="19" fillId="18" borderId="12" xfId="58" applyFont="1" applyFill="1" applyBorder="1" applyAlignment="1" applyProtection="1">
      <alignment horizontal="left" vertical="center" wrapText="1" indent="1"/>
      <protection/>
    </xf>
    <xf numFmtId="41" fontId="19" fillId="18" borderId="13" xfId="58" applyNumberFormat="1" applyFont="1" applyFill="1" applyBorder="1" applyAlignment="1" applyProtection="1">
      <alignment horizontal="right" vertical="center" wrapText="1"/>
      <protection/>
    </xf>
    <xf numFmtId="0" fontId="19" fillId="18" borderId="16" xfId="58" applyFont="1" applyFill="1" applyBorder="1" applyAlignment="1" applyProtection="1">
      <alignment horizontal="left" vertical="center" wrapText="1" indent="1"/>
      <protection/>
    </xf>
    <xf numFmtId="0" fontId="19" fillId="18" borderId="17" xfId="58" applyFont="1" applyFill="1" applyBorder="1" applyAlignment="1" applyProtection="1">
      <alignment horizontal="left" vertical="center" wrapText="1" indent="1"/>
      <protection/>
    </xf>
    <xf numFmtId="0" fontId="19" fillId="18" borderId="17" xfId="58" applyFont="1" applyFill="1" applyBorder="1" applyAlignment="1" applyProtection="1">
      <alignment horizontal="left" vertical="center" wrapText="1" indent="1"/>
      <protection/>
    </xf>
    <xf numFmtId="41" fontId="19" fillId="18" borderId="10" xfId="58" applyNumberFormat="1" applyFont="1" applyFill="1" applyBorder="1" applyAlignment="1" applyProtection="1">
      <alignment horizontal="right" vertical="center" wrapText="1"/>
      <protection locked="0"/>
    </xf>
    <xf numFmtId="0" fontId="19" fillId="18" borderId="16" xfId="58" applyFont="1" applyFill="1" applyBorder="1" applyAlignment="1" applyProtection="1">
      <alignment horizontal="left" vertical="center" wrapText="1" indent="1"/>
      <protection/>
    </xf>
    <xf numFmtId="49" fontId="19" fillId="18" borderId="16" xfId="58" applyNumberFormat="1" applyFont="1" applyFill="1" applyBorder="1" applyAlignment="1" applyProtection="1">
      <alignment horizontal="left" vertical="center" indent="1"/>
      <protection/>
    </xf>
    <xf numFmtId="41" fontId="42" fillId="18" borderId="10" xfId="58" applyNumberFormat="1" applyFont="1" applyFill="1" applyBorder="1" applyAlignment="1" applyProtection="1">
      <alignment horizontal="right" vertical="center" wrapText="1"/>
      <protection locked="0"/>
    </xf>
    <xf numFmtId="41" fontId="19" fillId="18" borderId="10" xfId="58" applyNumberFormat="1" applyFont="1" applyFill="1" applyBorder="1" applyAlignment="1" applyProtection="1">
      <alignment horizontal="right" vertical="center" wrapText="1"/>
      <protection locked="0"/>
    </xf>
    <xf numFmtId="0" fontId="19" fillId="18" borderId="57" xfId="58" applyFont="1" applyFill="1" applyBorder="1" applyAlignment="1" applyProtection="1">
      <alignment horizontal="left" indent="1"/>
      <protection/>
    </xf>
    <xf numFmtId="41" fontId="42" fillId="18" borderId="10" xfId="58" applyNumberFormat="1" applyFont="1" applyFill="1" applyBorder="1" applyAlignment="1" applyProtection="1">
      <alignment horizontal="right" vertical="center" wrapText="1"/>
      <protection locked="0"/>
    </xf>
    <xf numFmtId="0" fontId="45" fillId="0" borderId="33" xfId="58" applyFont="1" applyFill="1" applyBorder="1" applyAlignment="1" applyProtection="1">
      <alignment horizontal="left" vertical="center" wrapText="1" indent="2"/>
      <protection/>
    </xf>
    <xf numFmtId="41" fontId="45" fillId="0" borderId="23" xfId="58" applyNumberFormat="1" applyFont="1" applyFill="1" applyBorder="1" applyAlignment="1" applyProtection="1">
      <alignment vertical="center" wrapText="1"/>
      <protection locked="0"/>
    </xf>
    <xf numFmtId="0" fontId="45" fillId="0" borderId="21" xfId="58" applyFont="1" applyFill="1" applyBorder="1" applyAlignment="1" applyProtection="1">
      <alignment horizontal="left" vertical="center" wrapText="1" indent="2"/>
      <protection/>
    </xf>
    <xf numFmtId="0" fontId="45" fillId="0" borderId="31" xfId="58" applyFont="1" applyFill="1" applyBorder="1" applyAlignment="1" applyProtection="1">
      <alignment horizontal="left" vertical="center" wrapText="1" indent="2"/>
      <protection/>
    </xf>
    <xf numFmtId="41" fontId="45" fillId="0" borderId="37" xfId="58" applyNumberFormat="1" applyFont="1" applyFill="1" applyBorder="1" applyAlignment="1" applyProtection="1">
      <alignment vertical="center" wrapText="1"/>
      <protection locked="0"/>
    </xf>
    <xf numFmtId="49" fontId="45" fillId="0" borderId="29" xfId="58" applyNumberFormat="1" applyFont="1" applyFill="1" applyBorder="1" applyAlignment="1" applyProtection="1">
      <alignment horizontal="left" vertical="center" wrapText="1" indent="1"/>
      <protection/>
    </xf>
    <xf numFmtId="41" fontId="19" fillId="18" borderId="10" xfId="58" applyNumberFormat="1" applyFont="1" applyFill="1" applyBorder="1" applyAlignment="1" applyProtection="1">
      <alignment vertical="center" wrapText="1"/>
      <protection locked="0"/>
    </xf>
    <xf numFmtId="0" fontId="42" fillId="15" borderId="0" xfId="58" applyFont="1" applyFill="1">
      <alignment/>
      <protection/>
    </xf>
    <xf numFmtId="49" fontId="19" fillId="18" borderId="29" xfId="58" applyNumberFormat="1" applyFont="1" applyFill="1" applyBorder="1" applyAlignment="1" applyProtection="1">
      <alignment horizontal="left" vertical="center" wrapText="1" indent="1"/>
      <protection/>
    </xf>
    <xf numFmtId="0" fontId="19" fillId="18" borderId="40" xfId="58" applyFont="1" applyFill="1" applyBorder="1" applyAlignment="1" applyProtection="1">
      <alignment horizontal="left" vertical="center" wrapText="1"/>
      <protection/>
    </xf>
    <xf numFmtId="41" fontId="42" fillId="18" borderId="54" xfId="58" applyNumberFormat="1" applyFont="1" applyFill="1" applyBorder="1" applyAlignment="1" applyProtection="1">
      <alignment vertical="center" wrapText="1"/>
      <protection locked="0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0" fontId="44" fillId="15" borderId="16" xfId="58" applyFont="1" applyFill="1" applyBorder="1" applyAlignment="1" applyProtection="1">
      <alignment horizontal="left" vertical="center" wrapText="1" indent="1"/>
      <protection/>
    </xf>
    <xf numFmtId="41" fontId="44" fillId="15" borderId="10" xfId="58" applyNumberFormat="1" applyFont="1" applyFill="1" applyBorder="1" applyAlignment="1" applyProtection="1">
      <alignment vertical="center" wrapText="1"/>
      <protection/>
    </xf>
    <xf numFmtId="0" fontId="45" fillId="15" borderId="0" xfId="58" applyFont="1" applyFill="1">
      <alignment/>
      <protection/>
    </xf>
    <xf numFmtId="164" fontId="2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33" xfId="0" applyNumberFormat="1" applyFont="1" applyFill="1" applyBorder="1" applyAlignment="1">
      <alignment horizontal="left" vertical="center" wrapText="1" indent="1"/>
    </xf>
    <xf numFmtId="164" fontId="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1" xfId="0" applyNumberFormat="1" applyFont="1" applyFill="1" applyBorder="1" applyAlignment="1">
      <alignment horizontal="left" vertical="center" wrapText="1" indent="1"/>
    </xf>
    <xf numFmtId="164" fontId="6" fillId="0" borderId="25" xfId="0" applyNumberFormat="1" applyFont="1" applyFill="1" applyBorder="1" applyAlignment="1">
      <alignment horizontal="left" vertical="center" wrapText="1" indent="1"/>
    </xf>
    <xf numFmtId="164" fontId="6" fillId="0" borderId="58" xfId="0" applyNumberFormat="1" applyFont="1" applyFill="1" applyBorder="1" applyAlignment="1" applyProtection="1">
      <alignment horizontal="right" vertical="center" wrapText="1"/>
      <protection/>
    </xf>
    <xf numFmtId="41" fontId="12" fillId="0" borderId="21" xfId="0" applyNumberFormat="1" applyFont="1" applyFill="1" applyBorder="1" applyAlignment="1" applyProtection="1">
      <alignment vertical="center" wrapText="1"/>
      <protection locked="0"/>
    </xf>
    <xf numFmtId="4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3" xfId="0" applyNumberFormat="1" applyFont="1" applyFill="1" applyBorder="1" applyAlignment="1" applyProtection="1">
      <alignment vertical="center" wrapText="1"/>
      <protection/>
    </xf>
    <xf numFmtId="41" fontId="12" fillId="0" borderId="17" xfId="0" applyNumberFormat="1" applyFont="1" applyFill="1" applyBorder="1" applyAlignment="1" applyProtection="1">
      <alignment vertical="center" wrapText="1"/>
      <protection/>
    </xf>
    <xf numFmtId="41" fontId="12" fillId="19" borderId="17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7" fillId="0" borderId="17" xfId="0" applyNumberFormat="1" applyFont="1" applyFill="1" applyBorder="1" applyAlignment="1" applyProtection="1">
      <alignment vertical="center" wrapText="1"/>
      <protection/>
    </xf>
    <xf numFmtId="41" fontId="7" fillId="19" borderId="17" xfId="0" applyNumberFormat="1" applyFont="1" applyFill="1" applyBorder="1" applyAlignment="1" applyProtection="1">
      <alignment vertical="center" wrapText="1"/>
      <protection/>
    </xf>
    <xf numFmtId="168" fontId="7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42" xfId="0" applyNumberFormat="1" applyFont="1" applyFill="1" applyBorder="1" applyAlignment="1" applyProtection="1">
      <alignment vertical="center"/>
      <protection/>
    </xf>
    <xf numFmtId="41" fontId="7" fillId="0" borderId="43" xfId="0" applyNumberFormat="1" applyFont="1" applyFill="1" applyBorder="1" applyAlignment="1" applyProtection="1">
      <alignment horizontal="center" vertical="center"/>
      <protection/>
    </xf>
    <xf numFmtId="41" fontId="7" fillId="0" borderId="44" xfId="0" applyNumberFormat="1" applyFont="1" applyFill="1" applyBorder="1" applyAlignment="1" applyProtection="1">
      <alignment horizontal="center" vertical="center"/>
      <protection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vertical="center"/>
      <protection/>
    </xf>
    <xf numFmtId="41" fontId="17" fillId="0" borderId="14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1" xfId="0" applyNumberFormat="1" applyFont="1" applyFill="1" applyBorder="1" applyAlignment="1" applyProtection="1">
      <alignment vertical="center"/>
      <protection locked="0"/>
    </xf>
    <xf numFmtId="41" fontId="17" fillId="0" borderId="23" xfId="0" applyNumberFormat="1" applyFont="1" applyFill="1" applyBorder="1" applyAlignment="1" applyProtection="1">
      <alignment vertical="center"/>
      <protection/>
    </xf>
    <xf numFmtId="41" fontId="14" fillId="0" borderId="14" xfId="0" applyNumberFormat="1" applyFont="1" applyFill="1" applyBorder="1" applyAlignment="1" applyProtection="1">
      <alignment vertical="center"/>
      <protection/>
    </xf>
    <xf numFmtId="41" fontId="14" fillId="0" borderId="21" xfId="0" applyNumberFormat="1" applyFont="1" applyFill="1" applyBorder="1" applyAlignment="1" applyProtection="1">
      <alignment vertical="center"/>
      <protection locked="0"/>
    </xf>
    <xf numFmtId="41" fontId="14" fillId="0" borderId="23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4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164" fontId="3" fillId="0" borderId="0" xfId="58" applyNumberFormat="1" applyFont="1" applyFill="1" applyBorder="1" applyAlignment="1" applyProtection="1">
      <alignment vertical="center"/>
      <protection/>
    </xf>
    <xf numFmtId="49" fontId="3" fillId="0" borderId="16" xfId="58" applyNumberFormat="1" applyFont="1" applyFill="1" applyBorder="1" applyAlignment="1" applyProtection="1">
      <alignment horizontal="center" vertical="center" wrapText="1"/>
      <protection/>
    </xf>
    <xf numFmtId="0" fontId="3" fillId="0" borderId="17" xfId="58" applyFont="1" applyFill="1" applyBorder="1" applyAlignment="1" applyProtection="1">
      <alignment horizontal="center" vertical="center" wrapText="1"/>
      <protection/>
    </xf>
    <xf numFmtId="0" fontId="3" fillId="0" borderId="55" xfId="58" applyFont="1" applyFill="1" applyBorder="1" applyAlignment="1" applyProtection="1">
      <alignment horizontal="center" vertical="center" wrapText="1"/>
      <protection/>
    </xf>
    <xf numFmtId="41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Alignment="1">
      <alignment horizontal="center"/>
      <protection/>
    </xf>
    <xf numFmtId="49" fontId="3" fillId="18" borderId="16" xfId="58" applyNumberFormat="1" applyFont="1" applyFill="1" applyBorder="1" applyAlignment="1" applyProtection="1">
      <alignment horizontal="left" vertical="center" wrapText="1" indent="1"/>
      <protection/>
    </xf>
    <xf numFmtId="0" fontId="3" fillId="18" borderId="17" xfId="58" applyFont="1" applyFill="1" applyBorder="1" applyAlignment="1" applyProtection="1">
      <alignment horizontal="left" vertical="center" wrapText="1" indent="1"/>
      <protection/>
    </xf>
    <xf numFmtId="0" fontId="0" fillId="18" borderId="0" xfId="58" applyFont="1" applyFill="1">
      <alignment/>
      <protection/>
    </xf>
    <xf numFmtId="49" fontId="0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31" xfId="58" applyFont="1" applyFill="1" applyBorder="1" applyAlignment="1" applyProtection="1">
      <alignment horizontal="left" vertical="center" wrapText="1" indent="2"/>
      <protection/>
    </xf>
    <xf numFmtId="49" fontId="52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31" xfId="58" applyFont="1" applyFill="1" applyBorder="1" applyAlignment="1" applyProtection="1">
      <alignment horizontal="left" vertical="center" wrapText="1" indent="3"/>
      <protection/>
    </xf>
    <xf numFmtId="0" fontId="52" fillId="0" borderId="0" xfId="58" applyFont="1" applyFill="1">
      <alignment/>
      <protection/>
    </xf>
    <xf numFmtId="49" fontId="0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58" applyFont="1" applyFill="1" applyBorder="1" applyAlignment="1" applyProtection="1">
      <alignment horizontal="left" vertical="center" wrapText="1" indent="2"/>
      <protection/>
    </xf>
    <xf numFmtId="0" fontId="0" fillId="0" borderId="31" xfId="58" applyFont="1" applyFill="1" applyBorder="1" applyAlignment="1" applyProtection="1">
      <alignment horizontal="left" vertical="center" wrapText="1" indent="1"/>
      <protection/>
    </xf>
    <xf numFmtId="0" fontId="0" fillId="0" borderId="21" xfId="58" applyFont="1" applyFill="1" applyBorder="1" applyAlignment="1" applyProtection="1">
      <alignment horizontal="left" vertical="center" wrapText="1" indent="1"/>
      <protection/>
    </xf>
    <xf numFmtId="0" fontId="0" fillId="0" borderId="15" xfId="58" applyFont="1" applyFill="1" applyBorder="1" applyAlignment="1" applyProtection="1">
      <alignment horizontal="left" vertical="center" wrapText="1" indent="1"/>
      <protection/>
    </xf>
    <xf numFmtId="0" fontId="0" fillId="0" borderId="21" xfId="58" applyFont="1" applyFill="1" applyBorder="1" applyAlignment="1" applyProtection="1">
      <alignment horizontal="left" indent="2"/>
      <protection/>
    </xf>
    <xf numFmtId="0" fontId="0" fillId="0" borderId="15" xfId="58" applyFont="1" applyFill="1" applyBorder="1" applyAlignment="1" applyProtection="1">
      <alignment horizontal="left" indent="2"/>
      <protection/>
    </xf>
    <xf numFmtId="49" fontId="0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58" applyFont="1" applyFill="1" applyBorder="1" applyAlignment="1" applyProtection="1">
      <alignment horizontal="left" vertical="center" wrapText="1" indent="2"/>
      <protection/>
    </xf>
    <xf numFmtId="49" fontId="3" fillId="18" borderId="16" xfId="58" applyNumberFormat="1" applyFont="1" applyFill="1" applyBorder="1" applyAlignment="1" applyProtection="1">
      <alignment horizontal="left" vertical="center" indent="1"/>
      <protection/>
    </xf>
    <xf numFmtId="0" fontId="0" fillId="0" borderId="40" xfId="58" applyFont="1" applyFill="1" applyBorder="1" applyAlignment="1" applyProtection="1">
      <alignment horizontal="left" vertical="center" wrapText="1" indent="2"/>
      <protection/>
    </xf>
    <xf numFmtId="0" fontId="53" fillId="18" borderId="0" xfId="58" applyFont="1" applyFill="1">
      <alignment/>
      <protection/>
    </xf>
    <xf numFmtId="49" fontId="0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3" fillId="15" borderId="16" xfId="58" applyNumberFormat="1" applyFont="1" applyFill="1" applyBorder="1" applyAlignment="1" applyProtection="1">
      <alignment horizontal="left" vertical="center" wrapText="1" indent="1"/>
      <protection/>
    </xf>
    <xf numFmtId="0" fontId="3" fillId="15" borderId="0" xfId="58" applyFont="1" applyFill="1">
      <alignment/>
      <protection/>
    </xf>
    <xf numFmtId="49" fontId="52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21" xfId="58" applyFont="1" applyFill="1" applyBorder="1" applyAlignment="1" applyProtection="1">
      <alignment horizontal="left" vertical="center" wrapText="1" indent="2"/>
      <protection/>
    </xf>
    <xf numFmtId="0" fontId="3" fillId="0" borderId="0" xfId="58" applyFont="1" applyFill="1">
      <alignment/>
      <protection/>
    </xf>
    <xf numFmtId="49" fontId="52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53" xfId="58" applyFont="1" applyFill="1" applyBorder="1" applyAlignment="1" applyProtection="1">
      <alignment horizontal="left" vertical="center" wrapText="1" indent="2"/>
      <protection/>
    </xf>
    <xf numFmtId="0" fontId="3" fillId="18" borderId="0" xfId="58" applyFont="1" applyFill="1">
      <alignment/>
      <protection/>
    </xf>
    <xf numFmtId="49" fontId="3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3" fillId="0" borderId="17" xfId="58" applyFont="1" applyFill="1" applyBorder="1" applyAlignment="1" applyProtection="1">
      <alignment horizontal="left" vertical="center" wrapText="1" indent="1"/>
      <protection/>
    </xf>
    <xf numFmtId="0" fontId="51" fillId="0" borderId="0" xfId="58" applyFont="1" applyFill="1" applyBorder="1" applyAlignment="1" applyProtection="1">
      <alignment horizontal="left" vertical="center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 locked="0"/>
    </xf>
    <xf numFmtId="49" fontId="3" fillId="18" borderId="42" xfId="58" applyNumberFormat="1" applyFont="1" applyFill="1" applyBorder="1" applyAlignment="1" applyProtection="1">
      <alignment horizontal="left" vertical="center" wrapText="1" indent="1"/>
      <protection/>
    </xf>
    <xf numFmtId="0" fontId="3" fillId="18" borderId="43" xfId="58" applyFont="1" applyFill="1" applyBorder="1" applyAlignment="1" applyProtection="1">
      <alignment vertical="center" wrapText="1"/>
      <protection/>
    </xf>
    <xf numFmtId="41" fontId="3" fillId="18" borderId="44" xfId="58" applyNumberFormat="1" applyFont="1" applyFill="1" applyBorder="1" applyAlignment="1" applyProtection="1">
      <alignment vertical="center" wrapText="1"/>
      <protection/>
    </xf>
    <xf numFmtId="0" fontId="0" fillId="0" borderId="19" xfId="58" applyFont="1" applyFill="1" applyBorder="1" applyAlignment="1" applyProtection="1">
      <alignment horizontal="left" vertical="center" wrapText="1" indent="1"/>
      <protection/>
    </xf>
    <xf numFmtId="41" fontId="0" fillId="0" borderId="20" xfId="58" applyNumberFormat="1" applyFont="1" applyFill="1" applyBorder="1" applyAlignment="1" applyProtection="1">
      <alignment vertical="center" wrapText="1"/>
      <protection locked="0"/>
    </xf>
    <xf numFmtId="41" fontId="0" fillId="0" borderId="23" xfId="58" applyNumberFormat="1" applyFont="1" applyFill="1" applyBorder="1" applyAlignment="1" applyProtection="1">
      <alignment vertical="center" wrapText="1"/>
      <protection locked="0"/>
    </xf>
    <xf numFmtId="41" fontId="52" fillId="0" borderId="23" xfId="58" applyNumberFormat="1" applyFont="1" applyFill="1" applyBorder="1" applyAlignment="1" applyProtection="1">
      <alignment vertical="center" wrapText="1"/>
      <protection locked="0"/>
    </xf>
    <xf numFmtId="0" fontId="3" fillId="18" borderId="17" xfId="58" applyFont="1" applyFill="1" applyBorder="1" applyAlignment="1" applyProtection="1">
      <alignment vertical="center" wrapText="1"/>
      <protection/>
    </xf>
    <xf numFmtId="41" fontId="3" fillId="18" borderId="10" xfId="58" applyNumberFormat="1" applyFont="1" applyFill="1" applyBorder="1" applyAlignment="1" applyProtection="1">
      <alignment vertical="center" wrapText="1"/>
      <protection/>
    </xf>
    <xf numFmtId="41" fontId="3" fillId="18" borderId="10" xfId="58" applyNumberFormat="1" applyFont="1" applyFill="1" applyBorder="1" applyAlignment="1" applyProtection="1">
      <alignment vertical="center" wrapText="1"/>
      <protection locked="0"/>
    </xf>
    <xf numFmtId="41" fontId="3" fillId="15" borderId="10" xfId="58" applyNumberFormat="1" applyFont="1" applyFill="1" applyBorder="1" applyAlignment="1" applyProtection="1">
      <alignment vertical="center" wrapText="1"/>
      <protection/>
    </xf>
    <xf numFmtId="0" fontId="0" fillId="15" borderId="0" xfId="58" applyFont="1" applyFill="1">
      <alignment/>
      <protection/>
    </xf>
    <xf numFmtId="41" fontId="0" fillId="0" borderId="23" xfId="58" applyNumberFormat="1" applyFont="1" applyFill="1" applyBorder="1" applyAlignment="1" applyProtection="1">
      <alignment vertical="center" wrapText="1"/>
      <protection/>
    </xf>
    <xf numFmtId="0" fontId="3" fillId="18" borderId="17" xfId="58" applyFont="1" applyFill="1" applyBorder="1" applyAlignment="1" applyProtection="1">
      <alignment horizontal="left" vertical="center" wrapText="1"/>
      <protection/>
    </xf>
    <xf numFmtId="41" fontId="0" fillId="18" borderId="10" xfId="58" applyNumberFormat="1" applyFont="1" applyFill="1" applyBorder="1" applyAlignment="1" applyProtection="1">
      <alignment vertical="center" wrapText="1"/>
      <protection locked="0"/>
    </xf>
    <xf numFmtId="0" fontId="3" fillId="0" borderId="17" xfId="58" applyFont="1" applyFill="1" applyBorder="1" applyAlignment="1" applyProtection="1">
      <alignment horizontal="left" vertical="center" wrapText="1"/>
      <protection/>
    </xf>
    <xf numFmtId="41" fontId="3" fillId="0" borderId="10" xfId="58" applyNumberFormat="1" applyFont="1" applyFill="1" applyBorder="1" applyAlignment="1" applyProtection="1">
      <alignment vertical="center" wrapText="1"/>
      <protection/>
    </xf>
    <xf numFmtId="0" fontId="51" fillId="0" borderId="46" xfId="58" applyFont="1" applyFill="1" applyBorder="1" applyAlignment="1" applyProtection="1">
      <alignment vertical="center" wrapText="1"/>
      <protection/>
    </xf>
    <xf numFmtId="164" fontId="0" fillId="0" borderId="46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 applyProtection="1">
      <alignment/>
      <protection locked="0"/>
    </xf>
    <xf numFmtId="0" fontId="0" fillId="0" borderId="19" xfId="58" applyFont="1" applyFill="1" applyBorder="1" applyAlignment="1" applyProtection="1">
      <alignment horizontal="left" indent="2"/>
      <protection/>
    </xf>
    <xf numFmtId="49" fontId="0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58" applyFont="1" applyFill="1" applyBorder="1" applyAlignment="1" applyProtection="1">
      <alignment horizontal="left" indent="2"/>
      <protection/>
    </xf>
    <xf numFmtId="0" fontId="0" fillId="0" borderId="53" xfId="58" applyFont="1" applyFill="1" applyBorder="1" applyAlignment="1" applyProtection="1">
      <alignment horizontal="left" vertical="center" wrapText="1" indent="1"/>
      <protection/>
    </xf>
    <xf numFmtId="41" fontId="0" fillId="0" borderId="26" xfId="58" applyNumberFormat="1" applyFont="1" applyFill="1" applyBorder="1" applyAlignment="1" applyProtection="1">
      <alignment vertical="center" wrapText="1"/>
      <protection locked="0"/>
    </xf>
    <xf numFmtId="0" fontId="0" fillId="0" borderId="40" xfId="58" applyFont="1" applyFill="1" applyBorder="1" applyAlignment="1" applyProtection="1">
      <alignment horizontal="left" vertical="center" wrapText="1" indent="1"/>
      <protection/>
    </xf>
    <xf numFmtId="0" fontId="3" fillId="18" borderId="17" xfId="58" applyFont="1" applyFill="1" applyBorder="1" applyAlignment="1" applyProtection="1">
      <alignment horizontal="left" indent="1"/>
      <protection/>
    </xf>
    <xf numFmtId="41" fontId="3" fillId="18" borderId="59" xfId="58" applyNumberFormat="1" applyFont="1" applyFill="1" applyBorder="1" applyAlignment="1" applyProtection="1">
      <alignment vertical="center" wrapText="1"/>
      <protection/>
    </xf>
    <xf numFmtId="41" fontId="3" fillId="18" borderId="55" xfId="58" applyNumberFormat="1" applyFont="1" applyFill="1" applyBorder="1" applyAlignment="1" applyProtection="1">
      <alignment vertical="center" wrapText="1"/>
      <protection/>
    </xf>
    <xf numFmtId="41" fontId="0" fillId="0" borderId="19" xfId="58" applyNumberFormat="1" applyFont="1" applyFill="1" applyBorder="1" applyAlignment="1" applyProtection="1">
      <alignment vertical="center" wrapText="1"/>
      <protection/>
    </xf>
    <xf numFmtId="41" fontId="52" fillId="0" borderId="26" xfId="58" applyNumberFormat="1" applyFont="1" applyFill="1" applyBorder="1" applyAlignment="1" applyProtection="1">
      <alignment vertical="center" wrapText="1"/>
      <protection locked="0"/>
    </xf>
    <xf numFmtId="41" fontId="4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1" fontId="4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1" fontId="4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1" fontId="4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1" fontId="11" fillId="6" borderId="13" xfId="0" applyNumberFormat="1" applyFont="1" applyFill="1" applyBorder="1" applyAlignment="1" applyProtection="1">
      <alignment vertical="center" wrapText="1"/>
      <protection/>
    </xf>
    <xf numFmtId="41" fontId="14" fillId="0" borderId="27" xfId="0" applyNumberFormat="1" applyFont="1" applyFill="1" applyBorder="1" applyAlignment="1" applyProtection="1">
      <alignment vertical="center" wrapText="1"/>
      <protection locked="0"/>
    </xf>
    <xf numFmtId="41" fontId="14" fillId="0" borderId="27" xfId="0" applyNumberFormat="1" applyFont="1" applyFill="1" applyBorder="1" applyAlignment="1" applyProtection="1">
      <alignment vertical="center" wrapText="1"/>
      <protection/>
    </xf>
    <xf numFmtId="41" fontId="14" fillId="0" borderId="48" xfId="0" applyNumberFormat="1" applyFont="1" applyFill="1" applyBorder="1" applyAlignment="1" applyProtection="1">
      <alignment vertical="center" wrapText="1"/>
      <protection locked="0"/>
    </xf>
    <xf numFmtId="41" fontId="14" fillId="0" borderId="60" xfId="0" applyNumberFormat="1" applyFont="1" applyFill="1" applyBorder="1" applyAlignment="1" applyProtection="1">
      <alignment vertical="center" wrapText="1"/>
      <protection locked="0"/>
    </xf>
    <xf numFmtId="41" fontId="14" fillId="0" borderId="28" xfId="0" applyNumberFormat="1" applyFont="1" applyFill="1" applyBorder="1" applyAlignment="1" applyProtection="1">
      <alignment vertical="center" wrapText="1"/>
      <protection locked="0"/>
    </xf>
    <xf numFmtId="41" fontId="0" fillId="19" borderId="55" xfId="0" applyNumberFormat="1" applyFont="1" applyFill="1" applyBorder="1" applyAlignment="1" applyProtection="1">
      <alignment horizontal="left" vertical="center" wrapText="1" indent="2"/>
      <protection/>
    </xf>
    <xf numFmtId="41" fontId="0" fillId="19" borderId="27" xfId="0" applyNumberFormat="1" applyFont="1" applyFill="1" applyBorder="1" applyAlignment="1" applyProtection="1">
      <alignment horizontal="left" vertical="center" wrapText="1" indent="2"/>
      <protection/>
    </xf>
    <xf numFmtId="41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41" fontId="2" fillId="20" borderId="48" xfId="0" applyNumberFormat="1" applyFont="1" applyFill="1" applyBorder="1" applyAlignment="1" applyProtection="1">
      <alignment horizontal="right" vertical="center" wrapText="1"/>
      <protection locked="0"/>
    </xf>
    <xf numFmtId="164" fontId="2" fillId="19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19" borderId="61" xfId="0" applyNumberFormat="1" applyFont="1" applyFill="1" applyBorder="1" applyAlignment="1" applyProtection="1">
      <alignment horizontal="left" vertical="center" wrapText="1" indent="1"/>
      <protection locked="0"/>
    </xf>
    <xf numFmtId="41" fontId="2" fillId="19" borderId="4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Fill="1" applyBorder="1" applyAlignment="1">
      <alignment horizontal="left" vertical="center" wrapText="1" indent="1"/>
    </xf>
    <xf numFmtId="164" fontId="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61" xfId="0" applyNumberFormat="1" applyFont="1" applyFill="1" applyBorder="1" applyAlignment="1">
      <alignment horizontal="left" vertical="center" wrapText="1" inden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41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" fillId="19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19" borderId="64" xfId="0" applyNumberFormat="1" applyFont="1" applyFill="1" applyBorder="1" applyAlignment="1" applyProtection="1">
      <alignment horizontal="left" vertical="center" wrapText="1" indent="1"/>
      <protection locked="0"/>
    </xf>
    <xf numFmtId="0" fontId="48" fillId="0" borderId="21" xfId="0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horizontal="right" vertical="center" wrapText="1"/>
    </xf>
    <xf numFmtId="41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17" xfId="0" applyNumberFormat="1" applyFont="1" applyFill="1" applyBorder="1" applyAlignment="1" applyProtection="1">
      <alignment horizontal="right" vertical="center" wrapText="1"/>
      <protection/>
    </xf>
    <xf numFmtId="41" fontId="6" fillId="0" borderId="27" xfId="0" applyNumberFormat="1" applyFont="1" applyFill="1" applyBorder="1" applyAlignment="1" applyProtection="1">
      <alignment horizontal="right" vertical="center" wrapText="1"/>
      <protection/>
    </xf>
    <xf numFmtId="41" fontId="2" fillId="19" borderId="48" xfId="0" applyNumberFormat="1" applyFont="1" applyFill="1" applyBorder="1" applyAlignment="1" applyProtection="1">
      <alignment horizontal="right" vertical="center" wrapText="1"/>
      <protection locked="0"/>
    </xf>
    <xf numFmtId="41" fontId="2" fillId="19" borderId="58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10" xfId="0" applyNumberFormat="1" applyFont="1" applyFill="1" applyBorder="1" applyAlignment="1" applyProtection="1">
      <alignment horizontal="right" vertical="center" wrapText="1"/>
      <protection/>
    </xf>
    <xf numFmtId="41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27" xfId="0" applyNumberFormat="1" applyFont="1" applyFill="1" applyBorder="1" applyAlignment="1">
      <alignment horizontal="right" vertical="center" wrapText="1"/>
    </xf>
    <xf numFmtId="41" fontId="2" fillId="19" borderId="6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33" xfId="0" applyFont="1" applyBorder="1" applyAlignment="1" applyProtection="1">
      <alignment vertical="center"/>
      <protection locked="0"/>
    </xf>
    <xf numFmtId="3" fontId="19" fillId="0" borderId="58" xfId="0" applyNumberFormat="1" applyFont="1" applyBorder="1" applyAlignment="1" applyProtection="1">
      <alignment horizontal="right" vertical="center" indent="1"/>
      <protection locked="0"/>
    </xf>
    <xf numFmtId="0" fontId="57" fillId="0" borderId="0" xfId="59" applyFont="1" applyFill="1" applyBorder="1" applyAlignment="1">
      <alignment horizontal="center"/>
      <protection/>
    </xf>
    <xf numFmtId="0" fontId="40" fillId="0" borderId="0" xfId="61" applyFont="1">
      <alignment/>
      <protection/>
    </xf>
    <xf numFmtId="0" fontId="57" fillId="0" borderId="0" xfId="59" applyFont="1" applyFill="1" applyBorder="1">
      <alignment/>
      <protection/>
    </xf>
    <xf numFmtId="3" fontId="59" fillId="0" borderId="0" xfId="59" applyNumberFormat="1" applyFont="1" applyFill="1" applyBorder="1">
      <alignment/>
      <protection/>
    </xf>
    <xf numFmtId="0" fontId="40" fillId="0" borderId="0" xfId="59" applyFont="1">
      <alignment/>
      <protection/>
    </xf>
    <xf numFmtId="3" fontId="40" fillId="0" borderId="0" xfId="59" applyNumberFormat="1" applyFont="1" applyFill="1" applyBorder="1" applyAlignment="1">
      <alignment horizontal="right"/>
      <protection/>
    </xf>
    <xf numFmtId="0" fontId="49" fillId="0" borderId="61" xfId="61" applyFont="1" applyFill="1" applyBorder="1" applyAlignment="1" applyProtection="1">
      <alignment horizontal="right"/>
      <protection/>
    </xf>
    <xf numFmtId="49" fontId="40" fillId="0" borderId="65" xfId="59" applyNumberFormat="1" applyFont="1" applyFill="1" applyBorder="1" applyAlignment="1">
      <alignment horizontal="center" wrapText="1"/>
      <protection/>
    </xf>
    <xf numFmtId="0" fontId="40" fillId="0" borderId="66" xfId="59" applyFont="1" applyBorder="1" applyAlignment="1">
      <alignment horizontal="center"/>
      <protection/>
    </xf>
    <xf numFmtId="0" fontId="11" fillId="0" borderId="67" xfId="61" applyFont="1" applyBorder="1" applyAlignment="1">
      <alignment horizontal="center"/>
      <protection/>
    </xf>
    <xf numFmtId="49" fontId="40" fillId="0" borderId="68" xfId="59" applyNumberFormat="1" applyFont="1" applyFill="1" applyBorder="1">
      <alignment/>
      <protection/>
    </xf>
    <xf numFmtId="49" fontId="40" fillId="0" borderId="0" xfId="59" applyNumberFormat="1" applyFont="1" applyFill="1" applyBorder="1">
      <alignment/>
      <protection/>
    </xf>
    <xf numFmtId="41" fontId="40" fillId="0" borderId="69" xfId="59" applyNumberFormat="1" applyFont="1" applyFill="1" applyBorder="1" applyAlignment="1">
      <alignment horizontal="left" indent="2"/>
      <protection/>
    </xf>
    <xf numFmtId="41" fontId="40" fillId="0" borderId="70" xfId="61" applyNumberFormat="1" applyFont="1" applyBorder="1" applyAlignment="1">
      <alignment horizontal="left" indent="2"/>
      <protection/>
    </xf>
    <xf numFmtId="41" fontId="11" fillId="0" borderId="69" xfId="59" applyNumberFormat="1" applyFont="1" applyFill="1" applyBorder="1" applyAlignment="1">
      <alignment horizontal="left" indent="2"/>
      <protection/>
    </xf>
    <xf numFmtId="41" fontId="11" fillId="0" borderId="70" xfId="61" applyNumberFormat="1" applyFont="1" applyBorder="1" applyAlignment="1">
      <alignment horizontal="left" indent="2"/>
      <protection/>
    </xf>
    <xf numFmtId="49" fontId="40" fillId="0" borderId="71" xfId="59" applyNumberFormat="1" applyFont="1" applyFill="1" applyBorder="1" applyAlignment="1">
      <alignment vertical="center"/>
      <protection/>
    </xf>
    <xf numFmtId="49" fontId="40" fillId="0" borderId="72" xfId="59" applyNumberFormat="1" applyFont="1" applyFill="1" applyBorder="1" applyAlignment="1">
      <alignment vertical="center"/>
      <protection/>
    </xf>
    <xf numFmtId="41" fontId="11" fillId="0" borderId="66" xfId="59" applyNumberFormat="1" applyFont="1" applyFill="1" applyBorder="1" applyAlignment="1">
      <alignment horizontal="left" vertical="center" indent="2"/>
      <protection/>
    </xf>
    <xf numFmtId="41" fontId="11" fillId="0" borderId="67" xfId="61" applyNumberFormat="1" applyFont="1" applyBorder="1" applyAlignment="1">
      <alignment horizontal="left" indent="2"/>
      <protection/>
    </xf>
    <xf numFmtId="0" fontId="11" fillId="0" borderId="0" xfId="61" applyFont="1">
      <alignment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0" fillId="0" borderId="31" xfId="58" applyFont="1" applyFill="1" applyBorder="1" applyProtection="1">
      <alignment/>
      <protection locked="0"/>
    </xf>
    <xf numFmtId="166" fontId="0" fillId="0" borderId="31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21" xfId="58" applyFont="1" applyFill="1" applyBorder="1" applyProtection="1">
      <alignment/>
      <protection locked="0"/>
    </xf>
    <xf numFmtId="166" fontId="0" fillId="0" borderId="21" xfId="40" applyNumberFormat="1" applyFont="1" applyFill="1" applyBorder="1" applyAlignment="1" applyProtection="1">
      <alignment/>
      <protection locked="0"/>
    </xf>
    <xf numFmtId="166" fontId="0" fillId="0" borderId="23" xfId="40" applyNumberFormat="1" applyFont="1" applyFill="1" applyBorder="1" applyAlignment="1">
      <alignment/>
    </xf>
    <xf numFmtId="0" fontId="0" fillId="0" borderId="21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1" xfId="58" applyFont="1" applyFill="1" applyBorder="1" applyAlignment="1" applyProtection="1">
      <alignment wrapText="1"/>
      <protection/>
    </xf>
    <xf numFmtId="164" fontId="1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1" fontId="12" fillId="0" borderId="40" xfId="0" applyNumberFormat="1" applyFont="1" applyFill="1" applyBorder="1" applyAlignment="1" applyProtection="1">
      <alignment vertical="center" wrapText="1"/>
      <protection locked="0"/>
    </xf>
    <xf numFmtId="41" fontId="12" fillId="0" borderId="4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5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1" fontId="7" fillId="0" borderId="21" xfId="0" applyNumberFormat="1" applyFont="1" applyFill="1" applyBorder="1" applyAlignment="1" applyProtection="1">
      <alignment vertical="center" wrapText="1"/>
      <protection locked="0"/>
    </xf>
    <xf numFmtId="4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23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1" fontId="2" fillId="0" borderId="0" xfId="60" applyNumberFormat="1" applyFont="1" applyFill="1" applyProtection="1">
      <alignment/>
      <protection locked="0"/>
    </xf>
    <xf numFmtId="41" fontId="2" fillId="0" borderId="0" xfId="60" applyNumberFormat="1" applyFont="1" applyFill="1" applyProtection="1">
      <alignment/>
      <protection/>
    </xf>
    <xf numFmtId="41" fontId="5" fillId="0" borderId="0" xfId="0" applyNumberFormat="1" applyFont="1" applyFill="1" applyAlignment="1">
      <alignment horizontal="right"/>
    </xf>
    <xf numFmtId="41" fontId="50" fillId="0" borderId="42" xfId="60" applyNumberFormat="1" applyFont="1" applyFill="1" applyBorder="1" applyAlignment="1" applyProtection="1">
      <alignment horizontal="center" vertical="center" wrapText="1"/>
      <protection/>
    </xf>
    <xf numFmtId="41" fontId="7" fillId="0" borderId="43" xfId="60" applyNumberFormat="1" applyFont="1" applyFill="1" applyBorder="1" applyAlignment="1" applyProtection="1">
      <alignment horizontal="center" vertical="center"/>
      <protection/>
    </xf>
    <xf numFmtId="41" fontId="7" fillId="6" borderId="44" xfId="60" applyNumberFormat="1" applyFont="1" applyFill="1" applyBorder="1" applyAlignment="1" applyProtection="1">
      <alignment horizontal="center" vertical="center"/>
      <protection/>
    </xf>
    <xf numFmtId="41" fontId="14" fillId="0" borderId="16" xfId="60" applyNumberFormat="1" applyFont="1" applyFill="1" applyBorder="1" applyAlignment="1" applyProtection="1">
      <alignment horizontal="left" vertical="center" indent="1"/>
      <protection/>
    </xf>
    <xf numFmtId="41" fontId="2" fillId="0" borderId="0" xfId="60" applyNumberFormat="1" applyFont="1" applyFill="1" applyAlignment="1" applyProtection="1">
      <alignment vertical="center"/>
      <protection/>
    </xf>
    <xf numFmtId="41" fontId="12" fillId="0" borderId="16" xfId="60" applyNumberFormat="1" applyFont="1" applyFill="1" applyBorder="1" applyAlignment="1" applyProtection="1">
      <alignment horizontal="left" vertical="center" indent="1"/>
      <protection/>
    </xf>
    <xf numFmtId="41" fontId="12" fillId="0" borderId="17" xfId="60" applyNumberFormat="1" applyFont="1" applyFill="1" applyBorder="1" applyAlignment="1" applyProtection="1">
      <alignment horizontal="left" vertical="center" wrapText="1" indent="1"/>
      <protection/>
    </xf>
    <xf numFmtId="41" fontId="12" fillId="0" borderId="17" xfId="60" applyNumberFormat="1" applyFont="1" applyFill="1" applyBorder="1" applyAlignment="1" applyProtection="1">
      <alignment vertical="center"/>
      <protection locked="0"/>
    </xf>
    <xf numFmtId="41" fontId="12" fillId="6" borderId="10" xfId="60" applyNumberFormat="1" applyFont="1" applyFill="1" applyBorder="1" applyAlignment="1" applyProtection="1">
      <alignment vertical="center"/>
      <protection/>
    </xf>
    <xf numFmtId="41" fontId="6" fillId="0" borderId="0" xfId="60" applyNumberFormat="1" applyFont="1" applyFill="1" applyAlignment="1" applyProtection="1">
      <alignment vertical="center"/>
      <protection locked="0"/>
    </xf>
    <xf numFmtId="41" fontId="12" fillId="0" borderId="17" xfId="60" applyNumberFormat="1" applyFont="1" applyFill="1" applyBorder="1" applyAlignment="1" applyProtection="1">
      <alignment horizontal="left" vertical="center" indent="1"/>
      <protection/>
    </xf>
    <xf numFmtId="41" fontId="14" fillId="0" borderId="18" xfId="60" applyNumberFormat="1" applyFont="1" applyFill="1" applyBorder="1" applyAlignment="1" applyProtection="1">
      <alignment horizontal="left" vertical="center" indent="1"/>
      <protection/>
    </xf>
    <xf numFmtId="41" fontId="14" fillId="0" borderId="19" xfId="60" applyNumberFormat="1" applyFont="1" applyFill="1" applyBorder="1" applyAlignment="1" applyProtection="1">
      <alignment horizontal="left" vertical="center" indent="2"/>
      <protection/>
    </xf>
    <xf numFmtId="41" fontId="14" fillId="0" borderId="19" xfId="60" applyNumberFormat="1" applyFont="1" applyFill="1" applyBorder="1" applyAlignment="1" applyProtection="1">
      <alignment vertical="center"/>
      <protection locked="0"/>
    </xf>
    <xf numFmtId="41" fontId="14" fillId="6" borderId="2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Alignment="1" applyProtection="1">
      <alignment vertical="center"/>
      <protection locked="0"/>
    </xf>
    <xf numFmtId="41" fontId="17" fillId="0" borderId="14" xfId="60" applyNumberFormat="1" applyFont="1" applyFill="1" applyBorder="1" applyAlignment="1" applyProtection="1">
      <alignment horizontal="left" vertical="center" indent="1"/>
      <protection/>
    </xf>
    <xf numFmtId="41" fontId="17" fillId="0" borderId="21" xfId="60" applyNumberFormat="1" applyFont="1" applyFill="1" applyBorder="1" applyAlignment="1" applyProtection="1">
      <alignment horizontal="left" vertical="center" indent="4"/>
      <protection/>
    </xf>
    <xf numFmtId="41" fontId="17" fillId="0" borderId="21" xfId="60" applyNumberFormat="1" applyFont="1" applyFill="1" applyBorder="1" applyAlignment="1" applyProtection="1">
      <alignment vertical="center"/>
      <protection locked="0"/>
    </xf>
    <xf numFmtId="41" fontId="17" fillId="6" borderId="23" xfId="60" applyNumberFormat="1" applyFont="1" applyFill="1" applyBorder="1" applyAlignment="1" applyProtection="1">
      <alignment vertical="center"/>
      <protection/>
    </xf>
    <xf numFmtId="41" fontId="41" fillId="0" borderId="0" xfId="60" applyNumberFormat="1" applyFont="1" applyFill="1" applyAlignment="1" applyProtection="1">
      <alignment vertical="center"/>
      <protection locked="0"/>
    </xf>
    <xf numFmtId="41" fontId="14" fillId="0" borderId="14" xfId="60" applyNumberFormat="1" applyFont="1" applyFill="1" applyBorder="1" applyAlignment="1" applyProtection="1">
      <alignment horizontal="left" vertical="center" indent="1"/>
      <protection/>
    </xf>
    <xf numFmtId="41" fontId="14" fillId="0" borderId="21" xfId="60" applyNumberFormat="1" applyFont="1" applyFill="1" applyBorder="1" applyAlignment="1" applyProtection="1">
      <alignment horizontal="left" vertical="center" indent="2"/>
      <protection/>
    </xf>
    <xf numFmtId="41" fontId="14" fillId="0" borderId="21" xfId="60" applyNumberFormat="1" applyFont="1" applyFill="1" applyBorder="1" applyAlignment="1" applyProtection="1">
      <alignment vertical="center"/>
      <protection locked="0"/>
    </xf>
    <xf numFmtId="41" fontId="14" fillId="6" borderId="23" xfId="60" applyNumberFormat="1" applyFont="1" applyFill="1" applyBorder="1" applyAlignment="1" applyProtection="1">
      <alignment vertical="center"/>
      <protection/>
    </xf>
    <xf numFmtId="41" fontId="17" fillId="0" borderId="41" xfId="60" applyNumberFormat="1" applyFont="1" applyFill="1" applyBorder="1" applyAlignment="1" applyProtection="1">
      <alignment horizontal="left" vertical="center" indent="1"/>
      <protection/>
    </xf>
    <xf numFmtId="41" fontId="17" fillId="0" borderId="53" xfId="60" applyNumberFormat="1" applyFont="1" applyFill="1" applyBorder="1" applyAlignment="1" applyProtection="1">
      <alignment horizontal="left" vertical="center" indent="4"/>
      <protection/>
    </xf>
    <xf numFmtId="41" fontId="17" fillId="0" borderId="53" xfId="60" applyNumberFormat="1" applyFont="1" applyFill="1" applyBorder="1" applyAlignment="1" applyProtection="1">
      <alignment vertical="center"/>
      <protection locked="0"/>
    </xf>
    <xf numFmtId="41" fontId="17" fillId="6" borderId="26" xfId="60" applyNumberFormat="1" applyFont="1" applyFill="1" applyBorder="1" applyAlignment="1" applyProtection="1">
      <alignment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41" fontId="14" fillId="0" borderId="40" xfId="60" applyNumberFormat="1" applyFont="1" applyFill="1" applyBorder="1" applyAlignment="1" applyProtection="1">
      <alignment vertical="center"/>
      <protection locked="0"/>
    </xf>
    <xf numFmtId="41" fontId="14" fillId="0" borderId="41" xfId="60" applyNumberFormat="1" applyFont="1" applyFill="1" applyBorder="1" applyAlignment="1" applyProtection="1">
      <alignment horizontal="left" vertical="center" indent="1"/>
      <protection/>
    </xf>
    <xf numFmtId="41" fontId="14" fillId="0" borderId="53" xfId="60" applyNumberFormat="1" applyFont="1" applyFill="1" applyBorder="1" applyAlignment="1" applyProtection="1">
      <alignment horizontal="left" vertical="center" indent="2"/>
      <protection/>
    </xf>
    <xf numFmtId="41" fontId="14" fillId="0" borderId="53" xfId="60" applyNumberFormat="1" applyFont="1" applyFill="1" applyBorder="1" applyAlignment="1" applyProtection="1">
      <alignment vertical="center"/>
      <protection locked="0"/>
    </xf>
    <xf numFmtId="41" fontId="14" fillId="6" borderId="26" xfId="60" applyNumberFormat="1" applyFont="1" applyFill="1" applyBorder="1" applyAlignment="1" applyProtection="1">
      <alignment vertical="center"/>
      <protection/>
    </xf>
    <xf numFmtId="41" fontId="14" fillId="0" borderId="19" xfId="60" applyNumberFormat="1" applyFont="1" applyFill="1" applyBorder="1" applyAlignment="1" applyProtection="1">
      <alignment horizontal="left" vertical="center" indent="3"/>
      <protection/>
    </xf>
    <xf numFmtId="41" fontId="14" fillId="0" borderId="21" xfId="60" applyNumberFormat="1" applyFont="1" applyFill="1" applyBorder="1" applyAlignment="1" applyProtection="1">
      <alignment horizontal="left" vertical="center" indent="3"/>
      <protection/>
    </xf>
    <xf numFmtId="41" fontId="17" fillId="0" borderId="14" xfId="60" applyNumberFormat="1" applyFont="1" applyFill="1" applyBorder="1" applyAlignment="1" applyProtection="1">
      <alignment horizontal="left" vertical="center" indent="3"/>
      <protection/>
    </xf>
    <xf numFmtId="41" fontId="17" fillId="0" borderId="21" xfId="60" applyNumberFormat="1" applyFont="1" applyFill="1" applyBorder="1" applyAlignment="1" applyProtection="1">
      <alignment horizontal="left" vertical="center" indent="5"/>
      <protection/>
    </xf>
    <xf numFmtId="41" fontId="17" fillId="0" borderId="21" xfId="60" applyNumberFormat="1" applyFont="1" applyFill="1" applyBorder="1" applyAlignment="1" applyProtection="1">
      <alignment horizontal="left" vertical="center" indent="2"/>
      <protection locked="0"/>
    </xf>
    <xf numFmtId="41" fontId="17" fillId="6" borderId="23" xfId="60" applyNumberFormat="1" applyFont="1" applyFill="1" applyBorder="1" applyAlignment="1" applyProtection="1">
      <alignment horizontal="left" vertical="center" indent="2"/>
      <protection/>
    </xf>
    <xf numFmtId="41" fontId="41" fillId="0" borderId="0" xfId="60" applyNumberFormat="1" applyFont="1" applyFill="1" applyAlignment="1" applyProtection="1">
      <alignment horizontal="left" vertical="center" indent="2"/>
      <protection/>
    </xf>
    <xf numFmtId="41" fontId="41" fillId="0" borderId="0" xfId="60" applyNumberFormat="1" applyFont="1" applyFill="1" applyAlignment="1" applyProtection="1">
      <alignment vertical="center"/>
      <protection/>
    </xf>
    <xf numFmtId="41" fontId="17" fillId="0" borderId="53" xfId="60" applyNumberFormat="1" applyFont="1" applyFill="1" applyBorder="1" applyAlignment="1" applyProtection="1">
      <alignment horizontal="left" vertical="center" indent="5"/>
      <protection/>
    </xf>
    <xf numFmtId="41" fontId="14" fillId="0" borderId="30" xfId="60" applyNumberFormat="1" applyFont="1" applyFill="1" applyBorder="1" applyAlignment="1" applyProtection="1">
      <alignment horizontal="left" vertical="center" indent="1"/>
      <protection/>
    </xf>
    <xf numFmtId="41" fontId="14" fillId="0" borderId="31" xfId="60" applyNumberFormat="1" applyFont="1" applyFill="1" applyBorder="1" applyAlignment="1" applyProtection="1">
      <alignment horizontal="left" vertical="center" indent="3"/>
      <protection/>
    </xf>
    <xf numFmtId="41" fontId="14" fillId="0" borderId="31" xfId="60" applyNumberFormat="1" applyFont="1" applyFill="1" applyBorder="1" applyAlignment="1" applyProtection="1">
      <alignment vertical="center"/>
      <protection locked="0"/>
    </xf>
    <xf numFmtId="41" fontId="14" fillId="6" borderId="37" xfId="60" applyNumberFormat="1" applyFont="1" applyFill="1" applyBorder="1" applyAlignment="1" applyProtection="1">
      <alignment vertical="center"/>
      <protection/>
    </xf>
    <xf numFmtId="41" fontId="14" fillId="0" borderId="22" xfId="60" applyNumberFormat="1" applyFont="1" applyFill="1" applyBorder="1" applyAlignment="1" applyProtection="1">
      <alignment horizontal="left" vertical="center" indent="1"/>
      <protection/>
    </xf>
    <xf numFmtId="41" fontId="14" fillId="0" borderId="40" xfId="60" applyNumberFormat="1" applyFont="1" applyFill="1" applyBorder="1" applyAlignment="1" applyProtection="1">
      <alignment horizontal="left" vertical="center" indent="3"/>
      <protection/>
    </xf>
    <xf numFmtId="41" fontId="14" fillId="6" borderId="24" xfId="60" applyNumberFormat="1" applyFont="1" applyFill="1" applyBorder="1" applyAlignment="1" applyProtection="1">
      <alignment vertical="center"/>
      <protection/>
    </xf>
    <xf numFmtId="41" fontId="14" fillId="0" borderId="15" xfId="60" applyNumberFormat="1" applyFont="1" applyFill="1" applyBorder="1" applyAlignment="1" applyProtection="1">
      <alignment horizontal="left" vertical="center" indent="3"/>
      <protection/>
    </xf>
    <xf numFmtId="41" fontId="14" fillId="0" borderId="15" xfId="60" applyNumberFormat="1" applyFont="1" applyFill="1" applyBorder="1" applyAlignment="1" applyProtection="1">
      <alignment vertical="center"/>
      <protection locked="0"/>
    </xf>
    <xf numFmtId="41" fontId="14" fillId="0" borderId="53" xfId="60" applyNumberFormat="1" applyFont="1" applyFill="1" applyBorder="1" applyAlignment="1" applyProtection="1">
      <alignment horizontal="left" vertical="center" indent="3"/>
      <protection/>
    </xf>
    <xf numFmtId="41" fontId="12" fillId="6" borderId="29" xfId="60" applyNumberFormat="1" applyFont="1" applyFill="1" applyBorder="1" applyAlignment="1" applyProtection="1">
      <alignment horizontal="left" vertical="center" indent="1"/>
      <protection/>
    </xf>
    <xf numFmtId="41" fontId="12" fillId="6" borderId="40" xfId="60" applyNumberFormat="1" applyFont="1" applyFill="1" applyBorder="1" applyAlignment="1" applyProtection="1">
      <alignment horizontal="left" vertical="center" wrapText="1" indent="1"/>
      <protection/>
    </xf>
    <xf numFmtId="41" fontId="12" fillId="6" borderId="40" xfId="60" applyNumberFormat="1" applyFont="1" applyFill="1" applyBorder="1" applyAlignment="1" applyProtection="1">
      <alignment vertical="center"/>
      <protection locked="0"/>
    </xf>
    <xf numFmtId="41" fontId="12" fillId="6" borderId="54" xfId="60" applyNumberFormat="1" applyFont="1" applyFill="1" applyBorder="1" applyAlignment="1" applyProtection="1">
      <alignment vertical="center"/>
      <protection/>
    </xf>
    <xf numFmtId="41" fontId="6" fillId="6" borderId="0" xfId="60" applyNumberFormat="1" applyFont="1" applyFill="1" applyAlignment="1" applyProtection="1">
      <alignment vertical="center"/>
      <protection locked="0"/>
    </xf>
    <xf numFmtId="41" fontId="14" fillId="0" borderId="19" xfId="60" applyNumberFormat="1" applyFont="1" applyFill="1" applyBorder="1" applyAlignment="1" applyProtection="1">
      <alignment horizontal="left" vertical="center" wrapText="1" indent="3"/>
      <protection/>
    </xf>
    <xf numFmtId="41" fontId="14" fillId="0" borderId="53" xfId="60" applyNumberFormat="1" applyFont="1" applyFill="1" applyBorder="1" applyAlignment="1" applyProtection="1">
      <alignment horizontal="left" vertical="center" wrapText="1" indent="3"/>
      <protection/>
    </xf>
    <xf numFmtId="41" fontId="14" fillId="0" borderId="31" xfId="60" applyNumberFormat="1" applyFont="1" applyFill="1" applyBorder="1" applyAlignment="1" applyProtection="1">
      <alignment horizontal="left" vertical="center" indent="1"/>
      <protection/>
    </xf>
    <xf numFmtId="41" fontId="14" fillId="0" borderId="31" xfId="60" applyNumberFormat="1" applyFont="1" applyFill="1" applyBorder="1" applyAlignment="1" applyProtection="1">
      <alignment horizontal="left" vertical="center" wrapText="1" indent="1"/>
      <protection/>
    </xf>
    <xf numFmtId="41" fontId="14" fillId="6" borderId="31" xfId="60" applyNumberFormat="1" applyFont="1" applyFill="1" applyBorder="1" applyAlignment="1" applyProtection="1">
      <alignment vertical="center"/>
      <protection/>
    </xf>
    <xf numFmtId="41" fontId="14" fillId="0" borderId="21" xfId="60" applyNumberFormat="1" applyFont="1" applyFill="1" applyBorder="1" applyAlignment="1" applyProtection="1">
      <alignment horizontal="left" vertical="center" indent="1"/>
      <protection/>
    </xf>
    <xf numFmtId="41" fontId="14" fillId="0" borderId="21" xfId="60" applyNumberFormat="1" applyFont="1" applyFill="1" applyBorder="1" applyAlignment="1" applyProtection="1">
      <alignment horizontal="left" vertical="center" wrapText="1" indent="3"/>
      <protection/>
    </xf>
    <xf numFmtId="41" fontId="14" fillId="6" borderId="21" xfId="60" applyNumberFormat="1" applyFont="1" applyFill="1" applyBorder="1" applyAlignment="1" applyProtection="1">
      <alignment vertical="center"/>
      <protection/>
    </xf>
    <xf numFmtId="41" fontId="14" fillId="0" borderId="21" xfId="60" applyNumberFormat="1" applyFont="1" applyFill="1" applyBorder="1" applyAlignment="1" applyProtection="1">
      <alignment horizontal="left" vertical="center" wrapText="1" indent="1"/>
      <protection/>
    </xf>
    <xf numFmtId="41" fontId="14" fillId="0" borderId="15" xfId="60" applyNumberFormat="1" applyFont="1" applyFill="1" applyBorder="1" applyAlignment="1" applyProtection="1">
      <alignment horizontal="left" vertical="center" indent="1"/>
      <protection/>
    </xf>
    <xf numFmtId="41" fontId="14" fillId="0" borderId="15" xfId="60" applyNumberFormat="1" applyFont="1" applyFill="1" applyBorder="1" applyAlignment="1" applyProtection="1">
      <alignment horizontal="left" vertical="center" wrapText="1" indent="3"/>
      <protection/>
    </xf>
    <xf numFmtId="41" fontId="14" fillId="6" borderId="15" xfId="60" applyNumberFormat="1" applyFont="1" applyFill="1" applyBorder="1" applyAlignment="1" applyProtection="1">
      <alignment vertical="center"/>
      <protection/>
    </xf>
    <xf numFmtId="41" fontId="14" fillId="0" borderId="31" xfId="60" applyNumberFormat="1" applyFont="1" applyFill="1" applyBorder="1" applyAlignment="1" applyProtection="1">
      <alignment horizontal="left" vertical="center" wrapText="1" indent="3"/>
      <protection/>
    </xf>
    <xf numFmtId="41" fontId="6" fillId="7" borderId="0" xfId="60" applyNumberFormat="1" applyFont="1" applyFill="1" applyAlignment="1" applyProtection="1">
      <alignment vertical="center"/>
      <protection/>
    </xf>
    <xf numFmtId="41" fontId="14" fillId="6" borderId="54" xfId="60" applyNumberFormat="1" applyFont="1" applyFill="1" applyBorder="1" applyAlignment="1" applyProtection="1">
      <alignment vertical="center"/>
      <protection/>
    </xf>
    <xf numFmtId="41" fontId="17" fillId="0" borderId="30" xfId="60" applyNumberFormat="1" applyFont="1" applyFill="1" applyBorder="1" applyAlignment="1" applyProtection="1">
      <alignment horizontal="left" vertical="center" indent="1"/>
      <protection/>
    </xf>
    <xf numFmtId="41" fontId="17" fillId="0" borderId="31" xfId="60" applyNumberFormat="1" applyFont="1" applyFill="1" applyBorder="1" applyAlignment="1" applyProtection="1">
      <alignment horizontal="left" vertical="center" indent="3"/>
      <protection/>
    </xf>
    <xf numFmtId="41" fontId="17" fillId="0" borderId="31" xfId="60" applyNumberFormat="1" applyFont="1" applyFill="1" applyBorder="1" applyAlignment="1" applyProtection="1">
      <alignment vertical="center"/>
      <protection locked="0"/>
    </xf>
    <xf numFmtId="41" fontId="17" fillId="6" borderId="37" xfId="60" applyNumberFormat="1" applyFont="1" applyFill="1" applyBorder="1" applyAlignment="1" applyProtection="1">
      <alignment vertical="center"/>
      <protection/>
    </xf>
    <xf numFmtId="41" fontId="17" fillId="0" borderId="22" xfId="60" applyNumberFormat="1" applyFont="1" applyFill="1" applyBorder="1" applyAlignment="1" applyProtection="1">
      <alignment horizontal="left" vertical="center" indent="1"/>
      <protection/>
    </xf>
    <xf numFmtId="41" fontId="17" fillId="0" borderId="40" xfId="60" applyNumberFormat="1" applyFont="1" applyFill="1" applyBorder="1" applyAlignment="1" applyProtection="1">
      <alignment horizontal="left" vertical="center" indent="3"/>
      <protection/>
    </xf>
    <xf numFmtId="41" fontId="17" fillId="0" borderId="40" xfId="60" applyNumberFormat="1" applyFont="1" applyFill="1" applyBorder="1" applyAlignment="1" applyProtection="1">
      <alignment vertical="center"/>
      <protection locked="0"/>
    </xf>
    <xf numFmtId="41" fontId="17" fillId="6" borderId="54" xfId="60" applyNumberFormat="1" applyFont="1" applyFill="1" applyBorder="1" applyAlignment="1" applyProtection="1">
      <alignment vertical="center"/>
      <protection/>
    </xf>
    <xf numFmtId="41" fontId="17" fillId="0" borderId="15" xfId="60" applyNumberFormat="1" applyFont="1" applyFill="1" applyBorder="1" applyAlignment="1" applyProtection="1">
      <alignment horizontal="left" vertical="center" indent="5"/>
      <protection/>
    </xf>
    <xf numFmtId="41" fontId="17" fillId="0" borderId="15" xfId="60" applyNumberFormat="1" applyFont="1" applyFill="1" applyBorder="1" applyAlignment="1" applyProtection="1">
      <alignment vertical="center"/>
      <protection locked="0"/>
    </xf>
    <xf numFmtId="41" fontId="17" fillId="6" borderId="24" xfId="60" applyNumberFormat="1" applyFont="1" applyFill="1" applyBorder="1" applyAlignment="1" applyProtection="1">
      <alignment vertical="center"/>
      <protection/>
    </xf>
    <xf numFmtId="41" fontId="12" fillId="6" borderId="16" xfId="60" applyNumberFormat="1" applyFont="1" applyFill="1" applyBorder="1" applyAlignment="1" applyProtection="1">
      <alignment horizontal="left" vertical="center" indent="1"/>
      <protection/>
    </xf>
    <xf numFmtId="41" fontId="12" fillId="6" borderId="17" xfId="60" applyNumberFormat="1" applyFont="1" applyFill="1" applyBorder="1" applyAlignment="1" applyProtection="1">
      <alignment horizontal="left" vertical="center" indent="1"/>
      <protection/>
    </xf>
    <xf numFmtId="41" fontId="12" fillId="6" borderId="17" xfId="60" applyNumberFormat="1" applyFont="1" applyFill="1" applyBorder="1" applyAlignment="1" applyProtection="1">
      <alignment vertical="center"/>
      <protection locked="0"/>
    </xf>
    <xf numFmtId="41" fontId="14" fillId="0" borderId="31" xfId="60" applyNumberFormat="1" applyFont="1" applyFill="1" applyBorder="1" applyAlignment="1" applyProtection="1">
      <alignment horizontal="left" vertical="center" indent="2"/>
      <protection/>
    </xf>
    <xf numFmtId="41" fontId="17" fillId="0" borderId="14" xfId="60" applyNumberFormat="1" applyFont="1" applyFill="1" applyBorder="1" applyAlignment="1" applyProtection="1">
      <alignment horizontal="left" vertical="center" indent="4"/>
      <protection/>
    </xf>
    <xf numFmtId="41" fontId="17" fillId="0" borderId="21" xfId="60" applyNumberFormat="1" applyFont="1" applyFill="1" applyBorder="1" applyAlignment="1" applyProtection="1">
      <alignment horizontal="left" vertical="center" indent="3"/>
      <protection locked="0"/>
    </xf>
    <xf numFmtId="41" fontId="17" fillId="6" borderId="23" xfId="60" applyNumberFormat="1" applyFont="1" applyFill="1" applyBorder="1" applyAlignment="1" applyProtection="1">
      <alignment horizontal="left" vertical="center" indent="3"/>
      <protection/>
    </xf>
    <xf numFmtId="41" fontId="41" fillId="0" borderId="0" xfId="60" applyNumberFormat="1" applyFont="1" applyFill="1" applyAlignment="1" applyProtection="1">
      <alignment horizontal="left" vertical="center" indent="3"/>
      <protection locked="0"/>
    </xf>
    <xf numFmtId="41" fontId="17" fillId="0" borderId="21" xfId="60" applyNumberFormat="1" applyFont="1" applyFill="1" applyBorder="1" applyAlignment="1" applyProtection="1">
      <alignment horizontal="left" vertical="center" indent="4"/>
      <protection locked="0"/>
    </xf>
    <xf numFmtId="41" fontId="17" fillId="6" borderId="23" xfId="60" applyNumberFormat="1" applyFont="1" applyFill="1" applyBorder="1" applyAlignment="1" applyProtection="1">
      <alignment horizontal="left" vertical="center" indent="4"/>
      <protection/>
    </xf>
    <xf numFmtId="41" fontId="41" fillId="0" borderId="0" xfId="60" applyNumberFormat="1" applyFont="1" applyFill="1" applyAlignment="1" applyProtection="1">
      <alignment horizontal="left" vertical="center" indent="4"/>
      <protection locked="0"/>
    </xf>
    <xf numFmtId="41" fontId="17" fillId="0" borderId="22" xfId="60" applyNumberFormat="1" applyFont="1" applyFill="1" applyBorder="1" applyAlignment="1" applyProtection="1">
      <alignment horizontal="left" vertical="center" indent="4"/>
      <protection/>
    </xf>
    <xf numFmtId="41" fontId="17" fillId="0" borderId="15" xfId="60" applyNumberFormat="1" applyFont="1" applyFill="1" applyBorder="1" applyAlignment="1" applyProtection="1">
      <alignment horizontal="left" vertical="center" indent="4"/>
      <protection/>
    </xf>
    <xf numFmtId="41" fontId="17" fillId="0" borderId="15" xfId="60" applyNumberFormat="1" applyFont="1" applyFill="1" applyBorder="1" applyAlignment="1" applyProtection="1">
      <alignment horizontal="left" vertical="center" indent="4"/>
      <protection locked="0"/>
    </xf>
    <xf numFmtId="41" fontId="17" fillId="6" borderId="24" xfId="60" applyNumberFormat="1" applyFont="1" applyFill="1" applyBorder="1" applyAlignment="1" applyProtection="1">
      <alignment horizontal="left" vertical="center" indent="4"/>
      <protection/>
    </xf>
    <xf numFmtId="41" fontId="14" fillId="6" borderId="16" xfId="60" applyNumberFormat="1" applyFont="1" applyFill="1" applyBorder="1" applyAlignment="1" applyProtection="1">
      <alignment horizontal="left" vertical="center" indent="1"/>
      <protection/>
    </xf>
    <xf numFmtId="41" fontId="7" fillId="6" borderId="17" xfId="60" applyNumberFormat="1" applyFont="1" applyFill="1" applyBorder="1" applyAlignment="1" applyProtection="1">
      <alignment horizontal="left" indent="1"/>
      <protection/>
    </xf>
    <xf numFmtId="41" fontId="12" fillId="6" borderId="17" xfId="60" applyNumberFormat="1" applyFont="1" applyFill="1" applyBorder="1" applyProtection="1">
      <alignment/>
      <protection/>
    </xf>
    <xf numFmtId="41" fontId="12" fillId="6" borderId="10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2" fillId="6" borderId="0" xfId="60" applyNumberFormat="1" applyFont="1" applyFill="1" applyProtection="1">
      <alignment/>
      <protection/>
    </xf>
    <xf numFmtId="41" fontId="4" fillId="0" borderId="0" xfId="60" applyNumberFormat="1" applyFont="1" applyFill="1" applyProtection="1">
      <alignment/>
      <protection locked="0"/>
    </xf>
    <xf numFmtId="41" fontId="6" fillId="0" borderId="0" xfId="60" applyNumberFormat="1" applyFont="1" applyFill="1" applyProtection="1">
      <alignment/>
      <protection locked="0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41" fontId="4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3" xfId="0" applyNumberFormat="1" applyFont="1" applyFill="1" applyBorder="1" applyAlignment="1">
      <alignment horizontal="center" vertical="center" wrapText="1"/>
    </xf>
    <xf numFmtId="49" fontId="45" fillId="0" borderId="29" xfId="58" applyNumberFormat="1" applyFont="1" applyFill="1" applyBorder="1" applyAlignment="1" applyProtection="1">
      <alignment horizontal="left" vertical="center" wrapText="1" indent="2"/>
      <protection/>
    </xf>
    <xf numFmtId="0" fontId="45" fillId="0" borderId="40" xfId="58" applyFont="1" applyFill="1" applyBorder="1" applyAlignment="1" applyProtection="1">
      <alignment horizontal="left" vertical="center" wrapText="1" indent="3"/>
      <protection/>
    </xf>
    <xf numFmtId="41" fontId="45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58" applyFont="1" applyFill="1" applyAlignment="1">
      <alignment horizontal="left" indent="1"/>
      <protection/>
    </xf>
    <xf numFmtId="49" fontId="45" fillId="0" borderId="30" xfId="58" applyNumberFormat="1" applyFont="1" applyFill="1" applyBorder="1" applyAlignment="1" applyProtection="1">
      <alignment horizontal="left" vertical="center" wrapText="1" indent="2"/>
      <protection/>
    </xf>
    <xf numFmtId="0" fontId="45" fillId="0" borderId="31" xfId="58" applyFont="1" applyFill="1" applyBorder="1" applyAlignment="1" applyProtection="1">
      <alignment horizontal="left" vertical="center" wrapText="1" indent="3"/>
      <protection/>
    </xf>
    <xf numFmtId="41" fontId="45" fillId="0" borderId="37" xfId="58" applyNumberFormat="1" applyFont="1" applyFill="1" applyBorder="1" applyAlignment="1" applyProtection="1">
      <alignment horizontal="left" vertical="center" wrapText="1"/>
      <protection/>
    </xf>
    <xf numFmtId="0" fontId="19" fillId="18" borderId="42" xfId="58" applyFont="1" applyFill="1" applyBorder="1" applyAlignment="1" applyProtection="1">
      <alignment horizontal="left" vertical="center" wrapText="1" indent="1"/>
      <protection/>
    </xf>
    <xf numFmtId="0" fontId="19" fillId="18" borderId="43" xfId="58" applyFont="1" applyFill="1" applyBorder="1" applyAlignment="1" applyProtection="1">
      <alignment vertical="center" wrapText="1"/>
      <protection/>
    </xf>
    <xf numFmtId="41" fontId="19" fillId="18" borderId="44" xfId="58" applyNumberFormat="1" applyFont="1" applyFill="1" applyBorder="1" applyAlignment="1" applyProtection="1">
      <alignment vertical="center" wrapText="1"/>
      <protection/>
    </xf>
    <xf numFmtId="41" fontId="45" fillId="0" borderId="54" xfId="58" applyNumberFormat="1" applyFont="1" applyFill="1" applyBorder="1" applyAlignment="1" applyProtection="1">
      <alignment vertical="center" wrapText="1"/>
      <protection locked="0"/>
    </xf>
    <xf numFmtId="41" fontId="19" fillId="18" borderId="10" xfId="58" applyNumberFormat="1" applyFont="1" applyFill="1" applyBorder="1" applyAlignment="1" applyProtection="1">
      <alignment vertical="center" wrapText="1"/>
      <protection/>
    </xf>
    <xf numFmtId="41" fontId="45" fillId="0" borderId="53" xfId="58" applyNumberFormat="1" applyFont="1" applyFill="1" applyBorder="1" applyAlignment="1" applyProtection="1">
      <alignment vertical="center" wrapText="1"/>
      <protection locked="0"/>
    </xf>
    <xf numFmtId="0" fontId="45" fillId="0" borderId="74" xfId="58" applyFont="1" applyFill="1" applyBorder="1" applyAlignment="1" applyProtection="1">
      <alignment horizontal="left" vertical="center" wrapText="1"/>
      <protection/>
    </xf>
    <xf numFmtId="41" fontId="19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6" fillId="18" borderId="42" xfId="58" applyFont="1" applyFill="1" applyBorder="1" applyAlignment="1" applyProtection="1">
      <alignment horizontal="left" vertical="center" wrapText="1" indent="1"/>
      <protection/>
    </xf>
    <xf numFmtId="0" fontId="6" fillId="18" borderId="43" xfId="58" applyFont="1" applyFill="1" applyBorder="1" applyAlignment="1" applyProtection="1">
      <alignment vertical="center" wrapText="1"/>
      <protection/>
    </xf>
    <xf numFmtId="41" fontId="6" fillId="18" borderId="44" xfId="58" applyNumberFormat="1" applyFont="1" applyFill="1" applyBorder="1" applyAlignment="1" applyProtection="1">
      <alignment vertical="center" wrapText="1"/>
      <protection/>
    </xf>
    <xf numFmtId="0" fontId="6" fillId="18" borderId="16" xfId="58" applyFont="1" applyFill="1" applyBorder="1" applyAlignment="1" applyProtection="1">
      <alignment horizontal="left" vertical="center" wrapText="1" indent="1"/>
      <protection/>
    </xf>
    <xf numFmtId="0" fontId="6" fillId="18" borderId="17" xfId="58" applyFont="1" applyFill="1" applyBorder="1" applyAlignment="1" applyProtection="1">
      <alignment vertical="center" wrapText="1"/>
      <protection/>
    </xf>
    <xf numFmtId="41" fontId="6" fillId="18" borderId="10" xfId="58" applyNumberFormat="1" applyFont="1" applyFill="1" applyBorder="1" applyAlignment="1" applyProtection="1">
      <alignment vertical="center" wrapText="1"/>
      <protection/>
    </xf>
    <xf numFmtId="0" fontId="2" fillId="0" borderId="21" xfId="58" applyFont="1" applyFill="1" applyBorder="1" applyAlignment="1" applyProtection="1">
      <alignment horizontal="left" vertical="center" wrapText="1" indent="2"/>
      <protection/>
    </xf>
    <xf numFmtId="49" fontId="6" fillId="18" borderId="29" xfId="58" applyNumberFormat="1" applyFont="1" applyFill="1" applyBorder="1" applyAlignment="1" applyProtection="1">
      <alignment horizontal="left" vertical="center" indent="1"/>
      <protection/>
    </xf>
    <xf numFmtId="41" fontId="2" fillId="18" borderId="54" xfId="58" applyNumberFormat="1" applyFont="1" applyFill="1" applyBorder="1" applyAlignment="1" applyProtection="1">
      <alignment horizontal="right" vertical="center" wrapText="1"/>
      <protection locked="0"/>
    </xf>
    <xf numFmtId="49" fontId="6" fillId="18" borderId="42" xfId="58" applyNumberFormat="1" applyFont="1" applyFill="1" applyBorder="1" applyAlignment="1" applyProtection="1">
      <alignment horizontal="left" vertical="center" indent="1"/>
      <protection/>
    </xf>
    <xf numFmtId="0" fontId="6" fillId="18" borderId="43" xfId="58" applyFont="1" applyFill="1" applyBorder="1" applyAlignment="1" applyProtection="1">
      <alignment horizontal="left" vertical="center" wrapText="1" indent="1"/>
      <protection/>
    </xf>
    <xf numFmtId="41" fontId="2" fillId="18" borderId="44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0" xfId="58" applyNumberFormat="1" applyFont="1" applyFill="1" applyBorder="1" applyAlignment="1" applyProtection="1">
      <alignment horizontal="right" vertical="center" wrapText="1"/>
      <protection locked="0"/>
    </xf>
    <xf numFmtId="0" fontId="41" fillId="0" borderId="21" xfId="58" applyFont="1" applyFill="1" applyBorder="1" applyAlignment="1" applyProtection="1">
      <alignment horizontal="left" indent="4"/>
      <protection/>
    </xf>
    <xf numFmtId="0" fontId="41" fillId="0" borderId="21" xfId="58" applyFont="1" applyFill="1" applyBorder="1" applyAlignment="1" applyProtection="1">
      <alignment horizontal="left" vertical="center" wrapText="1" indent="4"/>
      <protection/>
    </xf>
    <xf numFmtId="0" fontId="6" fillId="18" borderId="40" xfId="58" applyFont="1" applyFill="1" applyBorder="1" applyAlignment="1" applyProtection="1">
      <alignment horizontal="left" vertical="center" wrapText="1" indent="1"/>
      <protection/>
    </xf>
    <xf numFmtId="0" fontId="41" fillId="0" borderId="53" xfId="58" applyFont="1" applyFill="1" applyBorder="1" applyAlignment="1" applyProtection="1">
      <alignment horizontal="left" indent="4"/>
      <protection/>
    </xf>
    <xf numFmtId="0" fontId="19" fillId="15" borderId="11" xfId="58" applyFont="1" applyFill="1" applyBorder="1" applyAlignment="1" applyProtection="1">
      <alignment horizontal="left" vertical="center" wrapText="1" indent="1"/>
      <protection/>
    </xf>
    <xf numFmtId="0" fontId="44" fillId="15" borderId="12" xfId="58" applyFont="1" applyFill="1" applyBorder="1" applyAlignment="1" applyProtection="1">
      <alignment horizontal="left" vertical="center" wrapText="1" indent="1"/>
      <protection/>
    </xf>
    <xf numFmtId="41" fontId="44" fillId="15" borderId="13" xfId="58" applyNumberFormat="1" applyFont="1" applyFill="1" applyBorder="1" applyAlignment="1" applyProtection="1">
      <alignment horizontal="right" vertical="center" wrapText="1"/>
      <protection/>
    </xf>
    <xf numFmtId="0" fontId="2" fillId="18" borderId="56" xfId="58" applyFont="1" applyFill="1" applyBorder="1">
      <alignment/>
      <protection/>
    </xf>
    <xf numFmtId="49" fontId="6" fillId="18" borderId="42" xfId="58" applyNumberFormat="1" applyFont="1" applyFill="1" applyBorder="1" applyAlignment="1" applyProtection="1">
      <alignment horizontal="left" vertical="center" wrapText="1" indent="1"/>
      <protection/>
    </xf>
    <xf numFmtId="41" fontId="45" fillId="0" borderId="24" xfId="58" applyNumberFormat="1" applyFont="1" applyFill="1" applyBorder="1" applyAlignment="1" applyProtection="1">
      <alignment vertical="center" wrapText="1"/>
      <protection locked="0"/>
    </xf>
    <xf numFmtId="41" fontId="19" fillId="0" borderId="10" xfId="58" applyNumberFormat="1" applyFont="1" applyFill="1" applyBorder="1" applyAlignment="1" applyProtection="1">
      <alignment vertical="center" wrapText="1"/>
      <protection locked="0"/>
    </xf>
    <xf numFmtId="0" fontId="2" fillId="0" borderId="19" xfId="58" applyFont="1" applyFill="1" applyBorder="1" applyAlignment="1" applyProtection="1">
      <alignment horizontal="left" vertical="center" wrapText="1" indent="1"/>
      <protection/>
    </xf>
    <xf numFmtId="0" fontId="41" fillId="0" borderId="40" xfId="58" applyFont="1" applyFill="1" applyBorder="1" applyAlignment="1" applyProtection="1">
      <alignment horizontal="left" vertical="center" wrapText="1" indent="1"/>
      <protection/>
    </xf>
    <xf numFmtId="0" fontId="41" fillId="0" borderId="21" xfId="58" applyFont="1" applyFill="1" applyBorder="1" applyAlignment="1" applyProtection="1">
      <alignment horizontal="left" indent="7"/>
      <protection/>
    </xf>
    <xf numFmtId="0" fontId="41" fillId="0" borderId="21" xfId="58" applyFont="1" applyFill="1" applyBorder="1" applyAlignment="1" applyProtection="1">
      <alignment horizontal="left" vertical="center" wrapText="1" indent="1"/>
      <protection/>
    </xf>
    <xf numFmtId="49" fontId="41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58" applyFont="1" applyFill="1" applyBorder="1" applyAlignment="1" applyProtection="1">
      <alignment horizontal="left" indent="6"/>
      <protection/>
    </xf>
    <xf numFmtId="41" fontId="45" fillId="0" borderId="0" xfId="58" applyNumberFormat="1" applyFont="1" applyFill="1" applyBorder="1" applyAlignment="1" applyProtection="1">
      <alignment horizontal="right" vertical="center" wrapText="1"/>
      <protection/>
    </xf>
    <xf numFmtId="49" fontId="19" fillId="0" borderId="0" xfId="58" applyNumberFormat="1" applyFont="1" applyFill="1" applyBorder="1" applyAlignment="1" applyProtection="1">
      <alignment horizontal="left" vertical="center" wrapText="1" indent="1"/>
      <protection/>
    </xf>
    <xf numFmtId="41" fontId="19" fillId="0" borderId="0" xfId="58" applyNumberFormat="1" applyFont="1" applyFill="1" applyBorder="1" applyAlignment="1" applyProtection="1">
      <alignment horizontal="right" vertical="center" wrapText="1"/>
      <protection/>
    </xf>
    <xf numFmtId="0" fontId="42" fillId="0" borderId="0" xfId="58" applyFont="1" applyFill="1" applyBorder="1">
      <alignment/>
      <protection/>
    </xf>
    <xf numFmtId="0" fontId="19" fillId="18" borderId="53" xfId="58" applyFont="1" applyFill="1" applyBorder="1" applyAlignment="1" applyProtection="1">
      <alignment vertical="center" wrapText="1"/>
      <protection/>
    </xf>
    <xf numFmtId="41" fontId="19" fillId="18" borderId="26" xfId="58" applyNumberFormat="1" applyFont="1" applyFill="1" applyBorder="1" applyAlignment="1" applyProtection="1">
      <alignment horizontal="right" vertical="center" wrapText="1"/>
      <protection/>
    </xf>
    <xf numFmtId="164" fontId="6" fillId="0" borderId="19" xfId="58" applyNumberFormat="1" applyFont="1" applyFill="1" applyBorder="1" applyAlignment="1" applyProtection="1">
      <alignment horizontal="left" vertical="center"/>
      <protection/>
    </xf>
    <xf numFmtId="164" fontId="6" fillId="0" borderId="21" xfId="58" applyNumberFormat="1" applyFont="1" applyFill="1" applyBorder="1" applyAlignment="1" applyProtection="1">
      <alignment horizontal="left" vertical="center"/>
      <protection/>
    </xf>
    <xf numFmtId="164" fontId="6" fillId="0" borderId="18" xfId="58" applyNumberFormat="1" applyFont="1" applyFill="1" applyBorder="1" applyAlignment="1" applyProtection="1">
      <alignment horizontal="center" vertical="center"/>
      <protection/>
    </xf>
    <xf numFmtId="41" fontId="6" fillId="0" borderId="20" xfId="0" applyNumberFormat="1" applyFont="1" applyFill="1" applyBorder="1" applyAlignment="1" applyProtection="1">
      <alignment horizontal="center"/>
      <protection/>
    </xf>
    <xf numFmtId="0" fontId="42" fillId="0" borderId="0" xfId="58" applyFont="1" applyFill="1" applyAlignment="1">
      <alignment horizontal="center"/>
      <protection/>
    </xf>
    <xf numFmtId="164" fontId="6" fillId="0" borderId="14" xfId="58" applyNumberFormat="1" applyFont="1" applyFill="1" applyBorder="1" applyAlignment="1" applyProtection="1">
      <alignment horizontal="center" vertical="center"/>
      <protection/>
    </xf>
    <xf numFmtId="41" fontId="6" fillId="0" borderId="23" xfId="0" applyNumberFormat="1" applyFont="1" applyFill="1" applyBorder="1" applyAlignment="1" applyProtection="1">
      <alignment horizontal="center"/>
      <protection/>
    </xf>
    <xf numFmtId="49" fontId="19" fillId="18" borderId="41" xfId="58" applyNumberFormat="1" applyFont="1" applyFill="1" applyBorder="1" applyAlignment="1" applyProtection="1">
      <alignment horizontal="center" vertical="center" wrapText="1"/>
      <protection/>
    </xf>
    <xf numFmtId="0" fontId="6" fillId="18" borderId="17" xfId="58" applyFont="1" applyFill="1" applyBorder="1" applyAlignment="1" applyProtection="1">
      <alignment horizontal="left" vertical="center" wrapText="1"/>
      <protection/>
    </xf>
    <xf numFmtId="41" fontId="6" fillId="18" borderId="10" xfId="58" applyNumberFormat="1" applyFont="1" applyFill="1" applyBorder="1" applyAlignment="1" applyProtection="1">
      <alignment vertical="center" wrapText="1"/>
      <protection locked="0"/>
    </xf>
    <xf numFmtId="41" fontId="2" fillId="0" borderId="20" xfId="58" applyNumberFormat="1" applyFont="1" applyFill="1" applyBorder="1" applyAlignment="1" applyProtection="1">
      <alignment horizontal="right" vertical="center" wrapText="1"/>
      <protection/>
    </xf>
    <xf numFmtId="41" fontId="2" fillId="18" borderId="56" xfId="58" applyNumberFormat="1" applyFont="1" applyFill="1" applyBorder="1">
      <alignment/>
      <protection/>
    </xf>
    <xf numFmtId="164" fontId="6" fillId="0" borderId="49" xfId="0" applyNumberFormat="1" applyFont="1" applyFill="1" applyBorder="1" applyAlignment="1">
      <alignment horizontal="left" vertical="center" wrapText="1" indent="1"/>
    </xf>
    <xf numFmtId="164" fontId="6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41" fontId="6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>
      <alignment vertical="center" wrapText="1"/>
    </xf>
    <xf numFmtId="41" fontId="2" fillId="19" borderId="2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19" borderId="0" xfId="0" applyNumberFormat="1" applyFont="1" applyFill="1" applyBorder="1" applyAlignment="1" applyProtection="1">
      <alignment horizontal="left" vertical="center" wrapText="1" indent="1"/>
      <protection locked="0"/>
    </xf>
    <xf numFmtId="41" fontId="6" fillId="0" borderId="35" xfId="0" applyNumberFormat="1" applyFont="1" applyFill="1" applyBorder="1" applyAlignment="1" applyProtection="1">
      <alignment horizontal="right" vertical="center" wrapText="1"/>
      <protection/>
    </xf>
    <xf numFmtId="41" fontId="6" fillId="0" borderId="58" xfId="0" applyNumberFormat="1" applyFont="1" applyFill="1" applyBorder="1" applyAlignment="1">
      <alignment horizontal="right" vertical="center" wrapText="1"/>
    </xf>
    <xf numFmtId="0" fontId="41" fillId="0" borderId="53" xfId="58" applyFont="1" applyFill="1" applyBorder="1" applyAlignment="1" applyProtection="1">
      <alignment horizontal="left" indent="7"/>
      <protection/>
    </xf>
    <xf numFmtId="164" fontId="2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" fillId="18" borderId="42" xfId="58" applyNumberFormat="1" applyFont="1" applyFill="1" applyBorder="1" applyAlignment="1" applyProtection="1">
      <alignment horizontal="left" vertical="center" wrapText="1" indent="1"/>
      <protection/>
    </xf>
    <xf numFmtId="41" fontId="6" fillId="18" borderId="44" xfId="58" applyNumberFormat="1" applyFont="1" applyFill="1" applyBorder="1" applyAlignment="1" applyProtection="1">
      <alignment horizontal="right" vertical="center" wrapText="1"/>
      <protection/>
    </xf>
    <xf numFmtId="49" fontId="6" fillId="18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18" borderId="75" xfId="58" applyFont="1" applyFill="1" applyBorder="1" applyAlignment="1" applyProtection="1">
      <alignment horizontal="left" vertical="center" wrapText="1" indent="1"/>
      <protection/>
    </xf>
    <xf numFmtId="41" fontId="6" fillId="18" borderId="58" xfId="58" applyNumberFormat="1" applyFont="1" applyFill="1" applyBorder="1" applyAlignment="1" applyProtection="1">
      <alignment horizontal="right" vertical="center" wrapText="1"/>
      <protection locked="0"/>
    </xf>
    <xf numFmtId="0" fontId="41" fillId="0" borderId="53" xfId="58" applyFont="1" applyFill="1" applyBorder="1" applyAlignment="1" applyProtection="1">
      <alignment horizontal="left" vertical="center" wrapText="1" inden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0" fontId="60" fillId="6" borderId="51" xfId="0" applyFont="1" applyFill="1" applyBorder="1" applyAlignment="1" applyProtection="1">
      <alignment vertical="center" wrapText="1"/>
      <protection/>
    </xf>
    <xf numFmtId="0" fontId="60" fillId="6" borderId="27" xfId="0" applyFont="1" applyFill="1" applyBorder="1" applyAlignment="1" applyProtection="1">
      <alignment horizontal="left" vertical="center" wrapText="1"/>
      <protection/>
    </xf>
    <xf numFmtId="164" fontId="60" fillId="6" borderId="36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Alignment="1">
      <alignment vertical="center"/>
    </xf>
    <xf numFmtId="0" fontId="11" fillId="0" borderId="76" xfId="0" applyFont="1" applyFill="1" applyBorder="1" applyAlignment="1" applyProtection="1">
      <alignment horizontal="left" vertical="center" wrapText="1"/>
      <protection locked="0"/>
    </xf>
    <xf numFmtId="164" fontId="11" fillId="0" borderId="52" xfId="0" applyNumberFormat="1" applyFont="1" applyFill="1" applyBorder="1" applyAlignment="1" applyProtection="1">
      <alignment horizontal="right" vertical="center" wrapText="1"/>
      <protection/>
    </xf>
    <xf numFmtId="16" fontId="40" fillId="0" borderId="77" xfId="0" applyNumberFormat="1" applyFont="1" applyFill="1" applyBorder="1" applyAlignment="1" applyProtection="1" quotePrefix="1">
      <alignment horizontal="left" vertical="center" wrapText="1"/>
      <protection locked="0"/>
    </xf>
    <xf numFmtId="0" fontId="40" fillId="0" borderId="77" xfId="0" applyFont="1" applyFill="1" applyBorder="1" applyAlignment="1" applyProtection="1">
      <alignment horizontal="left" vertical="center" wrapText="1" indent="4"/>
      <protection locked="0"/>
    </xf>
    <xf numFmtId="0" fontId="40" fillId="0" borderId="77" xfId="0" applyFont="1" applyFill="1" applyBorder="1" applyAlignment="1" applyProtection="1" quotePrefix="1">
      <alignment horizontal="left" vertical="center" wrapText="1"/>
      <protection locked="0"/>
    </xf>
    <xf numFmtId="0" fontId="11" fillId="0" borderId="77" xfId="0" applyFont="1" applyFill="1" applyBorder="1" applyAlignment="1" applyProtection="1">
      <alignment horizontal="left" vertical="center" wrapText="1"/>
      <protection locked="0"/>
    </xf>
    <xf numFmtId="0" fontId="49" fillId="6" borderId="77" xfId="0" applyFont="1" applyFill="1" applyBorder="1" applyAlignment="1" applyProtection="1">
      <alignment horizontal="left" vertical="center" wrapText="1"/>
      <protection locked="0"/>
    </xf>
    <xf numFmtId="164" fontId="49" fillId="6" borderId="52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>
      <alignment/>
    </xf>
    <xf numFmtId="164" fontId="60" fillId="6" borderId="27" xfId="0" applyNumberFormat="1" applyFont="1" applyFill="1" applyBorder="1" applyAlignment="1" applyProtection="1">
      <alignment horizontal="right" vertical="center" wrapText="1"/>
      <protection/>
    </xf>
    <xf numFmtId="16" fontId="11" fillId="0" borderId="77" xfId="0" applyNumberFormat="1" applyFont="1" applyFill="1" applyBorder="1" applyAlignment="1" applyProtection="1" quotePrefix="1">
      <alignment horizontal="left" vertical="center" wrapText="1"/>
      <protection locked="0"/>
    </xf>
    <xf numFmtId="0" fontId="11" fillId="0" borderId="77" xfId="0" applyFont="1" applyFill="1" applyBorder="1" applyAlignment="1" applyProtection="1" quotePrefix="1">
      <alignment horizontal="left" vertical="center" wrapText="1"/>
      <protection locked="0"/>
    </xf>
    <xf numFmtId="0" fontId="60" fillId="6" borderId="16" xfId="0" applyFont="1" applyFill="1" applyBorder="1" applyAlignment="1" applyProtection="1">
      <alignment vertical="center" wrapText="1"/>
      <protection/>
    </xf>
    <xf numFmtId="164" fontId="60" fillId="6" borderId="1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Fill="1" applyAlignment="1" applyProtection="1">
      <alignment vertical="center"/>
      <protection/>
    </xf>
    <xf numFmtId="0" fontId="14" fillId="0" borderId="42" xfId="58" applyFont="1" applyFill="1" applyBorder="1" applyAlignment="1" applyProtection="1">
      <alignment horizontal="center" vertical="center"/>
      <protection/>
    </xf>
    <xf numFmtId="0" fontId="14" fillId="0" borderId="43" xfId="58" applyFont="1" applyFill="1" applyBorder="1" applyAlignment="1" applyProtection="1">
      <alignment horizontal="center" vertical="center"/>
      <protection/>
    </xf>
    <xf numFmtId="0" fontId="14" fillId="0" borderId="44" xfId="58" applyFont="1" applyFill="1" applyBorder="1" applyAlignment="1" applyProtection="1">
      <alignment horizontal="center" vertical="center"/>
      <protection/>
    </xf>
    <xf numFmtId="0" fontId="14" fillId="0" borderId="21" xfId="58" applyFont="1" applyFill="1" applyBorder="1" applyProtection="1">
      <alignment/>
      <protection locked="0"/>
    </xf>
    <xf numFmtId="0" fontId="14" fillId="0" borderId="19" xfId="58" applyFont="1" applyFill="1" applyBorder="1" applyAlignment="1" applyProtection="1">
      <alignment horizontal="left" vertical="center"/>
      <protection/>
    </xf>
    <xf numFmtId="0" fontId="12" fillId="0" borderId="53" xfId="58" applyFont="1" applyFill="1" applyBorder="1" applyAlignment="1" applyProtection="1">
      <alignment horizontal="left" vertical="center" wrapText="1"/>
      <protection/>
    </xf>
    <xf numFmtId="0" fontId="0" fillId="0" borderId="40" xfId="58" applyFont="1" applyFill="1" applyBorder="1" applyAlignment="1" applyProtection="1">
      <alignment wrapText="1"/>
      <protection locked="0"/>
    </xf>
    <xf numFmtId="166" fontId="0" fillId="0" borderId="40" xfId="40" applyNumberFormat="1" applyFont="1" applyFill="1" applyBorder="1" applyAlignment="1" applyProtection="1">
      <alignment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3" fontId="19" fillId="0" borderId="23" xfId="0" applyNumberFormat="1" applyFont="1" applyBorder="1" applyAlignment="1" applyProtection="1">
      <alignment horizontal="right" vertical="center" indent="1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2" fillId="0" borderId="41" xfId="58" applyFont="1" applyFill="1" applyBorder="1" applyAlignment="1" applyProtection="1">
      <alignment horizontal="center" vertical="center"/>
      <protection/>
    </xf>
    <xf numFmtId="166" fontId="12" fillId="0" borderId="26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10" xfId="58" applyNumberFormat="1" applyFont="1" applyFill="1" applyBorder="1" applyAlignment="1" applyProtection="1">
      <alignment horizontal="right" vertical="center" wrapText="1"/>
      <protection/>
    </xf>
    <xf numFmtId="41" fontId="6" fillId="18" borderId="44" xfId="58" applyNumberFormat="1" applyFont="1" applyFill="1" applyBorder="1" applyAlignment="1" applyProtection="1">
      <alignment horizontal="right" vertical="center" wrapText="1"/>
      <protection/>
    </xf>
    <xf numFmtId="41" fontId="41" fillId="0" borderId="21" xfId="58" applyNumberFormat="1" applyFont="1" applyFill="1" applyBorder="1" applyAlignment="1" applyProtection="1">
      <alignment horizontal="right" vertical="center" wrapText="1"/>
      <protection locked="0"/>
    </xf>
    <xf numFmtId="41" fontId="19" fillId="15" borderId="10" xfId="58" applyNumberFormat="1" applyFont="1" applyFill="1" applyBorder="1" applyAlignment="1" applyProtection="1">
      <alignment horizontal="right" vertical="center" wrapText="1"/>
      <protection/>
    </xf>
    <xf numFmtId="41" fontId="2" fillId="18" borderId="10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0" xfId="58" applyNumberFormat="1" applyFont="1" applyFill="1" applyBorder="1" applyAlignment="1" applyProtection="1">
      <alignment horizontal="right" vertical="center" wrapText="1"/>
      <protection/>
    </xf>
    <xf numFmtId="41" fontId="41" fillId="0" borderId="23" xfId="58" applyNumberFormat="1" applyFont="1" applyFill="1" applyBorder="1" applyAlignment="1" applyProtection="1">
      <alignment horizontal="right" vertical="center" wrapText="1"/>
      <protection locked="0"/>
    </xf>
    <xf numFmtId="41" fontId="2" fillId="0" borderId="23" xfId="58" applyNumberFormat="1" applyFont="1" applyFill="1" applyBorder="1" applyAlignment="1" applyProtection="1">
      <alignment horizontal="right" vertical="center" wrapText="1"/>
      <protection/>
    </xf>
    <xf numFmtId="41" fontId="41" fillId="0" borderId="24" xfId="58" applyNumberFormat="1" applyFont="1" applyFill="1" applyBorder="1" applyAlignment="1" applyProtection="1">
      <alignment horizontal="right" vertical="center" wrapText="1"/>
      <protection locked="0"/>
    </xf>
    <xf numFmtId="41" fontId="18" fillId="0" borderId="0" xfId="58" applyNumberFormat="1" applyFont="1" applyFill="1" applyAlignment="1">
      <alignment horizontal="right"/>
      <protection/>
    </xf>
    <xf numFmtId="41" fontId="6" fillId="0" borderId="20" xfId="0" applyNumberFormat="1" applyFont="1" applyFill="1" applyBorder="1" applyAlignment="1" applyProtection="1">
      <alignment horizontal="right"/>
      <protection/>
    </xf>
    <xf numFmtId="41" fontId="42" fillId="0" borderId="0" xfId="58" applyNumberFormat="1" applyFont="1" applyFill="1" applyAlignment="1">
      <alignment horizontal="right"/>
      <protection/>
    </xf>
    <xf numFmtId="41" fontId="19" fillId="0" borderId="27" xfId="0" applyNumberFormat="1" applyFont="1" applyFill="1" applyBorder="1" applyAlignment="1" applyProtection="1">
      <alignment horizontal="right" vertical="center" wrapText="1"/>
      <protection/>
    </xf>
    <xf numFmtId="41" fontId="2" fillId="0" borderId="0" xfId="58" applyNumberFormat="1" applyFont="1" applyFill="1" applyAlignment="1">
      <alignment horizontal="right"/>
      <protection/>
    </xf>
    <xf numFmtId="41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1" fontId="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1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8" applyFont="1" applyFill="1" applyBorder="1" applyAlignment="1" applyProtection="1">
      <alignment horizontal="center" vertical="center" wrapText="1"/>
      <protection/>
    </xf>
    <xf numFmtId="0" fontId="19" fillId="0" borderId="35" xfId="58" applyNumberFormat="1" applyFont="1" applyFill="1" applyBorder="1" applyAlignment="1" applyProtection="1">
      <alignment horizontal="center" vertical="center" wrapText="1"/>
      <protection/>
    </xf>
    <xf numFmtId="12" fontId="19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2" xfId="58" applyFont="1" applyFill="1" applyBorder="1">
      <alignment/>
      <protection/>
    </xf>
    <xf numFmtId="166" fontId="0" fillId="0" borderId="12" xfId="58" applyNumberFormat="1" applyFont="1" applyFill="1" applyBorder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42" fillId="0" borderId="21" xfId="0" applyFont="1" applyBorder="1" applyAlignment="1" applyProtection="1">
      <alignment vertical="center" wrapText="1"/>
      <protection locked="0"/>
    </xf>
    <xf numFmtId="0" fontId="11" fillId="0" borderId="21" xfId="61" applyFont="1" applyBorder="1" applyAlignment="1">
      <alignment horizontal="center" vertical="top" wrapText="1"/>
      <protection/>
    </xf>
    <xf numFmtId="0" fontId="11" fillId="0" borderId="21" xfId="61" applyFont="1" applyBorder="1">
      <alignment/>
      <protection/>
    </xf>
    <xf numFmtId="0" fontId="0" fillId="0" borderId="0" xfId="58" applyFont="1" applyFill="1">
      <alignment/>
      <protection/>
    </xf>
    <xf numFmtId="49" fontId="0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58" applyFont="1" applyFill="1" applyBorder="1" applyAlignment="1" applyProtection="1">
      <alignment horizontal="left" indent="1"/>
      <protection/>
    </xf>
    <xf numFmtId="49" fontId="52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21" xfId="58" applyFont="1" applyFill="1" applyBorder="1" applyAlignment="1" applyProtection="1">
      <alignment horizontal="left" indent="2"/>
      <protection/>
    </xf>
    <xf numFmtId="0" fontId="52" fillId="0" borderId="0" xfId="58" applyFont="1" applyFill="1">
      <alignment/>
      <protection/>
    </xf>
    <xf numFmtId="49" fontId="52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15" xfId="58" applyFont="1" applyFill="1" applyBorder="1" applyAlignment="1" applyProtection="1">
      <alignment horizontal="left" indent="2"/>
      <protection/>
    </xf>
    <xf numFmtId="49" fontId="0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31" xfId="58" applyFont="1" applyFill="1" applyBorder="1" applyAlignment="1" applyProtection="1">
      <alignment horizontal="left" indent="1"/>
      <protection/>
    </xf>
    <xf numFmtId="0" fontId="3" fillId="18" borderId="0" xfId="58" applyFont="1" applyFill="1">
      <alignment/>
      <protection/>
    </xf>
    <xf numFmtId="49" fontId="3" fillId="18" borderId="16" xfId="58" applyNumberFormat="1" applyFont="1" applyFill="1" applyBorder="1" applyAlignment="1" applyProtection="1">
      <alignment horizontal="left" vertical="center" wrapText="1" indent="1"/>
      <protection/>
    </xf>
    <xf numFmtId="0" fontId="3" fillId="18" borderId="17" xfId="58" applyFont="1" applyFill="1" applyBorder="1" applyAlignment="1" applyProtection="1">
      <alignment horizontal="left" indent="2"/>
      <protection/>
    </xf>
    <xf numFmtId="0" fontId="5" fillId="0" borderId="0" xfId="58" applyFont="1" applyFill="1">
      <alignment/>
      <protection/>
    </xf>
    <xf numFmtId="0" fontId="52" fillId="0" borderId="21" xfId="58" applyFont="1" applyFill="1" applyBorder="1" applyAlignment="1" applyProtection="1">
      <alignment horizontal="left" vertical="center" wrapText="1" indent="2"/>
      <protection/>
    </xf>
    <xf numFmtId="0" fontId="3" fillId="15" borderId="17" xfId="58" applyFont="1" applyFill="1" applyBorder="1" applyAlignment="1" applyProtection="1">
      <alignment horizontal="left" vertical="center" wrapText="1" indent="1"/>
      <protection/>
    </xf>
    <xf numFmtId="0" fontId="3" fillId="15" borderId="11" xfId="58" applyFont="1" applyFill="1" applyBorder="1" applyAlignment="1" applyProtection="1">
      <alignment horizontal="left" vertical="center" wrapText="1" indent="1"/>
      <protection/>
    </xf>
    <xf numFmtId="0" fontId="3" fillId="15" borderId="12" xfId="58" applyFont="1" applyFill="1" applyBorder="1" applyAlignment="1" applyProtection="1">
      <alignment horizontal="left" vertical="center" wrapText="1" indent="1"/>
      <protection/>
    </xf>
    <xf numFmtId="41" fontId="3" fillId="15" borderId="13" xfId="58" applyNumberFormat="1" applyFont="1" applyFill="1" applyBorder="1" applyAlignment="1" applyProtection="1">
      <alignment horizontal="right" vertical="center" wrapText="1"/>
      <protection/>
    </xf>
    <xf numFmtId="41" fontId="3" fillId="15" borderId="50" xfId="58" applyNumberFormat="1" applyFont="1" applyFill="1" applyBorder="1" applyAlignment="1" applyProtection="1">
      <alignment horizontal="right" vertical="center" wrapText="1"/>
      <protection/>
    </xf>
    <xf numFmtId="0" fontId="3" fillId="21" borderId="11" xfId="58" applyFont="1" applyFill="1" applyBorder="1" applyAlignment="1" applyProtection="1">
      <alignment horizontal="left" vertical="center" wrapText="1" indent="1"/>
      <protection/>
    </xf>
    <xf numFmtId="0" fontId="3" fillId="21" borderId="12" xfId="58" applyFont="1" applyFill="1" applyBorder="1" applyAlignment="1" applyProtection="1">
      <alignment horizontal="left" vertical="center" wrapText="1" indent="2"/>
      <protection/>
    </xf>
    <xf numFmtId="41" fontId="3" fillId="21" borderId="13" xfId="58" applyNumberFormat="1" applyFont="1" applyFill="1" applyBorder="1" applyAlignment="1" applyProtection="1">
      <alignment vertical="center" wrapText="1"/>
      <protection locked="0"/>
    </xf>
    <xf numFmtId="164" fontId="5" fillId="0" borderId="61" xfId="58" applyNumberFormat="1" applyFont="1" applyFill="1" applyBorder="1" applyAlignment="1" applyProtection="1">
      <alignment vertical="center"/>
      <protection/>
    </xf>
    <xf numFmtId="0" fontId="3" fillId="0" borderId="55" xfId="58" applyFont="1" applyFill="1" applyBorder="1" applyAlignment="1" applyProtection="1">
      <alignment vertical="center" wrapText="1"/>
      <protection/>
    </xf>
    <xf numFmtId="41" fontId="0" fillId="0" borderId="78" xfId="58" applyNumberFormat="1" applyFont="1" applyFill="1" applyBorder="1" applyAlignment="1" applyProtection="1">
      <alignment vertical="center" wrapText="1"/>
      <protection/>
    </xf>
    <xf numFmtId="41" fontId="52" fillId="0" borderId="78" xfId="58" applyNumberFormat="1" applyFont="1" applyFill="1" applyBorder="1" applyAlignment="1" applyProtection="1">
      <alignment vertical="center" wrapText="1"/>
      <protection/>
    </xf>
    <xf numFmtId="41" fontId="0" fillId="0" borderId="79" xfId="58" applyNumberFormat="1" applyFont="1" applyFill="1" applyBorder="1" applyAlignment="1" applyProtection="1">
      <alignment vertical="center" wrapText="1"/>
      <protection/>
    </xf>
    <xf numFmtId="41" fontId="0" fillId="0" borderId="21" xfId="58" applyNumberFormat="1" applyFont="1" applyFill="1" applyBorder="1" applyAlignment="1" applyProtection="1">
      <alignment vertical="center" wrapText="1"/>
      <protection/>
    </xf>
    <xf numFmtId="41" fontId="0" fillId="0" borderId="80" xfId="58" applyNumberFormat="1" applyFont="1" applyFill="1" applyBorder="1" applyAlignment="1" applyProtection="1">
      <alignment vertical="center" wrapText="1"/>
      <protection/>
    </xf>
    <xf numFmtId="41" fontId="0" fillId="0" borderId="31" xfId="58" applyNumberFormat="1" applyFont="1" applyFill="1" applyBorder="1" applyAlignment="1" applyProtection="1">
      <alignment vertical="center" wrapText="1"/>
      <protection/>
    </xf>
    <xf numFmtId="41" fontId="0" fillId="0" borderId="15" xfId="58" applyNumberFormat="1" applyFont="1" applyFill="1" applyBorder="1" applyAlignment="1" applyProtection="1">
      <alignment vertical="center" wrapText="1"/>
      <protection/>
    </xf>
    <xf numFmtId="41" fontId="0" fillId="0" borderId="21" xfId="58" applyNumberFormat="1" applyFont="1" applyFill="1" applyBorder="1" applyAlignment="1" applyProtection="1">
      <alignment/>
      <protection/>
    </xf>
    <xf numFmtId="41" fontId="0" fillId="0" borderId="15" xfId="58" applyNumberFormat="1" applyFont="1" applyFill="1" applyBorder="1" applyAlignment="1" applyProtection="1">
      <alignment/>
      <protection/>
    </xf>
    <xf numFmtId="41" fontId="0" fillId="0" borderId="81" xfId="58" applyNumberFormat="1" applyFont="1" applyFill="1" applyBorder="1" applyAlignment="1" applyProtection="1">
      <alignment vertical="center" wrapText="1"/>
      <protection/>
    </xf>
    <xf numFmtId="41" fontId="0" fillId="0" borderId="40" xfId="58" applyNumberFormat="1" applyFont="1" applyFill="1" applyBorder="1" applyAlignment="1" applyProtection="1">
      <alignment vertical="center" wrapText="1"/>
      <protection/>
    </xf>
    <xf numFmtId="41" fontId="0" fillId="0" borderId="19" xfId="58" applyNumberFormat="1" applyFont="1" applyFill="1" applyBorder="1" applyAlignment="1" applyProtection="1">
      <alignment/>
      <protection/>
    </xf>
    <xf numFmtId="41" fontId="0" fillId="0" borderId="53" xfId="58" applyNumberFormat="1" applyFont="1" applyFill="1" applyBorder="1" applyAlignment="1" applyProtection="1">
      <alignment/>
      <protection/>
    </xf>
    <xf numFmtId="41" fontId="3" fillId="15" borderId="55" xfId="58" applyNumberFormat="1" applyFont="1" applyFill="1" applyBorder="1" applyAlignment="1" applyProtection="1">
      <alignment vertical="center" wrapText="1"/>
      <protection/>
    </xf>
    <xf numFmtId="41" fontId="0" fillId="0" borderId="20" xfId="58" applyNumberFormat="1" applyFont="1" applyFill="1" applyBorder="1" applyAlignment="1" applyProtection="1">
      <alignment vertical="center" wrapText="1"/>
      <protection locked="0"/>
    </xf>
    <xf numFmtId="41" fontId="52" fillId="0" borderId="21" xfId="58" applyNumberFormat="1" applyFont="1" applyFill="1" applyBorder="1" applyAlignment="1" applyProtection="1">
      <alignment/>
      <protection/>
    </xf>
    <xf numFmtId="41" fontId="52" fillId="0" borderId="15" xfId="58" applyNumberFormat="1" applyFont="1" applyFill="1" applyBorder="1" applyAlignment="1" applyProtection="1">
      <alignment/>
      <protection/>
    </xf>
    <xf numFmtId="41" fontId="0" fillId="0" borderId="37" xfId="58" applyNumberFormat="1" applyFont="1" applyFill="1" applyBorder="1" applyAlignment="1" applyProtection="1">
      <alignment vertical="center" wrapText="1"/>
      <protection locked="0"/>
    </xf>
    <xf numFmtId="41" fontId="3" fillId="18" borderId="10" xfId="58" applyNumberFormat="1" applyFont="1" applyFill="1" applyBorder="1" applyAlignment="1" applyProtection="1">
      <alignment vertical="center" wrapText="1"/>
      <protection locked="0"/>
    </xf>
    <xf numFmtId="41" fontId="52" fillId="0" borderId="79" xfId="58" applyNumberFormat="1" applyFont="1" applyFill="1" applyBorder="1" applyAlignment="1" applyProtection="1">
      <alignment vertical="center" wrapText="1"/>
      <protection/>
    </xf>
    <xf numFmtId="41" fontId="52" fillId="0" borderId="79" xfId="58" applyNumberFormat="1" applyFont="1" applyFill="1" applyBorder="1" applyAlignment="1" applyProtection="1">
      <alignment vertical="center" wrapText="1"/>
      <protection/>
    </xf>
    <xf numFmtId="41" fontId="52" fillId="0" borderId="82" xfId="58" applyNumberFormat="1" applyFont="1" applyFill="1" applyBorder="1" applyAlignment="1" applyProtection="1">
      <alignment vertical="center" wrapText="1"/>
      <protection/>
    </xf>
    <xf numFmtId="41" fontId="3" fillId="0" borderId="55" xfId="58" applyNumberFormat="1" applyFont="1" applyFill="1" applyBorder="1" applyAlignment="1" applyProtection="1">
      <alignment vertical="center" wrapText="1"/>
      <protection/>
    </xf>
    <xf numFmtId="41" fontId="52" fillId="0" borderId="21" xfId="58" applyNumberFormat="1" applyFont="1" applyFill="1" applyBorder="1" applyAlignment="1" applyProtection="1">
      <alignment vertical="center" wrapText="1"/>
      <protection/>
    </xf>
    <xf numFmtId="41" fontId="0" fillId="0" borderId="53" xfId="58" applyNumberFormat="1" applyFont="1" applyFill="1" applyBorder="1" applyAlignment="1" applyProtection="1">
      <alignment vertical="center" wrapText="1"/>
      <protection/>
    </xf>
    <xf numFmtId="41" fontId="52" fillId="0" borderId="53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 applyAlignment="1">
      <alignment/>
      <protection/>
    </xf>
    <xf numFmtId="0" fontId="5" fillId="0" borderId="61" xfId="0" applyFont="1" applyFill="1" applyBorder="1" applyAlignment="1" applyProtection="1">
      <alignment/>
      <protection/>
    </xf>
    <xf numFmtId="41" fontId="0" fillId="0" borderId="20" xfId="58" applyNumberFormat="1" applyFont="1" applyFill="1" applyBorder="1" applyAlignment="1" applyProtection="1">
      <alignment vertical="center" wrapText="1"/>
      <protection/>
    </xf>
    <xf numFmtId="41" fontId="0" fillId="0" borderId="23" xfId="58" applyNumberFormat="1" applyFont="1" applyFill="1" applyBorder="1" applyAlignment="1" applyProtection="1">
      <alignment vertical="center" wrapText="1"/>
      <protection/>
    </xf>
    <xf numFmtId="41" fontId="0" fillId="0" borderId="26" xfId="58" applyNumberFormat="1" applyFont="1" applyFill="1" applyBorder="1" applyAlignment="1" applyProtection="1">
      <alignment vertical="center" wrapText="1"/>
      <protection/>
    </xf>
    <xf numFmtId="41" fontId="0" fillId="0" borderId="37" xfId="58" applyNumberFormat="1" applyFont="1" applyFill="1" applyBorder="1" applyAlignment="1" applyProtection="1">
      <alignment vertical="center" wrapText="1"/>
      <protection/>
    </xf>
    <xf numFmtId="41" fontId="52" fillId="0" borderId="23" xfId="58" applyNumberFormat="1" applyFont="1" applyFill="1" applyBorder="1" applyAlignment="1" applyProtection="1">
      <alignment vertical="center" wrapText="1"/>
      <protection/>
    </xf>
    <xf numFmtId="41" fontId="52" fillId="0" borderId="54" xfId="58" applyNumberFormat="1" applyFont="1" applyFill="1" applyBorder="1" applyAlignment="1" applyProtection="1">
      <alignment vertical="center" wrapText="1"/>
      <protection/>
    </xf>
    <xf numFmtId="41" fontId="0" fillId="0" borderId="37" xfId="58" applyNumberFormat="1" applyFont="1" applyFill="1" applyBorder="1" applyAlignment="1" applyProtection="1">
      <alignment vertical="center" wrapText="1"/>
      <protection locked="0"/>
    </xf>
    <xf numFmtId="41" fontId="0" fillId="0" borderId="24" xfId="58" applyNumberFormat="1" applyFont="1" applyFill="1" applyBorder="1" applyAlignment="1" applyProtection="1">
      <alignment vertical="center" wrapText="1"/>
      <protection locked="0"/>
    </xf>
    <xf numFmtId="41" fontId="3" fillId="15" borderId="10" xfId="58" applyNumberFormat="1" applyFont="1" applyFill="1" applyBorder="1" applyAlignment="1" applyProtection="1">
      <alignment vertical="center" wrapText="1"/>
      <protection/>
    </xf>
    <xf numFmtId="41" fontId="52" fillId="0" borderId="23" xfId="58" applyNumberFormat="1" applyFont="1" applyFill="1" applyBorder="1" applyAlignment="1" applyProtection="1">
      <alignment vertical="center" wrapText="1"/>
      <protection locked="0"/>
    </xf>
    <xf numFmtId="41" fontId="52" fillId="0" borderId="24" xfId="58" applyNumberFormat="1" applyFont="1" applyFill="1" applyBorder="1" applyAlignment="1" applyProtection="1">
      <alignment vertical="center" wrapText="1"/>
      <protection locked="0"/>
    </xf>
    <xf numFmtId="41" fontId="0" fillId="0" borderId="20" xfId="58" applyNumberFormat="1" applyFont="1" applyFill="1" applyBorder="1" applyAlignment="1" applyProtection="1">
      <alignment vertical="center" wrapText="1"/>
      <protection/>
    </xf>
    <xf numFmtId="41" fontId="52" fillId="0" borderId="23" xfId="58" applyNumberFormat="1" applyFont="1" applyFill="1" applyBorder="1" applyAlignment="1" applyProtection="1">
      <alignment vertical="center" wrapText="1"/>
      <protection/>
    </xf>
    <xf numFmtId="41" fontId="52" fillId="0" borderId="26" xfId="58" applyNumberFormat="1" applyFont="1" applyFill="1" applyBorder="1" applyAlignment="1" applyProtection="1">
      <alignment vertical="center" wrapText="1"/>
      <protection/>
    </xf>
    <xf numFmtId="41" fontId="5" fillId="18" borderId="10" xfId="58" applyNumberFormat="1" applyFont="1" applyFill="1" applyBorder="1" applyAlignment="1" applyProtection="1">
      <alignment vertical="center" wrapText="1"/>
      <protection/>
    </xf>
    <xf numFmtId="41" fontId="3" fillId="18" borderId="17" xfId="58" applyNumberFormat="1" applyFont="1" applyFill="1" applyBorder="1" applyAlignment="1" applyProtection="1">
      <alignment vertical="center" wrapText="1"/>
      <protection/>
    </xf>
    <xf numFmtId="41" fontId="5" fillId="15" borderId="55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 applyBorder="1">
      <alignment/>
      <protection/>
    </xf>
    <xf numFmtId="49" fontId="0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58" applyNumberFormat="1" applyFont="1" applyFill="1" applyBorder="1" applyAlignment="1" applyProtection="1">
      <alignment horizontal="left" vertical="center" indent="1"/>
      <protection/>
    </xf>
    <xf numFmtId="49" fontId="0" fillId="0" borderId="22" xfId="58" applyNumberFormat="1" applyFont="1" applyFill="1" applyBorder="1" applyAlignment="1" applyProtection="1">
      <alignment horizontal="left" vertical="center" indent="1"/>
      <protection/>
    </xf>
    <xf numFmtId="0" fontId="11" fillId="0" borderId="34" xfId="61" applyFont="1" applyBorder="1">
      <alignment/>
      <protection/>
    </xf>
    <xf numFmtId="0" fontId="11" fillId="0" borderId="19" xfId="61" applyFont="1" applyBorder="1" applyAlignment="1">
      <alignment horizontal="center" vertical="top" wrapText="1"/>
      <protection/>
    </xf>
    <xf numFmtId="0" fontId="11" fillId="0" borderId="20" xfId="61" applyFont="1" applyBorder="1" applyAlignment="1">
      <alignment horizontal="center" vertical="top" wrapText="1"/>
      <protection/>
    </xf>
    <xf numFmtId="0" fontId="11" fillId="0" borderId="23" xfId="61" applyFont="1" applyBorder="1" applyAlignment="1">
      <alignment horizontal="center" vertical="top" wrapText="1"/>
      <protection/>
    </xf>
    <xf numFmtId="0" fontId="40" fillId="0" borderId="14" xfId="61" applyFont="1" applyBorder="1" applyAlignment="1">
      <alignment vertical="top" wrapText="1"/>
      <protection/>
    </xf>
    <xf numFmtId="0" fontId="11" fillId="0" borderId="16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top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11" fillId="0" borderId="16" xfId="61" applyFont="1" applyBorder="1" applyAlignment="1">
      <alignment vertical="top" wrapText="1"/>
      <protection/>
    </xf>
    <xf numFmtId="41" fontId="14" fillId="0" borderId="23" xfId="60" applyNumberFormat="1" applyFont="1" applyFill="1" applyBorder="1" applyAlignment="1" applyProtection="1">
      <alignment vertical="center"/>
      <protection/>
    </xf>
    <xf numFmtId="41" fontId="17" fillId="0" borderId="23" xfId="60" applyNumberFormat="1" applyFont="1" applyFill="1" applyBorder="1" applyAlignment="1" applyProtection="1">
      <alignment vertical="center"/>
      <protection/>
    </xf>
    <xf numFmtId="41" fontId="6" fillId="15" borderId="0" xfId="60" applyNumberFormat="1" applyFont="1" applyFill="1" applyAlignment="1" applyProtection="1">
      <alignment vertical="center"/>
      <protection locked="0"/>
    </xf>
    <xf numFmtId="41" fontId="14" fillId="7" borderId="14" xfId="60" applyNumberFormat="1" applyFont="1" applyFill="1" applyBorder="1" applyAlignment="1" applyProtection="1">
      <alignment horizontal="left" vertical="center" indent="1"/>
      <protection/>
    </xf>
    <xf numFmtId="41" fontId="14" fillId="7" borderId="31" xfId="60" applyNumberFormat="1" applyFont="1" applyFill="1" applyBorder="1" applyAlignment="1" applyProtection="1">
      <alignment horizontal="left" vertical="center" indent="3"/>
      <protection/>
    </xf>
    <xf numFmtId="41" fontId="14" fillId="7" borderId="31" xfId="60" applyNumberFormat="1" applyFont="1" applyFill="1" applyBorder="1" applyAlignment="1" applyProtection="1">
      <alignment vertical="center"/>
      <protection locked="0"/>
    </xf>
    <xf numFmtId="41" fontId="14" fillId="7" borderId="23" xfId="60" applyNumberFormat="1" applyFont="1" applyFill="1" applyBorder="1" applyAlignment="1" applyProtection="1">
      <alignment vertical="center"/>
      <protection/>
    </xf>
    <xf numFmtId="41" fontId="2" fillId="7" borderId="0" xfId="60" applyNumberFormat="1" applyFont="1" applyFill="1" applyAlignment="1" applyProtection="1">
      <alignment vertical="center"/>
      <protection locked="0"/>
    </xf>
    <xf numFmtId="41" fontId="0" fillId="0" borderId="21" xfId="60" applyNumberFormat="1" applyFont="1" applyFill="1" applyBorder="1" applyAlignment="1" applyProtection="1">
      <alignment vertical="center"/>
      <protection locked="0"/>
    </xf>
    <xf numFmtId="171" fontId="14" fillId="0" borderId="31" xfId="60" applyNumberFormat="1" applyFont="1" applyFill="1" applyBorder="1" applyAlignment="1" applyProtection="1">
      <alignment vertical="center"/>
      <protection locked="0"/>
    </xf>
    <xf numFmtId="41" fontId="12" fillId="15" borderId="16" xfId="60" applyNumberFormat="1" applyFont="1" applyFill="1" applyBorder="1" applyAlignment="1" applyProtection="1">
      <alignment horizontal="left" vertical="center" indent="1"/>
      <protection/>
    </xf>
    <xf numFmtId="41" fontId="12" fillId="15" borderId="17" xfId="60" applyNumberFormat="1" applyFont="1" applyFill="1" applyBorder="1" applyAlignment="1" applyProtection="1">
      <alignment horizontal="left" vertical="center" indent="1"/>
      <protection/>
    </xf>
    <xf numFmtId="41" fontId="12" fillId="15" borderId="17" xfId="60" applyNumberFormat="1" applyFont="1" applyFill="1" applyBorder="1" applyAlignment="1" applyProtection="1">
      <alignment vertical="center"/>
      <protection locked="0"/>
    </xf>
    <xf numFmtId="41" fontId="12" fillId="15" borderId="10" xfId="60" applyNumberFormat="1" applyFont="1" applyFill="1" applyBorder="1" applyAlignment="1" applyProtection="1">
      <alignment vertical="center"/>
      <protection/>
    </xf>
    <xf numFmtId="41" fontId="7" fillId="15" borderId="17" xfId="60" applyNumberFormat="1" applyFont="1" applyFill="1" applyBorder="1" applyAlignment="1" applyProtection="1">
      <alignment horizontal="left" vertical="center" indent="1"/>
      <protection/>
    </xf>
    <xf numFmtId="41" fontId="12" fillId="15" borderId="17" xfId="60" applyNumberFormat="1" applyFont="1" applyFill="1" applyBorder="1" applyAlignment="1" applyProtection="1">
      <alignment vertical="center"/>
      <protection/>
    </xf>
    <xf numFmtId="41" fontId="6" fillId="15" borderId="0" xfId="60" applyNumberFormat="1" applyFont="1" applyFill="1" applyAlignment="1" applyProtection="1">
      <alignment vertical="center"/>
      <protection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2" fillId="0" borderId="46" xfId="58" applyFont="1" applyFill="1" applyBorder="1" applyAlignment="1" applyProtection="1">
      <alignment horizontal="left" vertical="center" wrapText="1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textRotation="180" wrapText="1"/>
    </xf>
    <xf numFmtId="0" fontId="4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3" xfId="58" applyFont="1" applyFill="1" applyBorder="1" applyAlignment="1" applyProtection="1">
      <alignment wrapTex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8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9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73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3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8" xfId="0" applyNumberFormat="1" applyFont="1" applyFill="1" applyBorder="1" applyAlignment="1" applyProtection="1">
      <alignment horizontal="left" vertical="center" wrapText="1" indent="2"/>
      <protection locked="0"/>
    </xf>
    <xf numFmtId="41" fontId="14" fillId="0" borderId="57" xfId="0" applyNumberFormat="1" applyFont="1" applyFill="1" applyBorder="1" applyAlignment="1" applyProtection="1">
      <alignment vertical="center" wrapText="1"/>
      <protection locked="0"/>
    </xf>
    <xf numFmtId="41" fontId="14" fillId="0" borderId="33" xfId="0" applyNumberFormat="1" applyFont="1" applyFill="1" applyBorder="1" applyAlignment="1" applyProtection="1">
      <alignment vertical="center" wrapText="1"/>
      <protection locked="0"/>
    </xf>
    <xf numFmtId="41" fontId="14" fillId="0" borderId="32" xfId="0" applyNumberFormat="1" applyFont="1" applyFill="1" applyBorder="1" applyAlignment="1" applyProtection="1">
      <alignment vertical="center" wrapText="1"/>
      <protection locked="0"/>
    </xf>
    <xf numFmtId="41" fontId="14" fillId="0" borderId="83" xfId="0" applyNumberFormat="1" applyFont="1" applyFill="1" applyBorder="1" applyAlignment="1" applyProtection="1">
      <alignment vertical="center" wrapText="1"/>
      <protection locked="0"/>
    </xf>
    <xf numFmtId="41" fontId="14" fillId="0" borderId="62" xfId="0" applyNumberFormat="1" applyFont="1" applyFill="1" applyBorder="1" applyAlignment="1" applyProtection="1">
      <alignment vertical="center" wrapText="1"/>
      <protection locked="0"/>
    </xf>
    <xf numFmtId="41" fontId="14" fillId="0" borderId="64" xfId="0" applyNumberFormat="1" applyFont="1" applyFill="1" applyBorder="1" applyAlignment="1" applyProtection="1">
      <alignment vertical="center" wrapText="1"/>
      <protection locked="0"/>
    </xf>
    <xf numFmtId="41" fontId="14" fillId="0" borderId="0" xfId="0" applyNumberFormat="1" applyFont="1" applyFill="1" applyBorder="1" applyAlignment="1" applyProtection="1">
      <alignment vertical="center" wrapText="1"/>
      <protection locked="0"/>
    </xf>
    <xf numFmtId="41" fontId="14" fillId="0" borderId="51" xfId="0" applyNumberFormat="1" applyFont="1" applyFill="1" applyBorder="1" applyAlignment="1" applyProtection="1">
      <alignment vertical="center" wrapText="1"/>
      <protection/>
    </xf>
    <xf numFmtId="164" fontId="12" fillId="0" borderId="85" xfId="0" applyNumberFormat="1" applyFont="1" applyFill="1" applyBorder="1" applyAlignment="1" applyProtection="1">
      <alignment horizontal="center" vertical="center" wrapText="1"/>
      <protection/>
    </xf>
    <xf numFmtId="41" fontId="14" fillId="0" borderId="36" xfId="0" applyNumberFormat="1" applyFont="1" applyFill="1" applyBorder="1" applyAlignment="1" applyProtection="1">
      <alignment vertical="center" wrapText="1"/>
      <protection/>
    </xf>
    <xf numFmtId="41" fontId="14" fillId="0" borderId="86" xfId="0" applyNumberFormat="1" applyFont="1" applyFill="1" applyBorder="1" applyAlignment="1" applyProtection="1">
      <alignment vertical="center" wrapText="1"/>
      <protection/>
    </xf>
    <xf numFmtId="41" fontId="14" fillId="0" borderId="87" xfId="0" applyNumberFormat="1" applyFont="1" applyFill="1" applyBorder="1" applyAlignment="1" applyProtection="1">
      <alignment vertical="center" wrapText="1"/>
      <protection/>
    </xf>
    <xf numFmtId="41" fontId="14" fillId="0" borderId="88" xfId="0" applyNumberFormat="1" applyFont="1" applyFill="1" applyBorder="1" applyAlignment="1" applyProtection="1">
      <alignment vertical="center" wrapText="1"/>
      <protection/>
    </xf>
    <xf numFmtId="41" fontId="14" fillId="0" borderId="85" xfId="0" applyNumberFormat="1" applyFont="1" applyFill="1" applyBorder="1" applyAlignment="1" applyProtection="1">
      <alignment vertical="center" wrapText="1"/>
      <protection/>
    </xf>
    <xf numFmtId="41" fontId="14" fillId="0" borderId="89" xfId="0" applyNumberFormat="1" applyFont="1" applyFill="1" applyBorder="1" applyAlignment="1" applyProtection="1">
      <alignment vertical="center" wrapText="1"/>
      <protection/>
    </xf>
    <xf numFmtId="41" fontId="14" fillId="0" borderId="49" xfId="0" applyNumberFormat="1" applyFont="1" applyFill="1" applyBorder="1" applyAlignment="1" applyProtection="1">
      <alignment vertical="center" wrapText="1"/>
      <protection locked="0"/>
    </xf>
    <xf numFmtId="41" fontId="14" fillId="0" borderId="73" xfId="0" applyNumberFormat="1" applyFont="1" applyFill="1" applyBorder="1" applyAlignment="1" applyProtection="1">
      <alignment vertical="center" wrapText="1"/>
      <protection locked="0"/>
    </xf>
    <xf numFmtId="41" fontId="14" fillId="0" borderId="63" xfId="0" applyNumberFormat="1" applyFont="1" applyFill="1" applyBorder="1" applyAlignment="1" applyProtection="1">
      <alignment vertical="center" wrapTex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18" xfId="61" applyFont="1" applyBorder="1" applyAlignment="1">
      <alignment vertical="top" wrapText="1"/>
      <protection/>
    </xf>
    <xf numFmtId="0" fontId="40" fillId="0" borderId="41" xfId="61" applyFont="1" applyBorder="1" applyAlignment="1">
      <alignment vertical="top" wrapText="1"/>
      <protection/>
    </xf>
    <xf numFmtId="0" fontId="11" fillId="0" borderId="27" xfId="61" applyFont="1" applyBorder="1" applyAlignment="1">
      <alignment horizontal="center"/>
      <protection/>
    </xf>
    <xf numFmtId="0" fontId="11" fillId="0" borderId="63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 vertical="top" wrapText="1"/>
      <protection/>
    </xf>
    <xf numFmtId="41" fontId="40" fillId="0" borderId="19" xfId="61" applyNumberFormat="1" applyFont="1" applyBorder="1" applyAlignment="1">
      <alignment horizontal="right" vertical="top" wrapText="1"/>
      <protection/>
    </xf>
    <xf numFmtId="0" fontId="11" fillId="0" borderId="20" xfId="61" applyFont="1" applyBorder="1" applyAlignment="1">
      <alignment horizontal="right" vertical="top" wrapText="1"/>
      <protection/>
    </xf>
    <xf numFmtId="0" fontId="40" fillId="0" borderId="21" xfId="61" applyFont="1" applyBorder="1" applyAlignment="1">
      <alignment horizontal="right" vertical="top" wrapText="1"/>
      <protection/>
    </xf>
    <xf numFmtId="41" fontId="40" fillId="0" borderId="21" xfId="61" applyNumberFormat="1" applyFont="1" applyBorder="1" applyAlignment="1">
      <alignment horizontal="right" vertical="top" wrapText="1"/>
      <protection/>
    </xf>
    <xf numFmtId="0" fontId="11" fillId="0" borderId="23" xfId="61" applyFont="1" applyBorder="1" applyAlignment="1">
      <alignment horizontal="right" vertical="top" wrapText="1"/>
      <protection/>
    </xf>
    <xf numFmtId="0" fontId="40" fillId="0" borderId="53" xfId="61" applyFont="1" applyBorder="1" applyAlignment="1">
      <alignment horizontal="right" vertical="top" wrapText="1"/>
      <protection/>
    </xf>
    <xf numFmtId="41" fontId="40" fillId="0" borderId="53" xfId="61" applyNumberFormat="1" applyFont="1" applyBorder="1" applyAlignment="1">
      <alignment horizontal="right" vertical="top" wrapText="1"/>
      <protection/>
    </xf>
    <xf numFmtId="0" fontId="11" fillId="0" borderId="26" xfId="61" applyFont="1" applyBorder="1" applyAlignment="1">
      <alignment horizontal="right" vertical="top" wrapText="1"/>
      <protection/>
    </xf>
    <xf numFmtId="0" fontId="11" fillId="0" borderId="17" xfId="61" applyFont="1" applyBorder="1" applyAlignment="1">
      <alignment horizontal="right" vertical="top" wrapText="1"/>
      <protection/>
    </xf>
    <xf numFmtId="41" fontId="40" fillId="0" borderId="17" xfId="61" applyNumberFormat="1" applyFont="1" applyBorder="1" applyAlignment="1">
      <alignment horizontal="right" vertical="top" wrapText="1"/>
      <protection/>
    </xf>
    <xf numFmtId="0" fontId="11" fillId="0" borderId="73" xfId="61" applyFont="1" applyBorder="1" applyAlignment="1">
      <alignment horizontal="center"/>
      <protection/>
    </xf>
    <xf numFmtId="0" fontId="11" fillId="0" borderId="10" xfId="61" applyFont="1" applyBorder="1" applyAlignment="1">
      <alignment horizontal="right" vertical="top" wrapText="1"/>
      <protection/>
    </xf>
    <xf numFmtId="0" fontId="19" fillId="0" borderId="0" xfId="58" applyFont="1" applyFill="1" applyAlignment="1">
      <alignment horizontal="center" wrapText="1"/>
      <protection/>
    </xf>
    <xf numFmtId="164" fontId="20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8" fillId="0" borderId="46" xfId="58" applyFont="1" applyFill="1" applyBorder="1" applyAlignment="1" applyProtection="1">
      <alignment horizontal="left" vertical="center" wrapText="1"/>
      <protection/>
    </xf>
    <xf numFmtId="164" fontId="20" fillId="0" borderId="61" xfId="58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>
      <alignment horizontal="center"/>
      <protection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7" xfId="58" applyFont="1" applyFill="1" applyBorder="1" applyAlignment="1" applyProtection="1">
      <alignment horizontal="left"/>
      <protection/>
    </xf>
    <xf numFmtId="0" fontId="14" fillId="0" borderId="46" xfId="58" applyFont="1" applyFill="1" applyBorder="1" applyAlignment="1">
      <alignment horizontal="justify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85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60" fillId="6" borderId="51" xfId="0" applyFont="1" applyFill="1" applyBorder="1" applyAlignment="1" applyProtection="1">
      <alignment horizontal="center" vertical="center" wrapText="1"/>
      <protection/>
    </xf>
    <xf numFmtId="0" fontId="60" fillId="6" borderId="57" xfId="0" applyFont="1" applyFill="1" applyBorder="1" applyAlignment="1" applyProtection="1">
      <alignment horizontal="center" vertical="center" wrapText="1"/>
      <protection/>
    </xf>
    <xf numFmtId="0" fontId="60" fillId="6" borderId="36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19" fillId="6" borderId="90" xfId="0" applyFont="1" applyFill="1" applyBorder="1" applyAlignment="1" applyProtection="1">
      <alignment horizontal="left" vertical="center"/>
      <protection/>
    </xf>
    <xf numFmtId="0" fontId="19" fillId="6" borderId="33" xfId="0" applyFont="1" applyFill="1" applyBorder="1" applyAlignment="1" applyProtection="1">
      <alignment horizontal="left" vertical="center"/>
      <protection/>
    </xf>
    <xf numFmtId="0" fontId="19" fillId="6" borderId="18" xfId="0" applyFont="1" applyFill="1" applyBorder="1" applyAlignment="1" applyProtection="1">
      <alignment horizontal="left" vertical="center"/>
      <protection/>
    </xf>
    <xf numFmtId="0" fontId="19" fillId="6" borderId="19" xfId="0" applyFont="1" applyFill="1" applyBorder="1" applyAlignment="1" applyProtection="1">
      <alignment horizontal="left" vertical="center"/>
      <protection/>
    </xf>
    <xf numFmtId="0" fontId="19" fillId="6" borderId="20" xfId="0" applyFont="1" applyFill="1" applyBorder="1" applyAlignment="1" applyProtection="1">
      <alignment horizontal="left" vertical="center"/>
      <protection/>
    </xf>
    <xf numFmtId="41" fontId="14" fillId="0" borderId="19" xfId="0" applyNumberFormat="1" applyFont="1" applyFill="1" applyBorder="1" applyAlignment="1" applyProtection="1">
      <alignment horizontal="right" indent="1"/>
      <protection locked="0"/>
    </xf>
    <xf numFmtId="41" fontId="14" fillId="0" borderId="20" xfId="0" applyNumberFormat="1" applyFont="1" applyFill="1" applyBorder="1" applyAlignment="1" applyProtection="1">
      <alignment horizontal="right" indent="1"/>
      <protection locked="0"/>
    </xf>
    <xf numFmtId="41" fontId="7" fillId="0" borderId="43" xfId="0" applyNumberFormat="1" applyFont="1" applyFill="1" applyBorder="1" applyAlignment="1" applyProtection="1">
      <alignment horizontal="center"/>
      <protection/>
    </xf>
    <xf numFmtId="41" fontId="7" fillId="0" borderId="44" xfId="0" applyNumberFormat="1" applyFont="1" applyFill="1" applyBorder="1" applyAlignment="1" applyProtection="1">
      <alignment horizontal="center"/>
      <protection/>
    </xf>
    <xf numFmtId="41" fontId="7" fillId="0" borderId="45" xfId="0" applyNumberFormat="1" applyFont="1" applyFill="1" applyBorder="1" applyAlignment="1" applyProtection="1">
      <alignment horizontal="center"/>
      <protection/>
    </xf>
    <xf numFmtId="41" fontId="7" fillId="0" borderId="46" xfId="0" applyNumberFormat="1" applyFont="1" applyFill="1" applyBorder="1" applyAlignment="1" applyProtection="1">
      <alignment horizontal="center"/>
      <protection/>
    </xf>
    <xf numFmtId="41" fontId="7" fillId="0" borderId="91" xfId="0" applyNumberFormat="1" applyFont="1" applyFill="1" applyBorder="1" applyAlignment="1" applyProtection="1">
      <alignment horizontal="center"/>
      <protection/>
    </xf>
    <xf numFmtId="41" fontId="14" fillId="0" borderId="92" xfId="0" applyNumberFormat="1" applyFont="1" applyFill="1" applyBorder="1" applyAlignment="1" applyProtection="1">
      <alignment horizontal="left" wrapText="1" indent="1"/>
      <protection locked="0"/>
    </xf>
    <xf numFmtId="41" fontId="14" fillId="0" borderId="32" xfId="0" applyNumberFormat="1" applyFont="1" applyFill="1" applyBorder="1" applyAlignment="1" applyProtection="1">
      <alignment horizontal="left" indent="1"/>
      <protection locked="0"/>
    </xf>
    <xf numFmtId="41" fontId="14" fillId="0" borderId="93" xfId="0" applyNumberFormat="1" applyFont="1" applyFill="1" applyBorder="1" applyAlignment="1" applyProtection="1">
      <alignment horizontal="left" indent="1"/>
      <protection locked="0"/>
    </xf>
    <xf numFmtId="41" fontId="7" fillId="0" borderId="51" xfId="0" applyNumberFormat="1" applyFont="1" applyFill="1" applyBorder="1" applyAlignment="1" applyProtection="1">
      <alignment horizontal="left" indent="1"/>
      <protection/>
    </xf>
    <xf numFmtId="41" fontId="7" fillId="0" borderId="57" xfId="0" applyNumberFormat="1" applyFont="1" applyFill="1" applyBorder="1" applyAlignment="1" applyProtection="1">
      <alignment horizontal="left" indent="1"/>
      <protection/>
    </xf>
    <xf numFmtId="41" fontId="7" fillId="0" borderId="38" xfId="0" applyNumberFormat="1" applyFont="1" applyFill="1" applyBorder="1" applyAlignment="1" applyProtection="1">
      <alignment horizontal="left" indent="1"/>
      <protection/>
    </xf>
    <xf numFmtId="41" fontId="6" fillId="0" borderId="0" xfId="0" applyNumberFormat="1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6" fillId="0" borderId="92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164" fontId="44" fillId="0" borderId="61" xfId="58" applyNumberFormat="1" applyFont="1" applyFill="1" applyBorder="1" applyAlignment="1" applyProtection="1">
      <alignment horizontal="left" vertical="center"/>
      <protection/>
    </xf>
    <xf numFmtId="0" fontId="19" fillId="0" borderId="92" xfId="0" applyFont="1" applyFill="1" applyBorder="1" applyAlignment="1" applyProtection="1">
      <alignment horizontal="left" vertical="center" wrapText="1"/>
      <protection/>
    </xf>
    <xf numFmtId="0" fontId="19" fillId="0" borderId="93" xfId="0" applyFont="1" applyFill="1" applyBorder="1" applyAlignment="1" applyProtection="1">
      <alignment horizontal="left" vertical="center" wrapText="1"/>
      <protection/>
    </xf>
    <xf numFmtId="0" fontId="19" fillId="0" borderId="94" xfId="0" applyFont="1" applyFill="1" applyBorder="1" applyAlignment="1" applyProtection="1">
      <alignment horizontal="center" vertical="center"/>
      <protection/>
    </xf>
    <xf numFmtId="0" fontId="19" fillId="0" borderId="95" xfId="0" applyFont="1" applyFill="1" applyBorder="1" applyAlignment="1" applyProtection="1">
      <alignment horizontal="center" vertical="center"/>
      <protection/>
    </xf>
    <xf numFmtId="0" fontId="46" fillId="0" borderId="46" xfId="58" applyFont="1" applyFill="1" applyBorder="1" applyAlignment="1" applyProtection="1">
      <alignment horizontal="left" vertical="center" wrapText="1"/>
      <protection/>
    </xf>
    <xf numFmtId="0" fontId="46" fillId="0" borderId="57" xfId="58" applyFont="1" applyFill="1" applyBorder="1" applyAlignment="1" applyProtection="1">
      <alignment horizontal="left" vertical="center" wrapText="1"/>
      <protection/>
    </xf>
    <xf numFmtId="0" fontId="42" fillId="0" borderId="79" xfId="0" applyFont="1" applyFill="1" applyBorder="1" applyAlignment="1" applyProtection="1">
      <alignment horizontal="left"/>
      <protection locked="0"/>
    </xf>
    <xf numFmtId="0" fontId="42" fillId="0" borderId="33" xfId="0" applyFont="1" applyFill="1" applyBorder="1" applyAlignment="1" applyProtection="1">
      <alignment horizontal="left"/>
      <protection locked="0"/>
    </xf>
    <xf numFmtId="0" fontId="42" fillId="0" borderId="34" xfId="0" applyFont="1" applyFill="1" applyBorder="1" applyAlignment="1" applyProtection="1">
      <alignment horizontal="left"/>
      <protection locked="0"/>
    </xf>
    <xf numFmtId="0" fontId="42" fillId="0" borderId="79" xfId="0" applyFont="1" applyFill="1" applyBorder="1" applyAlignment="1" applyProtection="1">
      <alignment horizontal="center"/>
      <protection locked="0"/>
    </xf>
    <xf numFmtId="0" fontId="42" fillId="0" borderId="33" xfId="0" applyFont="1" applyFill="1" applyBorder="1" applyAlignment="1" applyProtection="1">
      <alignment horizontal="center"/>
      <protection locked="0"/>
    </xf>
    <xf numFmtId="0" fontId="42" fillId="0" borderId="34" xfId="0" applyFont="1" applyFill="1" applyBorder="1" applyAlignment="1" applyProtection="1">
      <alignment horizontal="center"/>
      <protection locked="0"/>
    </xf>
    <xf numFmtId="164" fontId="5" fillId="0" borderId="61" xfId="58" applyNumberFormat="1" applyFont="1" applyFill="1" applyBorder="1" applyAlignment="1" applyProtection="1">
      <alignment horizontal="left" vertical="center"/>
      <protection/>
    </xf>
    <xf numFmtId="0" fontId="51" fillId="0" borderId="46" xfId="58" applyFont="1" applyFill="1" applyBorder="1" applyAlignment="1" applyProtection="1">
      <alignment horizontal="left" vertical="center" wrapText="1"/>
      <protection/>
    </xf>
    <xf numFmtId="0" fontId="51" fillId="0" borderId="0" xfId="58" applyFont="1" applyFill="1" applyBorder="1" applyAlignment="1" applyProtection="1">
      <alignment horizontal="left" vertic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5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92" xfId="0" applyNumberFormat="1" applyFont="1" applyFill="1" applyBorder="1" applyAlignment="1" applyProtection="1">
      <alignment horizontal="center" vertical="center"/>
      <protection/>
    </xf>
    <xf numFmtId="164" fontId="7" fillId="0" borderId="32" xfId="0" applyNumberFormat="1" applyFont="1" applyFill="1" applyBorder="1" applyAlignment="1" applyProtection="1">
      <alignment horizontal="center" vertical="center"/>
      <protection/>
    </xf>
    <xf numFmtId="164" fontId="7" fillId="0" borderId="87" xfId="0" applyNumberFormat="1" applyFont="1" applyFill="1" applyBorder="1" applyAlignment="1" applyProtection="1">
      <alignment horizontal="center" vertical="center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>
      <alignment horizontal="justify" vertical="center" wrapText="1"/>
    </xf>
    <xf numFmtId="41" fontId="13" fillId="0" borderId="55" xfId="60" applyNumberFormat="1" applyFont="1" applyFill="1" applyBorder="1" applyAlignment="1" applyProtection="1">
      <alignment horizontal="left" vertical="center" indent="1"/>
      <protection/>
    </xf>
    <xf numFmtId="41" fontId="13" fillId="0" borderId="57" xfId="60" applyNumberFormat="1" applyFont="1" applyFill="1" applyBorder="1" applyAlignment="1" applyProtection="1">
      <alignment horizontal="left" vertical="center" indent="1"/>
      <protection/>
    </xf>
    <xf numFmtId="41" fontId="13" fillId="0" borderId="36" xfId="60" applyNumberFormat="1" applyFont="1" applyFill="1" applyBorder="1" applyAlignment="1" applyProtection="1">
      <alignment horizontal="left" vertical="center" indent="1"/>
      <protection/>
    </xf>
    <xf numFmtId="41" fontId="6" fillId="0" borderId="0" xfId="60" applyNumberFormat="1" applyFont="1" applyFill="1" applyAlignment="1" applyProtection="1">
      <alignment horizontal="center" wrapText="1"/>
      <protection/>
    </xf>
    <xf numFmtId="41" fontId="6" fillId="0" borderId="0" xfId="60" applyNumberFormat="1" applyFont="1" applyFill="1" applyAlignment="1" applyProtection="1">
      <alignment horizontal="center"/>
      <protection/>
    </xf>
    <xf numFmtId="0" fontId="57" fillId="0" borderId="96" xfId="59" applyFont="1" applyFill="1" applyBorder="1" applyAlignment="1">
      <alignment horizontal="center"/>
      <protection/>
    </xf>
    <xf numFmtId="0" fontId="57" fillId="0" borderId="97" xfId="59" applyFont="1" applyFill="1" applyBorder="1" applyAlignment="1">
      <alignment horizontal="center"/>
      <protection/>
    </xf>
    <xf numFmtId="49" fontId="40" fillId="0" borderId="71" xfId="59" applyNumberFormat="1" applyFont="1" applyFill="1" applyBorder="1" applyAlignment="1">
      <alignment horizontal="center"/>
      <protection/>
    </xf>
    <xf numFmtId="49" fontId="40" fillId="0" borderId="72" xfId="59" applyNumberFormat="1" applyFont="1" applyFill="1" applyBorder="1" applyAlignment="1">
      <alignment horizontal="center"/>
      <protection/>
    </xf>
    <xf numFmtId="49" fontId="40" fillId="0" borderId="98" xfId="59" applyNumberFormat="1" applyFont="1" applyFill="1" applyBorder="1" applyAlignment="1">
      <alignment horizontal="center"/>
      <protection/>
    </xf>
    <xf numFmtId="0" fontId="58" fillId="0" borderId="0" xfId="59" applyFont="1" applyFill="1" applyBorder="1" applyAlignment="1">
      <alignment horizontal="center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1" fillId="0" borderId="49" xfId="61" applyFont="1" applyBorder="1" applyAlignment="1">
      <alignment horizontal="center" vertical="center" wrapText="1"/>
      <protection/>
    </xf>
    <xf numFmtId="0" fontId="11" fillId="0" borderId="60" xfId="61" applyFont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Munka1" xfId="59"/>
    <cellStyle name="Normál_SEGEDLETEK" xfId="60"/>
    <cellStyle name="Normál_Szociális211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EKETE~1.EME\LOCALS~1\Temp\Kozos\TEST&#220;LETI%20ANYAGOK%202012\Rendes%20test&#252;leti%20&#252;l&#233;s%202012.02.28\KVIREND%20mell&#233;kletek%202k&#246;r&#246;s%202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ÉRLEG"/>
      <sheetName val="2. MŰKÖDÉSI"/>
      <sheetName val="3. FELHALMOZÁSI"/>
      <sheetName val="4.ADÓSSÁG.KÖT."/>
      <sheetName val="5.SAJÁT_BEVÉTEL"/>
      <sheetName val="6.FEJLESZTÉSI_CÉLOK"/>
      <sheetName val="7. NORMATÍVÁK"/>
      <sheetName val="8.BERUHÁZÁSOK"/>
      <sheetName val="9.FELÚJÍTÁSOK"/>
      <sheetName val="10.TÁRS.SZ.TÁM."/>
      <sheetName val="11.EGYÉB_TÁM"/>
      <sheetName val="12. EU_TÁM"/>
      <sheetName val="13. ÖNKORMÁNYZAT"/>
      <sheetName val="INT. ÖSSZES"/>
      <sheetName val="14.POLG.HIVATAL"/>
      <sheetName val="15.VÁROSI KINCSTÁR"/>
      <sheetName val="16.ÓVODA"/>
      <sheetName val="17.PETŐFI"/>
      <sheetName val="18.KÖLCSEY"/>
      <sheetName val="19.EÖTVÖS"/>
      <sheetName val="20.HUMÁN"/>
      <sheetName val="21.ZENEISKOLA"/>
      <sheetName val="22.NEVELÉSI TANÁCSADÓ"/>
      <sheetName val="23.KÖNYVTÁR"/>
      <sheetName val="24.MŰV.KÖZPONT"/>
      <sheetName val="25.BABUS KOLL"/>
      <sheetName val="26.RÁKÓCZI GIM"/>
      <sheetName val="27.LÓNYAY"/>
      <sheetName val="28. TARTOZÁSÁLL."/>
      <sheetName val="1. sz tájékoztató t. "/>
      <sheetName val="2. sz tájékoztató t"/>
      <sheetName val="3. sz tájékoztató t."/>
      <sheetName val="4.sz tájékoztató t."/>
      <sheetName val="5. sz tájékoztató t."/>
      <sheetName val="6.sz tájékoztató t."/>
    </sheetNames>
    <sheetDataSet>
      <sheetData sheetId="0"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7">
          <cell r="C17">
            <v>0</v>
          </cell>
        </row>
        <row r="27">
          <cell r="C2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5">
          <cell r="C55">
            <v>0</v>
          </cell>
        </row>
        <row r="59">
          <cell r="C59">
            <v>0</v>
          </cell>
        </row>
        <row r="61">
          <cell r="C61">
            <v>0</v>
          </cell>
        </row>
        <row r="66">
          <cell r="C66">
            <v>0</v>
          </cell>
        </row>
        <row r="79">
          <cell r="C79">
            <v>0</v>
          </cell>
        </row>
        <row r="89">
          <cell r="C89">
            <v>0</v>
          </cell>
        </row>
        <row r="91">
          <cell r="C91">
            <v>0</v>
          </cell>
        </row>
        <row r="93">
          <cell r="C93">
            <v>0</v>
          </cell>
        </row>
        <row r="95">
          <cell r="C95">
            <v>0</v>
          </cell>
        </row>
        <row r="102">
          <cell r="C102">
            <v>0</v>
          </cell>
        </row>
        <row r="104">
          <cell r="C104">
            <v>0</v>
          </cell>
        </row>
        <row r="105">
          <cell r="C105">
            <v>0</v>
          </cell>
        </row>
        <row r="109">
          <cell r="C109">
            <v>0</v>
          </cell>
        </row>
        <row r="110">
          <cell r="C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75" zoomScaleNormal="120" zoomScaleSheetLayoutView="75" workbookViewId="0" topLeftCell="A121">
      <selection activeCell="C20" sqref="C20"/>
    </sheetView>
  </sheetViews>
  <sheetFormatPr defaultColWidth="9.00390625" defaultRowHeight="12.75"/>
  <cols>
    <col min="1" max="1" width="11.50390625" style="333" customWidth="1"/>
    <col min="2" max="2" width="137.125" style="62" bestFit="1" customWidth="1"/>
    <col min="3" max="3" width="22.50390625" style="884" customWidth="1"/>
    <col min="4" max="4" width="9.00390625" style="62" customWidth="1"/>
    <col min="5" max="16384" width="9.375" style="62" customWidth="1"/>
  </cols>
  <sheetData>
    <row r="1" spans="1:3" s="2" customFormat="1" ht="15.75">
      <c r="A1" s="328"/>
      <c r="C1" s="262" t="s">
        <v>619</v>
      </c>
    </row>
    <row r="2" spans="1:3" s="22" customFormat="1" ht="39.75" customHeight="1">
      <c r="A2" s="1067" t="s">
        <v>583</v>
      </c>
      <c r="B2" s="1067"/>
      <c r="C2" s="1067"/>
    </row>
    <row r="3" spans="1:3" s="22" customFormat="1" ht="15.75">
      <c r="A3" s="1064"/>
      <c r="B3" s="1064"/>
      <c r="C3" s="870"/>
    </row>
    <row r="4" spans="1:3" s="22" customFormat="1" ht="15.75">
      <c r="A4" s="329"/>
      <c r="B4" s="61"/>
      <c r="C4" s="870"/>
    </row>
    <row r="5" spans="1:3" ht="15.75">
      <c r="A5" s="1003" t="s">
        <v>0</v>
      </c>
      <c r="B5" s="1003"/>
      <c r="C5" s="1003"/>
    </row>
    <row r="6" spans="1:3" ht="16.5" thickBot="1">
      <c r="A6" s="1066" t="s">
        <v>115</v>
      </c>
      <c r="B6" s="1066"/>
      <c r="C6" s="265" t="s">
        <v>29</v>
      </c>
    </row>
    <row r="7" spans="1:3" ht="32.25" thickBot="1">
      <c r="A7" s="331" t="s">
        <v>50</v>
      </c>
      <c r="B7" s="65" t="s">
        <v>2</v>
      </c>
      <c r="C7" s="266" t="s">
        <v>497</v>
      </c>
    </row>
    <row r="8" spans="1:3" s="369" customFormat="1" ht="16.5" thickBot="1">
      <c r="A8" s="331" t="s">
        <v>694</v>
      </c>
      <c r="B8" s="65" t="s">
        <v>695</v>
      </c>
      <c r="C8" s="370" t="s">
        <v>696</v>
      </c>
    </row>
    <row r="9" spans="1:3" s="63" customFormat="1" ht="16.5" thickBot="1">
      <c r="A9" s="331"/>
      <c r="B9" s="65"/>
      <c r="C9" s="871"/>
    </row>
    <row r="10" spans="1:3" s="345" customFormat="1" ht="16.5" thickBot="1">
      <c r="A10" s="342" t="s">
        <v>3</v>
      </c>
      <c r="B10" s="343" t="s">
        <v>361</v>
      </c>
      <c r="C10" s="344">
        <f>C11+C15+C16+C17+C18</f>
        <v>692681</v>
      </c>
    </row>
    <row r="11" spans="1:3" s="63" customFormat="1" ht="15.75">
      <c r="A11" s="66" t="s">
        <v>75</v>
      </c>
      <c r="B11" s="67" t="s">
        <v>498</v>
      </c>
      <c r="C11" s="267">
        <f>'15. ÖNKORMÁNYZAT'!C12</f>
        <v>617432</v>
      </c>
    </row>
    <row r="12" spans="1:3" s="63" customFormat="1" ht="15.75">
      <c r="A12" s="66" t="s">
        <v>76</v>
      </c>
      <c r="B12" s="67" t="s">
        <v>430</v>
      </c>
      <c r="C12" s="267">
        <f>SUM(C13:C14)</f>
        <v>0</v>
      </c>
    </row>
    <row r="13" spans="1:3" s="168" customFormat="1" ht="17.25" customHeight="1">
      <c r="A13" s="166" t="s">
        <v>154</v>
      </c>
      <c r="B13" s="167" t="s">
        <v>203</v>
      </c>
      <c r="C13" s="268">
        <f>'15. ÖNKORMÁNYZAT'!C14</f>
        <v>0</v>
      </c>
    </row>
    <row r="14" spans="1:3" s="168" customFormat="1" ht="17.25" customHeight="1">
      <c r="A14" s="166" t="s">
        <v>155</v>
      </c>
      <c r="B14" s="167" t="s">
        <v>204</v>
      </c>
      <c r="C14" s="268">
        <f>'15. ÖNKORMÁNYZAT'!C15</f>
        <v>0</v>
      </c>
    </row>
    <row r="15" spans="1:3" s="63" customFormat="1" ht="15.75">
      <c r="A15" s="66" t="s">
        <v>77</v>
      </c>
      <c r="B15" s="67" t="s">
        <v>499</v>
      </c>
      <c r="C15" s="267">
        <f>'15. ÖNKORMÁNYZAT'!C16</f>
        <v>0</v>
      </c>
    </row>
    <row r="16" spans="1:3" s="63" customFormat="1" ht="15.75">
      <c r="A16" s="68" t="s">
        <v>78</v>
      </c>
      <c r="B16" s="69" t="s">
        <v>500</v>
      </c>
      <c r="C16" s="269">
        <f>'15. ÖNKORMÁNYZAT'!C17</f>
        <v>0</v>
      </c>
    </row>
    <row r="17" spans="1:3" s="63" customFormat="1" ht="15.75">
      <c r="A17" s="68" t="s">
        <v>112</v>
      </c>
      <c r="B17" s="69" t="s">
        <v>202</v>
      </c>
      <c r="C17" s="269">
        <f>'15. ÖNKORMÁNYZAT'!C18</f>
        <v>0</v>
      </c>
    </row>
    <row r="18" spans="1:3" s="63" customFormat="1" ht="16.5" thickBot="1">
      <c r="A18" s="68" t="s">
        <v>79</v>
      </c>
      <c r="B18" s="69" t="s">
        <v>501</v>
      </c>
      <c r="C18" s="270">
        <f>'15. ÖNKORMÁNYZAT'!C19</f>
        <v>75249</v>
      </c>
    </row>
    <row r="19" spans="1:3" s="345" customFormat="1" ht="16.5" thickBot="1">
      <c r="A19" s="828" t="s">
        <v>4</v>
      </c>
      <c r="B19" s="775" t="s">
        <v>502</v>
      </c>
      <c r="C19" s="829">
        <f>C20+C22</f>
        <v>437136</v>
      </c>
    </row>
    <row r="20" spans="1:3" ht="15.75">
      <c r="A20" s="76" t="s">
        <v>81</v>
      </c>
      <c r="B20" s="789" t="s">
        <v>511</v>
      </c>
      <c r="C20" s="811">
        <f>'15. ÖNKORMÁNYZAT'!C21+'INT. ÖSSZES'!C14</f>
        <v>147595</v>
      </c>
    </row>
    <row r="21" spans="1:3" s="168" customFormat="1" ht="15.75">
      <c r="A21" s="174"/>
      <c r="B21" s="792" t="s">
        <v>601</v>
      </c>
      <c r="C21" s="278">
        <f>'15. ÖNKORMÁNYZAT'!C25+'INT. ÖSSZES'!C15</f>
        <v>38747</v>
      </c>
    </row>
    <row r="22" spans="1:3" ht="15.75">
      <c r="A22" s="198" t="s">
        <v>82</v>
      </c>
      <c r="B22" s="199" t="s">
        <v>513</v>
      </c>
      <c r="C22" s="272">
        <f>'15. ÖNKORMÁNYZAT'!C27+'INT. ÖSSZES'!C16</f>
        <v>289541</v>
      </c>
    </row>
    <row r="23" spans="1:3" s="168" customFormat="1" ht="16.5" thickBot="1">
      <c r="A23" s="177"/>
      <c r="B23" s="833" t="s">
        <v>601</v>
      </c>
      <c r="C23" s="279">
        <f>'15. ÖNKORMÁNYZAT'!C31+'INT. ÖSSZES'!C17</f>
        <v>281666</v>
      </c>
    </row>
    <row r="24" spans="1:3" s="345" customFormat="1" ht="16.5" thickBot="1">
      <c r="A24" s="830" t="s">
        <v>5</v>
      </c>
      <c r="B24" s="831" t="s">
        <v>266</v>
      </c>
      <c r="C24" s="832">
        <f>SUM(C25:C27)</f>
        <v>3150</v>
      </c>
    </row>
    <row r="25" spans="1:3" ht="15.75">
      <c r="A25" s="205" t="s">
        <v>64</v>
      </c>
      <c r="B25" s="171" t="s">
        <v>226</v>
      </c>
      <c r="C25" s="339">
        <f>'15. ÖNKORMÁNYZAT'!C34+'INT. ÖSSZES'!C19</f>
        <v>3150</v>
      </c>
    </row>
    <row r="26" spans="1:3" ht="15.75">
      <c r="A26" s="170" t="s">
        <v>65</v>
      </c>
      <c r="B26" s="199" t="s">
        <v>227</v>
      </c>
      <c r="C26" s="338">
        <f>'15. ÖNKORMÁNYZAT'!C35+'INT. ÖSSZES'!C20</f>
        <v>0</v>
      </c>
    </row>
    <row r="27" spans="1:3" ht="16.5" thickBot="1">
      <c r="A27" s="340" t="s">
        <v>66</v>
      </c>
      <c r="B27" s="336" t="s">
        <v>228</v>
      </c>
      <c r="C27" s="341">
        <f>'15. ÖNKORMÁNYZAT'!C36+'INT. ÖSSZES'!C21</f>
        <v>0</v>
      </c>
    </row>
    <row r="28" spans="1:3" s="345" customFormat="1" ht="16.5" thickBot="1">
      <c r="A28" s="342" t="s">
        <v>6</v>
      </c>
      <c r="B28" s="348" t="s">
        <v>545</v>
      </c>
      <c r="C28" s="362">
        <f>SUM(C29:C35)</f>
        <v>267226</v>
      </c>
    </row>
    <row r="29" spans="1:3" s="63" customFormat="1" ht="15.75">
      <c r="A29" s="68" t="s">
        <v>351</v>
      </c>
      <c r="B29" s="69" t="s">
        <v>60</v>
      </c>
      <c r="C29" s="269">
        <f>'15. ÖNKORMÁNYZAT'!C38</f>
        <v>0</v>
      </c>
    </row>
    <row r="30" spans="1:3" s="63" customFormat="1" ht="15.75">
      <c r="A30" s="68" t="s">
        <v>352</v>
      </c>
      <c r="B30" s="69" t="s">
        <v>32</v>
      </c>
      <c r="C30" s="269">
        <f>'15. ÖNKORMÁNYZAT'!C39</f>
        <v>198600</v>
      </c>
    </row>
    <row r="31" spans="1:3" s="63" customFormat="1" ht="15.75">
      <c r="A31" s="68" t="s">
        <v>370</v>
      </c>
      <c r="B31" s="69" t="s">
        <v>199</v>
      </c>
      <c r="C31" s="269">
        <f>'15. ÖNKORMÁNYZAT'!C43</f>
        <v>2200</v>
      </c>
    </row>
    <row r="32" spans="1:3" s="63" customFormat="1" ht="15.75">
      <c r="A32" s="68" t="s">
        <v>371</v>
      </c>
      <c r="B32" s="69" t="s">
        <v>33</v>
      </c>
      <c r="C32" s="269">
        <f>'15. ÖNKORMÁNYZAT'!C44</f>
        <v>25200</v>
      </c>
    </row>
    <row r="33" spans="1:3" s="63" customFormat="1" ht="15.75">
      <c r="A33" s="68" t="s">
        <v>372</v>
      </c>
      <c r="B33" s="69" t="s">
        <v>254</v>
      </c>
      <c r="C33" s="269">
        <f>'15. ÖNKORMÁNYZAT'!C48</f>
        <v>1000</v>
      </c>
    </row>
    <row r="34" spans="1:3" s="63" customFormat="1" ht="15.75">
      <c r="A34" s="68" t="s">
        <v>373</v>
      </c>
      <c r="B34" s="69" t="s">
        <v>255</v>
      </c>
      <c r="C34" s="269">
        <f>'15. ÖNKORMÁNYZAT'!C49</f>
        <v>1100</v>
      </c>
    </row>
    <row r="35" spans="1:3" s="63" customFormat="1" ht="16.5" thickBot="1">
      <c r="A35" s="68" t="s">
        <v>374</v>
      </c>
      <c r="B35" s="69" t="s">
        <v>130</v>
      </c>
      <c r="C35" s="269">
        <f>'15. ÖNKORMÁNYZAT'!C50</f>
        <v>39126</v>
      </c>
    </row>
    <row r="36" spans="1:3" s="345" customFormat="1" ht="16.5" thickBot="1">
      <c r="A36" s="342" t="s">
        <v>7</v>
      </c>
      <c r="B36" s="343" t="s">
        <v>369</v>
      </c>
      <c r="C36" s="344">
        <f>'15. ÖNKORMÁNYZAT'!C51+'INT. ÖSSZES'!C22</f>
        <v>167857</v>
      </c>
    </row>
    <row r="37" spans="1:3" s="345" customFormat="1" ht="16.5" thickBot="1">
      <c r="A37" s="342" t="s">
        <v>8</v>
      </c>
      <c r="B37" s="343" t="s">
        <v>378</v>
      </c>
      <c r="C37" s="344">
        <f>SUM(C38:C42)</f>
        <v>30000</v>
      </c>
    </row>
    <row r="38" spans="1:3" s="63" customFormat="1" ht="15.75">
      <c r="A38" s="206" t="s">
        <v>69</v>
      </c>
      <c r="B38" s="67" t="s">
        <v>206</v>
      </c>
      <c r="C38" s="365">
        <f>'15. ÖNKORMÁNYZAT'!C53</f>
        <v>30000</v>
      </c>
    </row>
    <row r="39" spans="1:3" s="63" customFormat="1" ht="15.75">
      <c r="A39" s="192" t="s">
        <v>70</v>
      </c>
      <c r="B39" s="69" t="s">
        <v>207</v>
      </c>
      <c r="C39" s="363">
        <f>'15. ÖNKORMÁNYZAT'!C54</f>
        <v>0</v>
      </c>
    </row>
    <row r="40" spans="1:3" s="63" customFormat="1" ht="15.75">
      <c r="A40" s="192" t="s">
        <v>282</v>
      </c>
      <c r="B40" s="364" t="s">
        <v>135</v>
      </c>
      <c r="C40" s="363">
        <f>'15. ÖNKORMÁNYZAT'!C55</f>
        <v>0</v>
      </c>
    </row>
    <row r="41" spans="1:3" s="63" customFormat="1" ht="15.75">
      <c r="A41" s="192" t="s">
        <v>376</v>
      </c>
      <c r="B41" s="364" t="s">
        <v>208</v>
      </c>
      <c r="C41" s="363">
        <f>'15. ÖNKORMÁNYZAT'!C56</f>
        <v>0</v>
      </c>
    </row>
    <row r="42" spans="1:3" s="63" customFormat="1" ht="16.5" thickBot="1">
      <c r="A42" s="366" t="s">
        <v>377</v>
      </c>
      <c r="B42" s="367" t="s">
        <v>119</v>
      </c>
      <c r="C42" s="368">
        <f>'15. ÖNKORMÁNYZAT'!C57</f>
        <v>0</v>
      </c>
    </row>
    <row r="43" spans="1:3" s="361" customFormat="1" ht="16.5" thickBot="1">
      <c r="A43" s="357" t="s">
        <v>9</v>
      </c>
      <c r="B43" s="343" t="s">
        <v>548</v>
      </c>
      <c r="C43" s="358">
        <f>SUM(C44:C45)</f>
        <v>0</v>
      </c>
    </row>
    <row r="44" spans="1:3" s="63" customFormat="1" ht="15.75">
      <c r="A44" s="66" t="s">
        <v>74</v>
      </c>
      <c r="B44" s="69" t="s">
        <v>104</v>
      </c>
      <c r="C44" s="275">
        <f>'15. ÖNKORMÁNYZAT'!C59+'INT. ÖSSZES'!C24</f>
        <v>0</v>
      </c>
    </row>
    <row r="45" spans="1:3" s="63" customFormat="1" ht="16.5" thickBot="1">
      <c r="A45" s="70" t="s">
        <v>365</v>
      </c>
      <c r="B45" s="71" t="s">
        <v>314</v>
      </c>
      <c r="C45" s="276">
        <f>'15. ÖNKORMÁNYZAT'!C60+'INT. ÖSSZES'!C25</f>
        <v>0</v>
      </c>
    </row>
    <row r="46" spans="1:3" s="345" customFormat="1" ht="16.5" thickBot="1">
      <c r="A46" s="349" t="s">
        <v>10</v>
      </c>
      <c r="B46" s="343" t="s">
        <v>379</v>
      </c>
      <c r="C46" s="350">
        <f>SUM(C47:C48)</f>
        <v>0</v>
      </c>
    </row>
    <row r="47" spans="1:3" ht="15.75">
      <c r="A47" s="351" t="s">
        <v>136</v>
      </c>
      <c r="B47" s="352" t="s">
        <v>363</v>
      </c>
      <c r="C47" s="339">
        <f>'15. ÖNKORMÁNYZAT'!C62+'INT. ÖSSZES'!C27</f>
        <v>0</v>
      </c>
    </row>
    <row r="48" spans="1:3" ht="16.5" thickBot="1">
      <c r="A48" s="353" t="s">
        <v>137</v>
      </c>
      <c r="B48" s="354" t="s">
        <v>364</v>
      </c>
      <c r="C48" s="341">
        <f>'15. ÖNKORMÁNYZAT'!C63+'INT. ÖSSZES'!C28</f>
        <v>0</v>
      </c>
    </row>
    <row r="49" spans="1:5" s="345" customFormat="1" ht="16.5" thickBot="1">
      <c r="A49" s="342" t="s">
        <v>11</v>
      </c>
      <c r="B49" s="348" t="s">
        <v>380</v>
      </c>
      <c r="C49" s="355">
        <f>SUM(C50:C51)</f>
        <v>0</v>
      </c>
      <c r="E49" s="356"/>
    </row>
    <row r="50" spans="1:3" s="63" customFormat="1" ht="15.75">
      <c r="A50" s="72" t="s">
        <v>205</v>
      </c>
      <c r="B50" s="73" t="s">
        <v>230</v>
      </c>
      <c r="C50" s="277">
        <f>'15. ÖNKORMÁNYZAT'!C65+'INT. ÖSSZES'!C30</f>
        <v>0</v>
      </c>
    </row>
    <row r="51" spans="1:3" s="63" customFormat="1" ht="16.5" thickBot="1">
      <c r="A51" s="74" t="s">
        <v>232</v>
      </c>
      <c r="B51" s="75" t="s">
        <v>231</v>
      </c>
      <c r="C51" s="273">
        <f>'15. ÖNKORMÁNYZAT'!C66+'INT. ÖSSZES'!C31</f>
        <v>0</v>
      </c>
    </row>
    <row r="52" spans="1:3" s="345" customFormat="1" ht="16.5" thickBot="1">
      <c r="A52" s="349" t="s">
        <v>12</v>
      </c>
      <c r="B52" s="343" t="s">
        <v>233</v>
      </c>
      <c r="C52" s="350">
        <f>'15. ÖNKORMÁNYZAT'!C67+'INT. ÖSSZES'!C32</f>
        <v>0</v>
      </c>
    </row>
    <row r="53" spans="1:3" s="380" customFormat="1" ht="49.5" customHeight="1" thickBot="1">
      <c r="A53" s="377" t="s">
        <v>13</v>
      </c>
      <c r="B53" s="378" t="s">
        <v>234</v>
      </c>
      <c r="C53" s="379">
        <f>C10+C19+C24+C28+C36+C37+C43+C46+C49+C52</f>
        <v>1598050</v>
      </c>
    </row>
    <row r="54" spans="1:3" s="345" customFormat="1" ht="16.5" thickBot="1">
      <c r="A54" s="774" t="s">
        <v>14</v>
      </c>
      <c r="B54" s="775" t="s">
        <v>585</v>
      </c>
      <c r="C54" s="776">
        <f>C55+C59</f>
        <v>31095</v>
      </c>
    </row>
    <row r="55" spans="1:3" ht="15.75">
      <c r="A55" s="76" t="s">
        <v>138</v>
      </c>
      <c r="B55" s="193" t="s">
        <v>559</v>
      </c>
      <c r="C55" s="777">
        <f>SUM(C56:C58)</f>
        <v>11602</v>
      </c>
    </row>
    <row r="56" spans="1:3" s="168" customFormat="1" ht="15.75">
      <c r="A56" s="174" t="s">
        <v>550</v>
      </c>
      <c r="B56" s="778" t="s">
        <v>346</v>
      </c>
      <c r="C56" s="278">
        <f>'15. ÖNKORMÁNYZAT'!C71+'INT. ÖSSZES'!C35</f>
        <v>11602</v>
      </c>
    </row>
    <row r="57" spans="1:3" s="168" customFormat="1" ht="15.75">
      <c r="A57" s="174" t="s">
        <v>551</v>
      </c>
      <c r="B57" s="778" t="s">
        <v>555</v>
      </c>
      <c r="C57" s="278">
        <f>'15. ÖNKORMÁNYZAT'!C72</f>
        <v>0</v>
      </c>
    </row>
    <row r="58" spans="1:3" s="168" customFormat="1" ht="15.75">
      <c r="A58" s="174" t="s">
        <v>554</v>
      </c>
      <c r="B58" s="779" t="s">
        <v>556</v>
      </c>
      <c r="C58" s="401">
        <f>'15. ÖNKORMÁNYZAT'!C73</f>
        <v>0</v>
      </c>
    </row>
    <row r="59" spans="1:3" ht="15.75">
      <c r="A59" s="198" t="s">
        <v>139</v>
      </c>
      <c r="B59" s="771" t="s">
        <v>567</v>
      </c>
      <c r="C59" s="270">
        <f>SUM(C60:C63)</f>
        <v>19493</v>
      </c>
    </row>
    <row r="60" spans="1:3" s="168" customFormat="1" ht="15.75">
      <c r="A60" s="174" t="s">
        <v>552</v>
      </c>
      <c r="B60" s="778" t="s">
        <v>347</v>
      </c>
      <c r="C60" s="278">
        <f>'15. ÖNKORMÁNYZAT'!C75+'INT. ÖSSZES'!C36</f>
        <v>19493</v>
      </c>
    </row>
    <row r="61" spans="1:3" s="168" customFormat="1" ht="15.75">
      <c r="A61" s="174" t="s">
        <v>553</v>
      </c>
      <c r="B61" s="778" t="s">
        <v>555</v>
      </c>
      <c r="C61" s="278">
        <f>'15. ÖNKORMÁNYZAT'!C76</f>
        <v>0</v>
      </c>
    </row>
    <row r="62" spans="1:3" s="168" customFormat="1" ht="15.75">
      <c r="A62" s="174" t="s">
        <v>561</v>
      </c>
      <c r="B62" s="778" t="s">
        <v>560</v>
      </c>
      <c r="C62" s="278">
        <f>'15. ÖNKORMÁNYZAT'!C77</f>
        <v>0</v>
      </c>
    </row>
    <row r="63" spans="1:3" s="168" customFormat="1" ht="16.5" thickBot="1">
      <c r="A63" s="177" t="s">
        <v>562</v>
      </c>
      <c r="B63" s="781" t="s">
        <v>556</v>
      </c>
      <c r="C63" s="279">
        <f>'15. ÖNKORMÁNYZAT'!C78</f>
        <v>0</v>
      </c>
    </row>
    <row r="64" spans="1:3" s="345" customFormat="1" ht="16.5" thickBot="1">
      <c r="A64" s="772" t="s">
        <v>15</v>
      </c>
      <c r="B64" s="780" t="s">
        <v>586</v>
      </c>
      <c r="C64" s="773">
        <f>C65+C68</f>
        <v>34964</v>
      </c>
    </row>
    <row r="65" spans="1:3" ht="15.75">
      <c r="A65" s="76" t="s">
        <v>214</v>
      </c>
      <c r="B65" s="193" t="s">
        <v>568</v>
      </c>
      <c r="C65" s="777">
        <f>SUM(C66:C67)</f>
        <v>0</v>
      </c>
    </row>
    <row r="66" spans="1:3" s="168" customFormat="1" ht="15.75">
      <c r="A66" s="174" t="s">
        <v>381</v>
      </c>
      <c r="B66" s="778" t="s">
        <v>557</v>
      </c>
      <c r="C66" s="278">
        <f>'15. ÖNKORMÁNYZAT'!C81</f>
        <v>0</v>
      </c>
    </row>
    <row r="67" spans="1:3" s="168" customFormat="1" ht="15.75">
      <c r="A67" s="174" t="s">
        <v>382</v>
      </c>
      <c r="B67" s="778" t="s">
        <v>558</v>
      </c>
      <c r="C67" s="278">
        <f>'15. ÖNKORMÁNYZAT'!C82</f>
        <v>0</v>
      </c>
    </row>
    <row r="68" spans="1:3" ht="15.75">
      <c r="A68" s="198" t="s">
        <v>215</v>
      </c>
      <c r="B68" s="771" t="s">
        <v>569</v>
      </c>
      <c r="C68" s="270">
        <f>SUM(C69:C73)</f>
        <v>34964</v>
      </c>
    </row>
    <row r="69" spans="1:3" s="168" customFormat="1" ht="15.75">
      <c r="A69" s="174" t="s">
        <v>383</v>
      </c>
      <c r="B69" s="778" t="s">
        <v>563</v>
      </c>
      <c r="C69" s="278">
        <f>'15. ÖNKORMÁNYZAT'!C84</f>
        <v>8595</v>
      </c>
    </row>
    <row r="70" spans="1:3" s="168" customFormat="1" ht="15.75">
      <c r="A70" s="174" t="s">
        <v>384</v>
      </c>
      <c r="B70" s="778" t="s">
        <v>564</v>
      </c>
      <c r="C70" s="278">
        <f>'15. ÖNKORMÁNYZAT'!C85</f>
        <v>0</v>
      </c>
    </row>
    <row r="71" spans="1:3" s="168" customFormat="1" ht="15.75">
      <c r="A71" s="174" t="s">
        <v>570</v>
      </c>
      <c r="B71" s="778" t="s">
        <v>565</v>
      </c>
      <c r="C71" s="278">
        <f>'15. ÖNKORMÁNYZAT'!C86</f>
        <v>0</v>
      </c>
    </row>
    <row r="72" spans="1:3" s="168" customFormat="1" ht="15.75">
      <c r="A72" s="174" t="s">
        <v>571</v>
      </c>
      <c r="B72" s="778" t="s">
        <v>566</v>
      </c>
      <c r="C72" s="278">
        <f>'15. ÖNKORMÁNYZAT'!C87</f>
        <v>0</v>
      </c>
    </row>
    <row r="73" spans="1:3" s="168" customFormat="1" ht="16.5" thickBot="1">
      <c r="A73" s="177" t="s">
        <v>572</v>
      </c>
      <c r="B73" s="781" t="s">
        <v>558</v>
      </c>
      <c r="C73" s="279">
        <f>'15. ÖNKORMÁNYZAT'!C88</f>
        <v>26369</v>
      </c>
    </row>
    <row r="74" spans="1:3" s="380" customFormat="1" ht="44.25" customHeight="1" thickBot="1">
      <c r="A74" s="782" t="s">
        <v>16</v>
      </c>
      <c r="B74" s="783" t="s">
        <v>573</v>
      </c>
      <c r="C74" s="784">
        <f>C54+C64</f>
        <v>66059</v>
      </c>
    </row>
    <row r="75" spans="1:3" s="361" customFormat="1" ht="16.5" thickBot="1">
      <c r="A75" s="357" t="s">
        <v>17</v>
      </c>
      <c r="B75" s="343" t="s">
        <v>587</v>
      </c>
      <c r="C75" s="360">
        <f>'15. ÖNKORMÁNYZAT'!C90+'INT. ÖSSZES'!C37</f>
        <v>0</v>
      </c>
    </row>
    <row r="76" spans="1:4" s="345" customFormat="1" ht="16.5" thickBot="1">
      <c r="A76" s="342" t="s">
        <v>18</v>
      </c>
      <c r="B76" s="348" t="s">
        <v>574</v>
      </c>
      <c r="C76" s="344">
        <f>C53+C74+C75</f>
        <v>1664109</v>
      </c>
      <c r="D76" s="785"/>
    </row>
    <row r="77" spans="1:3" s="63" customFormat="1" ht="15.75">
      <c r="A77" s="1065"/>
      <c r="B77" s="1065"/>
      <c r="C77" s="1065"/>
    </row>
    <row r="78" spans="1:3" s="63" customFormat="1" ht="15.75">
      <c r="A78" s="332"/>
      <c r="B78" s="4"/>
      <c r="C78" s="262" t="s">
        <v>619</v>
      </c>
    </row>
    <row r="79" spans="1:3" ht="15.75">
      <c r="A79" s="1068" t="s">
        <v>19</v>
      </c>
      <c r="B79" s="1068"/>
      <c r="C79" s="1068"/>
    </row>
    <row r="80" spans="1:3" ht="16.5" thickBot="1">
      <c r="A80" s="1066" t="s">
        <v>116</v>
      </c>
      <c r="B80" s="1066"/>
      <c r="C80" s="265" t="s">
        <v>29</v>
      </c>
    </row>
    <row r="81" spans="1:3" ht="32.25" thickBot="1">
      <c r="A81" s="331" t="s">
        <v>1</v>
      </c>
      <c r="B81" s="65" t="s">
        <v>20</v>
      </c>
      <c r="C81" s="266" t="s">
        <v>497</v>
      </c>
    </row>
    <row r="82" spans="1:3" s="63" customFormat="1" ht="16.5" thickBot="1">
      <c r="A82" s="331" t="s">
        <v>694</v>
      </c>
      <c r="B82" s="65" t="s">
        <v>695</v>
      </c>
      <c r="C82" s="370" t="s">
        <v>696</v>
      </c>
    </row>
    <row r="83" spans="1:3" s="361" customFormat="1" ht="16.5" thickBot="1">
      <c r="A83" s="786" t="s">
        <v>3</v>
      </c>
      <c r="B83" s="766" t="s">
        <v>527</v>
      </c>
      <c r="C83" s="872">
        <f>C84+C85+C86+C87+C93</f>
        <v>1244934</v>
      </c>
    </row>
    <row r="84" spans="1:3" ht="15.75">
      <c r="A84" s="72" t="s">
        <v>75</v>
      </c>
      <c r="B84" s="77" t="s">
        <v>21</v>
      </c>
      <c r="C84" s="277">
        <f>'15. ÖNKORMÁNYZAT'!C99+'INT. ÖSSZES'!C46</f>
        <v>404015</v>
      </c>
    </row>
    <row r="85" spans="1:3" ht="15.75">
      <c r="A85" s="68" t="s">
        <v>76</v>
      </c>
      <c r="B85" s="78" t="s">
        <v>141</v>
      </c>
      <c r="C85" s="269">
        <f>'15. ÖNKORMÁNYZAT'!C100+'INT. ÖSSZES'!C47</f>
        <v>104407</v>
      </c>
    </row>
    <row r="86" spans="1:3" ht="15.75">
      <c r="A86" s="68" t="s">
        <v>77</v>
      </c>
      <c r="B86" s="78" t="s">
        <v>103</v>
      </c>
      <c r="C86" s="269">
        <f>'15. ÖNKORMÁNYZAT'!C101+'INT. ÖSSZES'!C48</f>
        <v>582346</v>
      </c>
    </row>
    <row r="87" spans="1:3" ht="15.75">
      <c r="A87" s="68" t="s">
        <v>78</v>
      </c>
      <c r="B87" s="79" t="s">
        <v>349</v>
      </c>
      <c r="C87" s="269">
        <f>SUM(C88:C92)</f>
        <v>154166</v>
      </c>
    </row>
    <row r="88" spans="1:3" s="168" customFormat="1" ht="18.75" customHeight="1">
      <c r="A88" s="174" t="s">
        <v>243</v>
      </c>
      <c r="B88" s="175" t="s">
        <v>216</v>
      </c>
      <c r="C88" s="401">
        <v>0</v>
      </c>
    </row>
    <row r="89" spans="1:3" s="168" customFormat="1" ht="18.75" customHeight="1">
      <c r="A89" s="174" t="s">
        <v>244</v>
      </c>
      <c r="B89" s="176" t="s">
        <v>531</v>
      </c>
      <c r="C89" s="401">
        <f>'15. ÖNKORMÁNYZAT'!C104+'INT. ÖSSZES'!C50</f>
        <v>4258</v>
      </c>
    </row>
    <row r="90" spans="1:3" s="168" customFormat="1" ht="18.75" customHeight="1">
      <c r="A90" s="174" t="s">
        <v>245</v>
      </c>
      <c r="B90" s="175" t="s">
        <v>292</v>
      </c>
      <c r="C90" s="401">
        <f>'15. ÖNKORMÁNYZAT'!C105+'INT. ÖSSZES'!C51</f>
        <v>24731</v>
      </c>
    </row>
    <row r="91" spans="1:3" s="168" customFormat="1" ht="18.75" customHeight="1">
      <c r="A91" s="174" t="s">
        <v>246</v>
      </c>
      <c r="B91" s="175" t="s">
        <v>422</v>
      </c>
      <c r="C91" s="401">
        <f>'15. ÖNKORMÁNYZAT'!C106+'INT. ÖSSZES'!C52</f>
        <v>0</v>
      </c>
    </row>
    <row r="92" spans="1:3" s="168" customFormat="1" ht="18.75" customHeight="1">
      <c r="A92" s="174" t="s">
        <v>288</v>
      </c>
      <c r="B92" s="175" t="s">
        <v>219</v>
      </c>
      <c r="C92" s="401">
        <f>'15. ÖNKORMÁNYZAT'!C107+'INT. ÖSSZES'!C53</f>
        <v>125177</v>
      </c>
    </row>
    <row r="93" spans="1:3" ht="16.5" thickBot="1">
      <c r="A93" s="68" t="s">
        <v>112</v>
      </c>
      <c r="B93" s="80" t="s">
        <v>142</v>
      </c>
      <c r="C93" s="274">
        <f>'15. ÖNKORMÁNYZAT'!C108+'INT. ÖSSZES'!C54</f>
        <v>0</v>
      </c>
    </row>
    <row r="94" spans="1:3" s="361" customFormat="1" ht="16.5" thickBot="1">
      <c r="A94" s="357" t="s">
        <v>4</v>
      </c>
      <c r="B94" s="769" t="s">
        <v>549</v>
      </c>
      <c r="C94" s="358">
        <f>SUM(C95:C99)</f>
        <v>313592</v>
      </c>
    </row>
    <row r="95" spans="1:3" ht="15.75">
      <c r="A95" s="206" t="s">
        <v>81</v>
      </c>
      <c r="B95" s="207" t="s">
        <v>144</v>
      </c>
      <c r="C95" s="365">
        <f>'15. ÖNKORMÁNYZAT'!C110+'INT. ÖSSZES'!C56</f>
        <v>312022</v>
      </c>
    </row>
    <row r="96" spans="1:3" ht="15.75">
      <c r="A96" s="192" t="s">
        <v>82</v>
      </c>
      <c r="B96" s="78" t="s">
        <v>145</v>
      </c>
      <c r="C96" s="363">
        <f>'15. ÖNKORMÁNYZAT'!C111+'INT. ÖSSZES'!C57</f>
        <v>1270</v>
      </c>
    </row>
    <row r="97" spans="1:3" ht="15.75">
      <c r="A97" s="192" t="s">
        <v>83</v>
      </c>
      <c r="B97" s="78" t="s">
        <v>146</v>
      </c>
      <c r="C97" s="363">
        <f>'15. ÖNKORMÁNYZAT'!C112</f>
        <v>300</v>
      </c>
    </row>
    <row r="98" spans="1:3" ht="15.75">
      <c r="A98" s="192" t="s">
        <v>84</v>
      </c>
      <c r="B98" s="78" t="s">
        <v>147</v>
      </c>
      <c r="C98" s="363">
        <f>'15. ÖNKORMÁNYZAT'!C113</f>
        <v>0</v>
      </c>
    </row>
    <row r="99" spans="1:3" ht="15.75">
      <c r="A99" s="192" t="s">
        <v>85</v>
      </c>
      <c r="B99" s="78" t="s">
        <v>303</v>
      </c>
      <c r="C99" s="363">
        <f>SUM(C100:C103)</f>
        <v>0</v>
      </c>
    </row>
    <row r="100" spans="1:3" s="168" customFormat="1" ht="18" customHeight="1">
      <c r="A100" s="169" t="s">
        <v>299</v>
      </c>
      <c r="B100" s="176" t="s">
        <v>217</v>
      </c>
      <c r="C100" s="873">
        <v>0</v>
      </c>
    </row>
    <row r="101" spans="1:3" s="168" customFormat="1" ht="18" customHeight="1">
      <c r="A101" s="169" t="s">
        <v>300</v>
      </c>
      <c r="B101" s="176" t="s">
        <v>518</v>
      </c>
      <c r="C101" s="873">
        <f>'15. ÖNKORMÁNYZAT'!C116+'INT. ÖSSZES'!C59</f>
        <v>0</v>
      </c>
    </row>
    <row r="102" spans="1:3" s="168" customFormat="1" ht="18" customHeight="1">
      <c r="A102" s="169" t="s">
        <v>301</v>
      </c>
      <c r="B102" s="176" t="s">
        <v>235</v>
      </c>
      <c r="C102" s="873">
        <f>'15. ÖNKORMÁNYZAT'!C117+'INT. ÖSSZES'!C60</f>
        <v>0</v>
      </c>
    </row>
    <row r="103" spans="1:3" s="168" customFormat="1" ht="18" customHeight="1" thickBot="1">
      <c r="A103" s="174" t="s">
        <v>302</v>
      </c>
      <c r="B103" s="176" t="s">
        <v>236</v>
      </c>
      <c r="C103" s="401">
        <f>'15. ÖNKORMÁNYZAT'!C118+'INT. ÖSSZES'!C61</f>
        <v>0</v>
      </c>
    </row>
    <row r="104" spans="1:3" s="359" customFormat="1" ht="16.5" thickBot="1">
      <c r="A104" s="342" t="s">
        <v>5</v>
      </c>
      <c r="B104" s="371" t="s">
        <v>221</v>
      </c>
      <c r="C104" s="362">
        <f>'15. ÖNKORMÁNYZAT'!C119+'INT. ÖSSZES'!C63</f>
        <v>0</v>
      </c>
    </row>
    <row r="105" spans="1:3" s="359" customFormat="1" ht="16.5" thickBot="1">
      <c r="A105" s="342" t="s">
        <v>6</v>
      </c>
      <c r="B105" s="371" t="s">
        <v>348</v>
      </c>
      <c r="C105" s="362">
        <f>SUM(C106:C107)</f>
        <v>55560</v>
      </c>
    </row>
    <row r="106" spans="1:3" s="168" customFormat="1" ht="18.75" customHeight="1">
      <c r="A106" s="205" t="s">
        <v>351</v>
      </c>
      <c r="B106" s="171" t="s">
        <v>350</v>
      </c>
      <c r="C106" s="339">
        <f>'15. ÖNKORMÁNYZAT'!C121+'INT. ÖSSZES'!C64</f>
        <v>4960</v>
      </c>
    </row>
    <row r="107" spans="1:3" ht="16.5" thickBot="1">
      <c r="A107" s="170" t="s">
        <v>352</v>
      </c>
      <c r="B107" s="336" t="s">
        <v>353</v>
      </c>
      <c r="C107" s="341">
        <f>'15. ÖNKORMÁNYZAT'!C122</f>
        <v>50600</v>
      </c>
    </row>
    <row r="108" spans="1:3" s="384" customFormat="1" ht="49.5" customHeight="1" thickBot="1">
      <c r="A108" s="381" t="s">
        <v>7</v>
      </c>
      <c r="B108" s="382" t="s">
        <v>120</v>
      </c>
      <c r="C108" s="874">
        <f>C83+C94+C104+C105</f>
        <v>1614086</v>
      </c>
    </row>
    <row r="109" spans="1:3" s="345" customFormat="1" ht="16.5" thickBot="1">
      <c r="A109" s="342" t="s">
        <v>8</v>
      </c>
      <c r="B109" s="385" t="s">
        <v>578</v>
      </c>
      <c r="C109" s="875">
        <f>C110+C116</f>
        <v>50023</v>
      </c>
    </row>
    <row r="110" spans="1:3" s="63" customFormat="1" ht="15.75">
      <c r="A110" s="72" t="s">
        <v>69</v>
      </c>
      <c r="B110" s="77" t="s">
        <v>579</v>
      </c>
      <c r="C110" s="876">
        <f>SUM(C111:C115)</f>
        <v>5823</v>
      </c>
    </row>
    <row r="111" spans="1:3" s="195" customFormat="1" ht="18" customHeight="1">
      <c r="A111" s="196" t="s">
        <v>71</v>
      </c>
      <c r="B111" s="197" t="s">
        <v>149</v>
      </c>
      <c r="C111" s="877">
        <f>'15. ÖNKORMÁNYZAT'!C126</f>
        <v>0</v>
      </c>
    </row>
    <row r="112" spans="1:3" s="195" customFormat="1" ht="18" customHeight="1">
      <c r="A112" s="196" t="s">
        <v>72</v>
      </c>
      <c r="B112" s="197" t="s">
        <v>150</v>
      </c>
      <c r="C112" s="877">
        <f>'15. ÖNKORMÁNYZAT'!C127</f>
        <v>0</v>
      </c>
    </row>
    <row r="113" spans="1:3" s="195" customFormat="1" ht="18" customHeight="1">
      <c r="A113" s="196" t="s">
        <v>73</v>
      </c>
      <c r="B113" s="197" t="s">
        <v>121</v>
      </c>
      <c r="C113" s="877">
        <f>'15. ÖNKORMÁNYZAT'!C128</f>
        <v>0</v>
      </c>
    </row>
    <row r="114" spans="1:3" s="195" customFormat="1" ht="18" customHeight="1">
      <c r="A114" s="196" t="s">
        <v>354</v>
      </c>
      <c r="B114" s="197" t="s">
        <v>122</v>
      </c>
      <c r="C114" s="877">
        <f>'15. ÖNKORMÁNYZAT'!C129</f>
        <v>5823</v>
      </c>
    </row>
    <row r="115" spans="1:3" s="195" customFormat="1" ht="18" customHeight="1">
      <c r="A115" s="196" t="s">
        <v>575</v>
      </c>
      <c r="B115" s="197" t="s">
        <v>151</v>
      </c>
      <c r="C115" s="877">
        <f>'15. ÖNKORMÁNYZAT'!C130</f>
        <v>0</v>
      </c>
    </row>
    <row r="116" spans="1:3" s="63" customFormat="1" ht="15.75">
      <c r="A116" s="68" t="s">
        <v>70</v>
      </c>
      <c r="B116" s="78" t="s">
        <v>580</v>
      </c>
      <c r="C116" s="878">
        <f>SUM(C117:C120)</f>
        <v>44200</v>
      </c>
    </row>
    <row r="117" spans="1:3" s="195" customFormat="1" ht="18" customHeight="1">
      <c r="A117" s="196" t="s">
        <v>355</v>
      </c>
      <c r="B117" s="197" t="s">
        <v>149</v>
      </c>
      <c r="C117" s="877">
        <f>'15. ÖNKORMÁNYZAT'!C132</f>
        <v>38250</v>
      </c>
    </row>
    <row r="118" spans="1:3" s="195" customFormat="1" ht="18" customHeight="1">
      <c r="A118" s="196" t="s">
        <v>356</v>
      </c>
      <c r="B118" s="197" t="s">
        <v>121</v>
      </c>
      <c r="C118" s="877">
        <f>'15. ÖNKORMÁNYZAT'!C133</f>
        <v>0</v>
      </c>
    </row>
    <row r="119" spans="1:3" s="195" customFormat="1" ht="18" customHeight="1">
      <c r="A119" s="196" t="s">
        <v>357</v>
      </c>
      <c r="B119" s="197" t="s">
        <v>122</v>
      </c>
      <c r="C119" s="877">
        <f>'15. ÖNKORMÁNYZAT'!C134</f>
        <v>5950</v>
      </c>
    </row>
    <row r="120" spans="1:3" s="195" customFormat="1" ht="18" customHeight="1" thickBot="1">
      <c r="A120" s="302" t="s">
        <v>576</v>
      </c>
      <c r="B120" s="303" t="s">
        <v>151</v>
      </c>
      <c r="C120" s="879">
        <f>'15. ÖNKORMÁNYZAT'!C135</f>
        <v>0</v>
      </c>
    </row>
    <row r="121" spans="1:3" s="384" customFormat="1" ht="49.5" customHeight="1" thickBot="1">
      <c r="A121" s="381" t="s">
        <v>9</v>
      </c>
      <c r="B121" s="382" t="s">
        <v>581</v>
      </c>
      <c r="C121" s="874">
        <f>C110+C116</f>
        <v>50023</v>
      </c>
    </row>
    <row r="122" spans="1:3" s="345" customFormat="1" ht="16.5" thickBot="1">
      <c r="A122" s="342" t="s">
        <v>582</v>
      </c>
      <c r="B122" s="385" t="s">
        <v>359</v>
      </c>
      <c r="C122" s="875">
        <f>'15. ÖNKORMÁNYZAT'!C137+'INT. ÖSSZES'!C66</f>
        <v>0</v>
      </c>
    </row>
    <row r="123" spans="1:9" s="345" customFormat="1" ht="16.5" thickBot="1">
      <c r="A123" s="342" t="s">
        <v>11</v>
      </c>
      <c r="B123" s="385" t="s">
        <v>360</v>
      </c>
      <c r="C123" s="344">
        <f>C108+C121+C122</f>
        <v>1664109</v>
      </c>
      <c r="F123" s="387"/>
      <c r="G123" s="387"/>
      <c r="H123" s="387"/>
      <c r="I123" s="387"/>
    </row>
    <row r="124" spans="1:3" s="63" customFormat="1" ht="15.75">
      <c r="A124" s="1002"/>
      <c r="B124" s="1002"/>
      <c r="C124" s="1002"/>
    </row>
    <row r="126" spans="1:3" ht="15.75">
      <c r="A126" s="1069" t="s">
        <v>123</v>
      </c>
      <c r="B126" s="1069"/>
      <c r="C126" s="1069"/>
    </row>
    <row r="127" spans="1:3" ht="16.5" thickBot="1">
      <c r="A127" s="1066" t="s">
        <v>117</v>
      </c>
      <c r="B127" s="1066"/>
      <c r="C127" s="265" t="s">
        <v>29</v>
      </c>
    </row>
    <row r="128" spans="1:4" s="392" customFormat="1" ht="19.5" thickBot="1">
      <c r="A128" s="388" t="s">
        <v>3</v>
      </c>
      <c r="B128" s="389" t="s">
        <v>389</v>
      </c>
      <c r="C128" s="390">
        <f>C53-C108</f>
        <v>-16036</v>
      </c>
      <c r="D128" s="391"/>
    </row>
    <row r="129" spans="1:4" s="89" customFormat="1" ht="18.75">
      <c r="A129" s="796"/>
      <c r="B129" s="108"/>
      <c r="C129" s="797"/>
      <c r="D129" s="798"/>
    </row>
    <row r="130" ht="15.75">
      <c r="C130" s="880"/>
    </row>
    <row r="131" spans="1:3" s="86" customFormat="1" ht="18.75">
      <c r="A131" s="1062" t="s">
        <v>584</v>
      </c>
      <c r="B131" s="1062"/>
      <c r="C131" s="1062"/>
    </row>
    <row r="132" spans="1:3" s="86" customFormat="1" ht="19.5" thickBot="1">
      <c r="A132" s="1066" t="s">
        <v>118</v>
      </c>
      <c r="B132" s="1066"/>
      <c r="C132" s="265" t="s">
        <v>29</v>
      </c>
    </row>
    <row r="133" spans="1:3" s="376" customFormat="1" ht="19.5" thickBot="1">
      <c r="A133" s="374" t="s">
        <v>3</v>
      </c>
      <c r="B133" s="393" t="s">
        <v>589</v>
      </c>
      <c r="C133" s="394">
        <f>C134-C137</f>
        <v>16036</v>
      </c>
    </row>
    <row r="134" spans="1:3" s="86" customFormat="1" ht="18.75">
      <c r="A134" s="76" t="s">
        <v>75</v>
      </c>
      <c r="B134" s="789" t="s">
        <v>590</v>
      </c>
      <c r="C134" s="293">
        <f>SUM(C135:C136)</f>
        <v>66059</v>
      </c>
    </row>
    <row r="135" spans="1:3" s="202" customFormat="1" ht="18.75" customHeight="1">
      <c r="A135" s="169" t="s">
        <v>152</v>
      </c>
      <c r="B135" s="790" t="s">
        <v>591</v>
      </c>
      <c r="C135" s="294">
        <f>C55+C65</f>
        <v>11602</v>
      </c>
    </row>
    <row r="136" spans="1:3" s="202" customFormat="1" ht="18.75" customHeight="1">
      <c r="A136" s="169" t="s">
        <v>153</v>
      </c>
      <c r="B136" s="791" t="s">
        <v>592</v>
      </c>
      <c r="C136" s="295">
        <f>C59+C68</f>
        <v>54457</v>
      </c>
    </row>
    <row r="137" spans="1:3" s="86" customFormat="1" ht="18.75">
      <c r="A137" s="194" t="s">
        <v>76</v>
      </c>
      <c r="B137" s="336" t="s">
        <v>593</v>
      </c>
      <c r="C137" s="296">
        <f>SUM(C138:C139)</f>
        <v>50023</v>
      </c>
    </row>
    <row r="138" spans="1:3" s="202" customFormat="1" ht="18" customHeight="1">
      <c r="A138" s="174" t="s">
        <v>154</v>
      </c>
      <c r="B138" s="792" t="s">
        <v>594</v>
      </c>
      <c r="C138" s="297">
        <f>C110</f>
        <v>5823</v>
      </c>
    </row>
    <row r="139" spans="1:3" s="202" customFormat="1" ht="18" customHeight="1" thickBot="1">
      <c r="A139" s="177" t="s">
        <v>155</v>
      </c>
      <c r="B139" s="823" t="s">
        <v>595</v>
      </c>
      <c r="C139" s="298">
        <f>C116</f>
        <v>44200</v>
      </c>
    </row>
    <row r="140" spans="1:3" s="202" customFormat="1" ht="18" customHeight="1">
      <c r="A140" s="793"/>
      <c r="B140" s="794"/>
      <c r="C140" s="795"/>
    </row>
    <row r="141" spans="1:3" s="202" customFormat="1" ht="18" customHeight="1">
      <c r="A141" s="1062" t="s">
        <v>596</v>
      </c>
      <c r="B141" s="1062"/>
      <c r="C141" s="1062"/>
    </row>
    <row r="142" spans="1:3" s="202" customFormat="1" ht="18" customHeight="1" thickBot="1">
      <c r="A142" s="1063" t="s">
        <v>597</v>
      </c>
      <c r="B142" s="1063"/>
      <c r="C142" s="265" t="s">
        <v>29</v>
      </c>
    </row>
    <row r="143" spans="1:3" s="805" customFormat="1" ht="18" customHeight="1">
      <c r="A143" s="803" t="s">
        <v>3</v>
      </c>
      <c r="B143" s="801" t="s">
        <v>598</v>
      </c>
      <c r="C143" s="881">
        <f>C65</f>
        <v>0</v>
      </c>
    </row>
    <row r="144" spans="1:3" s="805" customFormat="1" ht="18" customHeight="1" thickBot="1">
      <c r="A144" s="806" t="s">
        <v>4</v>
      </c>
      <c r="B144" s="802" t="s">
        <v>599</v>
      </c>
      <c r="C144" s="298">
        <f>C68</f>
        <v>34964</v>
      </c>
    </row>
    <row r="145" spans="1:3" s="202" customFormat="1" ht="18" customHeight="1" thickBot="1">
      <c r="A145" s="808" t="s">
        <v>5</v>
      </c>
      <c r="B145" s="799" t="s">
        <v>600</v>
      </c>
      <c r="C145" s="800">
        <f>SUM(C143:C144)</f>
        <v>34964</v>
      </c>
    </row>
    <row r="146" spans="1:3" s="202" customFormat="1" ht="18" customHeight="1">
      <c r="A146" s="793"/>
      <c r="B146" s="794"/>
      <c r="C146" s="795"/>
    </row>
    <row r="147" spans="1:3" s="86" customFormat="1" ht="19.5" thickBot="1">
      <c r="A147" s="334"/>
      <c r="C147" s="882"/>
    </row>
    <row r="148" spans="1:3" s="86" customFormat="1" ht="19.5" thickBot="1">
      <c r="A148" s="335" t="s">
        <v>173</v>
      </c>
      <c r="B148" s="204"/>
      <c r="C148" s="883">
        <f>'15. ÖNKORMÁNYZAT'!C146+'INT. ÖSSZES'!C69</f>
        <v>165</v>
      </c>
    </row>
    <row r="149" spans="1:3" s="86" customFormat="1" ht="19.5" thickBot="1">
      <c r="A149" s="335" t="s">
        <v>174</v>
      </c>
      <c r="B149" s="204"/>
      <c r="C149" s="883">
        <f>'15. ÖNKORMÁNYZAT'!C147+'INT. ÖSSZES'!C70</f>
        <v>5</v>
      </c>
    </row>
  </sheetData>
  <sheetProtection/>
  <mergeCells count="14">
    <mergeCell ref="A2:C2"/>
    <mergeCell ref="A79:C79"/>
    <mergeCell ref="A80:B80"/>
    <mergeCell ref="A132:B132"/>
    <mergeCell ref="A126:C126"/>
    <mergeCell ref="A131:C131"/>
    <mergeCell ref="A124:C124"/>
    <mergeCell ref="A127:B127"/>
    <mergeCell ref="A5:C5"/>
    <mergeCell ref="A141:C141"/>
    <mergeCell ref="A142:B142"/>
    <mergeCell ref="A3:B3"/>
    <mergeCell ref="A77:C77"/>
    <mergeCell ref="A6:B6"/>
  </mergeCells>
  <printOptions horizontalCentered="1"/>
  <pageMargins left="0.3937007874015748" right="0.3937007874015748" top="0.3937007874015748" bottom="0.3937007874015748" header="0.7874015748031497" footer="0.5905511811023623"/>
  <pageSetup fitToHeight="2" horizontalDpi="600" verticalDpi="600" orientation="portrait" paperSize="9" scale="57" r:id="rId1"/>
  <rowBreaks count="1" manualBreakCount="1">
    <brk id="7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 topLeftCell="B1">
      <selection activeCell="F1" sqref="F1"/>
    </sheetView>
  </sheetViews>
  <sheetFormatPr defaultColWidth="9.00390625" defaultRowHeight="12.75"/>
  <cols>
    <col min="1" max="1" width="8.375" style="226" bestFit="1" customWidth="1"/>
    <col min="2" max="2" width="111.125" style="226" customWidth="1"/>
    <col min="3" max="3" width="35.625" style="226" bestFit="1" customWidth="1"/>
    <col min="4" max="4" width="10.125" style="226" bestFit="1" customWidth="1"/>
    <col min="5" max="16384" width="9.375" style="226" customWidth="1"/>
  </cols>
  <sheetData>
    <row r="1" ht="15.75">
      <c r="C1" s="262" t="s">
        <v>625</v>
      </c>
    </row>
    <row r="3" spans="1:3" ht="21" customHeight="1">
      <c r="A3" s="1087" t="s">
        <v>631</v>
      </c>
      <c r="B3" s="1087"/>
      <c r="C3" s="1087"/>
    </row>
    <row r="4" spans="1:3" ht="16.5" thickBot="1">
      <c r="A4" s="49"/>
      <c r="B4" s="49"/>
      <c r="C4" s="50"/>
    </row>
    <row r="5" spans="1:3" s="227" customFormat="1" ht="15.75">
      <c r="A5" s="1088" t="s">
        <v>25</v>
      </c>
      <c r="B5" s="1089"/>
      <c r="C5" s="1089" t="s">
        <v>632</v>
      </c>
    </row>
    <row r="6" spans="1:3" s="228" customFormat="1" ht="15.75">
      <c r="A6" s="1090"/>
      <c r="B6" s="1091"/>
      <c r="C6" s="1091"/>
    </row>
    <row r="7" spans="1:3" s="228" customFormat="1" ht="15.75">
      <c r="A7" s="1090"/>
      <c r="B7" s="1091"/>
      <c r="C7" s="1091"/>
    </row>
    <row r="8" spans="1:3" s="228" customFormat="1" ht="16.5" thickBot="1">
      <c r="A8" s="1092"/>
      <c r="B8" s="1093"/>
      <c r="C8" s="229" t="s">
        <v>26</v>
      </c>
    </row>
    <row r="9" spans="1:3" s="228" customFormat="1" ht="16.5" thickBot="1">
      <c r="A9" s="230" t="s">
        <v>170</v>
      </c>
      <c r="B9" s="231" t="s">
        <v>196</v>
      </c>
      <c r="C9" s="229"/>
    </row>
    <row r="10" spans="1:3" s="235" customFormat="1" ht="16.5" thickBot="1">
      <c r="A10" s="232" t="s">
        <v>697</v>
      </c>
      <c r="B10" s="233" t="s">
        <v>698</v>
      </c>
      <c r="C10" s="234" t="s">
        <v>696</v>
      </c>
    </row>
    <row r="11" spans="1:3" s="235" customFormat="1" ht="28.5" customHeight="1" thickBot="1">
      <c r="A11" s="1094" t="s">
        <v>633</v>
      </c>
      <c r="B11" s="1095"/>
      <c r="C11" s="1096"/>
    </row>
    <row r="12" spans="1:3" s="839" customFormat="1" ht="38.25" thickBot="1">
      <c r="A12" s="836" t="s">
        <v>197</v>
      </c>
      <c r="B12" s="837" t="s">
        <v>634</v>
      </c>
      <c r="C12" s="838">
        <f>C22+C24</f>
        <v>143070</v>
      </c>
    </row>
    <row r="13" spans="1:3" s="21" customFormat="1" ht="15.75">
      <c r="A13" s="840" t="s">
        <v>3</v>
      </c>
      <c r="B13" s="840" t="s">
        <v>635</v>
      </c>
      <c r="C13" s="841">
        <f>SUM(C14:C15)</f>
        <v>120707</v>
      </c>
    </row>
    <row r="14" spans="1:3" ht="15.75">
      <c r="A14" s="842" t="s">
        <v>75</v>
      </c>
      <c r="B14" s="843" t="s">
        <v>636</v>
      </c>
      <c r="C14" s="236">
        <v>120707</v>
      </c>
    </row>
    <row r="15" spans="1:3" ht="15.75">
      <c r="A15" s="844" t="s">
        <v>76</v>
      </c>
      <c r="B15" s="843" t="s">
        <v>637</v>
      </c>
      <c r="C15" s="236">
        <v>0</v>
      </c>
    </row>
    <row r="16" spans="1:3" s="21" customFormat="1" ht="15.75">
      <c r="A16" s="845" t="s">
        <v>4</v>
      </c>
      <c r="B16" s="845" t="s">
        <v>638</v>
      </c>
      <c r="C16" s="841">
        <f>SUM(C17:C20)</f>
        <v>49491</v>
      </c>
    </row>
    <row r="17" spans="1:3" ht="15.75">
      <c r="A17" s="844" t="s">
        <v>81</v>
      </c>
      <c r="B17" s="843" t="s">
        <v>639</v>
      </c>
      <c r="C17" s="236">
        <v>23272</v>
      </c>
    </row>
    <row r="18" spans="1:3" ht="15.75">
      <c r="A18" s="844" t="s">
        <v>82</v>
      </c>
      <c r="B18" s="843" t="s">
        <v>640</v>
      </c>
      <c r="C18" s="236">
        <v>22144</v>
      </c>
    </row>
    <row r="19" spans="1:3" ht="15.75">
      <c r="A19" s="844" t="s">
        <v>83</v>
      </c>
      <c r="B19" s="843" t="s">
        <v>641</v>
      </c>
      <c r="C19" s="236">
        <v>219</v>
      </c>
    </row>
    <row r="20" spans="1:3" ht="15.75">
      <c r="A20" s="844" t="s">
        <v>84</v>
      </c>
      <c r="B20" s="843" t="s">
        <v>642</v>
      </c>
      <c r="C20" s="236">
        <v>3856</v>
      </c>
    </row>
    <row r="21" spans="1:3" s="21" customFormat="1" ht="15.75">
      <c r="A21" s="845" t="s">
        <v>5</v>
      </c>
      <c r="B21" s="845" t="s">
        <v>643</v>
      </c>
      <c r="C21" s="841">
        <v>50807</v>
      </c>
    </row>
    <row r="22" spans="1:3" s="848" customFormat="1" ht="31.5">
      <c r="A22" s="846"/>
      <c r="B22" s="846" t="s">
        <v>644</v>
      </c>
      <c r="C22" s="847">
        <f>C14+C16-C21</f>
        <v>119391</v>
      </c>
    </row>
    <row r="23" spans="1:3" s="848" customFormat="1" ht="15.75">
      <c r="A23" s="846"/>
      <c r="B23" s="846" t="s">
        <v>645</v>
      </c>
      <c r="C23" s="847"/>
    </row>
    <row r="24" spans="1:3" s="21" customFormat="1" ht="16.5" thickBot="1">
      <c r="A24" s="845" t="s">
        <v>6</v>
      </c>
      <c r="B24" s="845" t="s">
        <v>646</v>
      </c>
      <c r="C24" s="841">
        <v>23679</v>
      </c>
    </row>
    <row r="25" spans="1:3" s="120" customFormat="1" ht="38.25" thickBot="1">
      <c r="A25" s="836" t="s">
        <v>198</v>
      </c>
      <c r="B25" s="836" t="s">
        <v>647</v>
      </c>
      <c r="C25" s="849">
        <f>SUM(C26:C29)</f>
        <v>247098</v>
      </c>
    </row>
    <row r="26" spans="1:3" s="21" customFormat="1" ht="31.5">
      <c r="A26" s="840" t="s">
        <v>7</v>
      </c>
      <c r="B26" s="840" t="s">
        <v>648</v>
      </c>
      <c r="C26" s="841">
        <v>130128</v>
      </c>
    </row>
    <row r="27" spans="1:3" s="21" customFormat="1" ht="15.75">
      <c r="A27" s="845" t="s">
        <v>8</v>
      </c>
      <c r="B27" s="845" t="s">
        <v>649</v>
      </c>
      <c r="C27" s="841">
        <v>22212</v>
      </c>
    </row>
    <row r="28" spans="1:3" s="21" customFormat="1" ht="15.75">
      <c r="A28" s="845" t="s">
        <v>9</v>
      </c>
      <c r="B28" s="845" t="s">
        <v>650</v>
      </c>
      <c r="C28" s="841">
        <v>94758</v>
      </c>
    </row>
    <row r="29" spans="1:3" s="21" customFormat="1" ht="16.5" thickBot="1">
      <c r="A29" s="845" t="s">
        <v>10</v>
      </c>
      <c r="B29" s="845" t="s">
        <v>651</v>
      </c>
      <c r="C29" s="841">
        <v>0</v>
      </c>
    </row>
    <row r="30" spans="1:3" s="120" customFormat="1" ht="38.25" thickBot="1">
      <c r="A30" s="836" t="s">
        <v>652</v>
      </c>
      <c r="B30" s="836" t="s">
        <v>653</v>
      </c>
      <c r="C30" s="849">
        <f>SUM(C31:C34)</f>
        <v>201257</v>
      </c>
    </row>
    <row r="31" spans="1:3" s="21" customFormat="1" ht="15.75">
      <c r="A31" s="840" t="s">
        <v>11</v>
      </c>
      <c r="B31" s="840" t="s">
        <v>654</v>
      </c>
      <c r="C31" s="841">
        <v>97567</v>
      </c>
    </row>
    <row r="32" spans="1:3" s="21" customFormat="1" ht="15.75">
      <c r="A32" s="845" t="s">
        <v>12</v>
      </c>
      <c r="B32" s="845" t="s">
        <v>655</v>
      </c>
      <c r="C32" s="841">
        <v>53810</v>
      </c>
    </row>
    <row r="33" spans="1:3" s="21" customFormat="1" ht="15.75">
      <c r="A33" s="845" t="s">
        <v>13</v>
      </c>
      <c r="B33" s="845" t="s">
        <v>656</v>
      </c>
      <c r="C33" s="841">
        <v>29032</v>
      </c>
    </row>
    <row r="34" spans="1:3" s="21" customFormat="1" ht="32.25" thickBot="1">
      <c r="A34" s="845" t="s">
        <v>14</v>
      </c>
      <c r="B34" s="845" t="s">
        <v>657</v>
      </c>
      <c r="C34" s="841">
        <v>20848</v>
      </c>
    </row>
    <row r="35" spans="1:3" s="120" customFormat="1" ht="19.5" thickBot="1">
      <c r="A35" s="836" t="s">
        <v>658</v>
      </c>
      <c r="B35" s="836" t="s">
        <v>659</v>
      </c>
      <c r="C35" s="849">
        <f>C36</f>
        <v>26007</v>
      </c>
    </row>
    <row r="36" spans="1:3" s="21" customFormat="1" ht="15.75">
      <c r="A36" s="840" t="s">
        <v>15</v>
      </c>
      <c r="B36" s="840" t="s">
        <v>660</v>
      </c>
      <c r="C36" s="841">
        <f>SUM(C37:C38)</f>
        <v>26007</v>
      </c>
    </row>
    <row r="37" spans="1:3" ht="31.5">
      <c r="A37" s="850" t="s">
        <v>214</v>
      </c>
      <c r="B37" s="843" t="s">
        <v>661</v>
      </c>
      <c r="C37" s="236">
        <v>9998</v>
      </c>
    </row>
    <row r="38" spans="1:3" ht="16.5" thickBot="1">
      <c r="A38" s="851" t="s">
        <v>215</v>
      </c>
      <c r="B38" s="843" t="s">
        <v>662</v>
      </c>
      <c r="C38" s="236">
        <v>16009</v>
      </c>
    </row>
    <row r="39" spans="1:3" s="854" customFormat="1" ht="19.5" thickBot="1">
      <c r="A39" s="852"/>
      <c r="B39" s="852" t="s">
        <v>27</v>
      </c>
      <c r="C39" s="853">
        <f>C12+C25+C30+C35</f>
        <v>617432</v>
      </c>
    </row>
  </sheetData>
  <sheetProtection/>
  <mergeCells count="4">
    <mergeCell ref="A3:C3"/>
    <mergeCell ref="A5:B8"/>
    <mergeCell ref="C5:C7"/>
    <mergeCell ref="A11:C1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" sqref="F1"/>
    </sheetView>
  </sheetViews>
  <sheetFormatPr defaultColWidth="9.00390625" defaultRowHeight="12.75"/>
  <cols>
    <col min="1" max="1" width="47.125" style="7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14" customWidth="1"/>
    <col min="7" max="8" width="12.875" style="6" customWidth="1"/>
    <col min="9" max="9" width="13.875" style="6" customWidth="1"/>
    <col min="10" max="16384" width="9.375" style="6" customWidth="1"/>
  </cols>
  <sheetData>
    <row r="1" ht="15.75">
      <c r="F1" s="262" t="s">
        <v>626</v>
      </c>
    </row>
    <row r="3" spans="1:6" ht="39.75" customHeight="1">
      <c r="A3" s="1097" t="s">
        <v>420</v>
      </c>
      <c r="B3" s="1097"/>
      <c r="C3" s="1097"/>
      <c r="D3" s="1097"/>
      <c r="E3" s="1097"/>
      <c r="F3" s="1097"/>
    </row>
    <row r="4" spans="1:6" ht="35.25" customHeight="1" thickBot="1">
      <c r="A4" s="51"/>
      <c r="B4" s="14"/>
      <c r="C4" s="14"/>
      <c r="D4" s="14"/>
      <c r="E4" s="14"/>
      <c r="F4" s="9" t="s">
        <v>40</v>
      </c>
    </row>
    <row r="5" spans="1:6" s="8" customFormat="1" ht="44.25" customHeight="1" thickBot="1">
      <c r="A5" s="52" t="s">
        <v>45</v>
      </c>
      <c r="B5" s="53" t="s">
        <v>46</v>
      </c>
      <c r="C5" s="53" t="s">
        <v>47</v>
      </c>
      <c r="D5" s="53" t="s">
        <v>535</v>
      </c>
      <c r="E5" s="53" t="s">
        <v>497</v>
      </c>
      <c r="F5" s="10" t="s">
        <v>536</v>
      </c>
    </row>
    <row r="6" spans="1:6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 t="s">
        <v>61</v>
      </c>
    </row>
    <row r="7" spans="1:6" s="201" customFormat="1" ht="47.25" customHeight="1">
      <c r="A7" s="24" t="s">
        <v>663</v>
      </c>
      <c r="B7" s="446">
        <v>2759</v>
      </c>
      <c r="C7" s="447" t="s">
        <v>664</v>
      </c>
      <c r="D7" s="446">
        <v>0</v>
      </c>
      <c r="E7" s="446">
        <v>2759</v>
      </c>
      <c r="F7" s="448">
        <f>B7-D7-E7</f>
        <v>0</v>
      </c>
    </row>
    <row r="8" spans="1:6" s="201" customFormat="1" ht="47.25" customHeight="1">
      <c r="A8" s="24" t="s">
        <v>665</v>
      </c>
      <c r="B8" s="446">
        <v>298822</v>
      </c>
      <c r="C8" s="447" t="s">
        <v>666</v>
      </c>
      <c r="D8" s="446">
        <v>5830</v>
      </c>
      <c r="E8" s="446">
        <v>292992</v>
      </c>
      <c r="F8" s="448">
        <f>B8-D8-E8</f>
        <v>0</v>
      </c>
    </row>
    <row r="9" spans="1:6" s="201" customFormat="1" ht="47.25" customHeight="1">
      <c r="A9" s="24" t="s">
        <v>667</v>
      </c>
      <c r="B9" s="446">
        <v>4271</v>
      </c>
      <c r="C9" s="447" t="s">
        <v>668</v>
      </c>
      <c r="D9" s="446">
        <v>0</v>
      </c>
      <c r="E9" s="446">
        <v>4271</v>
      </c>
      <c r="F9" s="448">
        <f>B9-D9-E9</f>
        <v>0</v>
      </c>
    </row>
    <row r="10" spans="1:6" s="201" customFormat="1" ht="47.25" customHeight="1" thickBot="1">
      <c r="A10" s="623" t="s">
        <v>669</v>
      </c>
      <c r="B10" s="624">
        <v>12000</v>
      </c>
      <c r="C10" s="625" t="s">
        <v>668</v>
      </c>
      <c r="D10" s="624">
        <v>0</v>
      </c>
      <c r="E10" s="624">
        <v>12000</v>
      </c>
      <c r="F10" s="626">
        <f>B10-D10-E10</f>
        <v>0</v>
      </c>
    </row>
    <row r="11" spans="1:6" s="15" customFormat="1" ht="18" customHeight="1" thickBot="1">
      <c r="A11" s="54" t="s">
        <v>44</v>
      </c>
      <c r="B11" s="449">
        <f>SUM(B7:B10)</f>
        <v>317852</v>
      </c>
      <c r="C11" s="450"/>
      <c r="D11" s="449">
        <f>SUM(D7:D10)</f>
        <v>5830</v>
      </c>
      <c r="E11" s="449">
        <f>SUM(E7:E10)</f>
        <v>312022</v>
      </c>
      <c r="F11" s="451">
        <f>SUM(F7:F10)</f>
        <v>0</v>
      </c>
    </row>
  </sheetData>
  <sheetProtection/>
  <mergeCells count="1">
    <mergeCell ref="A3:F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" sqref="F1"/>
    </sheetView>
  </sheetViews>
  <sheetFormatPr defaultColWidth="9.00390625" defaultRowHeight="12.75"/>
  <cols>
    <col min="1" max="1" width="60.625" style="7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875" style="6" customWidth="1"/>
    <col min="7" max="8" width="12.875" style="6" customWidth="1"/>
    <col min="9" max="9" width="13.875" style="6" customWidth="1"/>
    <col min="10" max="16384" width="9.375" style="6" customWidth="1"/>
  </cols>
  <sheetData>
    <row r="1" ht="15.75">
      <c r="F1" s="262" t="s">
        <v>627</v>
      </c>
    </row>
    <row r="3" spans="1:6" ht="40.5" customHeight="1">
      <c r="A3" s="1097" t="s">
        <v>421</v>
      </c>
      <c r="B3" s="1097"/>
      <c r="C3" s="1097"/>
      <c r="D3" s="1097"/>
      <c r="E3" s="1097"/>
      <c r="F3" s="1097"/>
    </row>
    <row r="4" spans="1:6" ht="23.25" customHeight="1" thickBot="1">
      <c r="A4" s="51"/>
      <c r="B4" s="14"/>
      <c r="C4" s="14"/>
      <c r="D4" s="14"/>
      <c r="E4" s="14"/>
      <c r="F4" s="9" t="s">
        <v>40</v>
      </c>
    </row>
    <row r="5" spans="1:6" s="8" customFormat="1" ht="48.75" customHeight="1" thickBot="1">
      <c r="A5" s="52" t="s">
        <v>48</v>
      </c>
      <c r="B5" s="53" t="s">
        <v>46</v>
      </c>
      <c r="C5" s="53" t="s">
        <v>47</v>
      </c>
      <c r="D5" s="53" t="s">
        <v>535</v>
      </c>
      <c r="E5" s="53" t="s">
        <v>497</v>
      </c>
      <c r="F5" s="10" t="s">
        <v>670</v>
      </c>
    </row>
    <row r="6" spans="1:6" s="14" customFormat="1" ht="1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</row>
    <row r="7" spans="1:6" s="201" customFormat="1" ht="31.5" customHeight="1" thickBot="1">
      <c r="A7" s="627" t="s">
        <v>671</v>
      </c>
      <c r="B7" s="628">
        <v>1270</v>
      </c>
      <c r="C7" s="629" t="s">
        <v>668</v>
      </c>
      <c r="D7" s="628">
        <v>0</v>
      </c>
      <c r="E7" s="628">
        <v>1270</v>
      </c>
      <c r="F7" s="630">
        <f>B7-D7-E7</f>
        <v>0</v>
      </c>
    </row>
    <row r="8" spans="1:6" s="15" customFormat="1" ht="18" customHeight="1" thickBot="1">
      <c r="A8" s="54" t="s">
        <v>44</v>
      </c>
      <c r="B8" s="452">
        <f>SUM(B7:B7)</f>
        <v>1270</v>
      </c>
      <c r="C8" s="453"/>
      <c r="D8" s="452">
        <f>SUM(D7:D7)</f>
        <v>0</v>
      </c>
      <c r="E8" s="452">
        <f>SUM(E7:E7)</f>
        <v>1270</v>
      </c>
      <c r="F8" s="454">
        <f>SUM(F7:F7)</f>
        <v>0</v>
      </c>
    </row>
  </sheetData>
  <sheetProtection/>
  <mergeCells count="1">
    <mergeCell ref="A3:F3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F6" sqref="F6"/>
    </sheetView>
  </sheetViews>
  <sheetFormatPr defaultColWidth="9.00390625" defaultRowHeight="12.75"/>
  <cols>
    <col min="1" max="1" width="8.375" style="186" bestFit="1" customWidth="1"/>
    <col min="2" max="2" width="90.625" style="179" customWidth="1"/>
    <col min="3" max="3" width="31.375" style="179" customWidth="1"/>
    <col min="4" max="16384" width="9.375" style="179" customWidth="1"/>
  </cols>
  <sheetData>
    <row r="1" spans="1:3" ht="18.75">
      <c r="A1" s="1098" t="s">
        <v>685</v>
      </c>
      <c r="B1" s="1098"/>
      <c r="C1" s="1098"/>
    </row>
    <row r="3" spans="1:3" ht="54.75" customHeight="1">
      <c r="A3" s="1099" t="s">
        <v>628</v>
      </c>
      <c r="B3" s="1100"/>
      <c r="C3" s="1100"/>
    </row>
    <row r="4" spans="1:4" ht="20.25" thickBot="1">
      <c r="A4" s="185"/>
      <c r="B4" s="178"/>
      <c r="C4" s="188" t="s">
        <v>95</v>
      </c>
      <c r="D4" s="200"/>
    </row>
    <row r="5" spans="1:3" ht="38.25" thickBot="1">
      <c r="A5" s="180" t="s">
        <v>50</v>
      </c>
      <c r="B5" s="181" t="s">
        <v>93</v>
      </c>
      <c r="C5" s="182" t="s">
        <v>293</v>
      </c>
    </row>
    <row r="6" spans="1:3" ht="19.5" thickBot="1">
      <c r="A6" s="189" t="s">
        <v>694</v>
      </c>
      <c r="B6" s="190" t="s">
        <v>698</v>
      </c>
      <c r="C6" s="191" t="s">
        <v>696</v>
      </c>
    </row>
    <row r="7" spans="1:3" ht="18.75">
      <c r="A7" s="1106" t="s">
        <v>41</v>
      </c>
      <c r="B7" s="1107"/>
      <c r="C7" s="1108"/>
    </row>
    <row r="8" spans="1:3" ht="43.5" customHeight="1">
      <c r="A8" s="184" t="s">
        <v>3</v>
      </c>
      <c r="B8" s="897" t="s">
        <v>712</v>
      </c>
      <c r="C8" s="183">
        <v>8550</v>
      </c>
    </row>
    <row r="9" spans="1:3" ht="18.75">
      <c r="A9" s="184" t="s">
        <v>4</v>
      </c>
      <c r="B9" s="187" t="s">
        <v>437</v>
      </c>
      <c r="C9" s="183">
        <v>500</v>
      </c>
    </row>
    <row r="10" spans="1:3" s="866" customFormat="1" ht="18.75">
      <c r="A10" s="865" t="s">
        <v>5</v>
      </c>
      <c r="B10" s="863" t="s">
        <v>678</v>
      </c>
      <c r="C10" s="864">
        <f>7500+250</f>
        <v>7750</v>
      </c>
    </row>
    <row r="11" spans="1:3" ht="18.75">
      <c r="A11" s="184" t="s">
        <v>6</v>
      </c>
      <c r="B11" s="187" t="s">
        <v>294</v>
      </c>
      <c r="C11" s="183">
        <v>750</v>
      </c>
    </row>
    <row r="12" spans="1:3" ht="18.75">
      <c r="A12" s="184" t="s">
        <v>7</v>
      </c>
      <c r="B12" s="187" t="s">
        <v>295</v>
      </c>
      <c r="C12" s="183">
        <v>400</v>
      </c>
    </row>
    <row r="13" spans="1:3" ht="18.75">
      <c r="A13" s="184" t="s">
        <v>8</v>
      </c>
      <c r="B13" s="589" t="s">
        <v>297</v>
      </c>
      <c r="C13" s="183">
        <v>281</v>
      </c>
    </row>
    <row r="14" spans="1:3" ht="18.75">
      <c r="A14" s="184" t="s">
        <v>9</v>
      </c>
      <c r="B14" s="589" t="s">
        <v>436</v>
      </c>
      <c r="C14" s="183">
        <v>3858</v>
      </c>
    </row>
    <row r="15" spans="1:3" ht="18.75">
      <c r="A15" s="184" t="s">
        <v>10</v>
      </c>
      <c r="B15" s="589" t="s">
        <v>724</v>
      </c>
      <c r="C15" s="183">
        <v>6600</v>
      </c>
    </row>
    <row r="16" spans="1:3" ht="18.75">
      <c r="A16" s="184" t="s">
        <v>11</v>
      </c>
      <c r="B16" s="589" t="s">
        <v>435</v>
      </c>
      <c r="C16" s="183">
        <v>300</v>
      </c>
    </row>
    <row r="17" spans="1:3" ht="19.5" thickBot="1">
      <c r="A17" s="1104" t="s">
        <v>296</v>
      </c>
      <c r="B17" s="1105"/>
      <c r="C17" s="590">
        <f>SUM(C8:C16)</f>
        <v>28989</v>
      </c>
    </row>
    <row r="18" spans="1:3" ht="19.5" thickBot="1">
      <c r="A18" s="1101"/>
      <c r="B18" s="1102"/>
      <c r="C18" s="1103"/>
    </row>
  </sheetData>
  <sheetProtection/>
  <mergeCells count="5">
    <mergeCell ref="A1:C1"/>
    <mergeCell ref="A3:C3"/>
    <mergeCell ref="A18:C18"/>
    <mergeCell ref="A17:B17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39" sqref="H39"/>
    </sheetView>
  </sheetViews>
  <sheetFormatPr defaultColWidth="9.00390625" defaultRowHeight="12.75"/>
  <cols>
    <col min="1" max="1" width="40.375" style="456" customWidth="1"/>
    <col min="2" max="2" width="24.625" style="456" customWidth="1"/>
    <col min="3" max="5" width="17.125" style="456" customWidth="1"/>
    <col min="6" max="7" width="9.375" style="456" customWidth="1"/>
    <col min="8" max="8" width="10.375" style="456" bestFit="1" customWidth="1"/>
    <col min="9" max="16384" width="9.375" style="456" customWidth="1"/>
  </cols>
  <sheetData>
    <row r="1" ht="15.75">
      <c r="E1" s="262" t="s">
        <v>629</v>
      </c>
    </row>
    <row r="2" spans="1:5" ht="12.75">
      <c r="A2" s="455"/>
      <c r="B2" s="455"/>
      <c r="C2" s="455"/>
      <c r="D2" s="455"/>
      <c r="E2" s="455"/>
    </row>
    <row r="3" spans="1:5" ht="35.25" customHeight="1">
      <c r="A3" s="457" t="s">
        <v>102</v>
      </c>
      <c r="B3" s="1123" t="s">
        <v>630</v>
      </c>
      <c r="C3" s="1123"/>
      <c r="D3" s="1123"/>
      <c r="E3" s="1123"/>
    </row>
    <row r="4" spans="1:5" ht="14.25" thickBot="1">
      <c r="A4" s="455"/>
      <c r="B4" s="455"/>
      <c r="C4" s="455"/>
      <c r="D4" s="1124" t="s">
        <v>95</v>
      </c>
      <c r="E4" s="1124"/>
    </row>
    <row r="5" spans="1:5" ht="15" customHeight="1" thickBot="1">
      <c r="A5" s="458" t="s">
        <v>94</v>
      </c>
      <c r="B5" s="459" t="s">
        <v>129</v>
      </c>
      <c r="C5" s="459" t="s">
        <v>160</v>
      </c>
      <c r="D5" s="459" t="s">
        <v>533</v>
      </c>
      <c r="E5" s="460" t="s">
        <v>24</v>
      </c>
    </row>
    <row r="6" spans="1:5" ht="12.75">
      <c r="A6" s="461" t="s">
        <v>96</v>
      </c>
      <c r="B6" s="462">
        <v>0</v>
      </c>
      <c r="C6" s="462">
        <v>0</v>
      </c>
      <c r="D6" s="462">
        <v>0</v>
      </c>
      <c r="E6" s="463">
        <f aca="true" t="shared" si="0" ref="E6:E11">SUM(B6:D6)</f>
        <v>0</v>
      </c>
    </row>
    <row r="7" spans="1:5" ht="12.75">
      <c r="A7" s="464" t="s">
        <v>109</v>
      </c>
      <c r="B7" s="465">
        <v>0</v>
      </c>
      <c r="C7" s="465">
        <v>0</v>
      </c>
      <c r="D7" s="465">
        <v>0</v>
      </c>
      <c r="E7" s="466">
        <f t="shared" si="0"/>
        <v>0</v>
      </c>
    </row>
    <row r="8" spans="1:5" ht="12.75">
      <c r="A8" s="467" t="s">
        <v>97</v>
      </c>
      <c r="B8" s="468">
        <v>18784</v>
      </c>
      <c r="C8" s="468">
        <v>8075</v>
      </c>
      <c r="D8" s="468">
        <v>0</v>
      </c>
      <c r="E8" s="469">
        <f t="shared" si="0"/>
        <v>26859</v>
      </c>
    </row>
    <row r="9" spans="1:5" ht="12.75">
      <c r="A9" s="467" t="s">
        <v>110</v>
      </c>
      <c r="B9" s="468">
        <v>0</v>
      </c>
      <c r="C9" s="468">
        <v>0</v>
      </c>
      <c r="D9" s="468">
        <v>0</v>
      </c>
      <c r="E9" s="469">
        <f t="shared" si="0"/>
        <v>0</v>
      </c>
    </row>
    <row r="10" spans="1:5" ht="12.75">
      <c r="A10" s="467" t="s">
        <v>98</v>
      </c>
      <c r="B10" s="468">
        <v>0</v>
      </c>
      <c r="C10" s="468">
        <v>0</v>
      </c>
      <c r="D10" s="468">
        <v>0</v>
      </c>
      <c r="E10" s="469">
        <f t="shared" si="0"/>
        <v>0</v>
      </c>
    </row>
    <row r="11" spans="1:5" ht="13.5" thickBot="1">
      <c r="A11" s="467" t="s">
        <v>99</v>
      </c>
      <c r="B11" s="468">
        <v>0</v>
      </c>
      <c r="C11" s="468">
        <v>0</v>
      </c>
      <c r="D11" s="468">
        <v>0</v>
      </c>
      <c r="E11" s="469">
        <f t="shared" si="0"/>
        <v>0</v>
      </c>
    </row>
    <row r="12" spans="1:5" ht="13.5" thickBot="1">
      <c r="A12" s="470" t="s">
        <v>101</v>
      </c>
      <c r="B12" s="471">
        <f>B6+SUM(B8:B11)</f>
        <v>18784</v>
      </c>
      <c r="C12" s="471">
        <f>C6+SUM(C8:C11)</f>
        <v>8075</v>
      </c>
      <c r="D12" s="471">
        <f>D6+SUM(D8:D11)</f>
        <v>0</v>
      </c>
      <c r="E12" s="472">
        <f>E6+SUM(E8:E11)</f>
        <v>26859</v>
      </c>
    </row>
    <row r="13" spans="1:5" ht="13.5" thickBot="1">
      <c r="A13" s="473"/>
      <c r="B13" s="473"/>
      <c r="C13" s="473"/>
      <c r="D13" s="473"/>
      <c r="E13" s="473"/>
    </row>
    <row r="14" spans="1:5" ht="15" customHeight="1" thickBot="1">
      <c r="A14" s="458" t="s">
        <v>100</v>
      </c>
      <c r="B14" s="459" t="s">
        <v>129</v>
      </c>
      <c r="C14" s="459" t="s">
        <v>160</v>
      </c>
      <c r="D14" s="459" t="s">
        <v>533</v>
      </c>
      <c r="E14" s="460" t="s">
        <v>24</v>
      </c>
    </row>
    <row r="15" spans="1:5" ht="12.75">
      <c r="A15" s="461" t="s">
        <v>105</v>
      </c>
      <c r="B15" s="462">
        <v>7723</v>
      </c>
      <c r="C15" s="462">
        <v>4562</v>
      </c>
      <c r="D15" s="462">
        <v>0</v>
      </c>
      <c r="E15" s="463">
        <f>SUM(B15:D15)</f>
        <v>12285</v>
      </c>
    </row>
    <row r="16" spans="1:5" ht="12.75">
      <c r="A16" s="474" t="s">
        <v>106</v>
      </c>
      <c r="B16" s="468">
        <v>2759</v>
      </c>
      <c r="C16" s="468"/>
      <c r="D16" s="468">
        <v>0</v>
      </c>
      <c r="E16" s="469">
        <f>SUM(B16:D16)</f>
        <v>2759</v>
      </c>
    </row>
    <row r="17" spans="1:5" ht="12.75">
      <c r="A17" s="467" t="s">
        <v>107</v>
      </c>
      <c r="B17" s="468">
        <v>8302</v>
      </c>
      <c r="C17" s="468">
        <v>3513</v>
      </c>
      <c r="D17" s="468">
        <v>0</v>
      </c>
      <c r="E17" s="469">
        <f>SUM(B17:D17)</f>
        <v>11815</v>
      </c>
    </row>
    <row r="18" spans="1:5" ht="13.5" thickBot="1">
      <c r="A18" s="467" t="s">
        <v>108</v>
      </c>
      <c r="B18" s="468"/>
      <c r="C18" s="468"/>
      <c r="D18" s="468">
        <v>0</v>
      </c>
      <c r="E18" s="469">
        <f>SUM(B18:D18)</f>
        <v>0</v>
      </c>
    </row>
    <row r="19" spans="1:5" ht="13.5" thickBot="1">
      <c r="A19" s="470" t="s">
        <v>27</v>
      </c>
      <c r="B19" s="471">
        <f>SUM(B15:B18)</f>
        <v>18784</v>
      </c>
      <c r="C19" s="471">
        <f>SUM(C15:C18)</f>
        <v>8075</v>
      </c>
      <c r="D19" s="471">
        <f>SUM(D15:D18)</f>
        <v>0</v>
      </c>
      <c r="E19" s="472">
        <f>SUM(E15:E18)</f>
        <v>26859</v>
      </c>
    </row>
    <row r="20" spans="1:5" ht="12.75">
      <c r="A20" s="455"/>
      <c r="B20" s="455"/>
      <c r="C20" s="455"/>
      <c r="D20" s="455"/>
      <c r="E20" s="455"/>
    </row>
    <row r="21" spans="1:5" ht="30.75" customHeight="1">
      <c r="A21" s="457" t="s">
        <v>102</v>
      </c>
      <c r="B21" s="1123" t="s">
        <v>674</v>
      </c>
      <c r="C21" s="1123"/>
      <c r="D21" s="1123"/>
      <c r="E21" s="1123"/>
    </row>
    <row r="22" spans="1:5" ht="14.25" thickBot="1">
      <c r="A22" s="455"/>
      <c r="B22" s="455"/>
      <c r="C22" s="455"/>
      <c r="D22" s="1124" t="s">
        <v>95</v>
      </c>
      <c r="E22" s="1124"/>
    </row>
    <row r="23" spans="1:5" ht="13.5" thickBot="1">
      <c r="A23" s="458" t="s">
        <v>94</v>
      </c>
      <c r="B23" s="459" t="s">
        <v>129</v>
      </c>
      <c r="C23" s="459" t="s">
        <v>160</v>
      </c>
      <c r="D23" s="459" t="s">
        <v>533</v>
      </c>
      <c r="E23" s="460" t="s">
        <v>24</v>
      </c>
    </row>
    <row r="24" spans="1:5" ht="12.75">
      <c r="A24" s="461" t="s">
        <v>96</v>
      </c>
      <c r="B24" s="462">
        <v>14650</v>
      </c>
      <c r="C24" s="462">
        <v>0</v>
      </c>
      <c r="D24" s="462">
        <v>0</v>
      </c>
      <c r="E24" s="463">
        <f aca="true" t="shared" si="1" ref="E24:E29">SUM(B24:D24)</f>
        <v>14650</v>
      </c>
    </row>
    <row r="25" spans="1:5" ht="12.75">
      <c r="A25" s="464" t="s">
        <v>109</v>
      </c>
      <c r="B25" s="465">
        <v>7325</v>
      </c>
      <c r="C25" s="465">
        <v>0</v>
      </c>
      <c r="D25" s="465">
        <v>0</v>
      </c>
      <c r="E25" s="466">
        <f t="shared" si="1"/>
        <v>7325</v>
      </c>
    </row>
    <row r="26" spans="1:5" ht="12.75">
      <c r="A26" s="467" t="s">
        <v>97</v>
      </c>
      <c r="B26" s="468">
        <v>278342</v>
      </c>
      <c r="C26" s="468">
        <v>0</v>
      </c>
      <c r="D26" s="468">
        <v>0</v>
      </c>
      <c r="E26" s="469">
        <f t="shared" si="1"/>
        <v>278342</v>
      </c>
    </row>
    <row r="27" spans="1:5" ht="12.75">
      <c r="A27" s="467" t="s">
        <v>110</v>
      </c>
      <c r="B27" s="468">
        <v>0</v>
      </c>
      <c r="C27" s="468">
        <v>0</v>
      </c>
      <c r="D27" s="468">
        <v>0</v>
      </c>
      <c r="E27" s="469">
        <f t="shared" si="1"/>
        <v>0</v>
      </c>
    </row>
    <row r="28" spans="1:5" ht="12.75">
      <c r="A28" s="467" t="s">
        <v>98</v>
      </c>
      <c r="B28" s="468">
        <v>0</v>
      </c>
      <c r="C28" s="468">
        <v>0</v>
      </c>
      <c r="D28" s="468">
        <v>0</v>
      </c>
      <c r="E28" s="469">
        <f t="shared" si="1"/>
        <v>0</v>
      </c>
    </row>
    <row r="29" spans="1:5" ht="13.5" thickBot="1">
      <c r="A29" s="467" t="s">
        <v>99</v>
      </c>
      <c r="B29" s="468">
        <v>0</v>
      </c>
      <c r="C29" s="468">
        <v>0</v>
      </c>
      <c r="D29" s="468">
        <v>0</v>
      </c>
      <c r="E29" s="469">
        <f t="shared" si="1"/>
        <v>0</v>
      </c>
    </row>
    <row r="30" spans="1:5" ht="13.5" thickBot="1">
      <c r="A30" s="470" t="s">
        <v>101</v>
      </c>
      <c r="B30" s="471">
        <f>B24+SUM(B26:B29)</f>
        <v>292992</v>
      </c>
      <c r="C30" s="471">
        <f>C24+SUM(C26:C29)</f>
        <v>0</v>
      </c>
      <c r="D30" s="471">
        <f>D24+SUM(D26:D29)</f>
        <v>0</v>
      </c>
      <c r="E30" s="472">
        <f>E24+SUM(E26:E29)</f>
        <v>292992</v>
      </c>
    </row>
    <row r="31" spans="1:5" ht="13.5" thickBot="1">
      <c r="A31" s="473"/>
      <c r="B31" s="473"/>
      <c r="C31" s="473"/>
      <c r="D31" s="473"/>
      <c r="E31" s="473"/>
    </row>
    <row r="32" spans="1:5" ht="13.5" thickBot="1">
      <c r="A32" s="458" t="s">
        <v>100</v>
      </c>
      <c r="B32" s="459" t="s">
        <v>129</v>
      </c>
      <c r="C32" s="459" t="s">
        <v>160</v>
      </c>
      <c r="D32" s="459" t="s">
        <v>533</v>
      </c>
      <c r="E32" s="460" t="s">
        <v>24</v>
      </c>
    </row>
    <row r="33" spans="1:5" ht="12.75">
      <c r="A33" s="461" t="s">
        <v>105</v>
      </c>
      <c r="B33" s="462">
        <v>4064</v>
      </c>
      <c r="C33" s="462">
        <v>0</v>
      </c>
      <c r="D33" s="462">
        <v>0</v>
      </c>
      <c r="E33" s="463">
        <f>SUM(B33:D33)</f>
        <v>4064</v>
      </c>
    </row>
    <row r="34" spans="1:5" ht="36" customHeight="1">
      <c r="A34" s="474" t="s">
        <v>106</v>
      </c>
      <c r="B34" s="468">
        <v>277625</v>
      </c>
      <c r="C34" s="468">
        <v>0</v>
      </c>
      <c r="D34" s="468">
        <v>0</v>
      </c>
      <c r="E34" s="469">
        <f>SUM(B34:D34)</f>
        <v>277625</v>
      </c>
    </row>
    <row r="35" spans="1:5" ht="12.75">
      <c r="A35" s="467" t="s">
        <v>107</v>
      </c>
      <c r="B35" s="468">
        <v>7493</v>
      </c>
      <c r="C35" s="468">
        <v>0</v>
      </c>
      <c r="D35" s="468">
        <v>0</v>
      </c>
      <c r="E35" s="469">
        <f>SUM(B35:D35)</f>
        <v>7493</v>
      </c>
    </row>
    <row r="36" spans="1:5" ht="13.5" thickBot="1">
      <c r="A36" s="467" t="s">
        <v>108</v>
      </c>
      <c r="B36" s="468">
        <v>3810</v>
      </c>
      <c r="C36" s="468">
        <v>0</v>
      </c>
      <c r="D36" s="468">
        <v>0</v>
      </c>
      <c r="E36" s="469">
        <f>SUM(B36:D36)</f>
        <v>3810</v>
      </c>
    </row>
    <row r="37" spans="1:5" ht="13.5" thickBot="1">
      <c r="A37" s="470" t="s">
        <v>27</v>
      </c>
      <c r="B37" s="471">
        <f>SUM(B33:B36)</f>
        <v>292992</v>
      </c>
      <c r="C37" s="471">
        <f>SUM(C33:C36)</f>
        <v>0</v>
      </c>
      <c r="D37" s="471">
        <f>SUM(D33:D36)</f>
        <v>0</v>
      </c>
      <c r="E37" s="472">
        <f>SUM(E33:E36)</f>
        <v>292992</v>
      </c>
    </row>
    <row r="38" spans="1:5" ht="12.75">
      <c r="A38" s="834"/>
      <c r="B38" s="835"/>
      <c r="C38" s="835"/>
      <c r="D38" s="835"/>
      <c r="E38" s="835"/>
    </row>
    <row r="39" spans="1:5" ht="30.75" customHeight="1">
      <c r="A39" s="457" t="s">
        <v>102</v>
      </c>
      <c r="B39" s="1123" t="s">
        <v>673</v>
      </c>
      <c r="C39" s="1123"/>
      <c r="D39" s="1123"/>
      <c r="E39" s="1123"/>
    </row>
    <row r="40" spans="1:5" ht="14.25" thickBot="1">
      <c r="A40" s="455"/>
      <c r="B40" s="455"/>
      <c r="C40" s="455"/>
      <c r="D40" s="1124" t="s">
        <v>95</v>
      </c>
      <c r="E40" s="1124"/>
    </row>
    <row r="41" spans="1:5" ht="13.5" thickBot="1">
      <c r="A41" s="458" t="s">
        <v>94</v>
      </c>
      <c r="B41" s="459" t="s">
        <v>129</v>
      </c>
      <c r="C41" s="459" t="s">
        <v>160</v>
      </c>
      <c r="D41" s="459" t="s">
        <v>533</v>
      </c>
      <c r="E41" s="460" t="s">
        <v>24</v>
      </c>
    </row>
    <row r="42" spans="1:5" ht="12.75">
      <c r="A42" s="461" t="s">
        <v>96</v>
      </c>
      <c r="B42" s="462"/>
      <c r="C42" s="462">
        <v>0</v>
      </c>
      <c r="D42" s="462">
        <v>0</v>
      </c>
      <c r="E42" s="463">
        <f aca="true" t="shared" si="2" ref="E42:E47">SUM(B42:D42)</f>
        <v>0</v>
      </c>
    </row>
    <row r="43" spans="1:5" ht="12.75">
      <c r="A43" s="464" t="s">
        <v>109</v>
      </c>
      <c r="B43" s="465">
        <v>0</v>
      </c>
      <c r="C43" s="465">
        <v>0</v>
      </c>
      <c r="D43" s="465">
        <v>0</v>
      </c>
      <c r="E43" s="466">
        <f t="shared" si="2"/>
        <v>0</v>
      </c>
    </row>
    <row r="44" spans="1:5" ht="12.75">
      <c r="A44" s="467" t="s">
        <v>97</v>
      </c>
      <c r="B44" s="468">
        <v>22553</v>
      </c>
      <c r="C44" s="468">
        <v>12332</v>
      </c>
      <c r="D44" s="468">
        <v>0</v>
      </c>
      <c r="E44" s="469">
        <f t="shared" si="2"/>
        <v>34885</v>
      </c>
    </row>
    <row r="45" spans="1:5" ht="12.75">
      <c r="A45" s="467" t="s">
        <v>110</v>
      </c>
      <c r="B45" s="468">
        <v>0</v>
      </c>
      <c r="C45" s="468">
        <v>0</v>
      </c>
      <c r="D45" s="468">
        <v>0</v>
      </c>
      <c r="E45" s="469">
        <f t="shared" si="2"/>
        <v>0</v>
      </c>
    </row>
    <row r="46" spans="1:5" ht="12.75">
      <c r="A46" s="467" t="s">
        <v>98</v>
      </c>
      <c r="B46" s="468">
        <v>0</v>
      </c>
      <c r="C46" s="468">
        <v>0</v>
      </c>
      <c r="D46" s="468">
        <v>0</v>
      </c>
      <c r="E46" s="469">
        <f t="shared" si="2"/>
        <v>0</v>
      </c>
    </row>
    <row r="47" spans="1:5" ht="13.5" thickBot="1">
      <c r="A47" s="467" t="s">
        <v>99</v>
      </c>
      <c r="B47" s="468">
        <v>0</v>
      </c>
      <c r="C47" s="468">
        <v>0</v>
      </c>
      <c r="D47" s="468">
        <v>0</v>
      </c>
      <c r="E47" s="469">
        <f t="shared" si="2"/>
        <v>0</v>
      </c>
    </row>
    <row r="48" spans="1:5" ht="13.5" thickBot="1">
      <c r="A48" s="470" t="s">
        <v>101</v>
      </c>
      <c r="B48" s="471">
        <f>B42+SUM(B44:B47)</f>
        <v>22553</v>
      </c>
      <c r="C48" s="471">
        <f>C42+SUM(C44:C47)</f>
        <v>12332</v>
      </c>
      <c r="D48" s="471">
        <f>D42+SUM(D44:D47)</f>
        <v>0</v>
      </c>
      <c r="E48" s="472">
        <f>E42+SUM(E44:E47)</f>
        <v>34885</v>
      </c>
    </row>
    <row r="49" spans="1:5" ht="13.5" thickBot="1">
      <c r="A49" s="473"/>
      <c r="B49" s="473"/>
      <c r="C49" s="473"/>
      <c r="D49" s="473"/>
      <c r="E49" s="473"/>
    </row>
    <row r="50" spans="1:5" ht="13.5" thickBot="1">
      <c r="A50" s="458" t="s">
        <v>100</v>
      </c>
      <c r="B50" s="459" t="s">
        <v>129</v>
      </c>
      <c r="C50" s="459" t="s">
        <v>160</v>
      </c>
      <c r="D50" s="459" t="s">
        <v>533</v>
      </c>
      <c r="E50" s="460" t="s">
        <v>24</v>
      </c>
    </row>
    <row r="51" spans="1:5" ht="12.75">
      <c r="A51" s="461" t="s">
        <v>105</v>
      </c>
      <c r="B51" s="462">
        <f>13210+3457</f>
        <v>16667</v>
      </c>
      <c r="C51" s="462">
        <f>7669+2008</f>
        <v>9677</v>
      </c>
      <c r="D51" s="462">
        <v>0</v>
      </c>
      <c r="E51" s="463">
        <f>SUM(B51:D51)</f>
        <v>26344</v>
      </c>
    </row>
    <row r="52" spans="1:5" ht="12.75">
      <c r="A52" s="474" t="s">
        <v>106</v>
      </c>
      <c r="B52" s="468">
        <f>987*1.27</f>
        <v>1253.49</v>
      </c>
      <c r="C52" s="468">
        <f>414*1.27</f>
        <v>525.78</v>
      </c>
      <c r="D52" s="468">
        <v>0</v>
      </c>
      <c r="E52" s="469">
        <f>SUM(B52:D52)</f>
        <v>1779.27</v>
      </c>
    </row>
    <row r="53" spans="1:5" ht="12.75">
      <c r="A53" s="467" t="s">
        <v>107</v>
      </c>
      <c r="B53" s="468">
        <f>3719*1.27-91</f>
        <v>4632.13</v>
      </c>
      <c r="C53" s="468">
        <f>1645*1.27+40</f>
        <v>2129.15</v>
      </c>
      <c r="D53" s="468">
        <v>0</v>
      </c>
      <c r="E53" s="469">
        <f>SUM(B53:D53)</f>
        <v>6761.280000000001</v>
      </c>
    </row>
    <row r="54" spans="1:5" ht="13.5" thickBot="1">
      <c r="A54" s="467" t="s">
        <v>108</v>
      </c>
      <c r="B54" s="468"/>
      <c r="C54" s="468"/>
      <c r="D54" s="468">
        <v>0</v>
      </c>
      <c r="E54" s="469">
        <f>SUM(B54:D54)</f>
        <v>0</v>
      </c>
    </row>
    <row r="55" spans="1:5" ht="13.5" thickBot="1">
      <c r="A55" s="470" t="s">
        <v>27</v>
      </c>
      <c r="B55" s="471">
        <f>SUM(B51:B54)</f>
        <v>22552.620000000003</v>
      </c>
      <c r="C55" s="471">
        <f>SUM(C51:C54)</f>
        <v>12331.93</v>
      </c>
      <c r="D55" s="471">
        <f>SUM(D51:D54)</f>
        <v>0</v>
      </c>
      <c r="E55" s="472">
        <f>SUM(E51:E54)</f>
        <v>34884.55</v>
      </c>
    </row>
    <row r="56" spans="1:5" ht="12.75">
      <c r="A56" s="455"/>
      <c r="B56" s="455"/>
      <c r="C56" s="455"/>
      <c r="D56" s="455"/>
      <c r="E56" s="455"/>
    </row>
    <row r="57" spans="1:5" ht="15.75">
      <c r="A57" s="1122" t="s">
        <v>534</v>
      </c>
      <c r="B57" s="1122"/>
      <c r="C57" s="1122"/>
      <c r="D57" s="1122"/>
      <c r="E57" s="1122"/>
    </row>
    <row r="58" spans="1:5" ht="14.25" thickBot="1">
      <c r="A58" s="455"/>
      <c r="B58" s="455"/>
      <c r="C58" s="455"/>
      <c r="D58" s="455"/>
      <c r="E58" s="476" t="s">
        <v>95</v>
      </c>
    </row>
    <row r="59" spans="1:8" ht="13.5" thickBot="1">
      <c r="A59" s="1113" t="s">
        <v>426</v>
      </c>
      <c r="B59" s="1114"/>
      <c r="C59" s="1115"/>
      <c r="D59" s="1111" t="s">
        <v>111</v>
      </c>
      <c r="E59" s="1112"/>
      <c r="H59" s="475"/>
    </row>
    <row r="60" spans="1:5" ht="27" customHeight="1" thickBot="1">
      <c r="A60" s="1116">
        <v>0</v>
      </c>
      <c r="B60" s="1117"/>
      <c r="C60" s="1118"/>
      <c r="D60" s="1109">
        <v>0</v>
      </c>
      <c r="E60" s="1110"/>
    </row>
    <row r="61" spans="1:5" ht="13.5" thickBot="1">
      <c r="A61" s="1119" t="s">
        <v>27</v>
      </c>
      <c r="B61" s="1120"/>
      <c r="C61" s="1121"/>
      <c r="D61" s="1109">
        <v>0</v>
      </c>
      <c r="E61" s="1110"/>
    </row>
  </sheetData>
  <sheetProtection/>
  <mergeCells count="13">
    <mergeCell ref="A57:E57"/>
    <mergeCell ref="B3:E3"/>
    <mergeCell ref="D4:E4"/>
    <mergeCell ref="B21:E21"/>
    <mergeCell ref="D22:E22"/>
    <mergeCell ref="B39:E39"/>
    <mergeCell ref="D40:E40"/>
    <mergeCell ref="D61:E61"/>
    <mergeCell ref="D59:E59"/>
    <mergeCell ref="A59:C59"/>
    <mergeCell ref="A60:C60"/>
    <mergeCell ref="A61:C61"/>
    <mergeCell ref="D60:E60"/>
  </mergeCells>
  <conditionalFormatting sqref="B48:D48 B55:D55 E51:E55 E15:E18 E24:E30 B30:D30 E33:E36 B19:E19 E6:E12 B12:D12 B37:E38 E42:E4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68" header="0.44" footer="0.42"/>
  <pageSetup horizontalDpi="600" verticalDpi="600" orientation="portrait" paperSize="9" scale="70" r:id="rId1"/>
  <headerFooter alignWithMargins="0">
    <oddHeader xml:space="preserve">&amp;C&amp;"Times New Roman CE,Félkövér"&amp;12Európai uniós támogatással megvalósuló projektek 
bevételei, kiadásai, és hozzájárulások más projektekhez&amp;R&amp;"Times New Roman CE,Félkövér dőlt"&amp;11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75" zoomScaleNormal="120" zoomScaleSheetLayoutView="75" workbookViewId="0" topLeftCell="B91">
      <selection activeCell="G111" sqref="G111"/>
    </sheetView>
  </sheetViews>
  <sheetFormatPr defaultColWidth="9.00390625" defaultRowHeight="12.75"/>
  <cols>
    <col min="1" max="1" width="11.50390625" style="62" customWidth="1"/>
    <col min="2" max="2" width="137.125" style="62" bestFit="1" customWidth="1"/>
    <col min="3" max="3" width="22.50390625" style="301" customWidth="1"/>
    <col min="4" max="4" width="15.375" style="62" bestFit="1" customWidth="1"/>
    <col min="5" max="16384" width="9.375" style="62" customWidth="1"/>
  </cols>
  <sheetData>
    <row r="1" spans="1:3" s="2" customFormat="1" ht="15.75">
      <c r="A1" s="55"/>
      <c r="C1" s="262" t="s">
        <v>672</v>
      </c>
    </row>
    <row r="2" spans="1:3" s="2" customFormat="1" ht="16.5" thickBot="1">
      <c r="A2" s="55"/>
      <c r="C2" s="262"/>
    </row>
    <row r="3" spans="1:3" s="22" customFormat="1" ht="15.75">
      <c r="A3" s="1125" t="s">
        <v>286</v>
      </c>
      <c r="B3" s="1126"/>
      <c r="C3" s="396" t="s">
        <v>28</v>
      </c>
    </row>
    <row r="4" spans="1:3" s="22" customFormat="1" ht="16.5" thickBot="1">
      <c r="A4" s="1127" t="s">
        <v>287</v>
      </c>
      <c r="B4" s="1128"/>
      <c r="C4" s="397"/>
    </row>
    <row r="5" spans="1:3" s="22" customFormat="1" ht="15.75">
      <c r="A5" s="61"/>
      <c r="B5" s="61"/>
      <c r="C5" s="263"/>
    </row>
    <row r="6" spans="1:3" ht="15.75">
      <c r="A6" s="5" t="s">
        <v>0</v>
      </c>
      <c r="B6" s="5"/>
      <c r="C6" s="264"/>
    </row>
    <row r="7" spans="1:3" ht="16.5" thickBot="1">
      <c r="A7" s="1066" t="s">
        <v>115</v>
      </c>
      <c r="B7" s="1066"/>
      <c r="C7" s="265" t="s">
        <v>29</v>
      </c>
    </row>
    <row r="8" spans="1:3" ht="32.25" thickBot="1">
      <c r="A8" s="64" t="s">
        <v>50</v>
      </c>
      <c r="B8" s="65" t="s">
        <v>2</v>
      </c>
      <c r="C8" s="266" t="s">
        <v>497</v>
      </c>
    </row>
    <row r="9" spans="1:3" s="63" customFormat="1" ht="16.5" thickBot="1">
      <c r="A9" s="64" t="s">
        <v>694</v>
      </c>
      <c r="B9" s="65" t="s">
        <v>695</v>
      </c>
      <c r="C9" s="370" t="s">
        <v>696</v>
      </c>
    </row>
    <row r="10" spans="1:3" s="63" customFormat="1" ht="16.5" thickBot="1">
      <c r="A10" s="64"/>
      <c r="B10" s="65"/>
      <c r="C10" s="266"/>
    </row>
    <row r="11" spans="1:3" s="345" customFormat="1" ht="16.5" thickBot="1">
      <c r="A11" s="402" t="s">
        <v>3</v>
      </c>
      <c r="B11" s="343" t="s">
        <v>361</v>
      </c>
      <c r="C11" s="344">
        <f>C12+C16+C17+C18+C19</f>
        <v>692681</v>
      </c>
    </row>
    <row r="12" spans="1:3" s="63" customFormat="1" ht="15.75">
      <c r="A12" s="66" t="s">
        <v>75</v>
      </c>
      <c r="B12" s="67" t="s">
        <v>498</v>
      </c>
      <c r="C12" s="267">
        <v>617432</v>
      </c>
    </row>
    <row r="13" spans="1:3" s="63" customFormat="1" ht="15.75">
      <c r="A13" s="66" t="s">
        <v>76</v>
      </c>
      <c r="B13" s="67" t="s">
        <v>430</v>
      </c>
      <c r="C13" s="267">
        <f>SUM(C14:C15)</f>
        <v>0</v>
      </c>
    </row>
    <row r="14" spans="1:3" s="168" customFormat="1" ht="17.25" customHeight="1">
      <c r="A14" s="166" t="s">
        <v>154</v>
      </c>
      <c r="B14" s="167" t="s">
        <v>203</v>
      </c>
      <c r="C14" s="268">
        <v>0</v>
      </c>
    </row>
    <row r="15" spans="1:3" s="168" customFormat="1" ht="17.25" customHeight="1">
      <c r="A15" s="166" t="s">
        <v>155</v>
      </c>
      <c r="B15" s="167" t="s">
        <v>204</v>
      </c>
      <c r="C15" s="268">
        <v>0</v>
      </c>
    </row>
    <row r="16" spans="1:3" s="63" customFormat="1" ht="15.75">
      <c r="A16" s="66" t="s">
        <v>77</v>
      </c>
      <c r="B16" s="67" t="s">
        <v>499</v>
      </c>
      <c r="C16" s="267">
        <v>0</v>
      </c>
    </row>
    <row r="17" spans="1:3" s="63" customFormat="1" ht="15.75">
      <c r="A17" s="68" t="s">
        <v>78</v>
      </c>
      <c r="B17" s="69" t="s">
        <v>500</v>
      </c>
      <c r="C17" s="269">
        <v>0</v>
      </c>
    </row>
    <row r="18" spans="1:3" s="63" customFormat="1" ht="15.75">
      <c r="A18" s="68" t="s">
        <v>112</v>
      </c>
      <c r="B18" s="69" t="s">
        <v>202</v>
      </c>
      <c r="C18" s="269">
        <v>0</v>
      </c>
    </row>
    <row r="19" spans="1:3" s="63" customFormat="1" ht="16.5" thickBot="1">
      <c r="A19" s="68" t="s">
        <v>79</v>
      </c>
      <c r="B19" s="69" t="s">
        <v>501</v>
      </c>
      <c r="C19" s="270">
        <v>75249</v>
      </c>
    </row>
    <row r="20" spans="1:3" s="345" customFormat="1" ht="16.5" thickBot="1">
      <c r="A20" s="402" t="s">
        <v>4</v>
      </c>
      <c r="B20" s="343" t="s">
        <v>502</v>
      </c>
      <c r="C20" s="344">
        <f>C21+C27</f>
        <v>411220</v>
      </c>
    </row>
    <row r="21" spans="1:3" ht="15.75">
      <c r="A21" s="205" t="s">
        <v>81</v>
      </c>
      <c r="B21" s="171" t="s">
        <v>503</v>
      </c>
      <c r="C21" s="271">
        <f>SUM(C22:C26)</f>
        <v>124438</v>
      </c>
    </row>
    <row r="22" spans="1:3" s="168" customFormat="1" ht="18" customHeight="1">
      <c r="A22" s="169" t="s">
        <v>256</v>
      </c>
      <c r="B22" s="172" t="s">
        <v>132</v>
      </c>
      <c r="C22" s="398">
        <v>29426</v>
      </c>
    </row>
    <row r="23" spans="1:3" s="168" customFormat="1" ht="18" customHeight="1">
      <c r="A23" s="169" t="s">
        <v>260</v>
      </c>
      <c r="B23" s="172" t="s">
        <v>133</v>
      </c>
      <c r="C23" s="398">
        <v>44058</v>
      </c>
    </row>
    <row r="24" spans="1:3" s="168" customFormat="1" ht="18" customHeight="1">
      <c r="A24" s="169" t="s">
        <v>257</v>
      </c>
      <c r="B24" s="172" t="s">
        <v>505</v>
      </c>
      <c r="C24" s="398">
        <v>0</v>
      </c>
    </row>
    <row r="25" spans="1:3" s="168" customFormat="1" ht="18" customHeight="1">
      <c r="A25" s="169" t="s">
        <v>258</v>
      </c>
      <c r="B25" s="172" t="s">
        <v>35</v>
      </c>
      <c r="C25" s="398">
        <v>22721</v>
      </c>
    </row>
    <row r="26" spans="1:3" s="168" customFormat="1" ht="18" customHeight="1">
      <c r="A26" s="169" t="s">
        <v>259</v>
      </c>
      <c r="B26" s="172" t="s">
        <v>506</v>
      </c>
      <c r="C26" s="398">
        <v>28233</v>
      </c>
    </row>
    <row r="27" spans="1:3" ht="15.75">
      <c r="A27" s="170" t="s">
        <v>82</v>
      </c>
      <c r="B27" s="171" t="s">
        <v>504</v>
      </c>
      <c r="C27" s="272">
        <f>SUM(C28:C32)</f>
        <v>286782</v>
      </c>
    </row>
    <row r="28" spans="1:3" s="168" customFormat="1" ht="18" customHeight="1">
      <c r="A28" s="169" t="s">
        <v>261</v>
      </c>
      <c r="B28" s="172" t="s">
        <v>132</v>
      </c>
      <c r="C28" s="399">
        <v>0</v>
      </c>
    </row>
    <row r="29" spans="1:3" s="168" customFormat="1" ht="18" customHeight="1">
      <c r="A29" s="169" t="s">
        <v>265</v>
      </c>
      <c r="B29" s="172" t="s">
        <v>133</v>
      </c>
      <c r="C29" s="399">
        <v>0</v>
      </c>
    </row>
    <row r="30" spans="1:3" s="168" customFormat="1" ht="18" customHeight="1">
      <c r="A30" s="169" t="s">
        <v>262</v>
      </c>
      <c r="B30" s="172" t="s">
        <v>505</v>
      </c>
      <c r="C30" s="399">
        <v>0</v>
      </c>
    </row>
    <row r="31" spans="1:3" s="168" customFormat="1" ht="18" customHeight="1">
      <c r="A31" s="169" t="s">
        <v>263</v>
      </c>
      <c r="B31" s="172" t="s">
        <v>35</v>
      </c>
      <c r="C31" s="399">
        <v>278907</v>
      </c>
    </row>
    <row r="32" spans="1:3" s="168" customFormat="1" ht="18" customHeight="1" thickBot="1">
      <c r="A32" s="173" t="s">
        <v>264</v>
      </c>
      <c r="B32" s="172" t="s">
        <v>507</v>
      </c>
      <c r="C32" s="400">
        <v>7875</v>
      </c>
    </row>
    <row r="33" spans="1:3" s="345" customFormat="1" ht="16.5" thickBot="1">
      <c r="A33" s="342" t="s">
        <v>5</v>
      </c>
      <c r="B33" s="346" t="s">
        <v>266</v>
      </c>
      <c r="C33" s="347">
        <f>SUM(C34:C36)</f>
        <v>3000</v>
      </c>
    </row>
    <row r="34" spans="1:3" ht="15.75">
      <c r="A34" s="205" t="s">
        <v>64</v>
      </c>
      <c r="B34" s="171" t="s">
        <v>226</v>
      </c>
      <c r="C34" s="339">
        <v>3000</v>
      </c>
    </row>
    <row r="35" spans="1:3" ht="15.75">
      <c r="A35" s="170" t="s">
        <v>65</v>
      </c>
      <c r="B35" s="199" t="s">
        <v>227</v>
      </c>
      <c r="C35" s="338">
        <v>0</v>
      </c>
    </row>
    <row r="36" spans="1:3" ht="16.5" thickBot="1">
      <c r="A36" s="340" t="s">
        <v>66</v>
      </c>
      <c r="B36" s="336" t="s">
        <v>228</v>
      </c>
      <c r="C36" s="341">
        <v>0</v>
      </c>
    </row>
    <row r="37" spans="1:3" s="345" customFormat="1" ht="16.5" thickBot="1">
      <c r="A37" s="402" t="s">
        <v>6</v>
      </c>
      <c r="B37" s="348" t="s">
        <v>545</v>
      </c>
      <c r="C37" s="362">
        <f>C38+C39+C43+C44+C48+C49+C50</f>
        <v>267226</v>
      </c>
    </row>
    <row r="38" spans="1:3" s="63" customFormat="1" ht="15.75">
      <c r="A38" s="68" t="s">
        <v>351</v>
      </c>
      <c r="B38" s="69" t="s">
        <v>60</v>
      </c>
      <c r="C38" s="269">
        <v>0</v>
      </c>
    </row>
    <row r="39" spans="1:3" s="63" customFormat="1" ht="15.75">
      <c r="A39" s="68" t="s">
        <v>352</v>
      </c>
      <c r="B39" s="69" t="s">
        <v>546</v>
      </c>
      <c r="C39" s="269">
        <f>SUM(C40:C42)</f>
        <v>198600</v>
      </c>
    </row>
    <row r="40" spans="1:3" s="168" customFormat="1" ht="15.75">
      <c r="A40" s="174" t="s">
        <v>388</v>
      </c>
      <c r="B40" s="403" t="s">
        <v>334</v>
      </c>
      <c r="C40" s="401">
        <v>24100</v>
      </c>
    </row>
    <row r="41" spans="1:3" s="168" customFormat="1" ht="15.75">
      <c r="A41" s="174" t="s">
        <v>387</v>
      </c>
      <c r="B41" s="403" t="s">
        <v>335</v>
      </c>
      <c r="C41" s="401">
        <v>170000</v>
      </c>
    </row>
    <row r="42" spans="1:3" s="168" customFormat="1" ht="15.75">
      <c r="A42" s="174" t="s">
        <v>539</v>
      </c>
      <c r="B42" s="403" t="s">
        <v>540</v>
      </c>
      <c r="C42" s="401">
        <v>4500</v>
      </c>
    </row>
    <row r="43" spans="1:3" s="63" customFormat="1" ht="15.75">
      <c r="A43" s="68" t="s">
        <v>370</v>
      </c>
      <c r="B43" s="69" t="s">
        <v>199</v>
      </c>
      <c r="C43" s="269">
        <v>2200</v>
      </c>
    </row>
    <row r="44" spans="1:3" s="63" customFormat="1" ht="15.75">
      <c r="A44" s="68" t="s">
        <v>371</v>
      </c>
      <c r="B44" s="69" t="s">
        <v>547</v>
      </c>
      <c r="C44" s="269">
        <f>SUM(C45:C47)</f>
        <v>25200</v>
      </c>
    </row>
    <row r="45" spans="1:3" s="168" customFormat="1" ht="15.75">
      <c r="A45" s="174" t="s">
        <v>542</v>
      </c>
      <c r="B45" s="403" t="s">
        <v>367</v>
      </c>
      <c r="C45" s="401">
        <v>25200</v>
      </c>
    </row>
    <row r="46" spans="1:3" s="168" customFormat="1" ht="15.75">
      <c r="A46" s="174" t="s">
        <v>543</v>
      </c>
      <c r="B46" s="403" t="s">
        <v>541</v>
      </c>
      <c r="C46" s="401">
        <v>0</v>
      </c>
    </row>
    <row r="47" spans="1:3" s="168" customFormat="1" ht="15.75">
      <c r="A47" s="174" t="s">
        <v>544</v>
      </c>
      <c r="B47" s="403" t="s">
        <v>368</v>
      </c>
      <c r="C47" s="401">
        <v>0</v>
      </c>
    </row>
    <row r="48" spans="1:3" s="63" customFormat="1" ht="15.75">
      <c r="A48" s="68" t="s">
        <v>372</v>
      </c>
      <c r="B48" s="69" t="s">
        <v>254</v>
      </c>
      <c r="C48" s="269">
        <v>1000</v>
      </c>
    </row>
    <row r="49" spans="1:3" s="63" customFormat="1" ht="15.75">
      <c r="A49" s="68" t="s">
        <v>373</v>
      </c>
      <c r="B49" s="69" t="s">
        <v>255</v>
      </c>
      <c r="C49" s="269">
        <v>1100</v>
      </c>
    </row>
    <row r="50" spans="1:3" s="63" customFormat="1" ht="16.5" thickBot="1">
      <c r="A50" s="68" t="s">
        <v>374</v>
      </c>
      <c r="B50" s="69" t="s">
        <v>130</v>
      </c>
      <c r="C50" s="269">
        <v>39126</v>
      </c>
    </row>
    <row r="51" spans="1:3" s="345" customFormat="1" ht="16.5" thickBot="1">
      <c r="A51" s="402" t="s">
        <v>7</v>
      </c>
      <c r="B51" s="343" t="s">
        <v>369</v>
      </c>
      <c r="C51" s="344">
        <v>94774</v>
      </c>
    </row>
    <row r="52" spans="1:3" s="345" customFormat="1" ht="16.5" thickBot="1">
      <c r="A52" s="402" t="s">
        <v>8</v>
      </c>
      <c r="B52" s="343" t="s">
        <v>378</v>
      </c>
      <c r="C52" s="344">
        <f>SUM(C53:C57)</f>
        <v>30000</v>
      </c>
    </row>
    <row r="53" spans="1:3" s="63" customFormat="1" ht="15.75">
      <c r="A53" s="66" t="s">
        <v>69</v>
      </c>
      <c r="B53" s="67" t="s">
        <v>206</v>
      </c>
      <c r="C53" s="267">
        <v>30000</v>
      </c>
    </row>
    <row r="54" spans="1:3" s="63" customFormat="1" ht="15.75">
      <c r="A54" s="68" t="s">
        <v>70</v>
      </c>
      <c r="B54" s="69" t="s">
        <v>207</v>
      </c>
      <c r="C54" s="269">
        <v>0</v>
      </c>
    </row>
    <row r="55" spans="1:3" s="63" customFormat="1" ht="15.75">
      <c r="A55" s="68" t="s">
        <v>282</v>
      </c>
      <c r="B55" s="69" t="s">
        <v>135</v>
      </c>
      <c r="C55" s="269">
        <v>0</v>
      </c>
    </row>
    <row r="56" spans="1:3" s="63" customFormat="1" ht="15.75">
      <c r="A56" s="68" t="s">
        <v>376</v>
      </c>
      <c r="B56" s="69" t="s">
        <v>208</v>
      </c>
      <c r="C56" s="269">
        <v>0</v>
      </c>
    </row>
    <row r="57" spans="1:3" s="63" customFormat="1" ht="16.5" thickBot="1">
      <c r="A57" s="70" t="s">
        <v>377</v>
      </c>
      <c r="B57" s="165" t="s">
        <v>119</v>
      </c>
      <c r="C57" s="274">
        <v>0</v>
      </c>
    </row>
    <row r="58" spans="1:3" s="345" customFormat="1" ht="16.5" thickBot="1">
      <c r="A58" s="402" t="s">
        <v>9</v>
      </c>
      <c r="B58" s="348" t="s">
        <v>548</v>
      </c>
      <c r="C58" s="344">
        <f>SUM(C59:C60)</f>
        <v>0</v>
      </c>
    </row>
    <row r="59" spans="1:3" s="63" customFormat="1" ht="15.75">
      <c r="A59" s="66" t="s">
        <v>74</v>
      </c>
      <c r="B59" s="69" t="s">
        <v>104</v>
      </c>
      <c r="C59" s="275">
        <v>0</v>
      </c>
    </row>
    <row r="60" spans="1:3" s="63" customFormat="1" ht="16.5" thickBot="1">
      <c r="A60" s="70" t="s">
        <v>365</v>
      </c>
      <c r="B60" s="71" t="s">
        <v>314</v>
      </c>
      <c r="C60" s="276">
        <v>0</v>
      </c>
    </row>
    <row r="61" spans="1:3" s="345" customFormat="1" ht="16.5" thickBot="1">
      <c r="A61" s="349" t="s">
        <v>10</v>
      </c>
      <c r="B61" s="343" t="s">
        <v>379</v>
      </c>
      <c r="C61" s="350">
        <f>SUM(C62:C63)</f>
        <v>0</v>
      </c>
    </row>
    <row r="62" spans="1:3" ht="15.75">
      <c r="A62" s="351" t="s">
        <v>136</v>
      </c>
      <c r="B62" s="352" t="s">
        <v>363</v>
      </c>
      <c r="C62" s="339">
        <v>0</v>
      </c>
    </row>
    <row r="63" spans="1:3" ht="16.5" thickBot="1">
      <c r="A63" s="353" t="s">
        <v>137</v>
      </c>
      <c r="B63" s="354" t="s">
        <v>364</v>
      </c>
      <c r="C63" s="341">
        <v>0</v>
      </c>
    </row>
    <row r="64" spans="1:5" s="345" customFormat="1" ht="16.5" thickBot="1">
      <c r="A64" s="342" t="s">
        <v>11</v>
      </c>
      <c r="B64" s="348" t="s">
        <v>380</v>
      </c>
      <c r="C64" s="355">
        <f>SUM(C65:C66)</f>
        <v>0</v>
      </c>
      <c r="E64" s="356"/>
    </row>
    <row r="65" spans="1:3" s="63" customFormat="1" ht="15.75">
      <c r="A65" s="72" t="s">
        <v>205</v>
      </c>
      <c r="B65" s="73" t="s">
        <v>230</v>
      </c>
      <c r="C65" s="277">
        <v>0</v>
      </c>
    </row>
    <row r="66" spans="1:3" s="63" customFormat="1" ht="16.5" thickBot="1">
      <c r="A66" s="74" t="s">
        <v>232</v>
      </c>
      <c r="B66" s="75" t="s">
        <v>231</v>
      </c>
      <c r="C66" s="273">
        <v>0</v>
      </c>
    </row>
    <row r="67" spans="1:3" s="345" customFormat="1" ht="16.5" thickBot="1">
      <c r="A67" s="349" t="s">
        <v>12</v>
      </c>
      <c r="B67" s="343" t="s">
        <v>233</v>
      </c>
      <c r="C67" s="350">
        <v>0</v>
      </c>
    </row>
    <row r="68" spans="1:3" s="380" customFormat="1" ht="44.25" customHeight="1" thickBot="1">
      <c r="A68" s="404" t="s">
        <v>13</v>
      </c>
      <c r="B68" s="378" t="s">
        <v>577</v>
      </c>
      <c r="C68" s="379">
        <f>C11+C20+C33+C37+C51+C52+C58+C61+C64+C67</f>
        <v>1498901</v>
      </c>
    </row>
    <row r="69" spans="1:3" s="345" customFormat="1" ht="16.5" thickBot="1">
      <c r="A69" s="774" t="s">
        <v>14</v>
      </c>
      <c r="B69" s="775" t="s">
        <v>585</v>
      </c>
      <c r="C69" s="776">
        <f>C70+C74</f>
        <v>31095</v>
      </c>
    </row>
    <row r="70" spans="1:3" ht="15.75">
      <c r="A70" s="76" t="s">
        <v>138</v>
      </c>
      <c r="B70" s="193" t="s">
        <v>559</v>
      </c>
      <c r="C70" s="777">
        <f>SUM(C71:C73)</f>
        <v>11602</v>
      </c>
    </row>
    <row r="71" spans="1:3" s="168" customFormat="1" ht="15.75">
      <c r="A71" s="174" t="s">
        <v>550</v>
      </c>
      <c r="B71" s="778" t="s">
        <v>346</v>
      </c>
      <c r="C71" s="278">
        <v>11602</v>
      </c>
    </row>
    <row r="72" spans="1:3" s="168" customFormat="1" ht="15.75">
      <c r="A72" s="174" t="s">
        <v>551</v>
      </c>
      <c r="B72" s="778" t="s">
        <v>555</v>
      </c>
      <c r="C72" s="278">
        <v>0</v>
      </c>
    </row>
    <row r="73" spans="1:3" s="168" customFormat="1" ht="15.75">
      <c r="A73" s="174" t="s">
        <v>554</v>
      </c>
      <c r="B73" s="779" t="s">
        <v>556</v>
      </c>
      <c r="C73" s="401">
        <v>0</v>
      </c>
    </row>
    <row r="74" spans="1:3" ht="15.75">
      <c r="A74" s="198" t="s">
        <v>139</v>
      </c>
      <c r="B74" s="771" t="s">
        <v>567</v>
      </c>
      <c r="C74" s="270">
        <f>SUM(C75:C78)</f>
        <v>19493</v>
      </c>
    </row>
    <row r="75" spans="1:3" s="168" customFormat="1" ht="15.75">
      <c r="A75" s="174" t="s">
        <v>552</v>
      </c>
      <c r="B75" s="778" t="s">
        <v>347</v>
      </c>
      <c r="C75" s="278">
        <v>19493</v>
      </c>
    </row>
    <row r="76" spans="1:3" s="168" customFormat="1" ht="15.75">
      <c r="A76" s="174" t="s">
        <v>553</v>
      </c>
      <c r="B76" s="778" t="s">
        <v>555</v>
      </c>
      <c r="C76" s="278">
        <v>0</v>
      </c>
    </row>
    <row r="77" spans="1:3" s="168" customFormat="1" ht="15.75">
      <c r="A77" s="174" t="s">
        <v>561</v>
      </c>
      <c r="B77" s="778" t="s">
        <v>560</v>
      </c>
      <c r="C77" s="278"/>
    </row>
    <row r="78" spans="1:3" s="168" customFormat="1" ht="16.5" thickBot="1">
      <c r="A78" s="177" t="s">
        <v>562</v>
      </c>
      <c r="B78" s="781" t="s">
        <v>556</v>
      </c>
      <c r="C78" s="279"/>
    </row>
    <row r="79" spans="1:3" s="345" customFormat="1" ht="16.5" thickBot="1">
      <c r="A79" s="772" t="s">
        <v>15</v>
      </c>
      <c r="B79" s="780" t="s">
        <v>586</v>
      </c>
      <c r="C79" s="773">
        <f>C80+C83</f>
        <v>34964</v>
      </c>
    </row>
    <row r="80" spans="1:3" ht="15.75">
      <c r="A80" s="76" t="s">
        <v>214</v>
      </c>
      <c r="B80" s="193" t="s">
        <v>568</v>
      </c>
      <c r="C80" s="777">
        <f>SUM(C81:C82)</f>
        <v>0</v>
      </c>
    </row>
    <row r="81" spans="1:3" s="168" customFormat="1" ht="15.75">
      <c r="A81" s="174" t="s">
        <v>381</v>
      </c>
      <c r="B81" s="778" t="s">
        <v>557</v>
      </c>
      <c r="C81" s="278">
        <v>0</v>
      </c>
    </row>
    <row r="82" spans="1:3" s="168" customFormat="1" ht="15.75">
      <c r="A82" s="174" t="s">
        <v>382</v>
      </c>
      <c r="B82" s="778" t="s">
        <v>558</v>
      </c>
      <c r="C82" s="278">
        <v>0</v>
      </c>
    </row>
    <row r="83" spans="1:3" ht="15.75">
      <c r="A83" s="198" t="s">
        <v>215</v>
      </c>
      <c r="B83" s="771" t="s">
        <v>569</v>
      </c>
      <c r="C83" s="270">
        <f>SUM(C84:C88)</f>
        <v>34964</v>
      </c>
    </row>
    <row r="84" spans="1:3" s="168" customFormat="1" ht="15.75">
      <c r="A84" s="174" t="s">
        <v>383</v>
      </c>
      <c r="B84" s="778" t="s">
        <v>563</v>
      </c>
      <c r="C84" s="278">
        <f>7325+1270</f>
        <v>8595</v>
      </c>
    </row>
    <row r="85" spans="1:3" s="168" customFormat="1" ht="15.75">
      <c r="A85" s="174" t="s">
        <v>384</v>
      </c>
      <c r="B85" s="778" t="s">
        <v>564</v>
      </c>
      <c r="C85" s="278">
        <v>0</v>
      </c>
    </row>
    <row r="86" spans="1:3" s="168" customFormat="1" ht="15.75">
      <c r="A86" s="174" t="s">
        <v>570</v>
      </c>
      <c r="B86" s="778" t="s">
        <v>565</v>
      </c>
      <c r="C86" s="278">
        <v>0</v>
      </c>
    </row>
    <row r="87" spans="1:3" s="168" customFormat="1" ht="15.75">
      <c r="A87" s="174" t="s">
        <v>571</v>
      </c>
      <c r="B87" s="778" t="s">
        <v>566</v>
      </c>
      <c r="C87" s="278"/>
    </row>
    <row r="88" spans="1:3" s="168" customFormat="1" ht="16.5" thickBot="1">
      <c r="A88" s="177" t="s">
        <v>572</v>
      </c>
      <c r="B88" s="781" t="s">
        <v>558</v>
      </c>
      <c r="C88" s="279">
        <v>26369</v>
      </c>
    </row>
    <row r="89" spans="1:3" s="380" customFormat="1" ht="44.25" customHeight="1" thickBot="1">
      <c r="A89" s="782" t="s">
        <v>16</v>
      </c>
      <c r="B89" s="783" t="s">
        <v>573</v>
      </c>
      <c r="C89" s="784">
        <f>C69+C79</f>
        <v>66059</v>
      </c>
    </row>
    <row r="90" spans="1:3" s="361" customFormat="1" ht="16.5" thickBot="1">
      <c r="A90" s="357" t="s">
        <v>17</v>
      </c>
      <c r="B90" s="343" t="s">
        <v>587</v>
      </c>
      <c r="C90" s="360">
        <v>0</v>
      </c>
    </row>
    <row r="91" spans="1:4" s="345" customFormat="1" ht="16.5" thickBot="1">
      <c r="A91" s="342" t="s">
        <v>18</v>
      </c>
      <c r="B91" s="348" t="s">
        <v>574</v>
      </c>
      <c r="C91" s="344">
        <f>C68+C89+C90</f>
        <v>1564960</v>
      </c>
      <c r="D91" s="785"/>
    </row>
    <row r="92" spans="1:3" s="63" customFormat="1" ht="15.75">
      <c r="A92" s="1065"/>
      <c r="B92" s="1065"/>
      <c r="C92" s="1065"/>
    </row>
    <row r="93" spans="1:3" s="63" customFormat="1" ht="15.75">
      <c r="A93" s="3"/>
      <c r="B93" s="4"/>
      <c r="C93" s="262" t="s">
        <v>672</v>
      </c>
    </row>
    <row r="94" spans="1:3" ht="15.75">
      <c r="A94" s="1068" t="s">
        <v>19</v>
      </c>
      <c r="B94" s="1068"/>
      <c r="C94" s="1068"/>
    </row>
    <row r="95" spans="1:3" ht="16.5" thickBot="1">
      <c r="A95" s="1066" t="s">
        <v>116</v>
      </c>
      <c r="B95" s="1066"/>
      <c r="C95" s="265" t="s">
        <v>29</v>
      </c>
    </row>
    <row r="96" spans="1:3" ht="32.25" thickBot="1">
      <c r="A96" s="64" t="s">
        <v>1</v>
      </c>
      <c r="B96" s="65" t="s">
        <v>20</v>
      </c>
      <c r="C96" s="266" t="s">
        <v>497</v>
      </c>
    </row>
    <row r="97" spans="1:3" s="63" customFormat="1" ht="16.5" thickBot="1">
      <c r="A97" s="64">
        <v>1</v>
      </c>
      <c r="B97" s="65">
        <v>2</v>
      </c>
      <c r="C97" s="370">
        <v>3</v>
      </c>
    </row>
    <row r="98" spans="1:3" s="361" customFormat="1" ht="16.5" thickBot="1">
      <c r="A98" s="765" t="s">
        <v>3</v>
      </c>
      <c r="B98" s="766" t="s">
        <v>517</v>
      </c>
      <c r="C98" s="767">
        <f>C99+C100+C101+C102+C108</f>
        <v>1149504</v>
      </c>
    </row>
    <row r="99" spans="1:3" ht="15.75">
      <c r="A99" s="72" t="s">
        <v>75</v>
      </c>
      <c r="B99" s="77" t="s">
        <v>21</v>
      </c>
      <c r="C99" s="280">
        <v>81880</v>
      </c>
    </row>
    <row r="100" spans="1:3" ht="15.75">
      <c r="A100" s="68" t="s">
        <v>76</v>
      </c>
      <c r="B100" s="78" t="s">
        <v>141</v>
      </c>
      <c r="C100" s="281">
        <v>18447</v>
      </c>
    </row>
    <row r="101" spans="1:3" ht="15.75">
      <c r="A101" s="68" t="s">
        <v>77</v>
      </c>
      <c r="B101" s="78" t="s">
        <v>103</v>
      </c>
      <c r="C101" s="281">
        <v>439502</v>
      </c>
    </row>
    <row r="102" spans="1:3" ht="15.75">
      <c r="A102" s="68" t="s">
        <v>78</v>
      </c>
      <c r="B102" s="79" t="s">
        <v>349</v>
      </c>
      <c r="C102" s="281">
        <f>SUM(C103:C107)</f>
        <v>609675</v>
      </c>
    </row>
    <row r="103" spans="1:3" s="168" customFormat="1" ht="18.75" customHeight="1">
      <c r="A103" s="174" t="s">
        <v>243</v>
      </c>
      <c r="B103" s="175" t="s">
        <v>216</v>
      </c>
      <c r="C103" s="282">
        <v>573786</v>
      </c>
    </row>
    <row r="104" spans="1:3" s="168" customFormat="1" ht="18.75" customHeight="1">
      <c r="A104" s="174" t="s">
        <v>244</v>
      </c>
      <c r="B104" s="176" t="s">
        <v>531</v>
      </c>
      <c r="C104" s="282">
        <v>4258</v>
      </c>
    </row>
    <row r="105" spans="1:3" s="168" customFormat="1" ht="18.75" customHeight="1">
      <c r="A105" s="174" t="s">
        <v>245</v>
      </c>
      <c r="B105" s="175" t="s">
        <v>292</v>
      </c>
      <c r="C105" s="282">
        <v>24731</v>
      </c>
    </row>
    <row r="106" spans="1:3" s="168" customFormat="1" ht="18.75" customHeight="1">
      <c r="A106" s="174" t="s">
        <v>246</v>
      </c>
      <c r="B106" s="175" t="s">
        <v>422</v>
      </c>
      <c r="C106" s="282">
        <v>0</v>
      </c>
    </row>
    <row r="107" spans="1:3" s="168" customFormat="1" ht="18.75" customHeight="1">
      <c r="A107" s="174" t="s">
        <v>288</v>
      </c>
      <c r="B107" s="175" t="s">
        <v>219</v>
      </c>
      <c r="C107" s="282">
        <v>6900</v>
      </c>
    </row>
    <row r="108" spans="1:3" ht="16.5" thickBot="1">
      <c r="A108" s="68" t="s">
        <v>112</v>
      </c>
      <c r="B108" s="80" t="s">
        <v>142</v>
      </c>
      <c r="C108" s="283">
        <v>0</v>
      </c>
    </row>
    <row r="109" spans="1:3" s="361" customFormat="1" ht="16.5" thickBot="1">
      <c r="A109" s="768" t="s">
        <v>4</v>
      </c>
      <c r="B109" s="769" t="s">
        <v>549</v>
      </c>
      <c r="C109" s="770">
        <f>SUM(C110:C114)</f>
        <v>310833</v>
      </c>
    </row>
    <row r="110" spans="1:3" ht="15.75">
      <c r="A110" s="206" t="s">
        <v>81</v>
      </c>
      <c r="B110" s="207" t="s">
        <v>144</v>
      </c>
      <c r="C110" s="284">
        <v>309263</v>
      </c>
    </row>
    <row r="111" spans="1:3" ht="15.75">
      <c r="A111" s="192" t="s">
        <v>82</v>
      </c>
      <c r="B111" s="78" t="s">
        <v>145</v>
      </c>
      <c r="C111" s="285">
        <v>1270</v>
      </c>
    </row>
    <row r="112" spans="1:3" ht="15.75">
      <c r="A112" s="192" t="s">
        <v>83</v>
      </c>
      <c r="B112" s="78" t="s">
        <v>146</v>
      </c>
      <c r="C112" s="285">
        <v>300</v>
      </c>
    </row>
    <row r="113" spans="1:3" ht="15.75">
      <c r="A113" s="192" t="s">
        <v>84</v>
      </c>
      <c r="B113" s="78" t="s">
        <v>147</v>
      </c>
      <c r="C113" s="285">
        <v>0</v>
      </c>
    </row>
    <row r="114" spans="1:3" ht="15.75">
      <c r="A114" s="192" t="s">
        <v>85</v>
      </c>
      <c r="B114" s="78" t="s">
        <v>303</v>
      </c>
      <c r="C114" s="285">
        <f>SUM(C115:C118)</f>
        <v>0</v>
      </c>
    </row>
    <row r="115" spans="1:3" s="168" customFormat="1" ht="18" customHeight="1">
      <c r="A115" s="169" t="s">
        <v>299</v>
      </c>
      <c r="B115" s="176" t="s">
        <v>217</v>
      </c>
      <c r="C115" s="286">
        <v>0</v>
      </c>
    </row>
    <row r="116" spans="1:3" s="168" customFormat="1" ht="18" customHeight="1">
      <c r="A116" s="169" t="s">
        <v>300</v>
      </c>
      <c r="B116" s="176" t="s">
        <v>518</v>
      </c>
      <c r="C116" s="286">
        <v>0</v>
      </c>
    </row>
    <row r="117" spans="1:3" s="168" customFormat="1" ht="18" customHeight="1">
      <c r="A117" s="169" t="s">
        <v>301</v>
      </c>
      <c r="B117" s="176" t="s">
        <v>235</v>
      </c>
      <c r="C117" s="286">
        <v>0</v>
      </c>
    </row>
    <row r="118" spans="1:3" s="168" customFormat="1" ht="18" customHeight="1" thickBot="1">
      <c r="A118" s="174" t="s">
        <v>302</v>
      </c>
      <c r="B118" s="176" t="s">
        <v>236</v>
      </c>
      <c r="C118" s="282">
        <v>0</v>
      </c>
    </row>
    <row r="119" spans="1:3" s="359" customFormat="1" ht="16.5" thickBot="1">
      <c r="A119" s="402" t="s">
        <v>5</v>
      </c>
      <c r="B119" s="371" t="s">
        <v>221</v>
      </c>
      <c r="C119" s="373">
        <v>0</v>
      </c>
    </row>
    <row r="120" spans="1:3" s="359" customFormat="1" ht="16.5" thickBot="1">
      <c r="A120" s="342" t="s">
        <v>6</v>
      </c>
      <c r="B120" s="371" t="s">
        <v>348</v>
      </c>
      <c r="C120" s="373">
        <f>SUM(C121:C122)</f>
        <v>54600</v>
      </c>
    </row>
    <row r="121" spans="1:3" s="168" customFormat="1" ht="18.75" customHeight="1">
      <c r="A121" s="205" t="s">
        <v>351</v>
      </c>
      <c r="B121" s="171" t="s">
        <v>350</v>
      </c>
      <c r="C121" s="337">
        <v>4000</v>
      </c>
    </row>
    <row r="122" spans="1:3" ht="16.5" thickBot="1">
      <c r="A122" s="170" t="s">
        <v>352</v>
      </c>
      <c r="B122" s="336" t="s">
        <v>353</v>
      </c>
      <c r="C122" s="327">
        <v>50600</v>
      </c>
    </row>
    <row r="123" spans="1:3" s="384" customFormat="1" ht="49.5" customHeight="1" thickBot="1">
      <c r="A123" s="381" t="s">
        <v>7</v>
      </c>
      <c r="B123" s="382" t="s">
        <v>120</v>
      </c>
      <c r="C123" s="383">
        <f>C98+C109+C119+C120</f>
        <v>1514937</v>
      </c>
    </row>
    <row r="124" spans="1:3" s="361" customFormat="1" ht="16.5" thickBot="1">
      <c r="A124" s="357" t="s">
        <v>8</v>
      </c>
      <c r="B124" s="809" t="s">
        <v>578</v>
      </c>
      <c r="C124" s="810">
        <f>C125+C131</f>
        <v>50023</v>
      </c>
    </row>
    <row r="125" spans="1:3" s="63" customFormat="1" ht="15.75">
      <c r="A125" s="72" t="s">
        <v>69</v>
      </c>
      <c r="B125" s="77" t="s">
        <v>579</v>
      </c>
      <c r="C125" s="288">
        <f>SUM(C126:C130)</f>
        <v>5823</v>
      </c>
    </row>
    <row r="126" spans="1:3" s="195" customFormat="1" ht="18" customHeight="1">
      <c r="A126" s="196" t="s">
        <v>71</v>
      </c>
      <c r="B126" s="197" t="s">
        <v>149</v>
      </c>
      <c r="C126" s="289">
        <v>0</v>
      </c>
    </row>
    <row r="127" spans="1:3" s="195" customFormat="1" ht="18" customHeight="1">
      <c r="A127" s="196" t="s">
        <v>72</v>
      </c>
      <c r="B127" s="197" t="s">
        <v>150</v>
      </c>
      <c r="C127" s="289">
        <v>0</v>
      </c>
    </row>
    <row r="128" spans="1:3" s="195" customFormat="1" ht="18" customHeight="1">
      <c r="A128" s="196" t="s">
        <v>73</v>
      </c>
      <c r="B128" s="197" t="s">
        <v>121</v>
      </c>
      <c r="C128" s="289">
        <v>0</v>
      </c>
    </row>
    <row r="129" spans="1:3" s="195" customFormat="1" ht="18" customHeight="1">
      <c r="A129" s="196" t="s">
        <v>354</v>
      </c>
      <c r="B129" s="197" t="s">
        <v>122</v>
      </c>
      <c r="C129" s="289">
        <v>5823</v>
      </c>
    </row>
    <row r="130" spans="1:3" s="195" customFormat="1" ht="18" customHeight="1">
      <c r="A130" s="196" t="s">
        <v>575</v>
      </c>
      <c r="B130" s="197" t="s">
        <v>151</v>
      </c>
      <c r="C130" s="289">
        <v>0</v>
      </c>
    </row>
    <row r="131" spans="1:3" s="63" customFormat="1" ht="15.75">
      <c r="A131" s="68" t="s">
        <v>70</v>
      </c>
      <c r="B131" s="78" t="s">
        <v>580</v>
      </c>
      <c r="C131" s="290">
        <f>SUM(C132:C135)</f>
        <v>44200</v>
      </c>
    </row>
    <row r="132" spans="1:3" s="195" customFormat="1" ht="18" customHeight="1">
      <c r="A132" s="196" t="s">
        <v>355</v>
      </c>
      <c r="B132" s="197" t="s">
        <v>149</v>
      </c>
      <c r="C132" s="289">
        <v>38250</v>
      </c>
    </row>
    <row r="133" spans="1:3" s="195" customFormat="1" ht="18" customHeight="1">
      <c r="A133" s="196" t="s">
        <v>356</v>
      </c>
      <c r="B133" s="197" t="s">
        <v>121</v>
      </c>
      <c r="C133" s="289">
        <v>0</v>
      </c>
    </row>
    <row r="134" spans="1:3" s="195" customFormat="1" ht="18" customHeight="1">
      <c r="A134" s="196" t="s">
        <v>357</v>
      </c>
      <c r="B134" s="197" t="s">
        <v>122</v>
      </c>
      <c r="C134" s="289">
        <v>5950</v>
      </c>
    </row>
    <row r="135" spans="1:3" s="195" customFormat="1" ht="18" customHeight="1" thickBot="1">
      <c r="A135" s="302" t="s">
        <v>576</v>
      </c>
      <c r="B135" s="303" t="s">
        <v>151</v>
      </c>
      <c r="C135" s="304">
        <v>0</v>
      </c>
    </row>
    <row r="136" spans="1:3" s="384" customFormat="1" ht="49.5" customHeight="1" thickBot="1">
      <c r="A136" s="381" t="s">
        <v>9</v>
      </c>
      <c r="B136" s="382" t="s">
        <v>581</v>
      </c>
      <c r="C136" s="383">
        <f>C125+C131</f>
        <v>50023</v>
      </c>
    </row>
    <row r="137" spans="1:3" s="345" customFormat="1" ht="16.5" thickBot="1">
      <c r="A137" s="342" t="s">
        <v>582</v>
      </c>
      <c r="B137" s="385" t="s">
        <v>359</v>
      </c>
      <c r="C137" s="386">
        <v>0</v>
      </c>
    </row>
    <row r="138" spans="1:9" s="345" customFormat="1" ht="16.5" thickBot="1">
      <c r="A138" s="342" t="s">
        <v>11</v>
      </c>
      <c r="B138" s="385" t="s">
        <v>360</v>
      </c>
      <c r="C138" s="372">
        <f>C123+C136+C137</f>
        <v>1564960</v>
      </c>
      <c r="F138" s="387"/>
      <c r="G138" s="387"/>
      <c r="H138" s="387"/>
      <c r="I138" s="387"/>
    </row>
    <row r="139" spans="1:3" s="63" customFormat="1" ht="15.75">
      <c r="A139" s="1002"/>
      <c r="B139" s="1002"/>
      <c r="C139" s="1002"/>
    </row>
    <row r="141" spans="1:3" ht="15.75">
      <c r="A141" s="1069" t="s">
        <v>123</v>
      </c>
      <c r="B141" s="1069"/>
      <c r="C141" s="1069"/>
    </row>
    <row r="142" spans="1:3" ht="16.5" thickBot="1">
      <c r="A142" s="1066" t="s">
        <v>117</v>
      </c>
      <c r="B142" s="1066"/>
      <c r="C142" s="265" t="s">
        <v>29</v>
      </c>
    </row>
    <row r="143" spans="1:4" s="359" customFormat="1" ht="16.5" thickBot="1">
      <c r="A143" s="402" t="s">
        <v>3</v>
      </c>
      <c r="B143" s="371" t="s">
        <v>389</v>
      </c>
      <c r="C143" s="344">
        <f>C68-C123</f>
        <v>-16036</v>
      </c>
      <c r="D143" s="812"/>
    </row>
    <row r="144" ht="15.75">
      <c r="C144" s="292"/>
    </row>
    <row r="145" ht="16.5" thickBot="1"/>
    <row r="146" spans="1:3" ht="19.5" thickBot="1">
      <c r="A146" s="115" t="s">
        <v>173</v>
      </c>
      <c r="B146" s="116"/>
      <c r="C146" s="326">
        <v>17</v>
      </c>
    </row>
    <row r="147" spans="1:3" ht="19.5" thickBot="1">
      <c r="A147" s="115" t="s">
        <v>174</v>
      </c>
      <c r="B147" s="116"/>
      <c r="C147" s="326">
        <v>5</v>
      </c>
    </row>
  </sheetData>
  <sheetProtection/>
  <mergeCells count="9">
    <mergeCell ref="A142:B142"/>
    <mergeCell ref="A3:B3"/>
    <mergeCell ref="A4:B4"/>
    <mergeCell ref="A92:C92"/>
    <mergeCell ref="A7:B7"/>
    <mergeCell ref="A94:C94"/>
    <mergeCell ref="A95:B95"/>
    <mergeCell ref="A141:C141"/>
    <mergeCell ref="A139:C139"/>
  </mergeCells>
  <printOptions horizontalCentered="1"/>
  <pageMargins left="0.7874015748031497" right="0.7874015748031497" top="0.4" bottom="0.37" header="0.2" footer="0.21"/>
  <pageSetup fitToHeight="2" horizontalDpi="600" verticalDpi="600" orientation="portrait" paperSize="9" scale="49" r:id="rId1"/>
  <rowBreaks count="1" manualBreakCount="1">
    <brk id="92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5" zoomScaleNormal="75" zoomScaleSheetLayoutView="75" workbookViewId="0" topLeftCell="A35">
      <selection activeCell="C11" sqref="C11"/>
    </sheetView>
  </sheetViews>
  <sheetFormatPr defaultColWidth="9.00390625" defaultRowHeight="12.75"/>
  <cols>
    <col min="1" max="1" width="15.00390625" style="86" customWidth="1"/>
    <col min="2" max="2" width="121.375" style="86" bestFit="1" customWidth="1"/>
    <col min="3" max="3" width="23.50390625" style="299" customWidth="1"/>
    <col min="4" max="16384" width="9.375" style="86" customWidth="1"/>
  </cols>
  <sheetData>
    <row r="1" spans="1:3" s="82" customFormat="1" ht="21" customHeight="1" thickBot="1">
      <c r="A1" s="81"/>
      <c r="C1" s="305"/>
    </row>
    <row r="2" spans="1:3" s="83" customFormat="1" ht="25.5" customHeight="1">
      <c r="A2" s="1131" t="s">
        <v>247</v>
      </c>
      <c r="B2" s="1132"/>
      <c r="C2" s="306"/>
    </row>
    <row r="3" spans="1:3" s="83" customFormat="1" ht="19.5" thickBot="1">
      <c r="A3" s="1133" t="s">
        <v>269</v>
      </c>
      <c r="B3" s="1134"/>
      <c r="C3" s="307"/>
    </row>
    <row r="4" spans="1:3" s="83" customFormat="1" ht="18.75">
      <c r="A4" s="84"/>
      <c r="B4" s="84"/>
      <c r="C4" s="308"/>
    </row>
    <row r="5" spans="1:3" ht="15.75" customHeight="1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8" t="s">
        <v>694</v>
      </c>
      <c r="B8" s="88" t="s">
        <v>695</v>
      </c>
      <c r="C8" s="406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573786</v>
      </c>
    </row>
    <row r="11" spans="1:3" s="89" customFormat="1" ht="18" customHeight="1">
      <c r="A11" s="92" t="s">
        <v>75</v>
      </c>
      <c r="B11" s="93" t="s">
        <v>237</v>
      </c>
      <c r="C11" s="313">
        <f>'16.POLG.HIVATAL'!C11+'18.VÁROSI KINCSTÁR'!C11+'19.ÓVODA'!C11+'20.HUMÁN'!C11+'21.BEREGI MÚZEUM'!C11+'22.KÖNYVTÁR'!C11+'23.MŰV.KÖZPONT'!C11+'17.KÖH'!C11</f>
        <v>573786</v>
      </c>
    </row>
    <row r="12" spans="1:3" s="89" customFormat="1" ht="18" customHeight="1" thickBot="1">
      <c r="A12" s="92" t="s">
        <v>76</v>
      </c>
      <c r="B12" s="93" t="s">
        <v>238</v>
      </c>
      <c r="C12" s="313">
        <f>'16.POLG.HIVATAL'!C12+'18.VÁROSI KINCSTÁR'!C12+'19.ÓVODA'!C12+'20.HUMÁN'!C12+'21.BEREGI MÚZEUM'!C12+'22.KÖNYVTÁR'!C12+'23.MŰV.KÖZPONT'!C12+'17.KÖH'!C12</f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25916</v>
      </c>
    </row>
    <row r="14" spans="1:3" s="89" customFormat="1" ht="18" customHeight="1">
      <c r="A14" s="92" t="s">
        <v>81</v>
      </c>
      <c r="B14" s="117" t="s">
        <v>511</v>
      </c>
      <c r="C14" s="314">
        <f>'16.POLG.HIVATAL'!C14+'18.VÁROSI KINCSTÁR'!C14+'19.ÓVODA'!C14+'20.HUMÁN'!C14+'21.BEREGI MÚZEUM'!C14+'22.KÖNYVTÁR'!C14+'23.MŰV.KÖZPONT'!C14+'17.KÖH'!C14</f>
        <v>23157</v>
      </c>
    </row>
    <row r="15" spans="1:3" s="89" customFormat="1" ht="18" customHeight="1">
      <c r="A15" s="754" t="s">
        <v>256</v>
      </c>
      <c r="B15" s="755" t="s">
        <v>512</v>
      </c>
      <c r="C15" s="756">
        <f>'16.POLG.HIVATAL'!C15+'18.VÁROSI KINCSTÁR'!C15+'19.ÓVODA'!C15+'20.HUMÁN'!C15+'21.BEREGI MÚZEUM'!C15+'22.KÖNYVTÁR'!C15+'23.MŰV.KÖZPONT'!C15+'17.KÖH'!C15</f>
        <v>16026</v>
      </c>
    </row>
    <row r="16" spans="1:3" s="392" customFormat="1" ht="18" customHeight="1">
      <c r="A16" s="95" t="s">
        <v>82</v>
      </c>
      <c r="B16" s="117" t="s">
        <v>513</v>
      </c>
      <c r="C16" s="315">
        <f>'16.POLG.HIVATAL'!C16+'18.VÁROSI KINCSTÁR'!C16+'19.ÓVODA'!C16+'20.HUMÁN'!C16+'21.BEREGI MÚZEUM'!C16+'22.KÖNYVTÁR'!C16+'23.MŰV.KÖZPONT'!C16+'17.KÖH'!C16</f>
        <v>2759</v>
      </c>
    </row>
    <row r="17" spans="1:3" s="89" customFormat="1" ht="18" customHeight="1" thickBot="1">
      <c r="A17" s="750" t="s">
        <v>261</v>
      </c>
      <c r="B17" s="751" t="s">
        <v>512</v>
      </c>
      <c r="C17" s="752">
        <f>'16.POLG.HIVATAL'!C17+'18.VÁROSI KINCSTÁR'!C17+'19.ÓVODA'!C17+'20.HUMÁN'!C17+'21.BEREGI MÚZEUM'!C17+'22.KÖNYVTÁR'!C17+'23.MŰV.KÖZPONT'!C17+'17.KÖH'!C17</f>
        <v>2759</v>
      </c>
    </row>
    <row r="18" spans="1:3" s="89" customFormat="1" ht="18" customHeight="1" thickBot="1">
      <c r="A18" s="411" t="s">
        <v>5</v>
      </c>
      <c r="B18" s="413" t="s">
        <v>266</v>
      </c>
      <c r="C18" s="414">
        <f>SUM(C19:C21)</f>
        <v>150</v>
      </c>
    </row>
    <row r="19" spans="1:3" s="89" customFormat="1" ht="18" customHeight="1">
      <c r="A19" s="95" t="s">
        <v>64</v>
      </c>
      <c r="B19" s="97" t="s">
        <v>226</v>
      </c>
      <c r="C19" s="316">
        <f>'16.POLG.HIVATAL'!C19+'17.KÖH'!C19</f>
        <v>150</v>
      </c>
    </row>
    <row r="20" spans="1:3" s="392" customFormat="1" ht="18" customHeight="1">
      <c r="A20" s="95" t="s">
        <v>65</v>
      </c>
      <c r="B20" s="97" t="s">
        <v>227</v>
      </c>
      <c r="C20" s="316">
        <f>'16.POLG.HIVATAL'!C20+'17.KÖH'!C20</f>
        <v>0</v>
      </c>
    </row>
    <row r="21" spans="1:3" s="392" customFormat="1" ht="18" customHeight="1" thickBot="1">
      <c r="A21" s="103" t="s">
        <v>66</v>
      </c>
      <c r="B21" s="164" t="s">
        <v>228</v>
      </c>
      <c r="C21" s="316">
        <f>'16.POLG.HIVATAL'!C21+'17.KÖH'!C21</f>
        <v>0</v>
      </c>
    </row>
    <row r="22" spans="1:3" s="376" customFormat="1" ht="18" customHeight="1" thickBot="1">
      <c r="A22" s="411" t="s">
        <v>6</v>
      </c>
      <c r="B22" s="412" t="s">
        <v>253</v>
      </c>
      <c r="C22" s="390">
        <f>'16.POLG.HIVATAL'!C22+'18.VÁROSI KINCSTÁR'!C18+'19.ÓVODA'!C18+'20.HUMÁN'!C18+'21.BEREGI MÚZEUM'!C18+'22.KÖNYVTÁR'!C18+'23.MŰV.KÖZPONT'!C18+'17.KÖH'!C22</f>
        <v>73083</v>
      </c>
    </row>
    <row r="23" spans="1:3" s="89" customFormat="1" ht="18" customHeight="1" thickBot="1">
      <c r="A23" s="415" t="s">
        <v>7</v>
      </c>
      <c r="B23" s="412" t="s">
        <v>515</v>
      </c>
      <c r="C23" s="394">
        <f>SUM(C24:C25)</f>
        <v>0</v>
      </c>
    </row>
    <row r="24" spans="1:3" s="89" customFormat="1" ht="18" customHeight="1">
      <c r="A24" s="92" t="s">
        <v>67</v>
      </c>
      <c r="B24" s="97" t="s">
        <v>104</v>
      </c>
      <c r="C24" s="318">
        <f>'16.POLG.HIVATAL'!C24+'18.VÁROSI KINCSTÁR'!C20+'19.ÓVODA'!C20+'20.HUMÁN'!C20+'21.BEREGI MÚZEUM'!C20+'22.KÖNYVTÁR'!C20+'23.MŰV.KÖZPONT'!C20+'17.KÖH'!C24</f>
        <v>0</v>
      </c>
    </row>
    <row r="25" spans="1:3" s="392" customFormat="1" ht="18" customHeight="1" thickBot="1">
      <c r="A25" s="98" t="s">
        <v>68</v>
      </c>
      <c r="B25" s="99" t="s">
        <v>314</v>
      </c>
      <c r="C25" s="318">
        <f>'16.POLG.HIVATAL'!C25+'18.VÁROSI KINCSTÁR'!C21+'19.ÓVODA'!C21+'20.HUMÁN'!C21+'21.BEREGI MÚZEUM'!C21+'22.KÖNYVTÁR'!C21+'23.MŰV.KÖZPONT'!C21+'17.KÖH'!C25</f>
        <v>0</v>
      </c>
    </row>
    <row r="26" spans="1:3" s="89" customFormat="1" ht="18" customHeight="1" thickBot="1">
      <c r="A26" s="416" t="s">
        <v>8</v>
      </c>
      <c r="B26" s="412" t="s">
        <v>398</v>
      </c>
      <c r="C26" s="417">
        <f>SUM(C27:C28)</f>
        <v>0</v>
      </c>
    </row>
    <row r="27" spans="1:3" s="89" customFormat="1" ht="18" customHeight="1">
      <c r="A27" s="92" t="s">
        <v>69</v>
      </c>
      <c r="B27" s="97" t="s">
        <v>363</v>
      </c>
      <c r="C27" s="318">
        <f>'16.POLG.HIVATAL'!C27+'18.VÁROSI KINCSTÁR'!C23+'19.ÓVODA'!C23+'20.HUMÁN'!C23+'21.BEREGI MÚZEUM'!C23+'22.KÖNYVTÁR'!C23+'23.MŰV.KÖZPONT'!C23+'17.KÖH'!C27</f>
        <v>0</v>
      </c>
    </row>
    <row r="28" spans="1:3" s="392" customFormat="1" ht="18" customHeight="1" thickBot="1">
      <c r="A28" s="98" t="s">
        <v>70</v>
      </c>
      <c r="B28" s="99" t="s">
        <v>364</v>
      </c>
      <c r="C28" s="318">
        <f>'16.POLG.HIVATAL'!C28+'18.VÁROSI KINCSTÁR'!C24+'19.ÓVODA'!C24+'20.HUMÁN'!C24+'21.BEREGI MÚZEUM'!C24+'22.KÖNYVTÁR'!C24+'23.MŰV.KÖZPONT'!C24+'17.KÖH'!C28</f>
        <v>0</v>
      </c>
    </row>
    <row r="29" spans="1:3" s="89" customFormat="1" ht="18" customHeight="1" thickBot="1">
      <c r="A29" s="411" t="s">
        <v>9</v>
      </c>
      <c r="B29" s="413" t="s">
        <v>516</v>
      </c>
      <c r="C29" s="418">
        <f>SUM(C30:C31)</f>
        <v>0</v>
      </c>
    </row>
    <row r="30" spans="1:3" s="89" customFormat="1" ht="18" customHeight="1">
      <c r="A30" s="101" t="s">
        <v>74</v>
      </c>
      <c r="B30" s="102" t="s">
        <v>230</v>
      </c>
      <c r="C30" s="320">
        <f>'16.POLG.HIVATAL'!C30+'18.VÁROSI KINCSTÁR'!C26+'19.ÓVODA'!C26+'20.HUMÁN'!C26+'21.BEREGI MÚZEUM'!C26+'22.KÖNYVTÁR'!C26+'23.MŰV.KÖZPONT'!C26+'17.KÖH'!C30</f>
        <v>0</v>
      </c>
    </row>
    <row r="31" spans="1:3" s="392" customFormat="1" ht="18" customHeight="1" thickBot="1">
      <c r="A31" s="103" t="s">
        <v>365</v>
      </c>
      <c r="B31" s="104" t="s">
        <v>231</v>
      </c>
      <c r="C31" s="317">
        <f>'16.POLG.HIVATAL'!C31+'18.VÁROSI KINCSTÁR'!C27+'19.ÓVODA'!C27+'20.HUMÁN'!C27+'21.BEREGI MÚZEUM'!C27+'22.KÖNYVTÁR'!C27+'23.MŰV.KÖZPONT'!C27+'17.KÖH'!C31</f>
        <v>0</v>
      </c>
    </row>
    <row r="32" spans="1:3" s="380" customFormat="1" ht="26.25" customHeight="1" thickBot="1">
      <c r="A32" s="416" t="s">
        <v>10</v>
      </c>
      <c r="B32" s="412" t="s">
        <v>393</v>
      </c>
      <c r="C32" s="420">
        <f>'16.POLG.HIVATAL'!C32+'18.VÁROSI KINCSTÁR'!C28+'19.ÓVODA'!C28+'20.HUMÁN'!C28+'21.BEREGI MÚZEUM'!C28+'22.KÖNYVTÁR'!C28+'23.MŰV.KÖZPONT'!C28+'17.KÖH'!C32</f>
        <v>0</v>
      </c>
    </row>
    <row r="33" spans="1:3" s="392" customFormat="1" ht="18" customHeight="1" thickBot="1">
      <c r="A33" s="404" t="s">
        <v>11</v>
      </c>
      <c r="B33" s="378" t="s">
        <v>514</v>
      </c>
      <c r="C33" s="379">
        <f>C10+C13+C18+C22+C23+C26+C29+C34+C32</f>
        <v>672935</v>
      </c>
    </row>
    <row r="34" spans="1:3" s="89" customFormat="1" ht="18" customHeight="1" thickBot="1">
      <c r="A34" s="374" t="s">
        <v>12</v>
      </c>
      <c r="B34" s="419" t="s">
        <v>397</v>
      </c>
      <c r="C34" s="420">
        <f>SUM(C35:C36)</f>
        <v>0</v>
      </c>
    </row>
    <row r="35" spans="1:3" s="89" customFormat="1" ht="18" customHeight="1">
      <c r="A35" s="105" t="s">
        <v>394</v>
      </c>
      <c r="B35" s="106" t="s">
        <v>346</v>
      </c>
      <c r="C35" s="320">
        <f>'16.POLG.HIVATAL'!C35+'18.VÁROSI KINCSTÁR'!C31+'19.ÓVODA'!C31+'20.HUMÁN'!C31+'21.BEREGI MÚZEUM'!C31+'22.KÖNYVTÁR'!C31+'23.MŰV.KÖZPONT'!C31+'17.KÖH'!C35</f>
        <v>0</v>
      </c>
    </row>
    <row r="36" spans="1:3" s="376" customFormat="1" ht="18" customHeight="1" thickBot="1">
      <c r="A36" s="103" t="s">
        <v>395</v>
      </c>
      <c r="B36" s="104" t="s">
        <v>347</v>
      </c>
      <c r="C36" s="317">
        <f>'16.POLG.HIVATAL'!C36+'18.VÁROSI KINCSTÁR'!C32+'19.ÓVODA'!C32+'20.HUMÁN'!C32+'21.BEREGI MÚZEUM'!C32+'22.KÖNYVTÁR'!C32+'23.MŰV.KÖZPONT'!C32+'17.KÖH'!C36</f>
        <v>0</v>
      </c>
    </row>
    <row r="37" spans="1:3" s="89" customFormat="1" ht="30" customHeight="1" thickBot="1">
      <c r="A37" s="374" t="s">
        <v>13</v>
      </c>
      <c r="B37" s="412" t="s">
        <v>268</v>
      </c>
      <c r="C37" s="375">
        <f>'16.POLG.HIVATAL'!C37+'18.VÁROSI KINCSTÁR'!C33+'19.ÓVODA'!C33+'20.HUMÁN'!C33+'21.BEREGI MÚZEUM'!C33+'22.KÖNYVTÁR'!C33+'23.MŰV.KÖZPONT'!C33+'17.KÖH'!C37</f>
        <v>0</v>
      </c>
    </row>
    <row r="38" spans="1:3" s="89" customFormat="1" ht="22.5" customHeight="1" thickBot="1">
      <c r="A38" s="94" t="s">
        <v>14</v>
      </c>
      <c r="B38" s="100" t="s">
        <v>396</v>
      </c>
      <c r="C38" s="291">
        <f>C33+C34+C37</f>
        <v>672935</v>
      </c>
    </row>
    <row r="39" spans="1:3" s="89" customFormat="1" ht="12.75" customHeight="1">
      <c r="A39" s="1135"/>
      <c r="B39" s="1135"/>
      <c r="C39" s="1135"/>
    </row>
    <row r="40" spans="1:3" ht="16.5" customHeight="1">
      <c r="A40" s="107"/>
      <c r="B40" s="108"/>
      <c r="C40" s="321"/>
    </row>
    <row r="41" spans="1:3" ht="16.5" customHeight="1">
      <c r="A41" s="1129" t="s">
        <v>19</v>
      </c>
      <c r="B41" s="1129"/>
      <c r="C41" s="1129"/>
    </row>
    <row r="42" spans="1:3" ht="37.5" customHeight="1" thickBot="1">
      <c r="A42" s="1130"/>
      <c r="B42" s="1130"/>
      <c r="C42" s="310" t="s">
        <v>29</v>
      </c>
    </row>
    <row r="43" spans="1:3" s="89" customFormat="1" ht="18" customHeight="1" thickBot="1">
      <c r="A43" s="90" t="s">
        <v>1</v>
      </c>
      <c r="B43" s="91" t="s">
        <v>20</v>
      </c>
      <c r="C43" s="311" t="s">
        <v>497</v>
      </c>
    </row>
    <row r="44" spans="1:3" s="395" customFormat="1" ht="18" customHeight="1" thickBot="1">
      <c r="A44" s="90">
        <v>1</v>
      </c>
      <c r="B44" s="91">
        <v>2</v>
      </c>
      <c r="C44" s="407">
        <v>3</v>
      </c>
    </row>
    <row r="45" spans="1:3" ht="18" customHeight="1" thickBot="1">
      <c r="A45" s="757" t="s">
        <v>3</v>
      </c>
      <c r="B45" s="758" t="s">
        <v>517</v>
      </c>
      <c r="C45" s="759">
        <f>C46+C47+C48+C49+C54</f>
        <v>669216</v>
      </c>
    </row>
    <row r="46" spans="1:3" ht="18" customHeight="1">
      <c r="A46" s="101" t="s">
        <v>75</v>
      </c>
      <c r="B46" s="109" t="s">
        <v>21</v>
      </c>
      <c r="C46" s="322">
        <f>'16.POLG.HIVATAL'!C46+'18.VÁROSI KINCSTÁR'!C42+'19.ÓVODA'!C42+'20.HUMÁN'!C42+'21.BEREGI MÚZEUM'!C42+'22.KÖNYVTÁR'!C42+'23.MŰV.KÖZPONT'!C42+'17.KÖH'!C46</f>
        <v>322135</v>
      </c>
    </row>
    <row r="47" spans="1:3" ht="18" customHeight="1">
      <c r="A47" s="95" t="s">
        <v>76</v>
      </c>
      <c r="B47" s="110" t="s">
        <v>141</v>
      </c>
      <c r="C47" s="323">
        <f>'16.POLG.HIVATAL'!C47+'18.VÁROSI KINCSTÁR'!C43+'19.ÓVODA'!C43+'20.HUMÁN'!C43+'21.BEREGI MÚZEUM'!C43+'22.KÖNYVTÁR'!C43+'23.MŰV.KÖZPONT'!C43+'17.KÖH'!C47</f>
        <v>85960</v>
      </c>
    </row>
    <row r="48" spans="1:3" ht="18" customHeight="1">
      <c r="A48" s="95" t="s">
        <v>77</v>
      </c>
      <c r="B48" s="110" t="s">
        <v>103</v>
      </c>
      <c r="C48" s="323">
        <f>'16.POLG.HIVATAL'!C48+'18.VÁROSI KINCSTÁR'!C44+'19.ÓVODA'!C44+'20.HUMÁN'!C44+'21.BEREGI MÚZEUM'!C44+'22.KÖNYVTÁR'!C44+'23.MŰV.KÖZPONT'!C44+'17.KÖH'!C48</f>
        <v>142844</v>
      </c>
    </row>
    <row r="49" spans="1:3" s="202" customFormat="1" ht="18" customHeight="1">
      <c r="A49" s="95" t="s">
        <v>242</v>
      </c>
      <c r="B49" s="111" t="s">
        <v>390</v>
      </c>
      <c r="C49" s="323">
        <f>SUM(C50:C53)</f>
        <v>118277</v>
      </c>
    </row>
    <row r="50" spans="1:3" s="202" customFormat="1" ht="18" customHeight="1">
      <c r="A50" s="203" t="s">
        <v>243</v>
      </c>
      <c r="B50" s="421" t="s">
        <v>531</v>
      </c>
      <c r="C50" s="422">
        <f>'16.POLG.HIVATAL'!C50+'18.VÁROSI KINCSTÁR'!C46+'19.ÓVODA'!C46+'20.HUMÁN'!C46+'21.BEREGI MÚZEUM'!C46+'22.KÖNYVTÁR'!C46+'23.MŰV.KÖZPONT'!C46+'17.KÖH'!C50</f>
        <v>0</v>
      </c>
    </row>
    <row r="51" spans="1:3" s="202" customFormat="1" ht="18" customHeight="1">
      <c r="A51" s="203" t="s">
        <v>244</v>
      </c>
      <c r="B51" s="421" t="s">
        <v>218</v>
      </c>
      <c r="C51" s="422">
        <f>'16.POLG.HIVATAL'!C51+'18.VÁROSI KINCSTÁR'!C47+'19.ÓVODA'!C47+'20.HUMÁN'!C47+'21.BEREGI MÚZEUM'!C47+'22.KÖNYVTÁR'!C47+'23.MŰV.KÖZPONT'!C47+'17.KÖH'!C51</f>
        <v>0</v>
      </c>
    </row>
    <row r="52" spans="1:3" ht="18" customHeight="1">
      <c r="A52" s="203" t="s">
        <v>245</v>
      </c>
      <c r="B52" s="421" t="s">
        <v>422</v>
      </c>
      <c r="C52" s="422">
        <f>'16.POLG.HIVATAL'!C52+'18.VÁROSI KINCSTÁR'!C48+'19.ÓVODA'!C48+'20.HUMÁN'!C48+'21.BEREGI MÚZEUM'!C48+'22.KÖNYVTÁR'!C48+'23.MŰV.KÖZPONT'!C48+'17.KÖH'!C52</f>
        <v>0</v>
      </c>
    </row>
    <row r="53" spans="1:3" s="202" customFormat="1" ht="18" customHeight="1">
      <c r="A53" s="203" t="s">
        <v>246</v>
      </c>
      <c r="B53" s="421" t="s">
        <v>219</v>
      </c>
      <c r="C53" s="787">
        <f>'16.POLG.HIVATAL'!C53+'18.VÁROSI KINCSTÁR'!C49+'19.ÓVODA'!C49+'20.HUMÁN'!C49+'21.BEREGI MÚZEUM'!C49+'22.KÖNYVTÁR'!C49+'23.MŰV.KÖZPONT'!C49+'17.KÖH'!C53</f>
        <v>118277</v>
      </c>
    </row>
    <row r="54" spans="1:3" s="395" customFormat="1" ht="18" customHeight="1" thickBot="1">
      <c r="A54" s="95" t="s">
        <v>112</v>
      </c>
      <c r="B54" s="112" t="s">
        <v>142</v>
      </c>
      <c r="C54" s="324">
        <f>'16.POLG.HIVATAL'!C54+'18.VÁROSI KINCSTÁR'!C50+'19.ÓVODA'!C50+'20.HUMÁN'!C50+'21.BEREGI MÚZEUM'!C50+'22.KÖNYVTÁR'!C50+'23.MŰV.KÖZPONT'!C50+'17.KÖH'!C54</f>
        <v>0</v>
      </c>
    </row>
    <row r="55" spans="1:3" ht="18" customHeight="1" thickBot="1">
      <c r="A55" s="415" t="s">
        <v>4</v>
      </c>
      <c r="B55" s="393" t="s">
        <v>519</v>
      </c>
      <c r="C55" s="761">
        <f>SUM(C56:C58)</f>
        <v>2759</v>
      </c>
    </row>
    <row r="56" spans="1:3" ht="18" customHeight="1">
      <c r="A56" s="92" t="s">
        <v>81</v>
      </c>
      <c r="B56" s="110" t="s">
        <v>144</v>
      </c>
      <c r="C56" s="325">
        <f>'16.POLG.HIVATAL'!C56+'18.VÁROSI KINCSTÁR'!C52+'19.ÓVODA'!C52+'20.HUMÁN'!C52+'21.BEREGI MÚZEUM'!C52+'22.KÖNYVTÁR'!C52+'23.MŰV.KÖZPONT'!C52+'17.KÖH'!C56</f>
        <v>2759</v>
      </c>
    </row>
    <row r="57" spans="1:3" ht="18" customHeight="1">
      <c r="A57" s="92" t="s">
        <v>82</v>
      </c>
      <c r="B57" s="110" t="s">
        <v>145</v>
      </c>
      <c r="C57" s="323">
        <f>'16.POLG.HIVATAL'!C57+'18.VÁROSI KINCSTÁR'!C53+'19.ÓVODA'!C53+'20.HUMÁN'!C53+'21.BEREGI MÚZEUM'!C53+'22.KÖNYVTÁR'!C53+'23.MŰV.KÖZPONT'!C53+'17.KÖH'!C57</f>
        <v>0</v>
      </c>
    </row>
    <row r="58" spans="1:3" s="202" customFormat="1" ht="18" customHeight="1">
      <c r="A58" s="92" t="s">
        <v>83</v>
      </c>
      <c r="B58" s="110" t="s">
        <v>267</v>
      </c>
      <c r="C58" s="323">
        <f>SUM(C59:C61)</f>
        <v>0</v>
      </c>
    </row>
    <row r="59" spans="1:3" s="202" customFormat="1" ht="18" customHeight="1">
      <c r="A59" s="203" t="s">
        <v>224</v>
      </c>
      <c r="B59" s="423" t="s">
        <v>518</v>
      </c>
      <c r="C59" s="422">
        <f>'16.POLG.HIVATAL'!C59+'18.VÁROSI KINCSTÁR'!C55+'19.ÓVODA'!C55+'20.HUMÁN'!C55+'21.BEREGI MÚZEUM'!C55+'22.KÖNYVTÁR'!C55+'23.MŰV.KÖZPONT'!C55+'17.KÖH'!C59</f>
        <v>0</v>
      </c>
    </row>
    <row r="60" spans="1:3" s="202" customFormat="1" ht="18" customHeight="1">
      <c r="A60" s="203" t="s">
        <v>223</v>
      </c>
      <c r="B60" s="424" t="s">
        <v>235</v>
      </c>
      <c r="C60" s="425">
        <f>'16.POLG.HIVATAL'!C60+'18.VÁROSI KINCSTÁR'!C56+'19.ÓVODA'!C56+'20.HUMÁN'!C56+'21.BEREGI MÚZEUM'!C56+'22.KÖNYVTÁR'!C56+'23.MŰV.KÖZPONT'!C56+'17.KÖH'!C60</f>
        <v>0</v>
      </c>
    </row>
    <row r="61" spans="1:3" s="395" customFormat="1" ht="18" customHeight="1">
      <c r="A61" s="426" t="s">
        <v>225</v>
      </c>
      <c r="B61" s="423" t="s">
        <v>236</v>
      </c>
      <c r="C61" s="422">
        <f>'16.POLG.HIVATAL'!C61+'18.VÁROSI KINCSTÁR'!C57+'19.ÓVODA'!C57+'20.HUMÁN'!C57+'21.BEREGI MÚZEUM'!C57+'22.KÖNYVTÁR'!C57+'23.MŰV.KÖZPONT'!C57+'17.KÖH'!C61</f>
        <v>0</v>
      </c>
    </row>
    <row r="62" spans="1:3" s="395" customFormat="1" ht="18" customHeight="1" thickBot="1">
      <c r="A62" s="762"/>
      <c r="B62" s="763" t="s">
        <v>532</v>
      </c>
      <c r="C62" s="760">
        <f>'16.POLG.HIVATAL'!C62+'18.VÁROSI KINCSTÁR'!C58+'19.ÓVODA'!C58+'20.HUMÁN'!C58+'21.BEREGI MÚZEUM'!C58+'22.KÖNYVTÁR'!C58+'23.MŰV.KÖZPONT'!C58+'17.KÖH'!C62</f>
        <v>0</v>
      </c>
    </row>
    <row r="63" spans="1:3" s="428" customFormat="1" ht="33.75" customHeight="1" thickBot="1">
      <c r="A63" s="411" t="s">
        <v>5</v>
      </c>
      <c r="B63" s="389" t="s">
        <v>221</v>
      </c>
      <c r="C63" s="427">
        <f>'16.POLG.HIVATAL'!C63+'18.VÁROSI KINCSTÁR'!C59+'19.ÓVODA'!C59+'20.HUMÁN'!C59+'21.BEREGI MÚZEUM'!C59+'22.KÖNYVTÁR'!C59+'23.MŰV.KÖZPONT'!C59+'17.KÖH'!C63</f>
        <v>0</v>
      </c>
    </row>
    <row r="64" spans="1:3" s="395" customFormat="1" ht="18" customHeight="1" thickBot="1">
      <c r="A64" s="411" t="s">
        <v>6</v>
      </c>
      <c r="B64" s="389" t="s">
        <v>392</v>
      </c>
      <c r="C64" s="427">
        <f>'16.POLG.HIVATAL'!C64+'18.VÁROSI KINCSTÁR'!C60+'19.ÓVODA'!C60+'20.HUMÁN'!C60+'21.BEREGI MÚZEUM'!C60+'22.KÖNYVTÁR'!C60+'23.MŰV.KÖZPONT'!C60+'17.KÖH'!C64</f>
        <v>960</v>
      </c>
    </row>
    <row r="65" spans="1:7" ht="28.5" customHeight="1" thickBot="1">
      <c r="A65" s="434" t="s">
        <v>7</v>
      </c>
      <c r="B65" s="378" t="s">
        <v>120</v>
      </c>
      <c r="C65" s="435">
        <f>C45+C55+C63+C64</f>
        <v>672935</v>
      </c>
      <c r="D65" s="114"/>
      <c r="E65" s="96"/>
      <c r="F65" s="96"/>
      <c r="G65" s="96"/>
    </row>
    <row r="66" spans="1:3" s="89" customFormat="1" ht="27" customHeight="1" thickBot="1">
      <c r="A66" s="429" t="s">
        <v>8</v>
      </c>
      <c r="B66" s="430" t="s">
        <v>222</v>
      </c>
      <c r="C66" s="431">
        <f>'16.POLG.HIVATAL'!C66+'18.VÁROSI KINCSTÁR'!C62+'19.ÓVODA'!C62+'20.HUMÁN'!C62+'21.BEREGI MÚZEUM'!C62+'22.KÖNYVTÁR'!C62+'23.MŰV.KÖZPONT'!C62+'17.KÖH'!C66</f>
        <v>0</v>
      </c>
    </row>
    <row r="67" spans="1:3" ht="21" customHeight="1" thickBot="1">
      <c r="A67" s="94" t="s">
        <v>9</v>
      </c>
      <c r="B67" s="113" t="s">
        <v>391</v>
      </c>
      <c r="C67" s="287">
        <f>C65+C66</f>
        <v>672935</v>
      </c>
    </row>
    <row r="68" spans="1:3" ht="21" customHeight="1" thickBot="1">
      <c r="A68" s="237"/>
      <c r="B68" s="238"/>
      <c r="C68" s="405"/>
    </row>
    <row r="69" spans="1:3" ht="19.5" thickBot="1">
      <c r="A69" s="115" t="s">
        <v>173</v>
      </c>
      <c r="B69" s="116"/>
      <c r="C69" s="788">
        <f>'16.POLG.HIVATAL'!C69+'18.VÁROSI KINCSTÁR'!C65+'19.ÓVODA'!C65+'20.HUMÁN'!C65+'21.BEREGI MÚZEUM'!C65+'22.KÖNYVTÁR'!C65+'23.MŰV.KÖZPONT'!C65+'17.KÖH'!C69</f>
        <v>148</v>
      </c>
    </row>
    <row r="70" spans="1:3" ht="19.5" thickBot="1">
      <c r="A70" s="115" t="s">
        <v>174</v>
      </c>
      <c r="B70" s="116"/>
      <c r="C70" s="788">
        <f>'16.POLG.HIVATAL'!C70+'18.VÁROSI KINCSTÁR'!C66+'19.ÓVODA'!C66+'20.HUMÁN'!C66+'21.BEREGI MÚZEUM'!C66+'22.KÖNYVTÁR'!C66+'23.MŰV.KÖZPONT'!C66</f>
        <v>0</v>
      </c>
    </row>
  </sheetData>
  <sheetProtection/>
  <mergeCells count="6">
    <mergeCell ref="A41:C41"/>
    <mergeCell ref="A42:B42"/>
    <mergeCell ref="A2:B2"/>
    <mergeCell ref="A3:B3"/>
    <mergeCell ref="A6:B6"/>
    <mergeCell ref="A39:C39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5" zoomScaleNormal="120" zoomScaleSheetLayoutView="75" workbookViewId="0" topLeftCell="A43">
      <selection activeCell="G111" sqref="G111"/>
    </sheetView>
  </sheetViews>
  <sheetFormatPr defaultColWidth="9.00390625" defaultRowHeight="12.75"/>
  <cols>
    <col min="1" max="1" width="15.00390625" style="86" customWidth="1"/>
    <col min="2" max="2" width="122.625" style="86" bestFit="1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686</v>
      </c>
    </row>
    <row r="2" spans="1:3" s="83" customFormat="1" ht="25.5" customHeight="1">
      <c r="A2" s="1131" t="s">
        <v>247</v>
      </c>
      <c r="B2" s="1132"/>
      <c r="C2" s="893" t="s">
        <v>701</v>
      </c>
    </row>
    <row r="3" spans="1:3" s="83" customFormat="1" ht="19.5" thickBot="1">
      <c r="A3" s="1133" t="s">
        <v>702</v>
      </c>
      <c r="B3" s="1134"/>
      <c r="C3" s="307"/>
    </row>
    <row r="4" spans="1:3" s="83" customFormat="1" ht="18.75">
      <c r="A4" s="84"/>
      <c r="B4" s="84"/>
      <c r="C4" s="308"/>
    </row>
    <row r="5" spans="1:3" ht="15.75" customHeight="1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44424</v>
      </c>
    </row>
    <row r="11" spans="1:3" s="89" customFormat="1" ht="18" customHeight="1">
      <c r="A11" s="92" t="s">
        <v>75</v>
      </c>
      <c r="B11" s="93" t="s">
        <v>237</v>
      </c>
      <c r="C11" s="313">
        <v>44424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0</v>
      </c>
    </row>
    <row r="14" spans="1:3" s="89" customFormat="1" ht="18" customHeight="1">
      <c r="A14" s="92" t="s">
        <v>81</v>
      </c>
      <c r="B14" s="117" t="s">
        <v>511</v>
      </c>
      <c r="C14" s="314">
        <v>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3" t="s">
        <v>266</v>
      </c>
      <c r="C18" s="414">
        <f>SUM(C19:C21)</f>
        <v>25</v>
      </c>
    </row>
    <row r="19" spans="1:3" s="89" customFormat="1" ht="18" customHeight="1">
      <c r="A19" s="95" t="s">
        <v>64</v>
      </c>
      <c r="B19" s="97" t="s">
        <v>226</v>
      </c>
      <c r="C19" s="316">
        <v>25</v>
      </c>
    </row>
    <row r="20" spans="1:3" s="89" customFormat="1" ht="18" customHeight="1">
      <c r="A20" s="95" t="s">
        <v>65</v>
      </c>
      <c r="B20" s="97" t="s">
        <v>227</v>
      </c>
      <c r="C20" s="316">
        <v>0</v>
      </c>
    </row>
    <row r="21" spans="1:3" s="89" customFormat="1" ht="18" customHeight="1" thickBot="1">
      <c r="A21" s="103" t="s">
        <v>66</v>
      </c>
      <c r="B21" s="164" t="s">
        <v>228</v>
      </c>
      <c r="C21" s="317">
        <v>0</v>
      </c>
    </row>
    <row r="22" spans="1:3" s="392" customFormat="1" ht="18" customHeight="1" thickBot="1">
      <c r="A22" s="411" t="s">
        <v>6</v>
      </c>
      <c r="B22" s="412" t="s">
        <v>253</v>
      </c>
      <c r="C22" s="390">
        <v>1012</v>
      </c>
    </row>
    <row r="23" spans="1:3" s="376" customFormat="1" ht="18" customHeight="1" thickBot="1">
      <c r="A23" s="415" t="s">
        <v>7</v>
      </c>
      <c r="B23" s="412" t="s">
        <v>515</v>
      </c>
      <c r="C23" s="394">
        <f>SUM(C24:C25)</f>
        <v>0</v>
      </c>
    </row>
    <row r="24" spans="1:3" s="89" customFormat="1" ht="18" customHeight="1">
      <c r="A24" s="92" t="s">
        <v>67</v>
      </c>
      <c r="B24" s="97" t="s">
        <v>104</v>
      </c>
      <c r="C24" s="318">
        <v>0</v>
      </c>
    </row>
    <row r="25" spans="1:3" s="89" customFormat="1" ht="18" customHeight="1" thickBot="1">
      <c r="A25" s="98" t="s">
        <v>68</v>
      </c>
      <c r="B25" s="99" t="s">
        <v>314</v>
      </c>
      <c r="C25" s="319">
        <v>0</v>
      </c>
    </row>
    <row r="26" spans="1:3" s="392" customFormat="1" ht="18" customHeight="1" thickBot="1">
      <c r="A26" s="416" t="s">
        <v>8</v>
      </c>
      <c r="B26" s="412" t="s">
        <v>398</v>
      </c>
      <c r="C26" s="417">
        <f>SUM(C27:C28)</f>
        <v>0</v>
      </c>
    </row>
    <row r="27" spans="1:3" s="89" customFormat="1" ht="18" customHeight="1">
      <c r="A27" s="92" t="s">
        <v>69</v>
      </c>
      <c r="B27" s="97" t="s">
        <v>363</v>
      </c>
      <c r="C27" s="318">
        <v>0</v>
      </c>
    </row>
    <row r="28" spans="1:3" s="89" customFormat="1" ht="18" customHeight="1" thickBot="1">
      <c r="A28" s="98" t="s">
        <v>70</v>
      </c>
      <c r="B28" s="99" t="s">
        <v>364</v>
      </c>
      <c r="C28" s="319">
        <v>0</v>
      </c>
    </row>
    <row r="29" spans="1:3" s="392" customFormat="1" ht="18" customHeight="1" thickBot="1">
      <c r="A29" s="411" t="s">
        <v>9</v>
      </c>
      <c r="B29" s="413" t="s">
        <v>516</v>
      </c>
      <c r="C29" s="418">
        <f>SUM(C30:C31)</f>
        <v>0</v>
      </c>
    </row>
    <row r="30" spans="1:3" s="89" customFormat="1" ht="18" customHeight="1">
      <c r="A30" s="101" t="s">
        <v>74</v>
      </c>
      <c r="B30" s="102" t="s">
        <v>230</v>
      </c>
      <c r="C30" s="320">
        <v>0</v>
      </c>
    </row>
    <row r="31" spans="1:3" s="89" customFormat="1" ht="18" customHeight="1" thickBot="1">
      <c r="A31" s="103" t="s">
        <v>365</v>
      </c>
      <c r="B31" s="104" t="s">
        <v>231</v>
      </c>
      <c r="C31" s="317">
        <v>0</v>
      </c>
    </row>
    <row r="32" spans="1:3" s="392" customFormat="1" ht="18" customHeight="1" thickBot="1">
      <c r="A32" s="416" t="s">
        <v>10</v>
      </c>
      <c r="B32" s="412" t="s">
        <v>393</v>
      </c>
      <c r="C32" s="417">
        <v>0</v>
      </c>
    </row>
    <row r="33" spans="1:3" s="380" customFormat="1" ht="26.25" customHeight="1" thickBot="1">
      <c r="A33" s="404" t="s">
        <v>11</v>
      </c>
      <c r="B33" s="378" t="s">
        <v>514</v>
      </c>
      <c r="C33" s="379">
        <f>C10+C13+C18+C22+C23+C26+C29+C34+C32</f>
        <v>45461</v>
      </c>
    </row>
    <row r="34" spans="1:3" s="392" customFormat="1" ht="18" customHeight="1" thickBot="1">
      <c r="A34" s="374" t="s">
        <v>12</v>
      </c>
      <c r="B34" s="419" t="s">
        <v>397</v>
      </c>
      <c r="C34" s="420">
        <f>SUM(C35:C36)</f>
        <v>0</v>
      </c>
    </row>
    <row r="35" spans="1:3" s="89" customFormat="1" ht="18" customHeight="1">
      <c r="A35" s="105" t="s">
        <v>394</v>
      </c>
      <c r="B35" s="106" t="s">
        <v>346</v>
      </c>
      <c r="C35" s="320">
        <v>0</v>
      </c>
    </row>
    <row r="36" spans="1:3" s="89" customFormat="1" ht="18" customHeight="1" thickBot="1">
      <c r="A36" s="103" t="s">
        <v>395</v>
      </c>
      <c r="B36" s="104" t="s">
        <v>347</v>
      </c>
      <c r="C36" s="317">
        <v>0</v>
      </c>
    </row>
    <row r="37" spans="1:3" s="376" customFormat="1" ht="18" customHeight="1" thickBot="1">
      <c r="A37" s="374" t="s">
        <v>13</v>
      </c>
      <c r="B37" s="412" t="s">
        <v>268</v>
      </c>
      <c r="C37" s="375">
        <v>0</v>
      </c>
    </row>
    <row r="38" spans="1:3" s="89" customFormat="1" ht="30" customHeight="1" thickBot="1">
      <c r="A38" s="94" t="s">
        <v>14</v>
      </c>
      <c r="B38" s="100" t="s">
        <v>396</v>
      </c>
      <c r="C38" s="291">
        <f>C33+C34+C37</f>
        <v>45461</v>
      </c>
    </row>
    <row r="39" spans="1:3" s="89" customFormat="1" ht="22.5" customHeight="1">
      <c r="A39" s="1135"/>
      <c r="B39" s="1135"/>
      <c r="C39" s="1135"/>
    </row>
    <row r="40" spans="1:3" s="89" customFormat="1" ht="12.75" customHeight="1">
      <c r="A40" s="107"/>
      <c r="B40" s="108"/>
      <c r="C40" s="321"/>
    </row>
    <row r="41" spans="1:3" ht="16.5" customHeight="1">
      <c r="A41" s="1129" t="s">
        <v>19</v>
      </c>
      <c r="B41" s="1129"/>
      <c r="C41" s="1129"/>
    </row>
    <row r="42" spans="1:3" ht="16.5" customHeight="1" thickBot="1">
      <c r="A42" s="1130"/>
      <c r="B42" s="1130"/>
      <c r="C42" s="310" t="s">
        <v>29</v>
      </c>
    </row>
    <row r="43" spans="1:3" ht="37.5" customHeight="1" thickBot="1">
      <c r="A43" s="90" t="s">
        <v>1</v>
      </c>
      <c r="B43" s="91" t="s">
        <v>20</v>
      </c>
      <c r="C43" s="311" t="s">
        <v>497</v>
      </c>
    </row>
    <row r="44" spans="1:3" s="89" customFormat="1" ht="18" customHeight="1" thickBot="1">
      <c r="A44" s="90">
        <v>1</v>
      </c>
      <c r="B44" s="91">
        <v>2</v>
      </c>
      <c r="C44" s="407">
        <v>3</v>
      </c>
    </row>
    <row r="45" spans="1:3" s="376" customFormat="1" ht="18" customHeight="1" thickBot="1">
      <c r="A45" s="757" t="s">
        <v>3</v>
      </c>
      <c r="B45" s="758" t="s">
        <v>517</v>
      </c>
      <c r="C45" s="759">
        <f>C46+C47+C48+C49+C54</f>
        <v>45461</v>
      </c>
    </row>
    <row r="46" spans="1:3" ht="18" customHeight="1">
      <c r="A46" s="101" t="s">
        <v>75</v>
      </c>
      <c r="B46" s="109" t="s">
        <v>21</v>
      </c>
      <c r="C46" s="322">
        <v>15446</v>
      </c>
    </row>
    <row r="47" spans="1:3" ht="18" customHeight="1">
      <c r="A47" s="95" t="s">
        <v>76</v>
      </c>
      <c r="B47" s="110" t="s">
        <v>141</v>
      </c>
      <c r="C47" s="323">
        <v>4161</v>
      </c>
    </row>
    <row r="48" spans="1:3" ht="18" customHeight="1">
      <c r="A48" s="95" t="s">
        <v>77</v>
      </c>
      <c r="B48" s="110" t="s">
        <v>103</v>
      </c>
      <c r="C48" s="323">
        <v>6141</v>
      </c>
    </row>
    <row r="49" spans="1:3" ht="18" customHeight="1">
      <c r="A49" s="95" t="s">
        <v>242</v>
      </c>
      <c r="B49" s="111" t="s">
        <v>588</v>
      </c>
      <c r="C49" s="323">
        <f>SUM(C50:C53)</f>
        <v>19713</v>
      </c>
    </row>
    <row r="50" spans="1:3" s="202" customFormat="1" ht="18" customHeight="1">
      <c r="A50" s="203" t="s">
        <v>243</v>
      </c>
      <c r="B50" s="421" t="s">
        <v>531</v>
      </c>
      <c r="C50" s="422">
        <v>0</v>
      </c>
    </row>
    <row r="51" spans="1:3" s="202" customFormat="1" ht="18" customHeight="1">
      <c r="A51" s="203" t="s">
        <v>244</v>
      </c>
      <c r="B51" s="421" t="s">
        <v>218</v>
      </c>
      <c r="C51" s="422">
        <v>0</v>
      </c>
    </row>
    <row r="52" spans="1:3" s="202" customFormat="1" ht="18" customHeight="1">
      <c r="A52" s="203" t="s">
        <v>245</v>
      </c>
      <c r="B52" s="421" t="s">
        <v>422</v>
      </c>
      <c r="C52" s="422">
        <v>0</v>
      </c>
    </row>
    <row r="53" spans="1:3" s="202" customFormat="1" ht="18" customHeight="1">
      <c r="A53" s="203" t="s">
        <v>246</v>
      </c>
      <c r="B53" s="421" t="s">
        <v>219</v>
      </c>
      <c r="C53" s="787">
        <v>19713</v>
      </c>
    </row>
    <row r="54" spans="1:3" ht="18" customHeight="1" thickBot="1">
      <c r="A54" s="95" t="s">
        <v>112</v>
      </c>
      <c r="B54" s="112" t="s">
        <v>142</v>
      </c>
      <c r="C54" s="324">
        <v>0</v>
      </c>
    </row>
    <row r="55" spans="1:3" s="376" customFormat="1" ht="18" customHeight="1" thickBot="1">
      <c r="A55" s="415" t="s">
        <v>4</v>
      </c>
      <c r="B55" s="393" t="s">
        <v>519</v>
      </c>
      <c r="C55" s="761">
        <f>SUM(C56:C58)</f>
        <v>0</v>
      </c>
    </row>
    <row r="56" spans="1:3" ht="18" customHeight="1">
      <c r="A56" s="92" t="s">
        <v>81</v>
      </c>
      <c r="B56" s="110" t="s">
        <v>144</v>
      </c>
      <c r="C56" s="325">
        <v>0</v>
      </c>
    </row>
    <row r="57" spans="1:3" ht="18" customHeight="1">
      <c r="A57" s="92" t="s">
        <v>82</v>
      </c>
      <c r="B57" s="110" t="s">
        <v>145</v>
      </c>
      <c r="C57" s="323">
        <v>0</v>
      </c>
    </row>
    <row r="58" spans="1:3" ht="18" customHeight="1">
      <c r="A58" s="92" t="s">
        <v>83</v>
      </c>
      <c r="B58" s="110" t="s">
        <v>267</v>
      </c>
      <c r="C58" s="323">
        <f>SUM(C59:C61)</f>
        <v>0</v>
      </c>
    </row>
    <row r="59" spans="1:3" s="202" customFormat="1" ht="18" customHeight="1">
      <c r="A59" s="203" t="s">
        <v>224</v>
      </c>
      <c r="B59" s="423" t="s">
        <v>518</v>
      </c>
      <c r="C59" s="422">
        <v>0</v>
      </c>
    </row>
    <row r="60" spans="1:3" s="202" customFormat="1" ht="18" customHeight="1">
      <c r="A60" s="203" t="s">
        <v>223</v>
      </c>
      <c r="B60" s="424" t="s">
        <v>235</v>
      </c>
      <c r="C60" s="425">
        <v>0</v>
      </c>
    </row>
    <row r="61" spans="1:3" s="202" customFormat="1" ht="18" customHeight="1">
      <c r="A61" s="426" t="s">
        <v>225</v>
      </c>
      <c r="B61" s="423" t="s">
        <v>236</v>
      </c>
      <c r="C61" s="422">
        <v>0</v>
      </c>
    </row>
    <row r="62" spans="1:3" s="202" customFormat="1" ht="18" customHeight="1" thickBot="1">
      <c r="A62" s="762"/>
      <c r="B62" s="763" t="s">
        <v>532</v>
      </c>
      <c r="C62" s="760">
        <v>0</v>
      </c>
    </row>
    <row r="63" spans="1:3" s="395" customFormat="1" ht="18" customHeight="1" thickBot="1">
      <c r="A63" s="411" t="s">
        <v>5</v>
      </c>
      <c r="B63" s="389" t="s">
        <v>221</v>
      </c>
      <c r="C63" s="427">
        <v>0</v>
      </c>
    </row>
    <row r="64" spans="1:3" s="395" customFormat="1" ht="18" customHeight="1" thickBot="1">
      <c r="A64" s="411" t="s">
        <v>6</v>
      </c>
      <c r="B64" s="389" t="s">
        <v>392</v>
      </c>
      <c r="C64" s="427">
        <v>0</v>
      </c>
    </row>
    <row r="65" spans="1:3" s="436" customFormat="1" ht="33.75" customHeight="1" thickBot="1">
      <c r="A65" s="434" t="s">
        <v>7</v>
      </c>
      <c r="B65" s="378" t="s">
        <v>120</v>
      </c>
      <c r="C65" s="435">
        <f>C45+C55+C63+C64</f>
        <v>45461</v>
      </c>
    </row>
    <row r="66" spans="1:3" s="395" customFormat="1" ht="18" customHeight="1" thickBot="1">
      <c r="A66" s="429" t="s">
        <v>8</v>
      </c>
      <c r="B66" s="430" t="s">
        <v>222</v>
      </c>
      <c r="C66" s="431">
        <v>0</v>
      </c>
    </row>
    <row r="67" spans="1:7" ht="28.5" customHeight="1" thickBot="1">
      <c r="A67" s="94" t="s">
        <v>9</v>
      </c>
      <c r="B67" s="113" t="s">
        <v>391</v>
      </c>
      <c r="C67" s="287">
        <f>C65+C66</f>
        <v>45461</v>
      </c>
      <c r="D67" s="114"/>
      <c r="E67" s="96"/>
      <c r="F67" s="96"/>
      <c r="G67" s="96"/>
    </row>
    <row r="68" spans="1:7" ht="18" customHeight="1" thickBot="1">
      <c r="A68" s="237"/>
      <c r="B68" s="238"/>
      <c r="C68" s="405"/>
      <c r="D68" s="114"/>
      <c r="E68" s="96"/>
      <c r="F68" s="96"/>
      <c r="G68" s="96"/>
    </row>
    <row r="69" spans="1:3" ht="21" customHeight="1" thickBot="1">
      <c r="A69" s="115" t="s">
        <v>173</v>
      </c>
      <c r="B69" s="116"/>
      <c r="C69" s="326">
        <v>6</v>
      </c>
    </row>
    <row r="70" spans="1:3" ht="21" customHeight="1" thickBot="1">
      <c r="A70" s="115" t="s">
        <v>174</v>
      </c>
      <c r="B70" s="116"/>
      <c r="C70" s="326">
        <v>0</v>
      </c>
    </row>
  </sheetData>
  <sheetProtection/>
  <mergeCells count="6">
    <mergeCell ref="A42:B42"/>
    <mergeCell ref="A41:C41"/>
    <mergeCell ref="A2:B2"/>
    <mergeCell ref="A3:B3"/>
    <mergeCell ref="A39:C39"/>
    <mergeCell ref="A6:B6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60" zoomScaleNormal="75" workbookViewId="0" topLeftCell="A49">
      <selection activeCell="B77" sqref="B77"/>
    </sheetView>
  </sheetViews>
  <sheetFormatPr defaultColWidth="9.00390625" defaultRowHeight="12.75"/>
  <cols>
    <col min="1" max="1" width="15.00390625" style="86" customWidth="1"/>
    <col min="2" max="2" width="122.625" style="86" bestFit="1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687</v>
      </c>
    </row>
    <row r="2" spans="1:3" s="83" customFormat="1" ht="25.5" customHeight="1">
      <c r="A2" s="1131" t="s">
        <v>247</v>
      </c>
      <c r="B2" s="1132"/>
      <c r="C2" s="764" t="s">
        <v>700</v>
      </c>
    </row>
    <row r="3" spans="1:3" s="83" customFormat="1" ht="19.5" thickBot="1">
      <c r="A3" s="1133" t="s">
        <v>699</v>
      </c>
      <c r="B3" s="1134"/>
      <c r="C3" s="307"/>
    </row>
    <row r="4" spans="1:3" s="83" customFormat="1" ht="18.75">
      <c r="A4" s="84"/>
      <c r="B4" s="84"/>
      <c r="C4" s="308"/>
    </row>
    <row r="5" spans="1:3" ht="15.75" customHeight="1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233128</v>
      </c>
    </row>
    <row r="11" spans="1:3" s="89" customFormat="1" ht="18" customHeight="1">
      <c r="A11" s="92" t="s">
        <v>75</v>
      </c>
      <c r="B11" s="93" t="s">
        <v>237</v>
      </c>
      <c r="C11" s="313">
        <v>233128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0</v>
      </c>
    </row>
    <row r="14" spans="1:3" s="89" customFormat="1" ht="18" customHeight="1">
      <c r="A14" s="92" t="s">
        <v>81</v>
      </c>
      <c r="B14" s="117" t="s">
        <v>511</v>
      </c>
      <c r="C14" s="314">
        <v>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3" t="s">
        <v>266</v>
      </c>
      <c r="C18" s="414">
        <f>SUM(C19:C21)</f>
        <v>125</v>
      </c>
    </row>
    <row r="19" spans="1:3" s="89" customFormat="1" ht="18" customHeight="1">
      <c r="A19" s="95" t="s">
        <v>64</v>
      </c>
      <c r="B19" s="97" t="s">
        <v>226</v>
      </c>
      <c r="C19" s="316">
        <v>125</v>
      </c>
    </row>
    <row r="20" spans="1:3" s="89" customFormat="1" ht="18" customHeight="1">
      <c r="A20" s="95" t="s">
        <v>65</v>
      </c>
      <c r="B20" s="97" t="s">
        <v>227</v>
      </c>
      <c r="C20" s="316">
        <v>0</v>
      </c>
    </row>
    <row r="21" spans="1:3" s="89" customFormat="1" ht="18" customHeight="1" thickBot="1">
      <c r="A21" s="103" t="s">
        <v>66</v>
      </c>
      <c r="B21" s="164" t="s">
        <v>228</v>
      </c>
      <c r="C21" s="317">
        <v>0</v>
      </c>
    </row>
    <row r="22" spans="1:3" s="392" customFormat="1" ht="18" customHeight="1" thickBot="1">
      <c r="A22" s="411" t="s">
        <v>6</v>
      </c>
      <c r="B22" s="412" t="s">
        <v>253</v>
      </c>
      <c r="C22" s="390">
        <v>5058</v>
      </c>
    </row>
    <row r="23" spans="1:3" s="376" customFormat="1" ht="18" customHeight="1" thickBot="1">
      <c r="A23" s="415" t="s">
        <v>7</v>
      </c>
      <c r="B23" s="412" t="s">
        <v>515</v>
      </c>
      <c r="C23" s="394">
        <f>SUM(C24:C25)</f>
        <v>0</v>
      </c>
    </row>
    <row r="24" spans="1:3" s="89" customFormat="1" ht="18" customHeight="1">
      <c r="A24" s="92" t="s">
        <v>67</v>
      </c>
      <c r="B24" s="97" t="s">
        <v>104</v>
      </c>
      <c r="C24" s="318">
        <v>0</v>
      </c>
    </row>
    <row r="25" spans="1:3" s="89" customFormat="1" ht="18" customHeight="1" thickBot="1">
      <c r="A25" s="98" t="s">
        <v>68</v>
      </c>
      <c r="B25" s="99" t="s">
        <v>314</v>
      </c>
      <c r="C25" s="319">
        <v>0</v>
      </c>
    </row>
    <row r="26" spans="1:3" s="392" customFormat="1" ht="18" customHeight="1" thickBot="1">
      <c r="A26" s="416" t="s">
        <v>8</v>
      </c>
      <c r="B26" s="412" t="s">
        <v>398</v>
      </c>
      <c r="C26" s="417">
        <f>SUM(C27:C28)</f>
        <v>0</v>
      </c>
    </row>
    <row r="27" spans="1:3" s="89" customFormat="1" ht="18" customHeight="1">
      <c r="A27" s="92" t="s">
        <v>69</v>
      </c>
      <c r="B27" s="97" t="s">
        <v>363</v>
      </c>
      <c r="C27" s="318">
        <v>0</v>
      </c>
    </row>
    <row r="28" spans="1:3" s="89" customFormat="1" ht="18" customHeight="1" thickBot="1">
      <c r="A28" s="98" t="s">
        <v>70</v>
      </c>
      <c r="B28" s="99" t="s">
        <v>364</v>
      </c>
      <c r="C28" s="319">
        <v>0</v>
      </c>
    </row>
    <row r="29" spans="1:3" s="392" customFormat="1" ht="18" customHeight="1" thickBot="1">
      <c r="A29" s="411" t="s">
        <v>9</v>
      </c>
      <c r="B29" s="413" t="s">
        <v>516</v>
      </c>
      <c r="C29" s="418">
        <f>SUM(C30:C31)</f>
        <v>0</v>
      </c>
    </row>
    <row r="30" spans="1:3" s="89" customFormat="1" ht="18" customHeight="1">
      <c r="A30" s="101" t="s">
        <v>74</v>
      </c>
      <c r="B30" s="102" t="s">
        <v>230</v>
      </c>
      <c r="C30" s="320">
        <v>0</v>
      </c>
    </row>
    <row r="31" spans="1:3" s="89" customFormat="1" ht="18" customHeight="1" thickBot="1">
      <c r="A31" s="103" t="s">
        <v>365</v>
      </c>
      <c r="B31" s="104" t="s">
        <v>231</v>
      </c>
      <c r="C31" s="317">
        <v>0</v>
      </c>
    </row>
    <row r="32" spans="1:3" s="392" customFormat="1" ht="18" customHeight="1" thickBot="1">
      <c r="A32" s="416" t="s">
        <v>10</v>
      </c>
      <c r="B32" s="412" t="s">
        <v>393</v>
      </c>
      <c r="C32" s="417">
        <v>0</v>
      </c>
    </row>
    <row r="33" spans="1:3" s="380" customFormat="1" ht="26.25" customHeight="1" thickBot="1">
      <c r="A33" s="404" t="s">
        <v>11</v>
      </c>
      <c r="B33" s="378" t="s">
        <v>514</v>
      </c>
      <c r="C33" s="379">
        <f>C10+C13+C18+C22+C23+C26+C29+C34+C32</f>
        <v>238311</v>
      </c>
    </row>
    <row r="34" spans="1:3" s="392" customFormat="1" ht="18" customHeight="1" thickBot="1">
      <c r="A34" s="374" t="s">
        <v>12</v>
      </c>
      <c r="B34" s="419" t="s">
        <v>397</v>
      </c>
      <c r="C34" s="420">
        <f>SUM(C35:C36)</f>
        <v>0</v>
      </c>
    </row>
    <row r="35" spans="1:3" s="89" customFormat="1" ht="18" customHeight="1">
      <c r="A35" s="105" t="s">
        <v>394</v>
      </c>
      <c r="B35" s="106" t="s">
        <v>346</v>
      </c>
      <c r="C35" s="320">
        <v>0</v>
      </c>
    </row>
    <row r="36" spans="1:3" s="89" customFormat="1" ht="18" customHeight="1" thickBot="1">
      <c r="A36" s="103" t="s">
        <v>395</v>
      </c>
      <c r="B36" s="104" t="s">
        <v>347</v>
      </c>
      <c r="C36" s="317">
        <v>0</v>
      </c>
    </row>
    <row r="37" spans="1:3" s="376" customFormat="1" ht="18" customHeight="1" thickBot="1">
      <c r="A37" s="374" t="s">
        <v>13</v>
      </c>
      <c r="B37" s="412" t="s">
        <v>268</v>
      </c>
      <c r="C37" s="375">
        <v>0</v>
      </c>
    </row>
    <row r="38" spans="1:3" s="89" customFormat="1" ht="30" customHeight="1" thickBot="1">
      <c r="A38" s="94" t="s">
        <v>14</v>
      </c>
      <c r="B38" s="100" t="s">
        <v>396</v>
      </c>
      <c r="C38" s="291">
        <f>C33+C34+C37</f>
        <v>238311</v>
      </c>
    </row>
    <row r="39" spans="1:3" s="89" customFormat="1" ht="22.5" customHeight="1">
      <c r="A39" s="1135"/>
      <c r="B39" s="1135"/>
      <c r="C39" s="1135"/>
    </row>
    <row r="40" spans="1:3" s="89" customFormat="1" ht="12.75" customHeight="1">
      <c r="A40" s="107"/>
      <c r="B40" s="108"/>
      <c r="C40" s="321"/>
    </row>
    <row r="41" spans="1:3" ht="16.5" customHeight="1">
      <c r="A41" s="1129" t="s">
        <v>19</v>
      </c>
      <c r="B41" s="1129"/>
      <c r="C41" s="1129"/>
    </row>
    <row r="42" spans="1:3" ht="16.5" customHeight="1" thickBot="1">
      <c r="A42" s="1130"/>
      <c r="B42" s="1130"/>
      <c r="C42" s="310" t="s">
        <v>29</v>
      </c>
    </row>
    <row r="43" spans="1:3" ht="37.5" customHeight="1" thickBot="1">
      <c r="A43" s="90" t="s">
        <v>1</v>
      </c>
      <c r="B43" s="91" t="s">
        <v>20</v>
      </c>
      <c r="C43" s="311" t="s">
        <v>497</v>
      </c>
    </row>
    <row r="44" spans="1:3" s="89" customFormat="1" ht="18" customHeight="1" thickBot="1">
      <c r="A44" s="90">
        <v>1</v>
      </c>
      <c r="B44" s="91">
        <v>2</v>
      </c>
      <c r="C44" s="407">
        <v>3</v>
      </c>
    </row>
    <row r="45" spans="1:3" s="376" customFormat="1" ht="18" customHeight="1" thickBot="1">
      <c r="A45" s="757" t="s">
        <v>3</v>
      </c>
      <c r="B45" s="758" t="s">
        <v>517</v>
      </c>
      <c r="C45" s="759">
        <f>C46+C47+C48+C49+C54</f>
        <v>238311</v>
      </c>
    </row>
    <row r="46" spans="1:3" ht="18" customHeight="1">
      <c r="A46" s="101" t="s">
        <v>75</v>
      </c>
      <c r="B46" s="109" t="s">
        <v>21</v>
      </c>
      <c r="C46" s="322">
        <v>85524</v>
      </c>
    </row>
    <row r="47" spans="1:3" ht="18" customHeight="1">
      <c r="A47" s="95" t="s">
        <v>76</v>
      </c>
      <c r="B47" s="110" t="s">
        <v>141</v>
      </c>
      <c r="C47" s="323">
        <v>22480</v>
      </c>
    </row>
    <row r="48" spans="1:3" ht="18" customHeight="1">
      <c r="A48" s="95" t="s">
        <v>77</v>
      </c>
      <c r="B48" s="110" t="s">
        <v>103</v>
      </c>
      <c r="C48" s="323">
        <v>31743</v>
      </c>
    </row>
    <row r="49" spans="1:3" ht="18" customHeight="1">
      <c r="A49" s="95" t="s">
        <v>242</v>
      </c>
      <c r="B49" s="111" t="s">
        <v>588</v>
      </c>
      <c r="C49" s="323">
        <f>SUM(C50:C53)</f>
        <v>98564</v>
      </c>
    </row>
    <row r="50" spans="1:3" s="202" customFormat="1" ht="18" customHeight="1">
      <c r="A50" s="203" t="s">
        <v>243</v>
      </c>
      <c r="B50" s="421" t="s">
        <v>531</v>
      </c>
      <c r="C50" s="422">
        <v>0</v>
      </c>
    </row>
    <row r="51" spans="1:3" s="202" customFormat="1" ht="18" customHeight="1">
      <c r="A51" s="203" t="s">
        <v>244</v>
      </c>
      <c r="B51" s="421" t="s">
        <v>218</v>
      </c>
      <c r="C51" s="422">
        <v>0</v>
      </c>
    </row>
    <row r="52" spans="1:3" s="202" customFormat="1" ht="18" customHeight="1">
      <c r="A52" s="203" t="s">
        <v>245</v>
      </c>
      <c r="B52" s="421" t="s">
        <v>422</v>
      </c>
      <c r="C52" s="422">
        <v>0</v>
      </c>
    </row>
    <row r="53" spans="1:3" s="202" customFormat="1" ht="18" customHeight="1">
      <c r="A53" s="203" t="s">
        <v>246</v>
      </c>
      <c r="B53" s="421" t="s">
        <v>219</v>
      </c>
      <c r="C53" s="787">
        <v>98564</v>
      </c>
    </row>
    <row r="54" spans="1:3" ht="18" customHeight="1" thickBot="1">
      <c r="A54" s="95" t="s">
        <v>112</v>
      </c>
      <c r="B54" s="112" t="s">
        <v>142</v>
      </c>
      <c r="C54" s="324">
        <v>0</v>
      </c>
    </row>
    <row r="55" spans="1:3" s="376" customFormat="1" ht="18" customHeight="1" thickBot="1">
      <c r="A55" s="415" t="s">
        <v>4</v>
      </c>
      <c r="B55" s="393" t="s">
        <v>519</v>
      </c>
      <c r="C55" s="761">
        <f>SUM(C56:C58)</f>
        <v>0</v>
      </c>
    </row>
    <row r="56" spans="1:3" ht="18" customHeight="1">
      <c r="A56" s="92" t="s">
        <v>81</v>
      </c>
      <c r="B56" s="110" t="s">
        <v>144</v>
      </c>
      <c r="C56" s="325">
        <v>0</v>
      </c>
    </row>
    <row r="57" spans="1:3" ht="18" customHeight="1">
      <c r="A57" s="92" t="s">
        <v>82</v>
      </c>
      <c r="B57" s="110" t="s">
        <v>145</v>
      </c>
      <c r="C57" s="323">
        <v>0</v>
      </c>
    </row>
    <row r="58" spans="1:3" ht="18" customHeight="1">
      <c r="A58" s="92" t="s">
        <v>83</v>
      </c>
      <c r="B58" s="110" t="s">
        <v>267</v>
      </c>
      <c r="C58" s="323">
        <f>SUM(C59:C61)</f>
        <v>0</v>
      </c>
    </row>
    <row r="59" spans="1:3" s="202" customFormat="1" ht="18" customHeight="1">
      <c r="A59" s="203" t="s">
        <v>224</v>
      </c>
      <c r="B59" s="423" t="s">
        <v>518</v>
      </c>
      <c r="C59" s="422">
        <v>0</v>
      </c>
    </row>
    <row r="60" spans="1:3" s="202" customFormat="1" ht="18" customHeight="1">
      <c r="A60" s="203" t="s">
        <v>223</v>
      </c>
      <c r="B60" s="424" t="s">
        <v>235</v>
      </c>
      <c r="C60" s="425">
        <v>0</v>
      </c>
    </row>
    <row r="61" spans="1:3" s="202" customFormat="1" ht="18" customHeight="1">
      <c r="A61" s="426" t="s">
        <v>225</v>
      </c>
      <c r="B61" s="423" t="s">
        <v>236</v>
      </c>
      <c r="C61" s="422">
        <v>0</v>
      </c>
    </row>
    <row r="62" spans="1:3" s="202" customFormat="1" ht="18" customHeight="1" thickBot="1">
      <c r="A62" s="762"/>
      <c r="B62" s="763" t="s">
        <v>532</v>
      </c>
      <c r="C62" s="760">
        <v>0</v>
      </c>
    </row>
    <row r="63" spans="1:3" s="395" customFormat="1" ht="18" customHeight="1" thickBot="1">
      <c r="A63" s="411" t="s">
        <v>5</v>
      </c>
      <c r="B63" s="389" t="s">
        <v>221</v>
      </c>
      <c r="C63" s="427">
        <v>0</v>
      </c>
    </row>
    <row r="64" spans="1:3" s="395" customFormat="1" ht="18" customHeight="1" thickBot="1">
      <c r="A64" s="411" t="s">
        <v>6</v>
      </c>
      <c r="B64" s="389" t="s">
        <v>392</v>
      </c>
      <c r="C64" s="427">
        <v>0</v>
      </c>
    </row>
    <row r="65" spans="1:3" s="436" customFormat="1" ht="33.75" customHeight="1" thickBot="1">
      <c r="A65" s="434" t="s">
        <v>7</v>
      </c>
      <c r="B65" s="378" t="s">
        <v>120</v>
      </c>
      <c r="C65" s="435">
        <f>C45+C55+C63+C64</f>
        <v>238311</v>
      </c>
    </row>
    <row r="66" spans="1:3" s="395" customFormat="1" ht="18" customHeight="1" thickBot="1">
      <c r="A66" s="429" t="s">
        <v>8</v>
      </c>
      <c r="B66" s="430" t="s">
        <v>222</v>
      </c>
      <c r="C66" s="431">
        <v>0</v>
      </c>
    </row>
    <row r="67" spans="1:7" ht="28.5" customHeight="1" thickBot="1">
      <c r="A67" s="94" t="s">
        <v>9</v>
      </c>
      <c r="B67" s="113" t="s">
        <v>391</v>
      </c>
      <c r="C67" s="287">
        <f>C65+C66</f>
        <v>238311</v>
      </c>
      <c r="D67" s="114"/>
      <c r="E67" s="96"/>
      <c r="F67" s="96"/>
      <c r="G67" s="96"/>
    </row>
    <row r="68" spans="1:7" ht="18" customHeight="1" thickBot="1">
      <c r="A68" s="237"/>
      <c r="B68" s="238"/>
      <c r="C68" s="405"/>
      <c r="D68" s="114"/>
      <c r="E68" s="96"/>
      <c r="F68" s="96"/>
      <c r="G68" s="96"/>
    </row>
    <row r="69" spans="1:3" ht="21" customHeight="1" thickBot="1">
      <c r="A69" s="115" t="s">
        <v>173</v>
      </c>
      <c r="B69" s="116"/>
      <c r="C69" s="326">
        <v>33</v>
      </c>
    </row>
    <row r="70" spans="1:3" ht="21" customHeight="1" thickBot="1">
      <c r="A70" s="115" t="s">
        <v>174</v>
      </c>
      <c r="B70" s="116"/>
      <c r="C70" s="326">
        <v>0</v>
      </c>
    </row>
  </sheetData>
  <mergeCells count="6">
    <mergeCell ref="A41:C41"/>
    <mergeCell ref="A42:B42"/>
    <mergeCell ref="A2:B2"/>
    <mergeCell ref="A3:B3"/>
    <mergeCell ref="A6:B6"/>
    <mergeCell ref="A39:C39"/>
  </mergeCells>
  <printOptions horizontalCentered="1" verticalCentered="1"/>
  <pageMargins left="0.5118110236220472" right="0.2755905511811024" top="0.4330708661417323" bottom="0.3937007874015748" header="0.2362204724409449" footer="0.1968503937007874"/>
  <pageSetup horizontalDpi="600" verticalDpi="600" orientation="portrait" paperSize="9" scale="55" r:id="rId1"/>
  <colBreaks count="1" manualBreakCount="1">
    <brk id="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5" zoomScaleNormal="75" zoomScaleSheetLayoutView="75" workbookViewId="0" topLeftCell="A36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688</v>
      </c>
    </row>
    <row r="2" spans="1:3" s="83" customFormat="1" ht="25.5" customHeight="1">
      <c r="A2" s="1131" t="s">
        <v>247</v>
      </c>
      <c r="B2" s="1132"/>
      <c r="C2" s="306" t="s">
        <v>38</v>
      </c>
    </row>
    <row r="3" spans="1:3" s="83" customFormat="1" ht="19.5" thickBot="1">
      <c r="A3" s="1133" t="s">
        <v>252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17458</v>
      </c>
    </row>
    <row r="11" spans="1:3" s="89" customFormat="1" ht="18" customHeight="1">
      <c r="A11" s="92" t="s">
        <v>75</v>
      </c>
      <c r="B11" s="93" t="s">
        <v>237</v>
      </c>
      <c r="C11" s="313">
        <v>17458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0</v>
      </c>
    </row>
    <row r="14" spans="1:3" s="89" customFormat="1" ht="18" customHeight="1">
      <c r="A14" s="92" t="s">
        <v>81</v>
      </c>
      <c r="B14" s="117" t="s">
        <v>511</v>
      </c>
      <c r="C14" s="314">
        <v>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2" t="s">
        <v>241</v>
      </c>
      <c r="C18" s="390">
        <v>9349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26807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26807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26807</v>
      </c>
    </row>
    <row r="42" spans="1:3" ht="18" customHeight="1">
      <c r="A42" s="101" t="s">
        <v>75</v>
      </c>
      <c r="B42" s="109" t="s">
        <v>21</v>
      </c>
      <c r="C42" s="322">
        <v>10602</v>
      </c>
    </row>
    <row r="43" spans="1:3" ht="18" customHeight="1">
      <c r="A43" s="95" t="s">
        <v>76</v>
      </c>
      <c r="B43" s="110" t="s">
        <v>141</v>
      </c>
      <c r="C43" s="323">
        <v>2863</v>
      </c>
    </row>
    <row r="44" spans="1:3" ht="18" customHeight="1">
      <c r="A44" s="95" t="s">
        <v>77</v>
      </c>
      <c r="B44" s="110" t="s">
        <v>103</v>
      </c>
      <c r="C44" s="323">
        <v>13342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0</v>
      </c>
    </row>
    <row r="52" spans="1:3" ht="18" customHeight="1">
      <c r="A52" s="92" t="s">
        <v>81</v>
      </c>
      <c r="B52" s="110" t="s">
        <v>144</v>
      </c>
      <c r="C52" s="325">
        <v>0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26807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26807</v>
      </c>
      <c r="D63" s="114"/>
      <c r="E63" s="96"/>
      <c r="F63" s="96"/>
      <c r="G63" s="96"/>
    </row>
    <row r="64" spans="1:3" s="89" customFormat="1" ht="12.75" customHeight="1" thickBot="1">
      <c r="A64" s="1135"/>
      <c r="B64" s="1135"/>
      <c r="C64" s="1135"/>
    </row>
    <row r="65" spans="1:3" ht="21" customHeight="1" thickBot="1">
      <c r="A65" s="115" t="s">
        <v>173</v>
      </c>
      <c r="B65" s="116"/>
      <c r="C65" s="326">
        <v>4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38:B38"/>
    <mergeCell ref="A64:C64"/>
    <mergeCell ref="A37:C37"/>
    <mergeCell ref="A2:B2"/>
    <mergeCell ref="A3:B3"/>
    <mergeCell ref="A35:C35"/>
    <mergeCell ref="A6:B6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3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75" zoomScaleSheetLayoutView="75" workbookViewId="0" topLeftCell="A55">
      <selection activeCell="F74" sqref="F74"/>
    </sheetView>
  </sheetViews>
  <sheetFormatPr defaultColWidth="9.00390625" defaultRowHeight="12.75"/>
  <cols>
    <col min="1" max="1" width="11.50390625" style="333" customWidth="1"/>
    <col min="2" max="2" width="137.125" style="62" bestFit="1" customWidth="1"/>
    <col min="3" max="3" width="22.50390625" style="301" customWidth="1"/>
    <col min="4" max="4" width="9.00390625" style="62" customWidth="1"/>
    <col min="5" max="16384" width="9.375" style="62" customWidth="1"/>
  </cols>
  <sheetData>
    <row r="1" spans="1:3" s="2" customFormat="1" ht="15.75">
      <c r="A1" s="328"/>
      <c r="C1" s="262" t="s">
        <v>682</v>
      </c>
    </row>
    <row r="2" spans="1:3" s="22" customFormat="1" ht="39.75" customHeight="1">
      <c r="A2" s="1067" t="s">
        <v>679</v>
      </c>
      <c r="B2" s="1067"/>
      <c r="C2" s="1067"/>
    </row>
    <row r="3" spans="1:3" s="22" customFormat="1" ht="15.75">
      <c r="A3" s="1064"/>
      <c r="B3" s="1064"/>
      <c r="C3" s="263"/>
    </row>
    <row r="4" spans="1:3" s="22" customFormat="1" ht="15.75">
      <c r="A4" s="329"/>
      <c r="B4" s="61"/>
      <c r="C4" s="263"/>
    </row>
    <row r="5" spans="1:3" ht="15.75">
      <c r="A5" s="330" t="s">
        <v>0</v>
      </c>
      <c r="B5" s="5"/>
      <c r="C5" s="264"/>
    </row>
    <row r="6" spans="1:3" ht="16.5" thickBot="1">
      <c r="A6" s="1066" t="s">
        <v>115</v>
      </c>
      <c r="B6" s="1066"/>
      <c r="C6" s="265" t="s">
        <v>29</v>
      </c>
    </row>
    <row r="7" spans="1:3" ht="32.25" thickBot="1">
      <c r="A7" s="331" t="s">
        <v>50</v>
      </c>
      <c r="B7" s="65" t="s">
        <v>2</v>
      </c>
      <c r="C7" s="266" t="s">
        <v>497</v>
      </c>
    </row>
    <row r="8" spans="1:3" s="369" customFormat="1" ht="16.5" thickBot="1">
      <c r="A8" s="331">
        <v>1</v>
      </c>
      <c r="B8" s="65">
        <v>2</v>
      </c>
      <c r="C8" s="370">
        <v>3</v>
      </c>
    </row>
    <row r="9" spans="1:3" s="63" customFormat="1" ht="16.5" thickBot="1">
      <c r="A9" s="331"/>
      <c r="B9" s="65"/>
      <c r="C9" s="266"/>
    </row>
    <row r="10" spans="1:3" s="345" customFormat="1" ht="16.5" thickBot="1">
      <c r="A10" s="342" t="s">
        <v>3</v>
      </c>
      <c r="B10" s="343" t="s">
        <v>361</v>
      </c>
      <c r="C10" s="344">
        <f>C11+C15+C16+C17+C18</f>
        <v>657521</v>
      </c>
    </row>
    <row r="11" spans="1:3" s="63" customFormat="1" ht="15.75">
      <c r="A11" s="66" t="s">
        <v>75</v>
      </c>
      <c r="B11" s="67" t="s">
        <v>498</v>
      </c>
      <c r="C11" s="267">
        <v>582272</v>
      </c>
    </row>
    <row r="12" spans="1:3" s="63" customFormat="1" ht="15.75">
      <c r="A12" s="66" t="s">
        <v>76</v>
      </c>
      <c r="B12" s="67" t="s">
        <v>430</v>
      </c>
      <c r="C12" s="267">
        <f>SUM(C13:C14)</f>
        <v>0</v>
      </c>
    </row>
    <row r="13" spans="1:3" s="168" customFormat="1" ht="17.25" customHeight="1">
      <c r="A13" s="166" t="s">
        <v>154</v>
      </c>
      <c r="B13" s="167" t="s">
        <v>203</v>
      </c>
      <c r="C13" s="268">
        <f>'15. ÖNKORMÁNYZAT'!C14</f>
        <v>0</v>
      </c>
    </row>
    <row r="14" spans="1:3" s="168" customFormat="1" ht="17.25" customHeight="1">
      <c r="A14" s="166" t="s">
        <v>155</v>
      </c>
      <c r="B14" s="167" t="s">
        <v>204</v>
      </c>
      <c r="C14" s="268">
        <f>'15. ÖNKORMÁNYZAT'!C15</f>
        <v>0</v>
      </c>
    </row>
    <row r="15" spans="1:3" s="63" customFormat="1" ht="15.75">
      <c r="A15" s="66" t="s">
        <v>77</v>
      </c>
      <c r="B15" s="67" t="s">
        <v>499</v>
      </c>
      <c r="C15" s="267">
        <f>'15. ÖNKORMÁNYZAT'!C16</f>
        <v>0</v>
      </c>
    </row>
    <row r="16" spans="1:3" s="63" customFormat="1" ht="15.75">
      <c r="A16" s="68" t="s">
        <v>78</v>
      </c>
      <c r="B16" s="69" t="s">
        <v>500</v>
      </c>
      <c r="C16" s="269">
        <f>'15. ÖNKORMÁNYZAT'!C17</f>
        <v>0</v>
      </c>
    </row>
    <row r="17" spans="1:3" s="63" customFormat="1" ht="15.75">
      <c r="A17" s="68" t="s">
        <v>112</v>
      </c>
      <c r="B17" s="69" t="s">
        <v>202</v>
      </c>
      <c r="C17" s="269">
        <f>'15. ÖNKORMÁNYZAT'!C18</f>
        <v>0</v>
      </c>
    </row>
    <row r="18" spans="1:3" s="63" customFormat="1" ht="16.5" thickBot="1">
      <c r="A18" s="68" t="s">
        <v>79</v>
      </c>
      <c r="B18" s="69" t="s">
        <v>501</v>
      </c>
      <c r="C18" s="270">
        <v>75249</v>
      </c>
    </row>
    <row r="19" spans="1:3" s="345" customFormat="1" ht="16.5" thickBot="1">
      <c r="A19" s="828" t="s">
        <v>4</v>
      </c>
      <c r="B19" s="775" t="s">
        <v>502</v>
      </c>
      <c r="C19" s="829">
        <f>C20+C22</f>
        <v>391319</v>
      </c>
    </row>
    <row r="20" spans="1:3" ht="15.75">
      <c r="A20" s="76" t="s">
        <v>81</v>
      </c>
      <c r="B20" s="789" t="s">
        <v>511</v>
      </c>
      <c r="C20" s="811">
        <v>108848</v>
      </c>
    </row>
    <row r="21" spans="1:3" s="168" customFormat="1" ht="15.75">
      <c r="A21" s="174"/>
      <c r="B21" s="792" t="s">
        <v>601</v>
      </c>
      <c r="C21" s="278"/>
    </row>
    <row r="22" spans="1:3" ht="15.75">
      <c r="A22" s="198" t="s">
        <v>82</v>
      </c>
      <c r="B22" s="199" t="s">
        <v>513</v>
      </c>
      <c r="C22" s="272">
        <v>282471</v>
      </c>
    </row>
    <row r="23" spans="1:3" s="168" customFormat="1" ht="16.5" thickBot="1">
      <c r="A23" s="177"/>
      <c r="B23" s="833" t="s">
        <v>601</v>
      </c>
      <c r="C23" s="279">
        <v>278907</v>
      </c>
    </row>
    <row r="24" spans="1:3" s="345" customFormat="1" ht="16.5" thickBot="1">
      <c r="A24" s="830" t="s">
        <v>5</v>
      </c>
      <c r="B24" s="831" t="s">
        <v>266</v>
      </c>
      <c r="C24" s="832">
        <f>SUM(C25:C27)</f>
        <v>3150</v>
      </c>
    </row>
    <row r="25" spans="1:3" ht="15.75">
      <c r="A25" s="205" t="s">
        <v>64</v>
      </c>
      <c r="B25" s="171" t="s">
        <v>226</v>
      </c>
      <c r="C25" s="339">
        <v>3150</v>
      </c>
    </row>
    <row r="26" spans="1:3" ht="15.75">
      <c r="A26" s="170" t="s">
        <v>65</v>
      </c>
      <c r="B26" s="199" t="s">
        <v>227</v>
      </c>
      <c r="C26" s="338">
        <f>'15. ÖNKORMÁNYZAT'!C35+'INT. ÖSSZES'!C20</f>
        <v>0</v>
      </c>
    </row>
    <row r="27" spans="1:3" ht="16.5" thickBot="1">
      <c r="A27" s="340" t="s">
        <v>66</v>
      </c>
      <c r="B27" s="336" t="s">
        <v>228</v>
      </c>
      <c r="C27" s="341">
        <f>'15. ÖNKORMÁNYZAT'!C36+'INT. ÖSSZES'!C21</f>
        <v>0</v>
      </c>
    </row>
    <row r="28" spans="1:3" s="345" customFormat="1" ht="16.5" thickBot="1">
      <c r="A28" s="342" t="s">
        <v>6</v>
      </c>
      <c r="B28" s="348" t="s">
        <v>545</v>
      </c>
      <c r="C28" s="362">
        <f>SUM(C29:C35)</f>
        <v>267226</v>
      </c>
    </row>
    <row r="29" spans="1:3" s="63" customFormat="1" ht="15.75">
      <c r="A29" s="68" t="s">
        <v>351</v>
      </c>
      <c r="B29" s="69" t="s">
        <v>60</v>
      </c>
      <c r="C29" s="269">
        <f>'15. ÖNKORMÁNYZAT'!C38</f>
        <v>0</v>
      </c>
    </row>
    <row r="30" spans="1:3" s="63" customFormat="1" ht="15.75">
      <c r="A30" s="68" t="s">
        <v>352</v>
      </c>
      <c r="B30" s="69" t="s">
        <v>32</v>
      </c>
      <c r="C30" s="269">
        <v>198600</v>
      </c>
    </row>
    <row r="31" spans="1:3" s="63" customFormat="1" ht="15.75">
      <c r="A31" s="68" t="s">
        <v>370</v>
      </c>
      <c r="B31" s="69" t="s">
        <v>199</v>
      </c>
      <c r="C31" s="269">
        <v>2200</v>
      </c>
    </row>
    <row r="32" spans="1:3" s="63" customFormat="1" ht="15.75">
      <c r="A32" s="68" t="s">
        <v>371</v>
      </c>
      <c r="B32" s="69" t="s">
        <v>33</v>
      </c>
      <c r="C32" s="269">
        <v>25200</v>
      </c>
    </row>
    <row r="33" spans="1:3" s="63" customFormat="1" ht="15.75">
      <c r="A33" s="68" t="s">
        <v>372</v>
      </c>
      <c r="B33" s="69" t="s">
        <v>254</v>
      </c>
      <c r="C33" s="269">
        <v>1000</v>
      </c>
    </row>
    <row r="34" spans="1:3" s="63" customFormat="1" ht="15.75">
      <c r="A34" s="68" t="s">
        <v>373</v>
      </c>
      <c r="B34" s="69" t="s">
        <v>255</v>
      </c>
      <c r="C34" s="269">
        <v>1100</v>
      </c>
    </row>
    <row r="35" spans="1:3" s="63" customFormat="1" ht="16.5" thickBot="1">
      <c r="A35" s="68" t="s">
        <v>374</v>
      </c>
      <c r="B35" s="69" t="s">
        <v>130</v>
      </c>
      <c r="C35" s="269">
        <v>39126</v>
      </c>
    </row>
    <row r="36" spans="1:3" s="345" customFormat="1" ht="16.5" thickBot="1">
      <c r="A36" s="342" t="s">
        <v>7</v>
      </c>
      <c r="B36" s="343" t="s">
        <v>369</v>
      </c>
      <c r="C36" s="344">
        <v>138978</v>
      </c>
    </row>
    <row r="37" spans="1:3" s="345" customFormat="1" ht="16.5" thickBot="1">
      <c r="A37" s="342" t="s">
        <v>8</v>
      </c>
      <c r="B37" s="343" t="s">
        <v>378</v>
      </c>
      <c r="C37" s="344">
        <f>SUM(C38:C42)</f>
        <v>30000</v>
      </c>
    </row>
    <row r="38" spans="1:3" s="63" customFormat="1" ht="15.75">
      <c r="A38" s="206" t="s">
        <v>69</v>
      </c>
      <c r="B38" s="67" t="s">
        <v>206</v>
      </c>
      <c r="C38" s="365">
        <v>30000</v>
      </c>
    </row>
    <row r="39" spans="1:3" s="63" customFormat="1" ht="15.75">
      <c r="A39" s="192" t="s">
        <v>70</v>
      </c>
      <c r="B39" s="69" t="s">
        <v>207</v>
      </c>
      <c r="C39" s="363">
        <f>'15. ÖNKORMÁNYZAT'!C54</f>
        <v>0</v>
      </c>
    </row>
    <row r="40" spans="1:3" s="63" customFormat="1" ht="15.75">
      <c r="A40" s="192" t="s">
        <v>282</v>
      </c>
      <c r="B40" s="364" t="s">
        <v>135</v>
      </c>
      <c r="C40" s="363">
        <f>'15. ÖNKORMÁNYZAT'!C55</f>
        <v>0</v>
      </c>
    </row>
    <row r="41" spans="1:3" s="63" customFormat="1" ht="15.75">
      <c r="A41" s="192" t="s">
        <v>376</v>
      </c>
      <c r="B41" s="364" t="s">
        <v>208</v>
      </c>
      <c r="C41" s="363">
        <f>'15. ÖNKORMÁNYZAT'!C56</f>
        <v>0</v>
      </c>
    </row>
    <row r="42" spans="1:3" s="63" customFormat="1" ht="16.5" thickBot="1">
      <c r="A42" s="366" t="s">
        <v>377</v>
      </c>
      <c r="B42" s="367" t="s">
        <v>119</v>
      </c>
      <c r="C42" s="368">
        <f>'15. ÖNKORMÁNYZAT'!C57</f>
        <v>0</v>
      </c>
    </row>
    <row r="43" spans="1:3" s="361" customFormat="1" ht="16.5" thickBot="1">
      <c r="A43" s="357" t="s">
        <v>9</v>
      </c>
      <c r="B43" s="343" t="s">
        <v>548</v>
      </c>
      <c r="C43" s="358">
        <f>SUM(C44:C45)</f>
        <v>0</v>
      </c>
    </row>
    <row r="44" spans="1:3" s="63" customFormat="1" ht="15.75">
      <c r="A44" s="66" t="s">
        <v>74</v>
      </c>
      <c r="B44" s="69" t="s">
        <v>104</v>
      </c>
      <c r="C44" s="275">
        <f>'15. ÖNKORMÁNYZAT'!C59+'INT. ÖSSZES'!C24</f>
        <v>0</v>
      </c>
    </row>
    <row r="45" spans="1:3" s="63" customFormat="1" ht="16.5" thickBot="1">
      <c r="A45" s="70" t="s">
        <v>365</v>
      </c>
      <c r="B45" s="71" t="s">
        <v>314</v>
      </c>
      <c r="C45" s="276">
        <f>'15. ÖNKORMÁNYZAT'!C60+'INT. ÖSSZES'!C25</f>
        <v>0</v>
      </c>
    </row>
    <row r="46" spans="1:3" s="345" customFormat="1" ht="16.5" thickBot="1">
      <c r="A46" s="349" t="s">
        <v>10</v>
      </c>
      <c r="B46" s="343" t="s">
        <v>379</v>
      </c>
      <c r="C46" s="350">
        <f>SUM(C47:C48)</f>
        <v>0</v>
      </c>
    </row>
    <row r="47" spans="1:3" ht="15.75">
      <c r="A47" s="351" t="s">
        <v>136</v>
      </c>
      <c r="B47" s="352" t="s">
        <v>363</v>
      </c>
      <c r="C47" s="339">
        <f>'15. ÖNKORMÁNYZAT'!C62+'INT. ÖSSZES'!C27</f>
        <v>0</v>
      </c>
    </row>
    <row r="48" spans="1:3" ht="16.5" thickBot="1">
      <c r="A48" s="353" t="s">
        <v>137</v>
      </c>
      <c r="B48" s="354" t="s">
        <v>364</v>
      </c>
      <c r="C48" s="341">
        <f>'15. ÖNKORMÁNYZAT'!C63+'INT. ÖSSZES'!C28</f>
        <v>0</v>
      </c>
    </row>
    <row r="49" spans="1:5" s="345" customFormat="1" ht="16.5" thickBot="1">
      <c r="A49" s="342" t="s">
        <v>11</v>
      </c>
      <c r="B49" s="348" t="s">
        <v>380</v>
      </c>
      <c r="C49" s="355">
        <f>SUM(C50:C51)</f>
        <v>0</v>
      </c>
      <c r="E49" s="356"/>
    </row>
    <row r="50" spans="1:3" s="63" customFormat="1" ht="15.75">
      <c r="A50" s="72" t="s">
        <v>205</v>
      </c>
      <c r="B50" s="73" t="s">
        <v>230</v>
      </c>
      <c r="C50" s="277">
        <f>'15. ÖNKORMÁNYZAT'!C65+'INT. ÖSSZES'!C30</f>
        <v>0</v>
      </c>
    </row>
    <row r="51" spans="1:3" s="63" customFormat="1" ht="16.5" thickBot="1">
      <c r="A51" s="74" t="s">
        <v>232</v>
      </c>
      <c r="B51" s="75" t="s">
        <v>231</v>
      </c>
      <c r="C51" s="273">
        <f>'15. ÖNKORMÁNYZAT'!C66+'INT. ÖSSZES'!C31</f>
        <v>0</v>
      </c>
    </row>
    <row r="52" spans="1:3" s="345" customFormat="1" ht="16.5" thickBot="1">
      <c r="A52" s="349" t="s">
        <v>12</v>
      </c>
      <c r="B52" s="343" t="s">
        <v>233</v>
      </c>
      <c r="C52" s="350">
        <f>'15. ÖNKORMÁNYZAT'!C67+'INT. ÖSSZES'!C32</f>
        <v>0</v>
      </c>
    </row>
    <row r="53" spans="1:3" s="380" customFormat="1" ht="49.5" customHeight="1" thickBot="1">
      <c r="A53" s="377" t="s">
        <v>13</v>
      </c>
      <c r="B53" s="378" t="s">
        <v>234</v>
      </c>
      <c r="C53" s="379">
        <f>C10+C19+C24+C28+C36+C37+C43+C46+C49+C52</f>
        <v>1488194</v>
      </c>
    </row>
    <row r="54" spans="1:3" s="345" customFormat="1" ht="16.5" thickBot="1">
      <c r="A54" s="774" t="s">
        <v>14</v>
      </c>
      <c r="B54" s="775" t="s">
        <v>585</v>
      </c>
      <c r="C54" s="776">
        <f>C55+C59</f>
        <v>19493</v>
      </c>
    </row>
    <row r="55" spans="1:3" ht="15.75">
      <c r="A55" s="76" t="s">
        <v>138</v>
      </c>
      <c r="B55" s="193" t="s">
        <v>559</v>
      </c>
      <c r="C55" s="777">
        <f>SUM(C56:C58)</f>
        <v>0</v>
      </c>
    </row>
    <row r="56" spans="1:3" s="168" customFormat="1" ht="15.75">
      <c r="A56" s="174" t="s">
        <v>550</v>
      </c>
      <c r="B56" s="778" t="s">
        <v>346</v>
      </c>
      <c r="C56" s="278">
        <v>0</v>
      </c>
    </row>
    <row r="57" spans="1:3" s="168" customFormat="1" ht="15.75">
      <c r="A57" s="174" t="s">
        <v>551</v>
      </c>
      <c r="B57" s="778" t="s">
        <v>555</v>
      </c>
      <c r="C57" s="278">
        <f>'15. ÖNKORMÁNYZAT'!C72</f>
        <v>0</v>
      </c>
    </row>
    <row r="58" spans="1:3" s="168" customFormat="1" ht="15.75">
      <c r="A58" s="174" t="s">
        <v>554</v>
      </c>
      <c r="B58" s="779" t="s">
        <v>556</v>
      </c>
      <c r="C58" s="401">
        <f>'15. ÖNKORMÁNYZAT'!C73</f>
        <v>0</v>
      </c>
    </row>
    <row r="59" spans="1:3" ht="15.75">
      <c r="A59" s="198" t="s">
        <v>139</v>
      </c>
      <c r="B59" s="771" t="s">
        <v>567</v>
      </c>
      <c r="C59" s="270">
        <f>SUM(C60:C63)</f>
        <v>19493</v>
      </c>
    </row>
    <row r="60" spans="1:3" s="168" customFormat="1" ht="15.75">
      <c r="A60" s="174" t="s">
        <v>552</v>
      </c>
      <c r="B60" s="778" t="s">
        <v>347</v>
      </c>
      <c r="C60" s="278">
        <v>19493</v>
      </c>
    </row>
    <row r="61" spans="1:3" s="168" customFormat="1" ht="15.75">
      <c r="A61" s="174" t="s">
        <v>553</v>
      </c>
      <c r="B61" s="778" t="s">
        <v>555</v>
      </c>
      <c r="C61" s="278">
        <f>'15. ÖNKORMÁNYZAT'!C76</f>
        <v>0</v>
      </c>
    </row>
    <row r="62" spans="1:3" s="168" customFormat="1" ht="15.75">
      <c r="A62" s="174" t="s">
        <v>561</v>
      </c>
      <c r="B62" s="778" t="s">
        <v>560</v>
      </c>
      <c r="C62" s="278">
        <f>'15. ÖNKORMÁNYZAT'!C77</f>
        <v>0</v>
      </c>
    </row>
    <row r="63" spans="1:3" s="168" customFormat="1" ht="16.5" thickBot="1">
      <c r="A63" s="177" t="s">
        <v>562</v>
      </c>
      <c r="B63" s="781" t="s">
        <v>556</v>
      </c>
      <c r="C63" s="279">
        <f>'15. ÖNKORMÁNYZAT'!C78</f>
        <v>0</v>
      </c>
    </row>
    <row r="64" spans="1:3" s="345" customFormat="1" ht="16.5" thickBot="1">
      <c r="A64" s="772" t="s">
        <v>15</v>
      </c>
      <c r="B64" s="780" t="s">
        <v>586</v>
      </c>
      <c r="C64" s="773">
        <f>C65+C68</f>
        <v>8595</v>
      </c>
    </row>
    <row r="65" spans="1:3" ht="15.75">
      <c r="A65" s="76" t="s">
        <v>214</v>
      </c>
      <c r="B65" s="193" t="s">
        <v>568</v>
      </c>
      <c r="C65" s="777">
        <f>SUM(C66:C67)</f>
        <v>0</v>
      </c>
    </row>
    <row r="66" spans="1:3" s="168" customFormat="1" ht="15.75">
      <c r="A66" s="174" t="s">
        <v>381</v>
      </c>
      <c r="B66" s="778" t="s">
        <v>557</v>
      </c>
      <c r="C66" s="278">
        <f>'15. ÖNKORMÁNYZAT'!C81</f>
        <v>0</v>
      </c>
    </row>
    <row r="67" spans="1:3" s="168" customFormat="1" ht="15.75">
      <c r="A67" s="174" t="s">
        <v>382</v>
      </c>
      <c r="B67" s="778" t="s">
        <v>558</v>
      </c>
      <c r="C67" s="278">
        <f>'15. ÖNKORMÁNYZAT'!C82</f>
        <v>0</v>
      </c>
    </row>
    <row r="68" spans="1:3" ht="15.75">
      <c r="A68" s="198" t="s">
        <v>215</v>
      </c>
      <c r="B68" s="771" t="s">
        <v>569</v>
      </c>
      <c r="C68" s="270">
        <f>SUM(C69:C73)</f>
        <v>8595</v>
      </c>
    </row>
    <row r="69" spans="1:3" s="168" customFormat="1" ht="15.75">
      <c r="A69" s="174" t="s">
        <v>383</v>
      </c>
      <c r="B69" s="778" t="s">
        <v>563</v>
      </c>
      <c r="C69" s="278">
        <v>8595</v>
      </c>
    </row>
    <row r="70" spans="1:3" s="168" customFormat="1" ht="15.75">
      <c r="A70" s="174" t="s">
        <v>384</v>
      </c>
      <c r="B70" s="778" t="s">
        <v>564</v>
      </c>
      <c r="C70" s="278">
        <f>'15. ÖNKORMÁNYZAT'!C85</f>
        <v>0</v>
      </c>
    </row>
    <row r="71" spans="1:3" s="168" customFormat="1" ht="15.75">
      <c r="A71" s="174" t="s">
        <v>570</v>
      </c>
      <c r="B71" s="778" t="s">
        <v>565</v>
      </c>
      <c r="C71" s="278">
        <f>'15. ÖNKORMÁNYZAT'!C86</f>
        <v>0</v>
      </c>
    </row>
    <row r="72" spans="1:3" s="168" customFormat="1" ht="15.75">
      <c r="A72" s="174" t="s">
        <v>571</v>
      </c>
      <c r="B72" s="778" t="s">
        <v>566</v>
      </c>
      <c r="C72" s="278">
        <f>'15. ÖNKORMÁNYZAT'!C87</f>
        <v>0</v>
      </c>
    </row>
    <row r="73" spans="1:3" s="168" customFormat="1" ht="16.5" thickBot="1">
      <c r="A73" s="177" t="s">
        <v>572</v>
      </c>
      <c r="B73" s="781" t="s">
        <v>558</v>
      </c>
      <c r="C73" s="279">
        <v>0</v>
      </c>
    </row>
    <row r="74" spans="1:3" s="380" customFormat="1" ht="44.25" customHeight="1" thickBot="1">
      <c r="A74" s="782" t="s">
        <v>16</v>
      </c>
      <c r="B74" s="783" t="s">
        <v>573</v>
      </c>
      <c r="C74" s="784">
        <f>C54+C64</f>
        <v>28088</v>
      </c>
    </row>
    <row r="75" spans="1:3" s="361" customFormat="1" ht="16.5" thickBot="1">
      <c r="A75" s="357" t="s">
        <v>17</v>
      </c>
      <c r="B75" s="343" t="s">
        <v>587</v>
      </c>
      <c r="C75" s="360">
        <f>'15. ÖNKORMÁNYZAT'!C90+'INT. ÖSSZES'!C37</f>
        <v>0</v>
      </c>
    </row>
    <row r="76" spans="1:4" s="345" customFormat="1" ht="16.5" thickBot="1">
      <c r="A76" s="342" t="s">
        <v>18</v>
      </c>
      <c r="B76" s="348" t="s">
        <v>574</v>
      </c>
      <c r="C76" s="344">
        <f>C53+C74+C75</f>
        <v>1516282</v>
      </c>
      <c r="D76" s="785"/>
    </row>
    <row r="77" spans="1:3" s="63" customFormat="1" ht="15.75">
      <c r="A77" s="1065"/>
      <c r="B77" s="1065"/>
      <c r="C77" s="1065"/>
    </row>
    <row r="78" spans="1:3" s="63" customFormat="1" ht="15.75">
      <c r="A78" s="332"/>
      <c r="B78" s="4"/>
      <c r="C78" s="262" t="s">
        <v>682</v>
      </c>
    </row>
    <row r="79" spans="1:3" ht="15.75">
      <c r="A79" s="1068" t="s">
        <v>19</v>
      </c>
      <c r="B79" s="1068"/>
      <c r="C79" s="1068"/>
    </row>
    <row r="80" spans="1:3" ht="16.5" thickBot="1">
      <c r="A80" s="1066" t="s">
        <v>116</v>
      </c>
      <c r="B80" s="1066"/>
      <c r="C80" s="265" t="s">
        <v>29</v>
      </c>
    </row>
    <row r="81" spans="1:3" ht="32.25" thickBot="1">
      <c r="A81" s="331" t="s">
        <v>1</v>
      </c>
      <c r="B81" s="65" t="s">
        <v>20</v>
      </c>
      <c r="C81" s="266" t="s">
        <v>497</v>
      </c>
    </row>
    <row r="82" spans="1:3" s="63" customFormat="1" ht="16.5" thickBot="1">
      <c r="A82" s="331">
        <v>1</v>
      </c>
      <c r="B82" s="65">
        <v>2</v>
      </c>
      <c r="C82" s="370">
        <v>3</v>
      </c>
    </row>
    <row r="83" spans="1:3" s="361" customFormat="1" ht="16.5" thickBot="1">
      <c r="A83" s="786" t="s">
        <v>3</v>
      </c>
      <c r="B83" s="766" t="s">
        <v>527</v>
      </c>
      <c r="C83" s="767">
        <f>C84+C85+C86+C87+C93</f>
        <v>1097565</v>
      </c>
    </row>
    <row r="84" spans="1:3" ht="15.75">
      <c r="A84" s="72" t="s">
        <v>75</v>
      </c>
      <c r="B84" s="77" t="s">
        <v>21</v>
      </c>
      <c r="C84" s="280">
        <v>342399</v>
      </c>
    </row>
    <row r="85" spans="1:3" ht="15.75">
      <c r="A85" s="68" t="s">
        <v>76</v>
      </c>
      <c r="B85" s="78" t="s">
        <v>141</v>
      </c>
      <c r="C85" s="281">
        <v>88677</v>
      </c>
    </row>
    <row r="86" spans="1:3" ht="15.75">
      <c r="A86" s="68" t="s">
        <v>77</v>
      </c>
      <c r="B86" s="78" t="s">
        <v>103</v>
      </c>
      <c r="C86" s="281">
        <v>523527</v>
      </c>
    </row>
    <row r="87" spans="1:3" ht="15.75">
      <c r="A87" s="68" t="s">
        <v>78</v>
      </c>
      <c r="B87" s="79" t="s">
        <v>349</v>
      </c>
      <c r="C87" s="281">
        <f>SUM(C88:C92)</f>
        <v>142962</v>
      </c>
    </row>
    <row r="88" spans="1:3" s="168" customFormat="1" ht="18.75" customHeight="1">
      <c r="A88" s="174" t="s">
        <v>243</v>
      </c>
      <c r="B88" s="175" t="s">
        <v>216</v>
      </c>
      <c r="C88" s="282">
        <v>0</v>
      </c>
    </row>
    <row r="89" spans="1:3" s="168" customFormat="1" ht="18.75" customHeight="1">
      <c r="A89" s="174" t="s">
        <v>244</v>
      </c>
      <c r="B89" s="176" t="s">
        <v>531</v>
      </c>
      <c r="C89" s="282">
        <v>2354</v>
      </c>
    </row>
    <row r="90" spans="1:3" s="168" customFormat="1" ht="18.75" customHeight="1">
      <c r="A90" s="174" t="s">
        <v>245</v>
      </c>
      <c r="B90" s="175" t="s">
        <v>292</v>
      </c>
      <c r="C90" s="282">
        <v>15431</v>
      </c>
    </row>
    <row r="91" spans="1:3" s="168" customFormat="1" ht="18.75" customHeight="1">
      <c r="A91" s="174" t="s">
        <v>246</v>
      </c>
      <c r="B91" s="175" t="s">
        <v>422</v>
      </c>
      <c r="C91" s="282">
        <f>'15. ÖNKORMÁNYZAT'!C106+'INT. ÖSSZES'!C52</f>
        <v>0</v>
      </c>
    </row>
    <row r="92" spans="1:3" s="168" customFormat="1" ht="18.75" customHeight="1">
      <c r="A92" s="174" t="s">
        <v>288</v>
      </c>
      <c r="B92" s="175" t="s">
        <v>219</v>
      </c>
      <c r="C92" s="282">
        <v>125177</v>
      </c>
    </row>
    <row r="93" spans="1:3" ht="16.5" thickBot="1">
      <c r="A93" s="68" t="s">
        <v>112</v>
      </c>
      <c r="B93" s="80" t="s">
        <v>142</v>
      </c>
      <c r="C93" s="283">
        <f>'15. ÖNKORMÁNYZAT'!C108+'INT. ÖSSZES'!C52</f>
        <v>0</v>
      </c>
    </row>
    <row r="94" spans="1:3" s="361" customFormat="1" ht="16.5" thickBot="1">
      <c r="A94" s="357" t="s">
        <v>4</v>
      </c>
      <c r="B94" s="769" t="s">
        <v>549</v>
      </c>
      <c r="C94" s="770">
        <f>SUM(C95:C99)</f>
        <v>310533</v>
      </c>
    </row>
    <row r="95" spans="1:3" ht="15.75">
      <c r="A95" s="206" t="s">
        <v>81</v>
      </c>
      <c r="B95" s="207" t="s">
        <v>144</v>
      </c>
      <c r="C95" s="284">
        <v>309263</v>
      </c>
    </row>
    <row r="96" spans="1:3" ht="15.75">
      <c r="A96" s="192" t="s">
        <v>82</v>
      </c>
      <c r="B96" s="78" t="s">
        <v>145</v>
      </c>
      <c r="C96" s="285">
        <v>1270</v>
      </c>
    </row>
    <row r="97" spans="1:3" ht="15.75">
      <c r="A97" s="192" t="s">
        <v>83</v>
      </c>
      <c r="B97" s="78" t="s">
        <v>146</v>
      </c>
      <c r="C97" s="285">
        <v>0</v>
      </c>
    </row>
    <row r="98" spans="1:3" ht="15.75">
      <c r="A98" s="192" t="s">
        <v>84</v>
      </c>
      <c r="B98" s="78" t="s">
        <v>147</v>
      </c>
      <c r="C98" s="285">
        <f>'15. ÖNKORMÁNYZAT'!C113</f>
        <v>0</v>
      </c>
    </row>
    <row r="99" spans="1:3" ht="15.75">
      <c r="A99" s="192" t="s">
        <v>85</v>
      </c>
      <c r="B99" s="78" t="s">
        <v>303</v>
      </c>
      <c r="C99" s="285">
        <f>SUM(C100:C103)</f>
        <v>0</v>
      </c>
    </row>
    <row r="100" spans="1:3" s="168" customFormat="1" ht="18" customHeight="1">
      <c r="A100" s="169" t="s">
        <v>299</v>
      </c>
      <c r="B100" s="176" t="s">
        <v>217</v>
      </c>
      <c r="C100" s="286">
        <v>0</v>
      </c>
    </row>
    <row r="101" spans="1:3" s="168" customFormat="1" ht="18" customHeight="1">
      <c r="A101" s="169" t="s">
        <v>300</v>
      </c>
      <c r="B101" s="176" t="s">
        <v>518</v>
      </c>
      <c r="C101" s="286">
        <f>'15. ÖNKORMÁNYZAT'!C116+'INT. ÖSSZES'!C59</f>
        <v>0</v>
      </c>
    </row>
    <row r="102" spans="1:3" s="168" customFormat="1" ht="18" customHeight="1">
      <c r="A102" s="169" t="s">
        <v>301</v>
      </c>
      <c r="B102" s="176" t="s">
        <v>235</v>
      </c>
      <c r="C102" s="286">
        <f>'15. ÖNKORMÁNYZAT'!C117+'INT. ÖSSZES'!C60</f>
        <v>0</v>
      </c>
    </row>
    <row r="103" spans="1:3" s="168" customFormat="1" ht="18" customHeight="1" thickBot="1">
      <c r="A103" s="174" t="s">
        <v>302</v>
      </c>
      <c r="B103" s="176" t="s">
        <v>236</v>
      </c>
      <c r="C103" s="282">
        <f>'15. ÖNKORMÁNYZAT'!C118+'INT. ÖSSZES'!C61</f>
        <v>0</v>
      </c>
    </row>
    <row r="104" spans="1:3" s="359" customFormat="1" ht="16.5" thickBot="1">
      <c r="A104" s="342" t="s">
        <v>5</v>
      </c>
      <c r="B104" s="371" t="s">
        <v>221</v>
      </c>
      <c r="C104" s="373">
        <f>'15. ÖNKORMÁNYZAT'!C119+'INT. ÖSSZES'!C63</f>
        <v>0</v>
      </c>
    </row>
    <row r="105" spans="1:3" s="359" customFormat="1" ht="16.5" thickBot="1">
      <c r="A105" s="342" t="s">
        <v>6</v>
      </c>
      <c r="B105" s="371" t="s">
        <v>348</v>
      </c>
      <c r="C105" s="373">
        <f>SUM(C106:C107)</f>
        <v>4960</v>
      </c>
    </row>
    <row r="106" spans="1:3" s="168" customFormat="1" ht="18.75" customHeight="1">
      <c r="A106" s="205" t="s">
        <v>351</v>
      </c>
      <c r="B106" s="171" t="s">
        <v>350</v>
      </c>
      <c r="C106" s="337">
        <v>4960</v>
      </c>
    </row>
    <row r="107" spans="1:3" ht="16.5" thickBot="1">
      <c r="A107" s="170" t="s">
        <v>352</v>
      </c>
      <c r="B107" s="336" t="s">
        <v>353</v>
      </c>
      <c r="C107" s="327">
        <v>0</v>
      </c>
    </row>
    <row r="108" spans="1:3" s="384" customFormat="1" ht="49.5" customHeight="1" thickBot="1">
      <c r="A108" s="381" t="s">
        <v>7</v>
      </c>
      <c r="B108" s="382" t="s">
        <v>120</v>
      </c>
      <c r="C108" s="383">
        <f>C83+C94+C104+C105</f>
        <v>1413058</v>
      </c>
    </row>
    <row r="109" spans="1:3" s="345" customFormat="1" ht="16.5" thickBot="1">
      <c r="A109" s="342" t="s">
        <v>8</v>
      </c>
      <c r="B109" s="385" t="s">
        <v>578</v>
      </c>
      <c r="C109" s="386">
        <f>C110+C116</f>
        <v>11773</v>
      </c>
    </row>
    <row r="110" spans="1:3" s="63" customFormat="1" ht="15.75">
      <c r="A110" s="72" t="s">
        <v>69</v>
      </c>
      <c r="B110" s="77" t="s">
        <v>579</v>
      </c>
      <c r="C110" s="288">
        <f>SUM(C111:C115)</f>
        <v>5823</v>
      </c>
    </row>
    <row r="111" spans="1:3" s="195" customFormat="1" ht="18" customHeight="1">
      <c r="A111" s="196" t="s">
        <v>71</v>
      </c>
      <c r="B111" s="197" t="s">
        <v>149</v>
      </c>
      <c r="C111" s="289">
        <f>'15. ÖNKORMÁNYZAT'!C126</f>
        <v>0</v>
      </c>
    </row>
    <row r="112" spans="1:3" s="195" customFormat="1" ht="18" customHeight="1">
      <c r="A112" s="196" t="s">
        <v>72</v>
      </c>
      <c r="B112" s="197" t="s">
        <v>150</v>
      </c>
      <c r="C112" s="289">
        <f>'15. ÖNKORMÁNYZAT'!C127</f>
        <v>0</v>
      </c>
    </row>
    <row r="113" spans="1:3" s="195" customFormat="1" ht="18" customHeight="1">
      <c r="A113" s="196" t="s">
        <v>73</v>
      </c>
      <c r="B113" s="197" t="s">
        <v>121</v>
      </c>
      <c r="C113" s="289">
        <f>'15. ÖNKORMÁNYZAT'!C128</f>
        <v>0</v>
      </c>
    </row>
    <row r="114" spans="1:3" s="195" customFormat="1" ht="18" customHeight="1">
      <c r="A114" s="196" t="s">
        <v>354</v>
      </c>
      <c r="B114" s="197" t="s">
        <v>122</v>
      </c>
      <c r="C114" s="289">
        <v>5823</v>
      </c>
    </row>
    <row r="115" spans="1:3" s="195" customFormat="1" ht="18" customHeight="1">
      <c r="A115" s="196" t="s">
        <v>575</v>
      </c>
      <c r="B115" s="197" t="s">
        <v>151</v>
      </c>
      <c r="C115" s="289">
        <f>'15. ÖNKORMÁNYZAT'!C130</f>
        <v>0</v>
      </c>
    </row>
    <row r="116" spans="1:3" s="63" customFormat="1" ht="15.75">
      <c r="A116" s="68" t="s">
        <v>70</v>
      </c>
      <c r="B116" s="78" t="s">
        <v>580</v>
      </c>
      <c r="C116" s="290">
        <f>SUM(C117:C120)</f>
        <v>5950</v>
      </c>
    </row>
    <row r="117" spans="1:3" s="195" customFormat="1" ht="18" customHeight="1">
      <c r="A117" s="196" t="s">
        <v>355</v>
      </c>
      <c r="B117" s="197" t="s">
        <v>149</v>
      </c>
      <c r="C117" s="289"/>
    </row>
    <row r="118" spans="1:3" s="195" customFormat="1" ht="18" customHeight="1">
      <c r="A118" s="196" t="s">
        <v>356</v>
      </c>
      <c r="B118" s="197" t="s">
        <v>121</v>
      </c>
      <c r="C118" s="289">
        <f>'15. ÖNKORMÁNYZAT'!C133</f>
        <v>0</v>
      </c>
    </row>
    <row r="119" spans="1:3" s="195" customFormat="1" ht="18" customHeight="1">
      <c r="A119" s="196" t="s">
        <v>357</v>
      </c>
      <c r="B119" s="197" t="s">
        <v>122</v>
      </c>
      <c r="C119" s="289">
        <v>5950</v>
      </c>
    </row>
    <row r="120" spans="1:3" s="195" customFormat="1" ht="18" customHeight="1" thickBot="1">
      <c r="A120" s="302" t="s">
        <v>576</v>
      </c>
      <c r="B120" s="303" t="s">
        <v>151</v>
      </c>
      <c r="C120" s="304">
        <f>'15. ÖNKORMÁNYZAT'!C135</f>
        <v>0</v>
      </c>
    </row>
    <row r="121" spans="1:3" s="384" customFormat="1" ht="49.5" customHeight="1" thickBot="1">
      <c r="A121" s="381" t="s">
        <v>9</v>
      </c>
      <c r="B121" s="382" t="s">
        <v>581</v>
      </c>
      <c r="C121" s="383">
        <f>C110+C116</f>
        <v>11773</v>
      </c>
    </row>
    <row r="122" spans="1:3" s="345" customFormat="1" ht="16.5" thickBot="1">
      <c r="A122" s="342" t="s">
        <v>582</v>
      </c>
      <c r="B122" s="385" t="s">
        <v>359</v>
      </c>
      <c r="C122" s="386">
        <f>'15. ÖNKORMÁNYZAT'!C137+'INT. ÖSSZES'!C66</f>
        <v>0</v>
      </c>
    </row>
    <row r="123" spans="1:9" s="345" customFormat="1" ht="16.5" thickBot="1">
      <c r="A123" s="342" t="s">
        <v>11</v>
      </c>
      <c r="B123" s="385" t="s">
        <v>360</v>
      </c>
      <c r="C123" s="372">
        <f>C108+C121+C122</f>
        <v>1424831</v>
      </c>
      <c r="F123" s="387"/>
      <c r="G123" s="387"/>
      <c r="H123" s="387"/>
      <c r="I123" s="387"/>
    </row>
    <row r="124" spans="1:3" s="63" customFormat="1" ht="15.75">
      <c r="A124" s="1002"/>
      <c r="B124" s="1002"/>
      <c r="C124" s="1002"/>
    </row>
    <row r="126" spans="1:3" ht="15.75">
      <c r="A126" s="1069" t="s">
        <v>123</v>
      </c>
      <c r="B126" s="1069"/>
      <c r="C126" s="1069"/>
    </row>
    <row r="127" spans="1:3" ht="16.5" thickBot="1">
      <c r="A127" s="1066" t="s">
        <v>117</v>
      </c>
      <c r="B127" s="1066"/>
      <c r="C127" s="265" t="s">
        <v>29</v>
      </c>
    </row>
    <row r="128" spans="1:4" s="392" customFormat="1" ht="19.5" thickBot="1">
      <c r="A128" s="388" t="s">
        <v>3</v>
      </c>
      <c r="B128" s="389" t="s">
        <v>389</v>
      </c>
      <c r="C128" s="390">
        <f>C53-C108</f>
        <v>75136</v>
      </c>
      <c r="D128" s="391"/>
    </row>
    <row r="129" spans="1:4" s="89" customFormat="1" ht="18.75">
      <c r="A129" s="796"/>
      <c r="B129" s="108"/>
      <c r="C129" s="797"/>
      <c r="D129" s="798"/>
    </row>
    <row r="130" ht="15.75">
      <c r="C130" s="292"/>
    </row>
    <row r="131" spans="1:3" s="86" customFormat="1" ht="18.75">
      <c r="A131" s="1062" t="s">
        <v>584</v>
      </c>
      <c r="B131" s="1062"/>
      <c r="C131" s="1062"/>
    </row>
    <row r="132" spans="1:3" s="86" customFormat="1" ht="19.5" thickBot="1">
      <c r="A132" s="1066" t="s">
        <v>118</v>
      </c>
      <c r="B132" s="1066"/>
      <c r="C132" s="265" t="s">
        <v>29</v>
      </c>
    </row>
    <row r="133" spans="1:3" s="376" customFormat="1" ht="19.5" thickBot="1">
      <c r="A133" s="374" t="s">
        <v>3</v>
      </c>
      <c r="B133" s="393" t="s">
        <v>589</v>
      </c>
      <c r="C133" s="394">
        <f>C134-C137</f>
        <v>16315</v>
      </c>
    </row>
    <row r="134" spans="1:3" s="86" customFormat="1" ht="18.75">
      <c r="A134" s="76" t="s">
        <v>75</v>
      </c>
      <c r="B134" s="789" t="s">
        <v>590</v>
      </c>
      <c r="C134" s="293">
        <f>SUM(C135:C136)</f>
        <v>28088</v>
      </c>
    </row>
    <row r="135" spans="1:3" s="202" customFormat="1" ht="18.75" customHeight="1">
      <c r="A135" s="169" t="s">
        <v>152</v>
      </c>
      <c r="B135" s="790" t="s">
        <v>591</v>
      </c>
      <c r="C135" s="294">
        <f>C55+C65</f>
        <v>0</v>
      </c>
    </row>
    <row r="136" spans="1:3" s="202" customFormat="1" ht="18.75" customHeight="1">
      <c r="A136" s="169" t="s">
        <v>153</v>
      </c>
      <c r="B136" s="791" t="s">
        <v>592</v>
      </c>
      <c r="C136" s="295">
        <f>C59+C68</f>
        <v>28088</v>
      </c>
    </row>
    <row r="137" spans="1:3" s="86" customFormat="1" ht="18.75">
      <c r="A137" s="194" t="s">
        <v>76</v>
      </c>
      <c r="B137" s="336" t="s">
        <v>593</v>
      </c>
      <c r="C137" s="296">
        <f>SUM(C138:C139)</f>
        <v>11773</v>
      </c>
    </row>
    <row r="138" spans="1:3" s="202" customFormat="1" ht="18" customHeight="1">
      <c r="A138" s="174" t="s">
        <v>154</v>
      </c>
      <c r="B138" s="792" t="s">
        <v>594</v>
      </c>
      <c r="C138" s="297">
        <f>C110</f>
        <v>5823</v>
      </c>
    </row>
    <row r="139" spans="1:3" s="202" customFormat="1" ht="18" customHeight="1" thickBot="1">
      <c r="A139" s="177" t="s">
        <v>155</v>
      </c>
      <c r="B139" s="823" t="s">
        <v>595</v>
      </c>
      <c r="C139" s="298">
        <f>C116</f>
        <v>5950</v>
      </c>
    </row>
    <row r="140" spans="1:3" s="202" customFormat="1" ht="18" customHeight="1">
      <c r="A140" s="793"/>
      <c r="B140" s="794"/>
      <c r="C140" s="795"/>
    </row>
    <row r="141" spans="1:3" s="202" customFormat="1" ht="18" customHeight="1">
      <c r="A141" s="1062" t="s">
        <v>596</v>
      </c>
      <c r="B141" s="1062"/>
      <c r="C141" s="1062"/>
    </row>
    <row r="142" spans="1:3" s="202" customFormat="1" ht="18" customHeight="1" thickBot="1">
      <c r="A142" s="1063" t="s">
        <v>597</v>
      </c>
      <c r="B142" s="1063"/>
      <c r="C142" s="265" t="s">
        <v>29</v>
      </c>
    </row>
    <row r="143" spans="1:3" s="805" customFormat="1" ht="18" customHeight="1">
      <c r="A143" s="803" t="s">
        <v>3</v>
      </c>
      <c r="B143" s="801" t="s">
        <v>598</v>
      </c>
      <c r="C143" s="804">
        <f>C65</f>
        <v>0</v>
      </c>
    </row>
    <row r="144" spans="1:3" s="805" customFormat="1" ht="18" customHeight="1">
      <c r="A144" s="806" t="s">
        <v>4</v>
      </c>
      <c r="B144" s="802" t="s">
        <v>599</v>
      </c>
      <c r="C144" s="807">
        <f>C68</f>
        <v>8595</v>
      </c>
    </row>
    <row r="145" spans="1:3" s="202" customFormat="1" ht="18" customHeight="1" thickBot="1">
      <c r="A145" s="808" t="s">
        <v>5</v>
      </c>
      <c r="B145" s="799" t="s">
        <v>600</v>
      </c>
      <c r="C145" s="800"/>
    </row>
    <row r="146" spans="1:3" s="202" customFormat="1" ht="18" customHeight="1">
      <c r="A146" s="793"/>
      <c r="B146" s="794"/>
      <c r="C146" s="795"/>
    </row>
    <row r="147" spans="1:3" s="86" customFormat="1" ht="19.5" thickBot="1">
      <c r="A147" s="334"/>
      <c r="C147" s="299"/>
    </row>
    <row r="148" spans="1:3" s="86" customFormat="1" ht="19.5" thickBot="1">
      <c r="A148" s="335" t="s">
        <v>173</v>
      </c>
      <c r="B148" s="204"/>
      <c r="C148" s="300">
        <v>152</v>
      </c>
    </row>
    <row r="149" spans="1:3" s="86" customFormat="1" ht="19.5" thickBot="1">
      <c r="A149" s="335" t="s">
        <v>174</v>
      </c>
      <c r="B149" s="204"/>
      <c r="C149" s="300">
        <v>5</v>
      </c>
    </row>
  </sheetData>
  <mergeCells count="13">
    <mergeCell ref="A142:B142"/>
    <mergeCell ref="A127:B127"/>
    <mergeCell ref="A131:C131"/>
    <mergeCell ref="A132:B132"/>
    <mergeCell ref="A141:C141"/>
    <mergeCell ref="A79:C79"/>
    <mergeCell ref="A80:B80"/>
    <mergeCell ref="A124:C124"/>
    <mergeCell ref="A126:C126"/>
    <mergeCell ref="A2:C2"/>
    <mergeCell ref="A3:B3"/>
    <mergeCell ref="A6:B6"/>
    <mergeCell ref="A77:C77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77" max="2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G66"/>
  <sheetViews>
    <sheetView view="pageBreakPreview" zoomScale="75" zoomScaleSheetLayoutView="75" workbookViewId="0" topLeftCell="A39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689</v>
      </c>
    </row>
    <row r="2" spans="1:3" s="83" customFormat="1" ht="25.5" customHeight="1">
      <c r="A2" s="1131" t="s">
        <v>247</v>
      </c>
      <c r="B2" s="1132"/>
      <c r="C2" s="764" t="s">
        <v>39</v>
      </c>
    </row>
    <row r="3" spans="1:3" s="83" customFormat="1" ht="19.5" thickBot="1">
      <c r="A3" s="1133" t="s">
        <v>249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177834</v>
      </c>
    </row>
    <row r="11" spans="1:3" s="89" customFormat="1" ht="18" customHeight="1">
      <c r="A11" s="92" t="s">
        <v>75</v>
      </c>
      <c r="B11" s="93" t="s">
        <v>237</v>
      </c>
      <c r="C11" s="313">
        <v>177834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0</v>
      </c>
    </row>
    <row r="14" spans="1:3" s="89" customFormat="1" ht="18" customHeight="1">
      <c r="A14" s="92" t="s">
        <v>81</v>
      </c>
      <c r="B14" s="117" t="s">
        <v>511</v>
      </c>
      <c r="C14" s="314">
        <v>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2" t="s">
        <v>241</v>
      </c>
      <c r="C18" s="390">
        <v>91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177925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177925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177925</v>
      </c>
    </row>
    <row r="42" spans="1:3" ht="18" customHeight="1">
      <c r="A42" s="101" t="s">
        <v>75</v>
      </c>
      <c r="B42" s="109" t="s">
        <v>21</v>
      </c>
      <c r="C42" s="322">
        <v>126929</v>
      </c>
    </row>
    <row r="43" spans="1:3" ht="18" customHeight="1">
      <c r="A43" s="95" t="s">
        <v>76</v>
      </c>
      <c r="B43" s="110" t="s">
        <v>141</v>
      </c>
      <c r="C43" s="323">
        <v>34230</v>
      </c>
    </row>
    <row r="44" spans="1:3" ht="18" customHeight="1">
      <c r="A44" s="95" t="s">
        <v>77</v>
      </c>
      <c r="B44" s="110" t="s">
        <v>103</v>
      </c>
      <c r="C44" s="323">
        <v>16766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0</v>
      </c>
    </row>
    <row r="52" spans="1:3" ht="18" customHeight="1">
      <c r="A52" s="92" t="s">
        <v>81</v>
      </c>
      <c r="B52" s="110" t="s">
        <v>144</v>
      </c>
      <c r="C52" s="325">
        <v>0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177925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177925</v>
      </c>
      <c r="D63" s="114"/>
      <c r="E63" s="96"/>
      <c r="F63" s="96"/>
      <c r="G63" s="96"/>
    </row>
    <row r="64" spans="1:3" s="89" customFormat="1" ht="12.75" customHeight="1" thickBot="1">
      <c r="A64" s="1135"/>
      <c r="B64" s="1135"/>
      <c r="C64" s="1135"/>
    </row>
    <row r="65" spans="1:3" ht="21" customHeight="1" thickBot="1">
      <c r="A65" s="115" t="s">
        <v>173</v>
      </c>
      <c r="B65" s="116"/>
      <c r="C65" s="326">
        <v>62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64:C64"/>
    <mergeCell ref="A2:B2"/>
    <mergeCell ref="A3:B3"/>
    <mergeCell ref="A6:B6"/>
    <mergeCell ref="A35:C35"/>
    <mergeCell ref="A37:C37"/>
    <mergeCell ref="A38:B38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2" fitToWidth="3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G66"/>
  <sheetViews>
    <sheetView view="pageBreakPreview" zoomScaleSheetLayoutView="100" workbookViewId="0" topLeftCell="B45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690</v>
      </c>
    </row>
    <row r="2" spans="1:3" s="83" customFormat="1" ht="25.5" customHeight="1">
      <c r="A2" s="1131" t="s">
        <v>247</v>
      </c>
      <c r="B2" s="1132"/>
      <c r="C2" s="764" t="s">
        <v>509</v>
      </c>
    </row>
    <row r="3" spans="1:3" s="83" customFormat="1" ht="19.5" thickBot="1">
      <c r="A3" s="1133" t="s">
        <v>248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53888</v>
      </c>
    </row>
    <row r="11" spans="1:3" s="89" customFormat="1" ht="18" customHeight="1">
      <c r="A11" s="92" t="s">
        <v>75</v>
      </c>
      <c r="B11" s="93" t="s">
        <v>237</v>
      </c>
      <c r="C11" s="313">
        <v>53888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670</v>
      </c>
    </row>
    <row r="14" spans="1:3" s="89" customFormat="1" ht="18" customHeight="1">
      <c r="A14" s="92" t="s">
        <v>81</v>
      </c>
      <c r="B14" s="117" t="s">
        <v>511</v>
      </c>
      <c r="C14" s="314">
        <v>670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2" t="s">
        <v>241</v>
      </c>
      <c r="C18" s="390">
        <v>44124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98682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98682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98682</v>
      </c>
    </row>
    <row r="42" spans="1:3" ht="18" customHeight="1">
      <c r="A42" s="101" t="s">
        <v>75</v>
      </c>
      <c r="B42" s="109" t="s">
        <v>21</v>
      </c>
      <c r="C42" s="322">
        <v>42214</v>
      </c>
    </row>
    <row r="43" spans="1:3" ht="18" customHeight="1">
      <c r="A43" s="95" t="s">
        <v>76</v>
      </c>
      <c r="B43" s="110" t="s">
        <v>141</v>
      </c>
      <c r="C43" s="323">
        <v>11076</v>
      </c>
    </row>
    <row r="44" spans="1:3" ht="18" customHeight="1">
      <c r="A44" s="95" t="s">
        <v>77</v>
      </c>
      <c r="B44" s="110" t="s">
        <v>103</v>
      </c>
      <c r="C44" s="323">
        <v>45392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0</v>
      </c>
    </row>
    <row r="52" spans="1:3" ht="18" customHeight="1">
      <c r="A52" s="92" t="s">
        <v>81</v>
      </c>
      <c r="B52" s="110" t="s">
        <v>144</v>
      </c>
      <c r="C52" s="325">
        <v>0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98682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98682</v>
      </c>
      <c r="D63" s="114"/>
      <c r="E63" s="96"/>
      <c r="F63" s="96"/>
      <c r="G63" s="96"/>
    </row>
    <row r="64" spans="1:3" s="89" customFormat="1" ht="12.75" customHeight="1" thickBot="1">
      <c r="A64" s="1135"/>
      <c r="B64" s="1135"/>
      <c r="C64" s="1135"/>
    </row>
    <row r="65" spans="1:3" ht="21" customHeight="1" thickBot="1">
      <c r="A65" s="115" t="s">
        <v>173</v>
      </c>
      <c r="B65" s="116"/>
      <c r="C65" s="326">
        <v>26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64:C64"/>
    <mergeCell ref="A2:B2"/>
    <mergeCell ref="A3:B3"/>
    <mergeCell ref="A6:B6"/>
    <mergeCell ref="A35:C35"/>
    <mergeCell ref="A37:C37"/>
    <mergeCell ref="A38:B38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2" fitToWidth="3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G66"/>
  <sheetViews>
    <sheetView view="pageBreakPreview" zoomScaleSheetLayoutView="100" workbookViewId="0" topLeftCell="B45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691</v>
      </c>
    </row>
    <row r="2" spans="1:3" s="83" customFormat="1" ht="25.5" customHeight="1">
      <c r="A2" s="1131" t="s">
        <v>247</v>
      </c>
      <c r="B2" s="1132"/>
      <c r="C2" s="764" t="s">
        <v>602</v>
      </c>
    </row>
    <row r="3" spans="1:3" s="83" customFormat="1" ht="19.5" thickBot="1">
      <c r="A3" s="1133" t="s">
        <v>510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16009</v>
      </c>
    </row>
    <row r="11" spans="1:3" s="89" customFormat="1" ht="18" customHeight="1">
      <c r="A11" s="92" t="s">
        <v>75</v>
      </c>
      <c r="B11" s="93" t="s">
        <v>237</v>
      </c>
      <c r="C11" s="313">
        <v>16009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19894</v>
      </c>
    </row>
    <row r="14" spans="1:3" s="89" customFormat="1" ht="18" customHeight="1">
      <c r="A14" s="92" t="s">
        <v>81</v>
      </c>
      <c r="B14" s="117" t="s">
        <v>511</v>
      </c>
      <c r="C14" s="314">
        <v>17135</v>
      </c>
    </row>
    <row r="15" spans="1:3" s="753" customFormat="1" ht="18" customHeight="1">
      <c r="A15" s="754" t="s">
        <v>256</v>
      </c>
      <c r="B15" s="755" t="s">
        <v>512</v>
      </c>
      <c r="C15" s="756">
        <v>16026</v>
      </c>
    </row>
    <row r="16" spans="1:3" s="89" customFormat="1" ht="18" customHeight="1">
      <c r="A16" s="95" t="s">
        <v>82</v>
      </c>
      <c r="B16" s="117" t="s">
        <v>513</v>
      </c>
      <c r="C16" s="315">
        <v>2759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2759</v>
      </c>
    </row>
    <row r="18" spans="1:3" s="392" customFormat="1" ht="18" customHeight="1" thickBot="1">
      <c r="A18" s="411" t="s">
        <v>5</v>
      </c>
      <c r="B18" s="412" t="s">
        <v>241</v>
      </c>
      <c r="C18" s="390">
        <v>700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36603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36603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32884</v>
      </c>
    </row>
    <row r="42" spans="1:3" ht="18" customHeight="1">
      <c r="A42" s="101" t="s">
        <v>75</v>
      </c>
      <c r="B42" s="109" t="s">
        <v>21</v>
      </c>
      <c r="C42" s="322">
        <v>16510</v>
      </c>
    </row>
    <row r="43" spans="1:3" ht="18" customHeight="1">
      <c r="A43" s="95" t="s">
        <v>76</v>
      </c>
      <c r="B43" s="110" t="s">
        <v>141</v>
      </c>
      <c r="C43" s="323">
        <v>4488</v>
      </c>
    </row>
    <row r="44" spans="1:3" ht="18" customHeight="1">
      <c r="A44" s="95" t="s">
        <v>77</v>
      </c>
      <c r="B44" s="110" t="s">
        <v>103</v>
      </c>
      <c r="C44" s="323">
        <v>11886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2759</v>
      </c>
    </row>
    <row r="52" spans="1:3" ht="18" customHeight="1">
      <c r="A52" s="92" t="s">
        <v>81</v>
      </c>
      <c r="B52" s="110" t="s">
        <v>144</v>
      </c>
      <c r="C52" s="325">
        <v>2759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960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36603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36603</v>
      </c>
      <c r="D63" s="114"/>
      <c r="E63" s="96"/>
      <c r="F63" s="96"/>
      <c r="G63" s="96"/>
    </row>
    <row r="64" spans="1:3" s="89" customFormat="1" ht="12.75" customHeight="1" thickBot="1">
      <c r="A64" s="1135"/>
      <c r="B64" s="1135"/>
      <c r="C64" s="1135"/>
    </row>
    <row r="65" spans="1:3" ht="21" customHeight="1" thickBot="1">
      <c r="A65" s="115" t="s">
        <v>173</v>
      </c>
      <c r="B65" s="116"/>
      <c r="C65" s="326">
        <v>6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64:C64"/>
    <mergeCell ref="A2:B2"/>
    <mergeCell ref="A3:B3"/>
    <mergeCell ref="A6:B6"/>
    <mergeCell ref="A35:C35"/>
    <mergeCell ref="A37:C37"/>
    <mergeCell ref="A38:B38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2" fitToWidth="3" horizontalDpi="600" verticalDpi="6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SheetLayoutView="100" workbookViewId="0" topLeftCell="B1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718</v>
      </c>
    </row>
    <row r="2" spans="1:3" s="83" customFormat="1" ht="25.5" customHeight="1">
      <c r="A2" s="1131" t="s">
        <v>247</v>
      </c>
      <c r="B2" s="1132"/>
      <c r="C2" s="764" t="s">
        <v>603</v>
      </c>
    </row>
    <row r="3" spans="1:3" s="83" customFormat="1" ht="19.5" thickBot="1">
      <c r="A3" s="1133" t="s">
        <v>250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91" t="s">
        <v>694</v>
      </c>
      <c r="B8" s="891" t="s">
        <v>695</v>
      </c>
      <c r="C8" s="892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14122</v>
      </c>
    </row>
    <row r="11" spans="1:3" s="89" customFormat="1" ht="18" customHeight="1">
      <c r="A11" s="92" t="s">
        <v>75</v>
      </c>
      <c r="B11" s="93" t="s">
        <v>237</v>
      </c>
      <c r="C11" s="313">
        <v>14122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5352</v>
      </c>
    </row>
    <row r="14" spans="1:3" s="89" customFormat="1" ht="18" customHeight="1">
      <c r="A14" s="92" t="s">
        <v>81</v>
      </c>
      <c r="B14" s="117" t="s">
        <v>511</v>
      </c>
      <c r="C14" s="314">
        <v>5352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2" t="s">
        <v>241</v>
      </c>
      <c r="C18" s="390">
        <v>900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20374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20374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20374</v>
      </c>
    </row>
    <row r="42" spans="1:3" ht="18" customHeight="1">
      <c r="A42" s="101" t="s">
        <v>75</v>
      </c>
      <c r="B42" s="109" t="s">
        <v>21</v>
      </c>
      <c r="C42" s="322">
        <v>13470</v>
      </c>
    </row>
    <row r="43" spans="1:3" ht="18" customHeight="1">
      <c r="A43" s="95" t="s">
        <v>76</v>
      </c>
      <c r="B43" s="110" t="s">
        <v>141</v>
      </c>
      <c r="C43" s="323">
        <v>3621</v>
      </c>
    </row>
    <row r="44" spans="1:3" ht="18" customHeight="1">
      <c r="A44" s="95" t="s">
        <v>77</v>
      </c>
      <c r="B44" s="110" t="s">
        <v>103</v>
      </c>
      <c r="C44" s="323">
        <v>3283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0</v>
      </c>
    </row>
    <row r="52" spans="1:3" ht="18" customHeight="1">
      <c r="A52" s="92" t="s">
        <v>81</v>
      </c>
      <c r="B52" s="110" t="s">
        <v>144</v>
      </c>
      <c r="C52" s="325">
        <v>0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20374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20374</v>
      </c>
      <c r="D63" s="114"/>
      <c r="E63" s="96"/>
      <c r="F63" s="96"/>
      <c r="G63" s="96"/>
    </row>
    <row r="64" spans="1:3" s="89" customFormat="1" ht="12.75" customHeight="1" thickBot="1">
      <c r="A64" s="1136"/>
      <c r="B64" s="1136"/>
      <c r="C64" s="1136"/>
    </row>
    <row r="65" spans="1:3" ht="21" customHeight="1" thickBot="1">
      <c r="A65" s="115" t="s">
        <v>173</v>
      </c>
      <c r="B65" s="116"/>
      <c r="C65" s="326">
        <v>5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64:C64"/>
    <mergeCell ref="A2:B2"/>
    <mergeCell ref="A3:B3"/>
    <mergeCell ref="A6:B6"/>
    <mergeCell ref="A35:C35"/>
    <mergeCell ref="A37:C37"/>
    <mergeCell ref="A38:B38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2" fitToWidth="3"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G66"/>
  <sheetViews>
    <sheetView view="pageBreakPreview" zoomScaleSheetLayoutView="100" workbookViewId="0" topLeftCell="B45">
      <selection activeCell="B66" activeCellId="1" sqref="G111 B66"/>
    </sheetView>
  </sheetViews>
  <sheetFormatPr defaultColWidth="9.00390625" defaultRowHeight="12.75"/>
  <cols>
    <col min="1" max="1" width="15.00390625" style="86" customWidth="1"/>
    <col min="2" max="2" width="121.875" style="86" customWidth="1"/>
    <col min="3" max="3" width="24.375" style="299" customWidth="1"/>
    <col min="4" max="16384" width="9.375" style="86" customWidth="1"/>
  </cols>
  <sheetData>
    <row r="1" spans="1:3" s="82" customFormat="1" ht="21" customHeight="1" thickBot="1">
      <c r="A1" s="81"/>
      <c r="C1" s="305" t="s">
        <v>703</v>
      </c>
    </row>
    <row r="2" spans="1:3" s="83" customFormat="1" ht="25.5" customHeight="1">
      <c r="A2" s="1131" t="s">
        <v>247</v>
      </c>
      <c r="B2" s="1132"/>
      <c r="C2" s="764" t="s">
        <v>604</v>
      </c>
    </row>
    <row r="3" spans="1:3" s="83" customFormat="1" ht="19.5" thickBot="1">
      <c r="A3" s="1133" t="s">
        <v>251</v>
      </c>
      <c r="B3" s="1134"/>
      <c r="C3" s="307"/>
    </row>
    <row r="4" spans="1:3" s="83" customFormat="1" ht="18.75">
      <c r="A4" s="84"/>
      <c r="B4" s="84"/>
      <c r="C4" s="308"/>
    </row>
    <row r="5" spans="1:3" ht="18.75">
      <c r="A5" s="85" t="s">
        <v>0</v>
      </c>
      <c r="B5" s="85"/>
      <c r="C5" s="309"/>
    </row>
    <row r="6" spans="1:3" ht="15.75" customHeight="1" thickBot="1">
      <c r="A6" s="1130"/>
      <c r="B6" s="1130"/>
      <c r="C6" s="310" t="s">
        <v>29</v>
      </c>
    </row>
    <row r="7" spans="1:3" ht="37.5" customHeight="1" thickBot="1">
      <c r="A7" s="87" t="s">
        <v>50</v>
      </c>
      <c r="B7" s="87" t="s">
        <v>2</v>
      </c>
      <c r="C7" s="311" t="s">
        <v>497</v>
      </c>
    </row>
    <row r="8" spans="1:3" s="89" customFormat="1" ht="18" customHeight="1" thickBot="1">
      <c r="A8" s="88" t="s">
        <v>694</v>
      </c>
      <c r="B8" s="88" t="s">
        <v>695</v>
      </c>
      <c r="C8" s="406" t="s">
        <v>696</v>
      </c>
    </row>
    <row r="9" spans="1:3" s="89" customFormat="1" ht="18" customHeight="1" thickBot="1">
      <c r="A9" s="90"/>
      <c r="B9" s="91"/>
      <c r="C9" s="312"/>
    </row>
    <row r="10" spans="1:3" s="392" customFormat="1" ht="18" customHeight="1" thickBot="1">
      <c r="A10" s="408" t="s">
        <v>3</v>
      </c>
      <c r="B10" s="409" t="s">
        <v>289</v>
      </c>
      <c r="C10" s="410">
        <f>SUM(C11:C12)</f>
        <v>16923</v>
      </c>
    </row>
    <row r="11" spans="1:3" s="89" customFormat="1" ht="18" customHeight="1">
      <c r="A11" s="92" t="s">
        <v>75</v>
      </c>
      <c r="B11" s="93" t="s">
        <v>237</v>
      </c>
      <c r="C11" s="313">
        <v>16923</v>
      </c>
    </row>
    <row r="12" spans="1:3" s="89" customFormat="1" ht="18" customHeight="1" thickBot="1">
      <c r="A12" s="92" t="s">
        <v>76</v>
      </c>
      <c r="B12" s="93" t="s">
        <v>238</v>
      </c>
      <c r="C12" s="313">
        <v>0</v>
      </c>
    </row>
    <row r="13" spans="1:3" s="392" customFormat="1" ht="18" customHeight="1" thickBot="1">
      <c r="A13" s="411" t="s">
        <v>4</v>
      </c>
      <c r="B13" s="412" t="s">
        <v>502</v>
      </c>
      <c r="C13" s="390">
        <f>C14+C16</f>
        <v>0</v>
      </c>
    </row>
    <row r="14" spans="1:3" s="89" customFormat="1" ht="18" customHeight="1">
      <c r="A14" s="92" t="s">
        <v>81</v>
      </c>
      <c r="B14" s="117" t="s">
        <v>511</v>
      </c>
      <c r="C14" s="314">
        <v>0</v>
      </c>
    </row>
    <row r="15" spans="1:3" s="753" customFormat="1" ht="18" customHeight="1">
      <c r="A15" s="754" t="s">
        <v>256</v>
      </c>
      <c r="B15" s="755" t="s">
        <v>512</v>
      </c>
      <c r="C15" s="756">
        <v>0</v>
      </c>
    </row>
    <row r="16" spans="1:3" s="89" customFormat="1" ht="18" customHeight="1">
      <c r="A16" s="95" t="s">
        <v>82</v>
      </c>
      <c r="B16" s="117" t="s">
        <v>513</v>
      </c>
      <c r="C16" s="315">
        <v>0</v>
      </c>
    </row>
    <row r="17" spans="1:3" s="753" customFormat="1" ht="18" customHeight="1" thickBot="1">
      <c r="A17" s="750" t="s">
        <v>261</v>
      </c>
      <c r="B17" s="751" t="s">
        <v>512</v>
      </c>
      <c r="C17" s="752">
        <v>0</v>
      </c>
    </row>
    <row r="18" spans="1:3" s="392" customFormat="1" ht="18" customHeight="1" thickBot="1">
      <c r="A18" s="411" t="s">
        <v>5</v>
      </c>
      <c r="B18" s="412" t="s">
        <v>241</v>
      </c>
      <c r="C18" s="390">
        <v>11849</v>
      </c>
    </row>
    <row r="19" spans="1:3" s="376" customFormat="1" ht="18" customHeight="1" thickBot="1">
      <c r="A19" s="415" t="s">
        <v>6</v>
      </c>
      <c r="B19" s="412" t="s">
        <v>520</v>
      </c>
      <c r="C19" s="394">
        <f>SUM(C20:C21)</f>
        <v>0</v>
      </c>
    </row>
    <row r="20" spans="1:3" s="89" customFormat="1" ht="18" customHeight="1">
      <c r="A20" s="92" t="s">
        <v>351</v>
      </c>
      <c r="B20" s="97" t="s">
        <v>104</v>
      </c>
      <c r="C20" s="318">
        <v>0</v>
      </c>
    </row>
    <row r="21" spans="1:3" s="89" customFormat="1" ht="18" customHeight="1" thickBot="1">
      <c r="A21" s="98" t="s">
        <v>352</v>
      </c>
      <c r="B21" s="99" t="s">
        <v>314</v>
      </c>
      <c r="C21" s="319">
        <v>0</v>
      </c>
    </row>
    <row r="22" spans="1:3" s="392" customFormat="1" ht="18" customHeight="1" thickBot="1">
      <c r="A22" s="416" t="s">
        <v>7</v>
      </c>
      <c r="B22" s="412" t="s">
        <v>521</v>
      </c>
      <c r="C22" s="417">
        <f>SUM(C23:C24)</f>
        <v>0</v>
      </c>
    </row>
    <row r="23" spans="1:3" s="89" customFormat="1" ht="18" customHeight="1">
      <c r="A23" s="92" t="s">
        <v>67</v>
      </c>
      <c r="B23" s="97" t="s">
        <v>363</v>
      </c>
      <c r="C23" s="318">
        <v>0</v>
      </c>
    </row>
    <row r="24" spans="1:3" s="89" customFormat="1" ht="18" customHeight="1" thickBot="1">
      <c r="A24" s="98" t="s">
        <v>68</v>
      </c>
      <c r="B24" s="99" t="s">
        <v>364</v>
      </c>
      <c r="C24" s="319">
        <v>0</v>
      </c>
    </row>
    <row r="25" spans="1:3" s="392" customFormat="1" ht="18" customHeight="1" thickBot="1">
      <c r="A25" s="411" t="s">
        <v>8</v>
      </c>
      <c r="B25" s="413" t="s">
        <v>523</v>
      </c>
      <c r="C25" s="418">
        <f>SUM(C26:C27)</f>
        <v>0</v>
      </c>
    </row>
    <row r="26" spans="1:3" s="89" customFormat="1" ht="18" customHeight="1">
      <c r="A26" s="101" t="s">
        <v>69</v>
      </c>
      <c r="B26" s="102" t="s">
        <v>230</v>
      </c>
      <c r="C26" s="320">
        <v>0</v>
      </c>
    </row>
    <row r="27" spans="1:3" s="89" customFormat="1" ht="18" customHeight="1" thickBot="1">
      <c r="A27" s="103" t="s">
        <v>522</v>
      </c>
      <c r="B27" s="104" t="s">
        <v>231</v>
      </c>
      <c r="C27" s="317">
        <v>0</v>
      </c>
    </row>
    <row r="28" spans="1:3" s="392" customFormat="1" ht="18" customHeight="1" thickBot="1">
      <c r="A28" s="416" t="s">
        <v>9</v>
      </c>
      <c r="B28" s="412" t="s">
        <v>524</v>
      </c>
      <c r="C28" s="417">
        <v>0</v>
      </c>
    </row>
    <row r="29" spans="1:3" s="380" customFormat="1" ht="26.25" customHeight="1" thickBot="1">
      <c r="A29" s="404" t="s">
        <v>10</v>
      </c>
      <c r="B29" s="378" t="s">
        <v>525</v>
      </c>
      <c r="C29" s="379">
        <f>C10+C13+C18+C19+C22+C25+C28</f>
        <v>28772</v>
      </c>
    </row>
    <row r="30" spans="1:3" s="392" customFormat="1" ht="18" customHeight="1" thickBot="1">
      <c r="A30" s="374" t="s">
        <v>11</v>
      </c>
      <c r="B30" s="419" t="s">
        <v>529</v>
      </c>
      <c r="C30" s="420">
        <f>SUM(C31:C32)</f>
        <v>0</v>
      </c>
    </row>
    <row r="31" spans="1:3" s="89" customFormat="1" ht="18" customHeight="1">
      <c r="A31" s="105" t="s">
        <v>205</v>
      </c>
      <c r="B31" s="106" t="s">
        <v>346</v>
      </c>
      <c r="C31" s="320">
        <v>0</v>
      </c>
    </row>
    <row r="32" spans="1:3" s="89" customFormat="1" ht="18" customHeight="1" thickBot="1">
      <c r="A32" s="103" t="s">
        <v>232</v>
      </c>
      <c r="B32" s="104" t="s">
        <v>347</v>
      </c>
      <c r="C32" s="317">
        <v>0</v>
      </c>
    </row>
    <row r="33" spans="1:3" s="376" customFormat="1" ht="18" customHeight="1" thickBot="1">
      <c r="A33" s="374" t="s">
        <v>12</v>
      </c>
      <c r="B33" s="412" t="s">
        <v>530</v>
      </c>
      <c r="C33" s="375">
        <v>0</v>
      </c>
    </row>
    <row r="34" spans="1:3" s="89" customFormat="1" ht="26.25" customHeight="1" thickBot="1">
      <c r="A34" s="94" t="s">
        <v>13</v>
      </c>
      <c r="B34" s="100" t="s">
        <v>526</v>
      </c>
      <c r="C34" s="291">
        <f>C29+C30+C33</f>
        <v>28772</v>
      </c>
    </row>
    <row r="35" spans="1:3" s="89" customFormat="1" ht="22.5" customHeight="1">
      <c r="A35" s="1135"/>
      <c r="B35" s="1135"/>
      <c r="C35" s="1135"/>
    </row>
    <row r="36" spans="1:3" s="89" customFormat="1" ht="12.75" customHeight="1">
      <c r="A36" s="107"/>
      <c r="B36" s="108"/>
      <c r="C36" s="321"/>
    </row>
    <row r="37" spans="1:3" ht="16.5" customHeight="1">
      <c r="A37" s="1129" t="s">
        <v>19</v>
      </c>
      <c r="B37" s="1129"/>
      <c r="C37" s="1129"/>
    </row>
    <row r="38" spans="1:3" ht="16.5" customHeight="1" thickBot="1">
      <c r="A38" s="1130"/>
      <c r="B38" s="1130"/>
      <c r="C38" s="310" t="s">
        <v>29</v>
      </c>
    </row>
    <row r="39" spans="1:3" ht="37.5" customHeight="1" thickBot="1">
      <c r="A39" s="90" t="s">
        <v>1</v>
      </c>
      <c r="B39" s="91" t="s">
        <v>20</v>
      </c>
      <c r="C39" s="311" t="s">
        <v>497</v>
      </c>
    </row>
    <row r="40" spans="1:3" s="89" customFormat="1" ht="18" customHeight="1" thickBot="1">
      <c r="A40" s="90">
        <v>1</v>
      </c>
      <c r="B40" s="91">
        <v>2</v>
      </c>
      <c r="C40" s="407">
        <v>3</v>
      </c>
    </row>
    <row r="41" spans="1:3" s="376" customFormat="1" ht="18" customHeight="1" thickBot="1">
      <c r="A41" s="757" t="s">
        <v>3</v>
      </c>
      <c r="B41" s="758" t="s">
        <v>527</v>
      </c>
      <c r="C41" s="759">
        <f>C42+C43+C44+C45+C50</f>
        <v>28772</v>
      </c>
    </row>
    <row r="42" spans="1:3" ht="18" customHeight="1">
      <c r="A42" s="101" t="s">
        <v>75</v>
      </c>
      <c r="B42" s="109" t="s">
        <v>21</v>
      </c>
      <c r="C42" s="322">
        <v>11440</v>
      </c>
    </row>
    <row r="43" spans="1:3" ht="18" customHeight="1">
      <c r="A43" s="95" t="s">
        <v>76</v>
      </c>
      <c r="B43" s="110" t="s">
        <v>141</v>
      </c>
      <c r="C43" s="323">
        <v>3041</v>
      </c>
    </row>
    <row r="44" spans="1:3" ht="18" customHeight="1">
      <c r="A44" s="95" t="s">
        <v>77</v>
      </c>
      <c r="B44" s="110" t="s">
        <v>103</v>
      </c>
      <c r="C44" s="323">
        <v>14291</v>
      </c>
    </row>
    <row r="45" spans="1:3" ht="18" customHeight="1">
      <c r="A45" s="95" t="s">
        <v>242</v>
      </c>
      <c r="B45" s="111" t="s">
        <v>588</v>
      </c>
      <c r="C45" s="323">
        <f>SUM(C46:C49)</f>
        <v>0</v>
      </c>
    </row>
    <row r="46" spans="1:3" s="202" customFormat="1" ht="18" customHeight="1">
      <c r="A46" s="203" t="s">
        <v>243</v>
      </c>
      <c r="B46" s="421" t="s">
        <v>531</v>
      </c>
      <c r="C46" s="422">
        <v>0</v>
      </c>
    </row>
    <row r="47" spans="1:3" s="202" customFormat="1" ht="18" customHeight="1">
      <c r="A47" s="203" t="s">
        <v>244</v>
      </c>
      <c r="B47" s="421" t="s">
        <v>218</v>
      </c>
      <c r="C47" s="422">
        <v>0</v>
      </c>
    </row>
    <row r="48" spans="1:3" s="202" customFormat="1" ht="18" customHeight="1">
      <c r="A48" s="203" t="s">
        <v>245</v>
      </c>
      <c r="B48" s="421" t="s">
        <v>422</v>
      </c>
      <c r="C48" s="422">
        <v>0</v>
      </c>
    </row>
    <row r="49" spans="1:3" s="202" customFormat="1" ht="18" customHeight="1">
      <c r="A49" s="203" t="s">
        <v>246</v>
      </c>
      <c r="B49" s="421" t="s">
        <v>219</v>
      </c>
      <c r="C49" s="787">
        <v>0</v>
      </c>
    </row>
    <row r="50" spans="1:3" ht="18" customHeight="1" thickBot="1">
      <c r="A50" s="95" t="s">
        <v>112</v>
      </c>
      <c r="B50" s="112" t="s">
        <v>142</v>
      </c>
      <c r="C50" s="324">
        <v>0</v>
      </c>
    </row>
    <row r="51" spans="1:3" s="376" customFormat="1" ht="18" customHeight="1" thickBot="1">
      <c r="A51" s="415" t="s">
        <v>4</v>
      </c>
      <c r="B51" s="393" t="s">
        <v>528</v>
      </c>
      <c r="C51" s="761">
        <f>SUM(C52:C54)</f>
        <v>0</v>
      </c>
    </row>
    <row r="52" spans="1:3" ht="18" customHeight="1">
      <c r="A52" s="92" t="s">
        <v>81</v>
      </c>
      <c r="B52" s="110" t="s">
        <v>144</v>
      </c>
      <c r="C52" s="325">
        <v>0</v>
      </c>
    </row>
    <row r="53" spans="1:3" ht="18" customHeight="1">
      <c r="A53" s="92" t="s">
        <v>82</v>
      </c>
      <c r="B53" s="110" t="s">
        <v>145</v>
      </c>
      <c r="C53" s="323">
        <v>0</v>
      </c>
    </row>
    <row r="54" spans="1:3" ht="18" customHeight="1">
      <c r="A54" s="92" t="s">
        <v>83</v>
      </c>
      <c r="B54" s="110" t="s">
        <v>267</v>
      </c>
      <c r="C54" s="323">
        <f>SUM(C55:C57)</f>
        <v>0</v>
      </c>
    </row>
    <row r="55" spans="1:3" s="202" customFormat="1" ht="18" customHeight="1">
      <c r="A55" s="203" t="s">
        <v>224</v>
      </c>
      <c r="B55" s="423" t="s">
        <v>518</v>
      </c>
      <c r="C55" s="422">
        <v>0</v>
      </c>
    </row>
    <row r="56" spans="1:3" s="202" customFormat="1" ht="18" customHeight="1">
      <c r="A56" s="203" t="s">
        <v>223</v>
      </c>
      <c r="B56" s="424" t="s">
        <v>235</v>
      </c>
      <c r="C56" s="425">
        <v>0</v>
      </c>
    </row>
    <row r="57" spans="1:3" s="202" customFormat="1" ht="18" customHeight="1">
      <c r="A57" s="426" t="s">
        <v>225</v>
      </c>
      <c r="B57" s="423" t="s">
        <v>236</v>
      </c>
      <c r="C57" s="422">
        <v>0</v>
      </c>
    </row>
    <row r="58" spans="1:3" s="202" customFormat="1" ht="18" customHeight="1" thickBot="1">
      <c r="A58" s="762"/>
      <c r="B58" s="763" t="s">
        <v>532</v>
      </c>
      <c r="C58" s="760">
        <v>0</v>
      </c>
    </row>
    <row r="59" spans="1:3" s="395" customFormat="1" ht="18" customHeight="1" thickBot="1">
      <c r="A59" s="411" t="s">
        <v>5</v>
      </c>
      <c r="B59" s="389" t="s">
        <v>221</v>
      </c>
      <c r="C59" s="427">
        <v>0</v>
      </c>
    </row>
    <row r="60" spans="1:3" s="395" customFormat="1" ht="18" customHeight="1" thickBot="1">
      <c r="A60" s="411" t="s">
        <v>6</v>
      </c>
      <c r="B60" s="389" t="s">
        <v>392</v>
      </c>
      <c r="C60" s="427">
        <v>0</v>
      </c>
    </row>
    <row r="61" spans="1:3" s="436" customFormat="1" ht="33.75" customHeight="1" thickBot="1">
      <c r="A61" s="434" t="s">
        <v>7</v>
      </c>
      <c r="B61" s="378" t="s">
        <v>120</v>
      </c>
      <c r="C61" s="435">
        <f>C41+C51+C60</f>
        <v>28772</v>
      </c>
    </row>
    <row r="62" spans="1:3" s="395" customFormat="1" ht="18" customHeight="1" thickBot="1">
      <c r="A62" s="429" t="s">
        <v>8</v>
      </c>
      <c r="B62" s="430" t="s">
        <v>222</v>
      </c>
      <c r="C62" s="431">
        <v>0</v>
      </c>
    </row>
    <row r="63" spans="1:7" ht="28.5" customHeight="1" thickBot="1">
      <c r="A63" s="94" t="s">
        <v>9</v>
      </c>
      <c r="B63" s="113" t="s">
        <v>391</v>
      </c>
      <c r="C63" s="287">
        <f>C61+C62</f>
        <v>28772</v>
      </c>
      <c r="D63" s="114"/>
      <c r="E63" s="96"/>
      <c r="F63" s="96"/>
      <c r="G63" s="96"/>
    </row>
    <row r="64" spans="1:3" s="89" customFormat="1" ht="12.75" customHeight="1" thickBot="1">
      <c r="A64" s="1136"/>
      <c r="B64" s="1136"/>
      <c r="C64" s="1136"/>
    </row>
    <row r="65" spans="1:3" ht="21" customHeight="1" thickBot="1">
      <c r="A65" s="115" t="s">
        <v>173</v>
      </c>
      <c r="B65" s="116"/>
      <c r="C65" s="326">
        <v>6</v>
      </c>
    </row>
    <row r="66" spans="1:3" ht="21" customHeight="1" thickBot="1">
      <c r="A66" s="115" t="s">
        <v>174</v>
      </c>
      <c r="B66" s="116"/>
      <c r="C66" s="326">
        <v>0</v>
      </c>
    </row>
  </sheetData>
  <sheetProtection/>
  <mergeCells count="7">
    <mergeCell ref="A64:C64"/>
    <mergeCell ref="A2:B2"/>
    <mergeCell ref="A3:B3"/>
    <mergeCell ref="A6:B6"/>
    <mergeCell ref="A35:C35"/>
    <mergeCell ref="A37:C37"/>
    <mergeCell ref="A38:B38"/>
  </mergeCells>
  <printOptions horizontalCentered="1" verticalCentered="1"/>
  <pageMargins left="0.7874015748031497" right="0.7874015748031497" top="0.5905511811023623" bottom="0.6692913385826772" header="0.5511811023622047" footer="0.5905511811023623"/>
  <pageSetup fitToHeight="2" fitToWidth="3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B10">
      <selection activeCell="C2" sqref="C2:G2"/>
    </sheetView>
  </sheetViews>
  <sheetFormatPr defaultColWidth="9.00390625" defaultRowHeight="12.75"/>
  <cols>
    <col min="1" max="1" width="22.875" style="149" customWidth="1"/>
    <col min="2" max="2" width="65.875" style="120" customWidth="1"/>
    <col min="3" max="7" width="37.00390625" style="120" customWidth="1"/>
    <col min="8" max="16384" width="22.875" style="120" customWidth="1"/>
  </cols>
  <sheetData>
    <row r="2" spans="1:7" s="119" customFormat="1" ht="27" customHeight="1">
      <c r="A2" s="142" t="s">
        <v>182</v>
      </c>
      <c r="B2" s="118"/>
      <c r="C2" s="1137"/>
      <c r="D2" s="1138"/>
      <c r="E2" s="1138"/>
      <c r="F2" s="1138"/>
      <c r="G2" s="1139"/>
    </row>
    <row r="3" spans="1:7" s="119" customFormat="1" ht="18.75">
      <c r="A3" s="143"/>
      <c r="B3" s="118"/>
      <c r="C3" s="118"/>
      <c r="D3" s="118"/>
      <c r="E3" s="118"/>
      <c r="F3" s="118"/>
      <c r="G3" s="118"/>
    </row>
    <row r="4" spans="1:7" s="119" customFormat="1" ht="24.75" customHeight="1">
      <c r="A4" s="142" t="s">
        <v>183</v>
      </c>
      <c r="B4" s="118"/>
      <c r="C4" s="1140"/>
      <c r="D4" s="1141"/>
      <c r="E4" s="1141"/>
      <c r="F4" s="1141"/>
      <c r="G4" s="1142"/>
    </row>
    <row r="5" spans="1:7" s="119" customFormat="1" ht="19.5" thickBot="1">
      <c r="A5" s="143"/>
      <c r="B5" s="118"/>
      <c r="C5" s="118"/>
      <c r="D5" s="118"/>
      <c r="E5" s="118"/>
      <c r="F5" s="118"/>
      <c r="G5" s="118"/>
    </row>
    <row r="6" spans="1:7" ht="15" customHeight="1" thickBot="1">
      <c r="A6" s="144" t="s">
        <v>271</v>
      </c>
      <c r="B6" s="119"/>
      <c r="C6" s="162"/>
      <c r="D6" s="137" t="s">
        <v>272</v>
      </c>
      <c r="E6" s="118"/>
      <c r="F6" s="118"/>
      <c r="G6" s="118"/>
    </row>
    <row r="7" spans="1:7" ht="15" customHeight="1" thickBot="1">
      <c r="A7" s="144"/>
      <c r="B7" s="119"/>
      <c r="C7" s="119"/>
      <c r="D7" s="118"/>
      <c r="E7" s="118"/>
      <c r="F7" s="118"/>
      <c r="G7" s="118"/>
    </row>
    <row r="8" spans="1:7" ht="15" customHeight="1" thickBot="1">
      <c r="A8" s="144" t="s">
        <v>273</v>
      </c>
      <c r="B8" s="118"/>
      <c r="C8" s="163"/>
      <c r="D8" s="137" t="s">
        <v>274</v>
      </c>
      <c r="E8" s="137"/>
      <c r="F8" s="118"/>
      <c r="G8" s="118"/>
    </row>
    <row r="9" spans="1:7" ht="15" customHeight="1" thickBot="1">
      <c r="A9" s="144"/>
      <c r="B9" s="118"/>
      <c r="C9" s="118"/>
      <c r="D9" s="118"/>
      <c r="E9" s="118"/>
      <c r="F9" s="118"/>
      <c r="G9" s="118"/>
    </row>
    <row r="10" spans="1:7" s="123" customFormat="1" ht="76.5" customHeight="1" thickBot="1">
      <c r="A10" s="145" t="s">
        <v>285</v>
      </c>
      <c r="B10" s="121" t="s">
        <v>184</v>
      </c>
      <c r="C10" s="121" t="s">
        <v>185</v>
      </c>
      <c r="D10" s="121" t="s">
        <v>186</v>
      </c>
      <c r="E10" s="121" t="s">
        <v>187</v>
      </c>
      <c r="F10" s="121" t="s">
        <v>270</v>
      </c>
      <c r="G10" s="122" t="s">
        <v>27</v>
      </c>
    </row>
    <row r="11" spans="1:7" ht="54" customHeight="1">
      <c r="A11" s="146" t="s">
        <v>3</v>
      </c>
      <c r="B11" s="124" t="s">
        <v>188</v>
      </c>
      <c r="C11" s="125"/>
      <c r="D11" s="125"/>
      <c r="E11" s="125"/>
      <c r="F11" s="125"/>
      <c r="G11" s="126">
        <f>SUM(C11:F11)</f>
        <v>0</v>
      </c>
    </row>
    <row r="12" spans="1:7" ht="54" customHeight="1">
      <c r="A12" s="147" t="s">
        <v>4</v>
      </c>
      <c r="B12" s="127" t="s">
        <v>189</v>
      </c>
      <c r="C12" s="128"/>
      <c r="D12" s="128"/>
      <c r="E12" s="128"/>
      <c r="F12" s="128"/>
      <c r="G12" s="129">
        <f aca="true" t="shared" si="0" ref="G12:G23">SUM(C12:F12)</f>
        <v>0</v>
      </c>
    </row>
    <row r="13" spans="1:7" ht="54" customHeight="1">
      <c r="A13" s="147" t="s">
        <v>5</v>
      </c>
      <c r="B13" s="127" t="s">
        <v>190</v>
      </c>
      <c r="C13" s="128"/>
      <c r="D13" s="128"/>
      <c r="E13" s="128"/>
      <c r="F13" s="128"/>
      <c r="G13" s="129">
        <f t="shared" si="0"/>
        <v>0</v>
      </c>
    </row>
    <row r="14" spans="1:7" ht="54" customHeight="1">
      <c r="A14" s="147" t="s">
        <v>6</v>
      </c>
      <c r="B14" s="127" t="s">
        <v>191</v>
      </c>
      <c r="C14" s="128"/>
      <c r="D14" s="128"/>
      <c r="E14" s="128"/>
      <c r="F14" s="128"/>
      <c r="G14" s="129">
        <f t="shared" si="0"/>
        <v>0</v>
      </c>
    </row>
    <row r="15" spans="1:7" ht="54" customHeight="1">
      <c r="A15" s="147" t="s">
        <v>7</v>
      </c>
      <c r="B15" s="127" t="s">
        <v>284</v>
      </c>
      <c r="C15" s="128"/>
      <c r="D15" s="128"/>
      <c r="E15" s="128"/>
      <c r="F15" s="128"/>
      <c r="G15" s="129">
        <f t="shared" si="0"/>
        <v>0</v>
      </c>
    </row>
    <row r="16" spans="1:7" s="134" customFormat="1" ht="54" customHeight="1">
      <c r="A16" s="151" t="s">
        <v>8</v>
      </c>
      <c r="B16" s="152" t="s">
        <v>281</v>
      </c>
      <c r="C16" s="153">
        <f>C17+C21+C22</f>
        <v>0</v>
      </c>
      <c r="D16" s="153">
        <f>D17+D21+D22</f>
        <v>0</v>
      </c>
      <c r="E16" s="153">
        <f>E17+E21+E22</f>
        <v>0</v>
      </c>
      <c r="F16" s="153">
        <f>F17+F21+F22</f>
        <v>0</v>
      </c>
      <c r="G16" s="129">
        <f t="shared" si="0"/>
        <v>0</v>
      </c>
    </row>
    <row r="17" spans="1:7" ht="54" customHeight="1">
      <c r="A17" s="150" t="s">
        <v>69</v>
      </c>
      <c r="B17" s="130" t="s">
        <v>280</v>
      </c>
      <c r="C17" s="131">
        <f>SUM(C18:C20)</f>
        <v>0</v>
      </c>
      <c r="D17" s="131">
        <f>SUM(D18:D20)</f>
        <v>0</v>
      </c>
      <c r="E17" s="131">
        <f>SUM(E18:E20)</f>
        <v>0</v>
      </c>
      <c r="F17" s="131">
        <f>SUM(F18:F20)</f>
        <v>0</v>
      </c>
      <c r="G17" s="129">
        <f t="shared" si="0"/>
        <v>0</v>
      </c>
    </row>
    <row r="18" spans="1:7" s="141" customFormat="1" ht="54" customHeight="1">
      <c r="A18" s="138" t="s">
        <v>71</v>
      </c>
      <c r="B18" s="139" t="s">
        <v>275</v>
      </c>
      <c r="C18" s="140"/>
      <c r="D18" s="140"/>
      <c r="E18" s="140"/>
      <c r="F18" s="140"/>
      <c r="G18" s="129">
        <f t="shared" si="0"/>
        <v>0</v>
      </c>
    </row>
    <row r="19" spans="1:7" s="141" customFormat="1" ht="54" customHeight="1">
      <c r="A19" s="138" t="s">
        <v>72</v>
      </c>
      <c r="B19" s="139" t="s">
        <v>276</v>
      </c>
      <c r="C19" s="140"/>
      <c r="D19" s="140"/>
      <c r="E19" s="140"/>
      <c r="F19" s="140"/>
      <c r="G19" s="129">
        <f t="shared" si="0"/>
        <v>0</v>
      </c>
    </row>
    <row r="20" spans="1:7" s="141" customFormat="1" ht="54" customHeight="1">
      <c r="A20" s="138" t="s">
        <v>73</v>
      </c>
      <c r="B20" s="139" t="s">
        <v>277</v>
      </c>
      <c r="C20" s="140"/>
      <c r="D20" s="140"/>
      <c r="E20" s="140"/>
      <c r="F20" s="140"/>
      <c r="G20" s="129">
        <f t="shared" si="0"/>
        <v>0</v>
      </c>
    </row>
    <row r="21" spans="1:7" ht="54" customHeight="1">
      <c r="A21" s="150" t="s">
        <v>70</v>
      </c>
      <c r="B21" s="130" t="s">
        <v>279</v>
      </c>
      <c r="C21" s="131"/>
      <c r="D21" s="131"/>
      <c r="E21" s="131"/>
      <c r="F21" s="131"/>
      <c r="G21" s="129">
        <f t="shared" si="0"/>
        <v>0</v>
      </c>
    </row>
    <row r="22" spans="1:7" ht="54" customHeight="1">
      <c r="A22" s="150" t="s">
        <v>282</v>
      </c>
      <c r="B22" s="130" t="s">
        <v>278</v>
      </c>
      <c r="C22" s="131"/>
      <c r="D22" s="131"/>
      <c r="E22" s="131"/>
      <c r="F22" s="131"/>
      <c r="G22" s="129">
        <f t="shared" si="0"/>
        <v>0</v>
      </c>
    </row>
    <row r="23" spans="1:7" ht="54" customHeight="1" thickBot="1">
      <c r="A23" s="155" t="s">
        <v>9</v>
      </c>
      <c r="B23" s="130" t="s">
        <v>192</v>
      </c>
      <c r="C23" s="131"/>
      <c r="D23" s="131"/>
      <c r="E23" s="131"/>
      <c r="F23" s="131"/>
      <c r="G23" s="129">
        <f t="shared" si="0"/>
        <v>0</v>
      </c>
    </row>
    <row r="24" spans="1:7" s="134" customFormat="1" ht="54" customHeight="1" thickBot="1">
      <c r="A24" s="156" t="s">
        <v>10</v>
      </c>
      <c r="B24" s="154" t="s">
        <v>283</v>
      </c>
      <c r="C24" s="132">
        <f>C11+C12+C13+C14+C15+C16+C23</f>
        <v>0</v>
      </c>
      <c r="D24" s="132">
        <f>D11+D12+D13+D14+D15+D16+D23</f>
        <v>0</v>
      </c>
      <c r="E24" s="132">
        <f>E11+E12+E13+E14+E15+E16+E23</f>
        <v>0</v>
      </c>
      <c r="F24" s="132">
        <f>F11+F12+F13+F14+F15+F16+F23</f>
        <v>0</v>
      </c>
      <c r="G24" s="133">
        <f>SUM(C24:F24)</f>
        <v>0</v>
      </c>
    </row>
    <row r="25" spans="1:7" s="119" customFormat="1" ht="18.75">
      <c r="A25" s="143"/>
      <c r="B25" s="118"/>
      <c r="C25" s="118"/>
      <c r="D25" s="118"/>
      <c r="E25" s="118"/>
      <c r="F25" s="118"/>
      <c r="G25" s="118"/>
    </row>
    <row r="26" spans="1:7" s="119" customFormat="1" ht="18.75">
      <c r="A26" s="143"/>
      <c r="B26" s="118"/>
      <c r="C26" s="118"/>
      <c r="D26" s="118"/>
      <c r="E26" s="118"/>
      <c r="F26" s="118"/>
      <c r="G26" s="118"/>
    </row>
    <row r="27" spans="1:7" s="119" customFormat="1" ht="18.75">
      <c r="A27" s="143"/>
      <c r="B27" s="118"/>
      <c r="C27" s="118"/>
      <c r="D27" s="118"/>
      <c r="E27" s="118"/>
      <c r="F27" s="118"/>
      <c r="G27" s="118"/>
    </row>
    <row r="28" spans="1:7" s="119" customFormat="1" ht="18.75">
      <c r="A28" s="148" t="s">
        <v>508</v>
      </c>
      <c r="B28" s="118"/>
      <c r="C28" s="118"/>
      <c r="D28" s="118"/>
      <c r="E28" s="118"/>
      <c r="F28" s="118"/>
      <c r="G28" s="118"/>
    </row>
    <row r="29" spans="1:7" s="119" customFormat="1" ht="18.75">
      <c r="A29" s="143"/>
      <c r="B29" s="118"/>
      <c r="C29" s="118"/>
      <c r="D29" s="118"/>
      <c r="E29" s="118"/>
      <c r="F29" s="118"/>
      <c r="G29" s="118"/>
    </row>
    <row r="30" spans="1:7" ht="18.75">
      <c r="A30" s="143"/>
      <c r="B30" s="118"/>
      <c r="C30" s="118"/>
      <c r="D30" s="118"/>
      <c r="E30" s="118"/>
      <c r="F30" s="118"/>
      <c r="G30" s="118"/>
    </row>
    <row r="31" spans="1:7" ht="18.75">
      <c r="A31" s="143"/>
      <c r="B31" s="118"/>
      <c r="C31" s="158"/>
      <c r="D31" s="119"/>
      <c r="E31" s="160"/>
      <c r="F31" s="160"/>
      <c r="G31" s="161"/>
    </row>
    <row r="32" spans="1:7" ht="19.5">
      <c r="A32" s="143"/>
      <c r="B32" s="118"/>
      <c r="C32" s="157"/>
      <c r="F32" s="159" t="s">
        <v>193</v>
      </c>
      <c r="G32" s="118"/>
    </row>
    <row r="33" spans="3:6" ht="19.5">
      <c r="C33" s="135"/>
      <c r="D33" s="136"/>
      <c r="E33" s="136"/>
      <c r="F33" s="135"/>
    </row>
    <row r="34" spans="3:6" ht="19.5">
      <c r="C34" s="135"/>
      <c r="D34" s="136"/>
      <c r="E34" s="136"/>
      <c r="F34" s="135"/>
    </row>
  </sheetData>
  <sheetProtection/>
  <mergeCells count="2">
    <mergeCell ref="C2:G2"/>
    <mergeCell ref="C4:G4"/>
  </mergeCells>
  <printOptions horizontalCentered="1" verticalCentered="1"/>
  <pageMargins left="0.3937007874015748" right="0.3937007874015748" top="0.66" bottom="0.3937007874015748" header="0.27" footer="0.3937007874015748"/>
  <pageSetup fitToHeight="1" fitToWidth="1" horizontalDpi="300" verticalDpi="300" orientation="landscape" paperSize="9" scale="45" r:id="rId1"/>
  <headerFooter alignWithMargins="0">
    <oddHeader>&amp;C&amp;"Times New Roman CE,Félkövér"&amp;12
Adatszolgáltatás 
az elismert tartozásállományról&amp;R&amp;"Times New Roman CE,Félkövér dőlt"&amp;11 24. melléklet a .../2013. (.... 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26"/>
  <sheetViews>
    <sheetView view="pageBreakPreview" zoomScale="75" zoomScaleNormal="90" zoomScaleSheetLayoutView="75" workbookViewId="0" topLeftCell="A24">
      <selection activeCell="F92" sqref="F92"/>
    </sheetView>
  </sheetViews>
  <sheetFormatPr defaultColWidth="9.00390625" defaultRowHeight="12.75"/>
  <cols>
    <col min="1" max="1" width="9.625" style="1" customWidth="1"/>
    <col min="2" max="2" width="76.125" style="1" customWidth="1"/>
    <col min="3" max="5" width="18.875" style="951" customWidth="1"/>
    <col min="6" max="6" width="16.625" style="539" customWidth="1"/>
    <col min="7" max="7" width="16.625" style="1" customWidth="1"/>
    <col min="8" max="16384" width="9.375" style="1" customWidth="1"/>
  </cols>
  <sheetData>
    <row r="1" spans="1:7" ht="15.75" customHeight="1">
      <c r="A1" s="1146" t="s">
        <v>0</v>
      </c>
      <c r="B1" s="1146"/>
      <c r="C1" s="1146"/>
      <c r="D1" s="1146"/>
      <c r="E1" s="1146"/>
      <c r="F1" s="477"/>
      <c r="G1" s="477"/>
    </row>
    <row r="2" spans="1:6" ht="15.75" customHeight="1" thickBot="1">
      <c r="A2" s="1143" t="s">
        <v>115</v>
      </c>
      <c r="B2" s="1143"/>
      <c r="C2" s="923"/>
      <c r="D2" s="923"/>
      <c r="E2" s="952" t="s">
        <v>29</v>
      </c>
      <c r="F2" s="260"/>
    </row>
    <row r="3" spans="1:6" ht="26.25" thickBot="1">
      <c r="A3" s="478" t="s">
        <v>50</v>
      </c>
      <c r="B3" s="479" t="s">
        <v>2</v>
      </c>
      <c r="C3" s="480" t="s">
        <v>704</v>
      </c>
      <c r="D3" s="480" t="s">
        <v>705</v>
      </c>
      <c r="E3" s="481" t="s">
        <v>497</v>
      </c>
      <c r="F3" s="1"/>
    </row>
    <row r="4" spans="1:5" s="483" customFormat="1" ht="13.5" thickBot="1">
      <c r="A4" s="478" t="s">
        <v>694</v>
      </c>
      <c r="B4" s="479" t="s">
        <v>695</v>
      </c>
      <c r="C4" s="480" t="s">
        <v>696</v>
      </c>
      <c r="D4" s="480" t="s">
        <v>706</v>
      </c>
      <c r="E4" s="482" t="s">
        <v>747</v>
      </c>
    </row>
    <row r="5" spans="1:6" ht="13.5" thickBot="1">
      <c r="A5" s="478"/>
      <c r="B5" s="479"/>
      <c r="C5" s="924"/>
      <c r="D5" s="924"/>
      <c r="E5" s="536"/>
      <c r="F5" s="1"/>
    </row>
    <row r="6" spans="1:5" s="486" customFormat="1" ht="13.5" thickBot="1">
      <c r="A6" s="484" t="s">
        <v>3</v>
      </c>
      <c r="B6" s="485" t="s">
        <v>725</v>
      </c>
      <c r="C6" s="528">
        <f>C7+C8+C9+C12+C13+C14+C15+C16+C17+C18</f>
        <v>1392022</v>
      </c>
      <c r="D6" s="528">
        <f>D7+D8+D9+D12+D13+D14+D15+D16+D17+D18</f>
        <v>1305273</v>
      </c>
      <c r="E6" s="528">
        <f>E7+E8+E9+E12+E13+E14+E15+E16+E17+E18</f>
        <v>692681</v>
      </c>
    </row>
    <row r="7" spans="1:6" ht="12.75">
      <c r="A7" s="487" t="s">
        <v>719</v>
      </c>
      <c r="B7" s="488" t="s">
        <v>720</v>
      </c>
      <c r="C7" s="925"/>
      <c r="D7" s="925"/>
      <c r="E7" s="953">
        <v>617432</v>
      </c>
      <c r="F7" s="1"/>
    </row>
    <row r="8" spans="1:6" ht="12.75">
      <c r="A8" s="487" t="s">
        <v>76</v>
      </c>
      <c r="B8" s="488" t="s">
        <v>362</v>
      </c>
      <c r="C8" s="925">
        <v>941051</v>
      </c>
      <c r="D8" s="925">
        <v>764447</v>
      </c>
      <c r="E8" s="954"/>
      <c r="F8" s="1"/>
    </row>
    <row r="9" spans="1:6" ht="12.75">
      <c r="A9" s="487" t="s">
        <v>77</v>
      </c>
      <c r="B9" s="488" t="s">
        <v>430</v>
      </c>
      <c r="C9" s="925">
        <f>SUM(C10:C11)</f>
        <v>47092</v>
      </c>
      <c r="D9" s="925">
        <f>SUM(D10:D11)</f>
        <v>126083</v>
      </c>
      <c r="E9" s="954">
        <f>SUM(E10:E11)</f>
        <v>0</v>
      </c>
      <c r="F9" s="1"/>
    </row>
    <row r="10" spans="1:5" s="491" customFormat="1" ht="17.25" customHeight="1">
      <c r="A10" s="489" t="s">
        <v>721</v>
      </c>
      <c r="B10" s="490" t="s">
        <v>203</v>
      </c>
      <c r="C10" s="926">
        <v>31136</v>
      </c>
      <c r="D10" s="926">
        <v>100151</v>
      </c>
      <c r="E10" s="954">
        <f>'[1]1. MÉRLEG'!C13</f>
        <v>0</v>
      </c>
    </row>
    <row r="11" spans="1:5" s="491" customFormat="1" ht="17.25" customHeight="1">
      <c r="A11" s="489" t="s">
        <v>722</v>
      </c>
      <c r="B11" s="490" t="s">
        <v>204</v>
      </c>
      <c r="C11" s="926">
        <v>15956</v>
      </c>
      <c r="D11" s="926">
        <v>25932</v>
      </c>
      <c r="E11" s="954">
        <f>'[1]1. MÉRLEG'!C14</f>
        <v>0</v>
      </c>
    </row>
    <row r="12" spans="1:6" ht="12.75">
      <c r="A12" s="492" t="s">
        <v>78</v>
      </c>
      <c r="B12" s="488" t="s">
        <v>200</v>
      </c>
      <c r="C12" s="925">
        <v>0</v>
      </c>
      <c r="D12" s="925">
        <v>170292</v>
      </c>
      <c r="E12" s="954">
        <f>'[1]1. MÉRLEG'!C15</f>
        <v>0</v>
      </c>
      <c r="F12" s="1"/>
    </row>
    <row r="13" spans="1:6" ht="12.75">
      <c r="A13" s="492" t="s">
        <v>112</v>
      </c>
      <c r="B13" s="493" t="s">
        <v>201</v>
      </c>
      <c r="C13" s="927">
        <v>167141</v>
      </c>
      <c r="D13" s="927">
        <v>199113</v>
      </c>
      <c r="E13" s="954"/>
      <c r="F13" s="1"/>
    </row>
    <row r="14" spans="1:6" ht="12.75">
      <c r="A14" s="492" t="s">
        <v>79</v>
      </c>
      <c r="B14" s="493" t="s">
        <v>202</v>
      </c>
      <c r="C14" s="927">
        <v>5037</v>
      </c>
      <c r="D14" s="927"/>
      <c r="E14" s="954">
        <f>'[1]1. MÉRLEG'!C17</f>
        <v>0</v>
      </c>
      <c r="F14" s="1"/>
    </row>
    <row r="15" spans="1:6" ht="12.75">
      <c r="A15" s="492" t="s">
        <v>80</v>
      </c>
      <c r="B15" s="493" t="s">
        <v>34</v>
      </c>
      <c r="C15" s="927">
        <v>76023</v>
      </c>
      <c r="D15" s="927">
        <v>45338</v>
      </c>
      <c r="E15" s="954">
        <v>75249</v>
      </c>
      <c r="F15" s="1"/>
    </row>
    <row r="16" spans="1:6" ht="12.75">
      <c r="A16" s="492" t="s">
        <v>344</v>
      </c>
      <c r="B16" s="493" t="s">
        <v>341</v>
      </c>
      <c r="C16" s="927">
        <v>155678</v>
      </c>
      <c r="D16" s="927">
        <v>0</v>
      </c>
      <c r="E16" s="954">
        <v>0</v>
      </c>
      <c r="F16" s="1"/>
    </row>
    <row r="17" spans="1:6" ht="12.75">
      <c r="A17" s="492" t="s">
        <v>345</v>
      </c>
      <c r="B17" s="493" t="s">
        <v>342</v>
      </c>
      <c r="C17" s="927"/>
      <c r="D17" s="927">
        <v>0</v>
      </c>
      <c r="E17" s="954">
        <v>0</v>
      </c>
      <c r="F17" s="1"/>
    </row>
    <row r="18" spans="1:6" ht="13.5" thickBot="1">
      <c r="A18" s="492" t="s">
        <v>723</v>
      </c>
      <c r="B18" s="493" t="s">
        <v>343</v>
      </c>
      <c r="C18" s="927"/>
      <c r="D18" s="927">
        <v>0</v>
      </c>
      <c r="E18" s="955">
        <v>0</v>
      </c>
      <c r="F18" s="1"/>
    </row>
    <row r="19" spans="1:5" s="486" customFormat="1" ht="13.5" thickBot="1">
      <c r="A19" s="484" t="s">
        <v>4</v>
      </c>
      <c r="B19" s="485" t="s">
        <v>229</v>
      </c>
      <c r="C19" s="528">
        <f>C20+C22</f>
        <v>318604</v>
      </c>
      <c r="D19" s="528">
        <f>D20+D22</f>
        <v>1118367</v>
      </c>
      <c r="E19" s="528">
        <f>E20+E22</f>
        <v>437136</v>
      </c>
    </row>
    <row r="20" spans="1:6" ht="12.75">
      <c r="A20" s="487" t="s">
        <v>81</v>
      </c>
      <c r="B20" s="494" t="s">
        <v>726</v>
      </c>
      <c r="C20" s="925">
        <v>310203</v>
      </c>
      <c r="D20" s="925">
        <v>524764</v>
      </c>
      <c r="E20" s="956">
        <v>147595</v>
      </c>
      <c r="F20" s="1"/>
    </row>
    <row r="21" spans="1:6" ht="12.75">
      <c r="A21" s="492"/>
      <c r="B21" s="495" t="s">
        <v>727</v>
      </c>
      <c r="C21" s="928"/>
      <c r="D21" s="928">
        <v>10489</v>
      </c>
      <c r="E21" s="957">
        <v>38747</v>
      </c>
      <c r="F21" s="1"/>
    </row>
    <row r="22" spans="1:6" ht="12.75">
      <c r="A22" s="971" t="s">
        <v>82</v>
      </c>
      <c r="B22" s="545" t="s">
        <v>240</v>
      </c>
      <c r="C22" s="928">
        <v>8401</v>
      </c>
      <c r="D22" s="928">
        <v>593603</v>
      </c>
      <c r="E22" s="532">
        <v>289541</v>
      </c>
      <c r="F22" s="1"/>
    </row>
    <row r="23" spans="1:6" ht="13.5" thickBot="1">
      <c r="A23" s="971"/>
      <c r="B23" s="495" t="s">
        <v>727</v>
      </c>
      <c r="C23" s="929"/>
      <c r="D23" s="929">
        <v>529366</v>
      </c>
      <c r="E23" s="958">
        <v>281666</v>
      </c>
      <c r="F23" s="1"/>
    </row>
    <row r="24" spans="1:5" s="486" customFormat="1" ht="13.5" thickBot="1">
      <c r="A24" s="484" t="s">
        <v>5</v>
      </c>
      <c r="B24" s="485" t="s">
        <v>266</v>
      </c>
      <c r="C24" s="968">
        <f>SUM(C25:C27)</f>
        <v>0</v>
      </c>
      <c r="D24" s="529">
        <f>SUM(D25:D27)</f>
        <v>9132</v>
      </c>
      <c r="E24" s="529">
        <f>SUM(E25:E27)</f>
        <v>3150</v>
      </c>
    </row>
    <row r="25" spans="1:6" ht="12.75">
      <c r="A25" s="487" t="s">
        <v>64</v>
      </c>
      <c r="B25" s="494" t="s">
        <v>226</v>
      </c>
      <c r="C25" s="930"/>
      <c r="D25" s="930">
        <v>9020</v>
      </c>
      <c r="E25" s="959">
        <v>3150</v>
      </c>
      <c r="F25" s="1"/>
    </row>
    <row r="26" spans="1:6" ht="12.75">
      <c r="A26" s="492" t="s">
        <v>65</v>
      </c>
      <c r="B26" s="495" t="s">
        <v>227</v>
      </c>
      <c r="C26" s="928">
        <v>0</v>
      </c>
      <c r="D26" s="928">
        <v>0</v>
      </c>
      <c r="E26" s="525"/>
      <c r="F26" s="1"/>
    </row>
    <row r="27" spans="1:6" ht="13.5" thickBot="1">
      <c r="A27" s="499" t="s">
        <v>66</v>
      </c>
      <c r="B27" s="496" t="s">
        <v>228</v>
      </c>
      <c r="C27" s="931"/>
      <c r="D27" s="931">
        <v>112</v>
      </c>
      <c r="E27" s="960"/>
      <c r="F27" s="1"/>
    </row>
    <row r="28" spans="1:5" s="486" customFormat="1" ht="13.5" thickBot="1">
      <c r="A28" s="484" t="s">
        <v>6</v>
      </c>
      <c r="B28" s="485" t="s">
        <v>729</v>
      </c>
      <c r="C28" s="548">
        <f>SUM(C29:C37)</f>
        <v>678302</v>
      </c>
      <c r="D28" s="548">
        <f>SUM(D29:D37)</f>
        <v>652734</v>
      </c>
      <c r="E28" s="529">
        <f>SUM(E29:E37)</f>
        <v>267226</v>
      </c>
    </row>
    <row r="29" spans="1:6" ht="12.75">
      <c r="A29" s="492" t="s">
        <v>351</v>
      </c>
      <c r="B29" s="493" t="s">
        <v>60</v>
      </c>
      <c r="C29" s="927">
        <v>0</v>
      </c>
      <c r="D29" s="927">
        <v>0</v>
      </c>
      <c r="E29" s="525">
        <f>'[1]1. MÉRLEG'!C27</f>
        <v>0</v>
      </c>
      <c r="F29" s="1"/>
    </row>
    <row r="30" spans="1:6" ht="12.75">
      <c r="A30" s="492" t="s">
        <v>352</v>
      </c>
      <c r="B30" s="493" t="s">
        <v>32</v>
      </c>
      <c r="C30" s="927">
        <v>257952</v>
      </c>
      <c r="D30" s="927">
        <v>256027</v>
      </c>
      <c r="E30" s="525">
        <v>198600</v>
      </c>
      <c r="F30" s="1"/>
    </row>
    <row r="31" spans="1:6" ht="12.75">
      <c r="A31" s="492" t="s">
        <v>370</v>
      </c>
      <c r="B31" s="493" t="s">
        <v>199</v>
      </c>
      <c r="C31" s="927">
        <v>1659</v>
      </c>
      <c r="D31" s="927">
        <v>2123</v>
      </c>
      <c r="E31" s="525">
        <v>2200</v>
      </c>
      <c r="F31" s="1"/>
    </row>
    <row r="32" spans="1:6" ht="12.75">
      <c r="A32" s="492" t="s">
        <v>371</v>
      </c>
      <c r="B32" s="493" t="s">
        <v>338</v>
      </c>
      <c r="C32" s="927">
        <v>82124</v>
      </c>
      <c r="D32" s="927">
        <v>74446</v>
      </c>
      <c r="E32" s="525"/>
      <c r="F32" s="1"/>
    </row>
    <row r="33" spans="1:6" ht="12.75">
      <c r="A33" s="492" t="s">
        <v>372</v>
      </c>
      <c r="B33" s="493" t="s">
        <v>748</v>
      </c>
      <c r="C33" s="927">
        <v>237665</v>
      </c>
      <c r="D33" s="927">
        <v>210269</v>
      </c>
      <c r="E33" s="525"/>
      <c r="F33" s="1"/>
    </row>
    <row r="34" spans="1:6" ht="12.75">
      <c r="A34" s="492" t="s">
        <v>373</v>
      </c>
      <c r="B34" s="493" t="s">
        <v>33</v>
      </c>
      <c r="C34" s="927">
        <f>69655+1234</f>
        <v>70889</v>
      </c>
      <c r="D34" s="927">
        <v>67270</v>
      </c>
      <c r="E34" s="525">
        <v>25200</v>
      </c>
      <c r="F34" s="1"/>
    </row>
    <row r="35" spans="1:6" ht="12.75">
      <c r="A35" s="492" t="s">
        <v>374</v>
      </c>
      <c r="B35" s="493" t="s">
        <v>254</v>
      </c>
      <c r="C35" s="927">
        <v>236</v>
      </c>
      <c r="D35" s="927">
        <v>1025</v>
      </c>
      <c r="E35" s="525">
        <v>1000</v>
      </c>
      <c r="F35" s="1"/>
    </row>
    <row r="36" spans="1:6" ht="12.75">
      <c r="A36" s="492" t="s">
        <v>375</v>
      </c>
      <c r="B36" s="493" t="s">
        <v>255</v>
      </c>
      <c r="C36" s="927">
        <v>829</v>
      </c>
      <c r="D36" s="927">
        <v>1051</v>
      </c>
      <c r="E36" s="525">
        <v>1100</v>
      </c>
      <c r="F36" s="1"/>
    </row>
    <row r="37" spans="1:6" ht="13.5" thickBot="1">
      <c r="A37" s="492" t="s">
        <v>728</v>
      </c>
      <c r="B37" s="493" t="s">
        <v>130</v>
      </c>
      <c r="C37" s="927">
        <v>26948</v>
      </c>
      <c r="D37" s="927">
        <v>40523</v>
      </c>
      <c r="E37" s="525">
        <v>39126</v>
      </c>
      <c r="F37" s="1"/>
    </row>
    <row r="38" spans="1:5" s="486" customFormat="1" ht="13.5" thickBot="1">
      <c r="A38" s="484" t="s">
        <v>7</v>
      </c>
      <c r="B38" s="485" t="s">
        <v>369</v>
      </c>
      <c r="C38" s="548">
        <f>308360+24</f>
        <v>308384</v>
      </c>
      <c r="D38" s="548">
        <v>247920</v>
      </c>
      <c r="E38" s="528">
        <v>167857</v>
      </c>
    </row>
    <row r="39" spans="1:5" s="486" customFormat="1" ht="13.5" thickBot="1">
      <c r="A39" s="484" t="s">
        <v>8</v>
      </c>
      <c r="B39" s="485" t="s">
        <v>378</v>
      </c>
      <c r="C39" s="548">
        <f>SUM(C40:C44)</f>
        <v>5805</v>
      </c>
      <c r="D39" s="548">
        <f>SUM(D40:D44)</f>
        <v>30011</v>
      </c>
      <c r="E39" s="528">
        <f>SUM(E40:E44)</f>
        <v>30000</v>
      </c>
    </row>
    <row r="40" spans="1:6" ht="12.75">
      <c r="A40" s="487" t="s">
        <v>69</v>
      </c>
      <c r="B40" s="488" t="s">
        <v>206</v>
      </c>
      <c r="C40" s="930">
        <v>5805</v>
      </c>
      <c r="D40" s="930">
        <v>29384</v>
      </c>
      <c r="E40" s="959">
        <v>30000</v>
      </c>
      <c r="F40" s="1"/>
    </row>
    <row r="41" spans="1:6" ht="12.75">
      <c r="A41" s="492" t="s">
        <v>70</v>
      </c>
      <c r="B41" s="493" t="s">
        <v>207</v>
      </c>
      <c r="C41" s="928"/>
      <c r="D41" s="928">
        <v>627</v>
      </c>
      <c r="E41" s="525">
        <f>'[1]1. MÉRLEG'!C38</f>
        <v>0</v>
      </c>
      <c r="F41" s="1"/>
    </row>
    <row r="42" spans="1:6" ht="12.75">
      <c r="A42" s="492" t="s">
        <v>282</v>
      </c>
      <c r="B42" s="497" t="s">
        <v>135</v>
      </c>
      <c r="C42" s="932">
        <v>0</v>
      </c>
      <c r="D42" s="932">
        <v>0</v>
      </c>
      <c r="E42" s="525">
        <f>'[1]1. MÉRLEG'!C39</f>
        <v>0</v>
      </c>
      <c r="F42" s="1"/>
    </row>
    <row r="43" spans="1:6" ht="12.75">
      <c r="A43" s="492" t="s">
        <v>376</v>
      </c>
      <c r="B43" s="497" t="s">
        <v>208</v>
      </c>
      <c r="C43" s="932">
        <v>0</v>
      </c>
      <c r="D43" s="932">
        <v>0</v>
      </c>
      <c r="E43" s="525">
        <f>'[1]1. MÉRLEG'!C40</f>
        <v>0</v>
      </c>
      <c r="F43" s="1"/>
    </row>
    <row r="44" spans="1:6" ht="13.5" thickBot="1">
      <c r="A44" s="499" t="s">
        <v>377</v>
      </c>
      <c r="B44" s="498" t="s">
        <v>119</v>
      </c>
      <c r="C44" s="933"/>
      <c r="D44" s="933"/>
      <c r="E44" s="960">
        <f>'[1]1. MÉRLEG'!C41</f>
        <v>0</v>
      </c>
      <c r="F44" s="1"/>
    </row>
    <row r="45" spans="1:5" s="486" customFormat="1" ht="13.5" thickBot="1">
      <c r="A45" s="484" t="s">
        <v>9</v>
      </c>
      <c r="B45" s="485" t="s">
        <v>427</v>
      </c>
      <c r="C45" s="548">
        <f>SUM(C46:C47)</f>
        <v>207454</v>
      </c>
      <c r="D45" s="548">
        <f>SUM(D46:D47)</f>
        <v>7032</v>
      </c>
      <c r="E45" s="528">
        <f>SUM(E46:E47)</f>
        <v>0</v>
      </c>
    </row>
    <row r="46" spans="1:6" ht="12.75">
      <c r="A46" s="487" t="s">
        <v>74</v>
      </c>
      <c r="B46" s="493" t="s">
        <v>104</v>
      </c>
      <c r="C46" s="925">
        <v>14173</v>
      </c>
      <c r="D46" s="925">
        <v>7032</v>
      </c>
      <c r="E46" s="959">
        <f>'[1]1. MÉRLEG'!C43</f>
        <v>0</v>
      </c>
      <c r="F46" s="1"/>
    </row>
    <row r="47" spans="1:6" ht="13.5" thickBot="1">
      <c r="A47" s="499" t="s">
        <v>365</v>
      </c>
      <c r="B47" s="500" t="s">
        <v>314</v>
      </c>
      <c r="C47" s="934">
        <v>193281</v>
      </c>
      <c r="D47" s="934">
        <v>0</v>
      </c>
      <c r="E47" s="960"/>
      <c r="F47" s="1"/>
    </row>
    <row r="48" spans="1:5" s="486" customFormat="1" ht="13.5" thickBot="1">
      <c r="A48" s="501" t="s">
        <v>10</v>
      </c>
      <c r="B48" s="485" t="s">
        <v>379</v>
      </c>
      <c r="C48" s="548">
        <f>SUM(C49:C50)</f>
        <v>47323</v>
      </c>
      <c r="D48" s="548">
        <f>SUM(D49:D50)</f>
        <v>43984</v>
      </c>
      <c r="E48" s="534">
        <f>SUM(E49:E50)</f>
        <v>0</v>
      </c>
    </row>
    <row r="49" spans="1:6" ht="12.75">
      <c r="A49" s="972" t="s">
        <v>136</v>
      </c>
      <c r="B49" s="488" t="s">
        <v>363</v>
      </c>
      <c r="C49" s="930">
        <v>47323</v>
      </c>
      <c r="D49" s="930">
        <v>43984</v>
      </c>
      <c r="E49" s="524">
        <f>'[1]1. MÉRLEG'!C46</f>
        <v>0</v>
      </c>
      <c r="F49" s="1"/>
    </row>
    <row r="50" spans="1:6" ht="13.5" thickBot="1">
      <c r="A50" s="973" t="s">
        <v>137</v>
      </c>
      <c r="B50" s="502" t="s">
        <v>364</v>
      </c>
      <c r="C50" s="935">
        <v>0</v>
      </c>
      <c r="D50" s="935">
        <v>0</v>
      </c>
      <c r="E50" s="544">
        <f>'[1]1. MÉRLEG'!C47</f>
        <v>0</v>
      </c>
      <c r="F50" s="1"/>
    </row>
    <row r="51" spans="1:7" s="486" customFormat="1" ht="13.5" thickBot="1">
      <c r="A51" s="484" t="s">
        <v>11</v>
      </c>
      <c r="B51" s="485" t="s">
        <v>380</v>
      </c>
      <c r="C51" s="548">
        <f>SUM(C52:C53)</f>
        <v>632</v>
      </c>
      <c r="D51" s="548">
        <f>SUM(D52:D53)</f>
        <v>2512</v>
      </c>
      <c r="E51" s="529">
        <f>SUM(E52:E53)</f>
        <v>0</v>
      </c>
      <c r="G51" s="503"/>
    </row>
    <row r="52" spans="1:6" ht="12.75">
      <c r="A52" s="504" t="s">
        <v>205</v>
      </c>
      <c r="B52" s="540" t="s">
        <v>230</v>
      </c>
      <c r="C52" s="936">
        <v>632</v>
      </c>
      <c r="D52" s="936">
        <v>2212</v>
      </c>
      <c r="E52" s="524">
        <f>'[1]1. MÉRLEG'!C49</f>
        <v>0</v>
      </c>
      <c r="F52" s="1"/>
    </row>
    <row r="53" spans="1:6" ht="13.5" thickBot="1">
      <c r="A53" s="541" t="s">
        <v>232</v>
      </c>
      <c r="B53" s="542" t="s">
        <v>231</v>
      </c>
      <c r="C53" s="937">
        <v>0</v>
      </c>
      <c r="D53" s="937">
        <v>300</v>
      </c>
      <c r="E53" s="544">
        <f>'[1]1. MÉRLEG'!C50</f>
        <v>0</v>
      </c>
      <c r="F53" s="1"/>
    </row>
    <row r="54" spans="1:5" s="486" customFormat="1" ht="13.5" thickBot="1">
      <c r="A54" s="501" t="s">
        <v>12</v>
      </c>
      <c r="B54" s="485" t="s">
        <v>233</v>
      </c>
      <c r="C54" s="548">
        <v>5390</v>
      </c>
      <c r="D54" s="548">
        <v>7812</v>
      </c>
      <c r="E54" s="534">
        <f>'[1]1. MÉRLEG'!C51</f>
        <v>0</v>
      </c>
    </row>
    <row r="55" spans="1:5" s="506" customFormat="1" ht="49.5" customHeight="1" thickBot="1">
      <c r="A55" s="505" t="s">
        <v>13</v>
      </c>
      <c r="B55" s="915" t="s">
        <v>234</v>
      </c>
      <c r="C55" s="938">
        <f>C6+C19+C24+C28+C38+C39+C45+C48+C51+C54</f>
        <v>2963916</v>
      </c>
      <c r="D55" s="961">
        <f>D6+D19+D24+D28+D38+D39+D45+D48+D51+D54</f>
        <v>3424777</v>
      </c>
      <c r="E55" s="961">
        <f>E6+E19+E24+E28+E38+E39+E45+E48+E51+E54</f>
        <v>1598050</v>
      </c>
    </row>
    <row r="56" spans="1:5" s="486" customFormat="1" ht="13.5" thickBot="1">
      <c r="A56" s="484" t="s">
        <v>14</v>
      </c>
      <c r="B56" s="546" t="s">
        <v>730</v>
      </c>
      <c r="C56" s="943">
        <f>C57+C61</f>
        <v>2141</v>
      </c>
      <c r="D56" s="943">
        <f>D57+D61</f>
        <v>94172</v>
      </c>
      <c r="E56" s="943">
        <f>E57+E61</f>
        <v>31095</v>
      </c>
    </row>
    <row r="57" spans="1:5" s="900" customFormat="1" ht="12.75">
      <c r="A57" s="901" t="s">
        <v>731</v>
      </c>
      <c r="B57" s="902" t="s">
        <v>732</v>
      </c>
      <c r="C57" s="939">
        <f>SUM(C58:C60)</f>
        <v>2141</v>
      </c>
      <c r="D57" s="939">
        <f>SUM(D58:D60)</f>
        <v>65672</v>
      </c>
      <c r="E57" s="939">
        <f>SUM(E58:E60)</f>
        <v>11602</v>
      </c>
    </row>
    <row r="58" spans="1:5" s="905" customFormat="1" ht="12.75">
      <c r="A58" s="903" t="s">
        <v>550</v>
      </c>
      <c r="B58" s="904" t="s">
        <v>346</v>
      </c>
      <c r="C58" s="940">
        <f>2242+16704</f>
        <v>18946</v>
      </c>
      <c r="D58" s="940">
        <v>65672</v>
      </c>
      <c r="E58" s="962">
        <v>11602</v>
      </c>
    </row>
    <row r="59" spans="1:5" s="905" customFormat="1" ht="12.75">
      <c r="A59" s="903" t="s">
        <v>551</v>
      </c>
      <c r="B59" s="907" t="s">
        <v>555</v>
      </c>
      <c r="C59" s="941"/>
      <c r="D59" s="941"/>
      <c r="E59" s="963">
        <v>0</v>
      </c>
    </row>
    <row r="60" spans="1:5" s="905" customFormat="1" ht="12.75">
      <c r="A60" s="903" t="s">
        <v>554</v>
      </c>
      <c r="B60" s="904" t="s">
        <v>556</v>
      </c>
      <c r="C60" s="940">
        <v>-16805</v>
      </c>
      <c r="D60" s="940">
        <v>0</v>
      </c>
      <c r="E60" s="962">
        <f>'[1]1. MÉRLEG'!C55</f>
        <v>0</v>
      </c>
    </row>
    <row r="61" spans="1:5" s="905" customFormat="1" ht="12.75">
      <c r="A61" s="908" t="s">
        <v>139</v>
      </c>
      <c r="B61" s="909" t="s">
        <v>734</v>
      </c>
      <c r="C61" s="942">
        <f>SUM(C62:C65)</f>
        <v>0</v>
      </c>
      <c r="D61" s="942">
        <f>SUM(D62:D65)</f>
        <v>28500</v>
      </c>
      <c r="E61" s="942">
        <f>SUM(E62:E65)</f>
        <v>19493</v>
      </c>
    </row>
    <row r="62" spans="1:5" s="905" customFormat="1" ht="12.75">
      <c r="A62" s="903" t="s">
        <v>552</v>
      </c>
      <c r="B62" s="904" t="s">
        <v>347</v>
      </c>
      <c r="C62" s="940"/>
      <c r="D62" s="940">
        <v>28500</v>
      </c>
      <c r="E62" s="962">
        <v>19493</v>
      </c>
    </row>
    <row r="63" spans="1:5" s="905" customFormat="1" ht="12.75">
      <c r="A63" s="903" t="s">
        <v>553</v>
      </c>
      <c r="B63" s="907" t="s">
        <v>555</v>
      </c>
      <c r="C63" s="941"/>
      <c r="D63" s="941"/>
      <c r="E63" s="963">
        <v>0</v>
      </c>
    </row>
    <row r="64" spans="1:5" s="905" customFormat="1" ht="12.75">
      <c r="A64" s="903" t="s">
        <v>561</v>
      </c>
      <c r="B64" s="907" t="s">
        <v>733</v>
      </c>
      <c r="C64" s="941"/>
      <c r="D64" s="941"/>
      <c r="E64" s="963">
        <v>0</v>
      </c>
    </row>
    <row r="65" spans="1:5" s="486" customFormat="1" ht="13.5" thickBot="1">
      <c r="A65" s="906" t="s">
        <v>562</v>
      </c>
      <c r="B65" s="907" t="s">
        <v>556</v>
      </c>
      <c r="C65" s="941"/>
      <c r="D65" s="941">
        <v>0</v>
      </c>
      <c r="E65" s="963">
        <f>'[1]1. MÉRLEG'!C59</f>
        <v>0</v>
      </c>
    </row>
    <row r="66" spans="1:5" s="910" customFormat="1" ht="13.5" thickBot="1">
      <c r="A66" s="911" t="s">
        <v>15</v>
      </c>
      <c r="B66" s="912" t="s">
        <v>735</v>
      </c>
      <c r="C66" s="943">
        <f>C67+C70</f>
        <v>105559</v>
      </c>
      <c r="D66" s="943">
        <f>D67+D70</f>
        <v>161716</v>
      </c>
      <c r="E66" s="943">
        <f>E67+E70</f>
        <v>34964</v>
      </c>
    </row>
    <row r="67" spans="1:6" ht="12.75">
      <c r="A67" s="487" t="s">
        <v>214</v>
      </c>
      <c r="B67" s="494" t="s">
        <v>385</v>
      </c>
      <c r="C67" s="930">
        <f>SUM(C68:C69)</f>
        <v>105559</v>
      </c>
      <c r="D67" s="930">
        <f>SUM(D68:D69)</f>
        <v>42000</v>
      </c>
      <c r="E67" s="964">
        <f>SUM(E68:E69)</f>
        <v>0</v>
      </c>
      <c r="F67" s="1"/>
    </row>
    <row r="68" spans="1:5" s="491" customFormat="1" ht="12.75">
      <c r="A68" s="507" t="s">
        <v>381</v>
      </c>
      <c r="B68" s="508" t="s">
        <v>736</v>
      </c>
      <c r="C68" s="944">
        <v>105559</v>
      </c>
      <c r="D68" s="944">
        <v>42000</v>
      </c>
      <c r="E68" s="965"/>
    </row>
    <row r="69" spans="1:5" s="491" customFormat="1" ht="12.75">
      <c r="A69" s="507" t="s">
        <v>382</v>
      </c>
      <c r="B69" s="508" t="s">
        <v>558</v>
      </c>
      <c r="C69" s="944">
        <v>0</v>
      </c>
      <c r="D69" s="944">
        <v>0</v>
      </c>
      <c r="E69" s="965">
        <f>'[1]1. MÉRLEG'!C59</f>
        <v>0</v>
      </c>
    </row>
    <row r="70" spans="1:5" s="509" customFormat="1" ht="12.75">
      <c r="A70" s="492" t="s">
        <v>215</v>
      </c>
      <c r="B70" s="495" t="s">
        <v>569</v>
      </c>
      <c r="C70" s="532">
        <f>SUM(C71:C75)</f>
        <v>0</v>
      </c>
      <c r="D70" s="532">
        <f>SUM(D71:D75)</f>
        <v>119716</v>
      </c>
      <c r="E70" s="532">
        <f>SUM(E71:E75)</f>
        <v>34964</v>
      </c>
    </row>
    <row r="71" spans="1:5" s="913" customFormat="1" ht="13.5">
      <c r="A71" s="903" t="s">
        <v>737</v>
      </c>
      <c r="B71" s="914" t="s">
        <v>563</v>
      </c>
      <c r="C71" s="945"/>
      <c r="D71" s="945">
        <v>119716</v>
      </c>
      <c r="E71" s="957">
        <v>8595</v>
      </c>
    </row>
    <row r="72" spans="1:5" s="509" customFormat="1" ht="12.75">
      <c r="A72" s="903" t="s">
        <v>738</v>
      </c>
      <c r="B72" s="508" t="s">
        <v>564</v>
      </c>
      <c r="C72" s="927"/>
      <c r="D72" s="927"/>
      <c r="E72" s="532"/>
    </row>
    <row r="73" spans="1:5" s="509" customFormat="1" ht="12.75">
      <c r="A73" s="903" t="s">
        <v>739</v>
      </c>
      <c r="B73" s="508" t="s">
        <v>565</v>
      </c>
      <c r="C73" s="927"/>
      <c r="D73" s="927"/>
      <c r="E73" s="532"/>
    </row>
    <row r="74" spans="1:5" s="491" customFormat="1" ht="12.75">
      <c r="A74" s="903" t="s">
        <v>741</v>
      </c>
      <c r="B74" s="508" t="s">
        <v>740</v>
      </c>
      <c r="C74" s="944">
        <v>0</v>
      </c>
      <c r="D74" s="944">
        <v>0</v>
      </c>
      <c r="E74" s="965">
        <f>'[1]1. MÉRLEG'!C61</f>
        <v>0</v>
      </c>
    </row>
    <row r="75" spans="1:5" s="491" customFormat="1" ht="13.5" thickBot="1">
      <c r="A75" s="903" t="s">
        <v>742</v>
      </c>
      <c r="B75" s="511" t="s">
        <v>558</v>
      </c>
      <c r="C75" s="946">
        <v>0</v>
      </c>
      <c r="D75" s="946">
        <v>0</v>
      </c>
      <c r="E75" s="966">
        <v>26369</v>
      </c>
    </row>
    <row r="76" spans="1:256" s="910" customFormat="1" ht="27" customHeight="1" thickBot="1">
      <c r="A76" s="916" t="s">
        <v>16</v>
      </c>
      <c r="B76" s="917" t="s">
        <v>573</v>
      </c>
      <c r="C76" s="961">
        <f>C56+C66</f>
        <v>107700</v>
      </c>
      <c r="D76" s="961">
        <f>D56+D66</f>
        <v>255888</v>
      </c>
      <c r="E76" s="961">
        <f>E56+E66</f>
        <v>66059</v>
      </c>
      <c r="F76" s="919"/>
      <c r="G76" s="916"/>
      <c r="H76" s="917"/>
      <c r="I76" s="918"/>
      <c r="J76" s="916"/>
      <c r="K76" s="917"/>
      <c r="L76" s="918"/>
      <c r="M76" s="916"/>
      <c r="N76" s="917"/>
      <c r="O76" s="918"/>
      <c r="P76" s="916"/>
      <c r="Q76" s="917"/>
      <c r="R76" s="918"/>
      <c r="S76" s="916"/>
      <c r="T76" s="917"/>
      <c r="U76" s="918"/>
      <c r="V76" s="916"/>
      <c r="W76" s="917"/>
      <c r="X76" s="918"/>
      <c r="Y76" s="916"/>
      <c r="Z76" s="917"/>
      <c r="AA76" s="918"/>
      <c r="AB76" s="916"/>
      <c r="AC76" s="917"/>
      <c r="AD76" s="918"/>
      <c r="AE76" s="916"/>
      <c r="AF76" s="917"/>
      <c r="AG76" s="918"/>
      <c r="AH76" s="916"/>
      <c r="AI76" s="917"/>
      <c r="AJ76" s="918"/>
      <c r="AK76" s="916"/>
      <c r="AL76" s="917"/>
      <c r="AM76" s="918"/>
      <c r="AN76" s="916"/>
      <c r="AO76" s="917"/>
      <c r="AP76" s="918"/>
      <c r="AQ76" s="916"/>
      <c r="AR76" s="917"/>
      <c r="AS76" s="918"/>
      <c r="AT76" s="916"/>
      <c r="AU76" s="917"/>
      <c r="AV76" s="918"/>
      <c r="AW76" s="916"/>
      <c r="AX76" s="917"/>
      <c r="AY76" s="918"/>
      <c r="AZ76" s="916"/>
      <c r="BA76" s="917"/>
      <c r="BB76" s="918"/>
      <c r="BC76" s="916"/>
      <c r="BD76" s="917"/>
      <c r="BE76" s="918"/>
      <c r="BF76" s="916"/>
      <c r="BG76" s="917"/>
      <c r="BH76" s="918"/>
      <c r="BI76" s="916"/>
      <c r="BJ76" s="917"/>
      <c r="BK76" s="918"/>
      <c r="BL76" s="916"/>
      <c r="BM76" s="917"/>
      <c r="BN76" s="918"/>
      <c r="BO76" s="916"/>
      <c r="BP76" s="917"/>
      <c r="BQ76" s="918"/>
      <c r="BR76" s="916"/>
      <c r="BS76" s="917"/>
      <c r="BT76" s="918"/>
      <c r="BU76" s="916"/>
      <c r="BV76" s="917"/>
      <c r="BW76" s="918"/>
      <c r="BX76" s="916"/>
      <c r="BY76" s="917"/>
      <c r="BZ76" s="918"/>
      <c r="CA76" s="916"/>
      <c r="CB76" s="917"/>
      <c r="CC76" s="918"/>
      <c r="CD76" s="916"/>
      <c r="CE76" s="917"/>
      <c r="CF76" s="918"/>
      <c r="CG76" s="916"/>
      <c r="CH76" s="917"/>
      <c r="CI76" s="918"/>
      <c r="CJ76" s="916"/>
      <c r="CK76" s="917"/>
      <c r="CL76" s="918"/>
      <c r="CM76" s="916"/>
      <c r="CN76" s="917"/>
      <c r="CO76" s="918"/>
      <c r="CP76" s="916"/>
      <c r="CQ76" s="917"/>
      <c r="CR76" s="918"/>
      <c r="CS76" s="916"/>
      <c r="CT76" s="917"/>
      <c r="CU76" s="918"/>
      <c r="CV76" s="916"/>
      <c r="CW76" s="917"/>
      <c r="CX76" s="918"/>
      <c r="CY76" s="916"/>
      <c r="CZ76" s="917"/>
      <c r="DA76" s="918"/>
      <c r="DB76" s="916"/>
      <c r="DC76" s="917"/>
      <c r="DD76" s="918"/>
      <c r="DE76" s="916"/>
      <c r="DF76" s="917"/>
      <c r="DG76" s="918"/>
      <c r="DH76" s="916"/>
      <c r="DI76" s="917"/>
      <c r="DJ76" s="918"/>
      <c r="DK76" s="916"/>
      <c r="DL76" s="917"/>
      <c r="DM76" s="918"/>
      <c r="DN76" s="916"/>
      <c r="DO76" s="917"/>
      <c r="DP76" s="918"/>
      <c r="DQ76" s="916"/>
      <c r="DR76" s="917"/>
      <c r="DS76" s="918"/>
      <c r="DT76" s="916"/>
      <c r="DU76" s="917"/>
      <c r="DV76" s="918"/>
      <c r="DW76" s="916"/>
      <c r="DX76" s="917"/>
      <c r="DY76" s="918"/>
      <c r="DZ76" s="916"/>
      <c r="EA76" s="917"/>
      <c r="EB76" s="918"/>
      <c r="EC76" s="916"/>
      <c r="ED76" s="917"/>
      <c r="EE76" s="918"/>
      <c r="EF76" s="916"/>
      <c r="EG76" s="917"/>
      <c r="EH76" s="918"/>
      <c r="EI76" s="916"/>
      <c r="EJ76" s="917"/>
      <c r="EK76" s="918"/>
      <c r="EL76" s="916"/>
      <c r="EM76" s="917"/>
      <c r="EN76" s="918"/>
      <c r="EO76" s="916"/>
      <c r="EP76" s="917"/>
      <c r="EQ76" s="918"/>
      <c r="ER76" s="916"/>
      <c r="ES76" s="917"/>
      <c r="ET76" s="918"/>
      <c r="EU76" s="916"/>
      <c r="EV76" s="917"/>
      <c r="EW76" s="918"/>
      <c r="EX76" s="916"/>
      <c r="EY76" s="917"/>
      <c r="EZ76" s="918"/>
      <c r="FA76" s="916"/>
      <c r="FB76" s="917"/>
      <c r="FC76" s="918"/>
      <c r="FD76" s="916"/>
      <c r="FE76" s="917"/>
      <c r="FF76" s="918"/>
      <c r="FG76" s="916"/>
      <c r="FH76" s="917"/>
      <c r="FI76" s="918"/>
      <c r="FJ76" s="916"/>
      <c r="FK76" s="917"/>
      <c r="FL76" s="918"/>
      <c r="FM76" s="916"/>
      <c r="FN76" s="917"/>
      <c r="FO76" s="918"/>
      <c r="FP76" s="916"/>
      <c r="FQ76" s="917"/>
      <c r="FR76" s="918"/>
      <c r="FS76" s="916"/>
      <c r="FT76" s="917"/>
      <c r="FU76" s="918"/>
      <c r="FV76" s="916"/>
      <c r="FW76" s="917"/>
      <c r="FX76" s="918"/>
      <c r="FY76" s="916"/>
      <c r="FZ76" s="917"/>
      <c r="GA76" s="918"/>
      <c r="GB76" s="916"/>
      <c r="GC76" s="917"/>
      <c r="GD76" s="918"/>
      <c r="GE76" s="916"/>
      <c r="GF76" s="917"/>
      <c r="GG76" s="918"/>
      <c r="GH76" s="916"/>
      <c r="GI76" s="917"/>
      <c r="GJ76" s="918"/>
      <c r="GK76" s="916"/>
      <c r="GL76" s="917"/>
      <c r="GM76" s="918"/>
      <c r="GN76" s="916"/>
      <c r="GO76" s="917"/>
      <c r="GP76" s="918"/>
      <c r="GQ76" s="916"/>
      <c r="GR76" s="917"/>
      <c r="GS76" s="918"/>
      <c r="GT76" s="916"/>
      <c r="GU76" s="917"/>
      <c r="GV76" s="918"/>
      <c r="GW76" s="916"/>
      <c r="GX76" s="917"/>
      <c r="GY76" s="918"/>
      <c r="GZ76" s="916"/>
      <c r="HA76" s="917"/>
      <c r="HB76" s="918"/>
      <c r="HC76" s="916"/>
      <c r="HD76" s="917"/>
      <c r="HE76" s="918"/>
      <c r="HF76" s="916"/>
      <c r="HG76" s="917"/>
      <c r="HH76" s="918"/>
      <c r="HI76" s="916"/>
      <c r="HJ76" s="917"/>
      <c r="HK76" s="918"/>
      <c r="HL76" s="916"/>
      <c r="HM76" s="917"/>
      <c r="HN76" s="918"/>
      <c r="HO76" s="916"/>
      <c r="HP76" s="917"/>
      <c r="HQ76" s="918"/>
      <c r="HR76" s="916"/>
      <c r="HS76" s="917"/>
      <c r="HT76" s="918"/>
      <c r="HU76" s="916"/>
      <c r="HV76" s="917"/>
      <c r="HW76" s="918"/>
      <c r="HX76" s="916"/>
      <c r="HY76" s="917"/>
      <c r="HZ76" s="918"/>
      <c r="IA76" s="916"/>
      <c r="IB76" s="917"/>
      <c r="IC76" s="918"/>
      <c r="ID76" s="916"/>
      <c r="IE76" s="917"/>
      <c r="IF76" s="918"/>
      <c r="IG76" s="916"/>
      <c r="IH76" s="917"/>
      <c r="II76" s="918"/>
      <c r="IJ76" s="916"/>
      <c r="IK76" s="917"/>
      <c r="IL76" s="918"/>
      <c r="IM76" s="916"/>
      <c r="IN76" s="917"/>
      <c r="IO76" s="918"/>
      <c r="IP76" s="916"/>
      <c r="IQ76" s="917"/>
      <c r="IR76" s="918"/>
      <c r="IS76" s="916"/>
      <c r="IT76" s="917"/>
      <c r="IU76" s="918"/>
      <c r="IV76" s="916"/>
    </row>
    <row r="77" spans="1:5" s="512" customFormat="1" ht="14.25" thickBot="1">
      <c r="A77" s="484" t="s">
        <v>17</v>
      </c>
      <c r="B77" s="485" t="s">
        <v>386</v>
      </c>
      <c r="C77" s="548"/>
      <c r="D77" s="548"/>
      <c r="E77" s="967">
        <f>'[1]1. MÉRLEG'!C66</f>
        <v>0</v>
      </c>
    </row>
    <row r="78" spans="1:6" ht="13.5" thickBot="1">
      <c r="A78" s="513" t="s">
        <v>18</v>
      </c>
      <c r="B78" s="514" t="s">
        <v>574</v>
      </c>
      <c r="C78" s="536">
        <f>C55+C76+C77</f>
        <v>3071616</v>
      </c>
      <c r="D78" s="536">
        <f>D55+D76+D77</f>
        <v>3680665</v>
      </c>
      <c r="E78" s="536">
        <f>E55+E76+E77</f>
        <v>1664109</v>
      </c>
      <c r="F78" s="970"/>
    </row>
    <row r="79" spans="1:6" ht="22.5" customHeight="1">
      <c r="A79" s="1144"/>
      <c r="B79" s="1144"/>
      <c r="C79" s="1145"/>
      <c r="D79" s="1145"/>
      <c r="E79" s="1145"/>
      <c r="F79" s="515"/>
    </row>
    <row r="80" spans="1:6" ht="12.75" customHeight="1">
      <c r="A80" s="516"/>
      <c r="B80" s="517"/>
      <c r="C80" s="517"/>
      <c r="D80" s="517"/>
      <c r="E80" s="518"/>
      <c r="F80" s="519"/>
    </row>
    <row r="81" spans="1:7" ht="16.5" customHeight="1">
      <c r="A81" s="1146" t="s">
        <v>19</v>
      </c>
      <c r="B81" s="1146"/>
      <c r="C81" s="1146"/>
      <c r="D81" s="1146"/>
      <c r="E81" s="1146"/>
      <c r="F81" s="477"/>
      <c r="G81" s="477"/>
    </row>
    <row r="82" spans="1:6" ht="16.5" customHeight="1" thickBot="1">
      <c r="A82" s="1143" t="s">
        <v>116</v>
      </c>
      <c r="B82" s="1143"/>
      <c r="C82" s="923"/>
      <c r="D82" s="923"/>
      <c r="E82" s="952" t="s">
        <v>29</v>
      </c>
      <c r="F82" s="260"/>
    </row>
    <row r="83" spans="1:6" ht="26.25" thickBot="1">
      <c r="A83" s="478" t="s">
        <v>1</v>
      </c>
      <c r="B83" s="479" t="s">
        <v>20</v>
      </c>
      <c r="C83" s="480" t="s">
        <v>704</v>
      </c>
      <c r="D83" s="480" t="s">
        <v>705</v>
      </c>
      <c r="E83" s="481" t="s">
        <v>497</v>
      </c>
      <c r="F83" s="1"/>
    </row>
    <row r="84" spans="1:6" ht="13.5" thickBot="1">
      <c r="A84" s="478" t="s">
        <v>694</v>
      </c>
      <c r="B84" s="479" t="s">
        <v>698</v>
      </c>
      <c r="C84" s="480" t="s">
        <v>696</v>
      </c>
      <c r="D84" s="480" t="s">
        <v>706</v>
      </c>
      <c r="E84" s="482" t="s">
        <v>747</v>
      </c>
      <c r="F84" s="1"/>
    </row>
    <row r="85" spans="1:5" s="486" customFormat="1" ht="13.5" thickBot="1">
      <c r="A85" s="520" t="s">
        <v>3</v>
      </c>
      <c r="B85" s="521" t="s">
        <v>428</v>
      </c>
      <c r="C85" s="547">
        <f>C86+C87+C88+C89+C95</f>
        <v>2626683</v>
      </c>
      <c r="D85" s="547">
        <f>D86+D87+D88+D89+D95</f>
        <v>2804190</v>
      </c>
      <c r="E85" s="522">
        <f>E86+E87+E88+E89+E95</f>
        <v>1244934</v>
      </c>
    </row>
    <row r="86" spans="1:6" ht="12.75">
      <c r="A86" s="504" t="s">
        <v>75</v>
      </c>
      <c r="B86" s="523" t="s">
        <v>21</v>
      </c>
      <c r="C86" s="549">
        <v>1251166</v>
      </c>
      <c r="D86" s="549">
        <v>1365231</v>
      </c>
      <c r="E86" s="524">
        <v>404015</v>
      </c>
      <c r="F86" s="1"/>
    </row>
    <row r="87" spans="1:6" ht="12.75">
      <c r="A87" s="492" t="s">
        <v>76</v>
      </c>
      <c r="B87" s="495" t="s">
        <v>141</v>
      </c>
      <c r="C87" s="928">
        <v>315466</v>
      </c>
      <c r="D87" s="928">
        <v>329373</v>
      </c>
      <c r="E87" s="525">
        <v>104407</v>
      </c>
      <c r="F87" s="1"/>
    </row>
    <row r="88" spans="1:6" ht="12.75">
      <c r="A88" s="492" t="s">
        <v>77</v>
      </c>
      <c r="B88" s="495" t="s">
        <v>103</v>
      </c>
      <c r="C88" s="928">
        <f>695953+27872+31929</f>
        <v>755754</v>
      </c>
      <c r="D88" s="928">
        <v>809899</v>
      </c>
      <c r="E88" s="525">
        <v>582346</v>
      </c>
      <c r="F88" s="1"/>
    </row>
    <row r="89" spans="1:6" ht="12.75">
      <c r="A89" s="492" t="s">
        <v>78</v>
      </c>
      <c r="B89" s="495" t="s">
        <v>349</v>
      </c>
      <c r="C89" s="928">
        <f>SUM(C90:C94)</f>
        <v>269683</v>
      </c>
      <c r="D89" s="928">
        <f>SUM(D90:D94)</f>
        <v>276318</v>
      </c>
      <c r="E89" s="525">
        <f>SUM(E90:E94)</f>
        <v>154166</v>
      </c>
      <c r="F89" s="1"/>
    </row>
    <row r="90" spans="1:5" s="491" customFormat="1" ht="18.75" customHeight="1">
      <c r="A90" s="507" t="s">
        <v>243</v>
      </c>
      <c r="B90" s="508" t="s">
        <v>216</v>
      </c>
      <c r="C90" s="526"/>
      <c r="D90" s="526"/>
      <c r="E90" s="526">
        <f>'[1]1. MÉRLEG'!C79</f>
        <v>0</v>
      </c>
    </row>
    <row r="91" spans="1:5" s="491" customFormat="1" ht="18.75" customHeight="1">
      <c r="A91" s="507" t="s">
        <v>244</v>
      </c>
      <c r="B91" s="508" t="s">
        <v>744</v>
      </c>
      <c r="C91" s="948">
        <f>236193-C94-C92</f>
        <v>18069</v>
      </c>
      <c r="D91" s="948">
        <v>25968</v>
      </c>
      <c r="E91" s="526">
        <v>4258</v>
      </c>
    </row>
    <row r="92" spans="1:5" s="491" customFormat="1" ht="18.75" customHeight="1">
      <c r="A92" s="507" t="s">
        <v>245</v>
      </c>
      <c r="B92" s="508" t="s">
        <v>743</v>
      </c>
      <c r="C92" s="948">
        <f>42478+7859</f>
        <v>50337</v>
      </c>
      <c r="D92" s="948">
        <v>45243</v>
      </c>
      <c r="E92" s="526">
        <v>24731</v>
      </c>
    </row>
    <row r="93" spans="1:5" s="491" customFormat="1" ht="18.75" customHeight="1">
      <c r="A93" s="507" t="s">
        <v>246</v>
      </c>
      <c r="B93" s="508" t="s">
        <v>422</v>
      </c>
      <c r="C93" s="948">
        <v>33490</v>
      </c>
      <c r="D93" s="948">
        <v>44339</v>
      </c>
      <c r="E93" s="526"/>
    </row>
    <row r="94" spans="1:5" s="491" customFormat="1" ht="18.75" customHeight="1">
      <c r="A94" s="507" t="s">
        <v>288</v>
      </c>
      <c r="B94" s="508" t="s">
        <v>219</v>
      </c>
      <c r="C94" s="948">
        <v>167787</v>
      </c>
      <c r="D94" s="948">
        <v>160768</v>
      </c>
      <c r="E94" s="526">
        <v>125177</v>
      </c>
    </row>
    <row r="95" spans="1:6" ht="13.5" thickBot="1">
      <c r="A95" s="541" t="s">
        <v>112</v>
      </c>
      <c r="B95" s="543" t="s">
        <v>142</v>
      </c>
      <c r="C95" s="949">
        <v>34614</v>
      </c>
      <c r="D95" s="949">
        <v>23369</v>
      </c>
      <c r="E95" s="544"/>
      <c r="F95" s="1"/>
    </row>
    <row r="96" spans="1:5" s="486" customFormat="1" ht="13.5" thickBot="1">
      <c r="A96" s="484" t="s">
        <v>4</v>
      </c>
      <c r="B96" s="527" t="s">
        <v>429</v>
      </c>
      <c r="C96" s="548">
        <f>SUM(C97:C101)</f>
        <v>276273</v>
      </c>
      <c r="D96" s="548">
        <f>SUM(D97:D101)</f>
        <v>712365</v>
      </c>
      <c r="E96" s="528">
        <f>SUM(E97:E101)</f>
        <v>313592</v>
      </c>
    </row>
    <row r="97" spans="1:6" ht="12.75">
      <c r="A97" s="487" t="s">
        <v>81</v>
      </c>
      <c r="B97" s="494" t="s">
        <v>144</v>
      </c>
      <c r="C97" s="930">
        <v>105349</v>
      </c>
      <c r="D97" s="930">
        <v>521331</v>
      </c>
      <c r="E97" s="959">
        <v>312022</v>
      </c>
      <c r="F97" s="1"/>
    </row>
    <row r="98" spans="1:6" ht="12.75">
      <c r="A98" s="492" t="s">
        <v>82</v>
      </c>
      <c r="B98" s="495" t="s">
        <v>145</v>
      </c>
      <c r="C98" s="928">
        <v>163777</v>
      </c>
      <c r="D98" s="928">
        <v>154971</v>
      </c>
      <c r="E98" s="525">
        <v>1270</v>
      </c>
      <c r="F98" s="1"/>
    </row>
    <row r="99" spans="1:6" ht="12.75">
      <c r="A99" s="492" t="s">
        <v>83</v>
      </c>
      <c r="B99" s="495" t="s">
        <v>146</v>
      </c>
      <c r="C99" s="928">
        <v>0</v>
      </c>
      <c r="D99" s="928">
        <v>0</v>
      </c>
      <c r="E99" s="525">
        <v>300</v>
      </c>
      <c r="F99" s="1"/>
    </row>
    <row r="100" spans="1:6" ht="12.75">
      <c r="A100" s="492" t="s">
        <v>84</v>
      </c>
      <c r="B100" s="495" t="s">
        <v>147</v>
      </c>
      <c r="C100" s="928">
        <v>0</v>
      </c>
      <c r="D100" s="928">
        <v>0</v>
      </c>
      <c r="E100" s="525">
        <f>'[1]1. MÉRLEG'!C89</f>
        <v>0</v>
      </c>
      <c r="F100" s="1"/>
    </row>
    <row r="101" spans="1:6" ht="12.75">
      <c r="A101" s="492" t="s">
        <v>85</v>
      </c>
      <c r="B101" s="495" t="s">
        <v>303</v>
      </c>
      <c r="C101" s="928">
        <f>SUM(C102:C105)</f>
        <v>7147</v>
      </c>
      <c r="D101" s="928">
        <f>SUM(D102:D105)</f>
        <v>36063</v>
      </c>
      <c r="E101" s="525">
        <f>SUM(E102:E105)</f>
        <v>0</v>
      </c>
      <c r="F101" s="1"/>
    </row>
    <row r="102" spans="1:5" s="491" customFormat="1" ht="24" customHeight="1">
      <c r="A102" s="507" t="s">
        <v>299</v>
      </c>
      <c r="B102" s="508" t="s">
        <v>217</v>
      </c>
      <c r="C102" s="948">
        <v>0</v>
      </c>
      <c r="D102" s="948">
        <v>0</v>
      </c>
      <c r="E102" s="526">
        <f>'[1]1. MÉRLEG'!C91</f>
        <v>0</v>
      </c>
    </row>
    <row r="103" spans="1:5" s="491" customFormat="1" ht="24" customHeight="1">
      <c r="A103" s="507" t="s">
        <v>300</v>
      </c>
      <c r="B103" s="508" t="s">
        <v>220</v>
      </c>
      <c r="C103" s="948">
        <v>7147</v>
      </c>
      <c r="D103" s="948">
        <v>8063</v>
      </c>
      <c r="E103" s="526"/>
    </row>
    <row r="104" spans="1:5" s="491" customFormat="1" ht="24" customHeight="1">
      <c r="A104" s="507" t="s">
        <v>301</v>
      </c>
      <c r="B104" s="508" t="s">
        <v>235</v>
      </c>
      <c r="C104" s="948">
        <v>0</v>
      </c>
      <c r="D104" s="948">
        <v>27500</v>
      </c>
      <c r="E104" s="526">
        <f>'[1]1. MÉRLEG'!C93</f>
        <v>0</v>
      </c>
    </row>
    <row r="105" spans="1:5" s="491" customFormat="1" ht="24" customHeight="1" thickBot="1">
      <c r="A105" s="507" t="s">
        <v>302</v>
      </c>
      <c r="B105" s="508" t="s">
        <v>236</v>
      </c>
      <c r="C105" s="944"/>
      <c r="D105" s="944">
        <v>500</v>
      </c>
      <c r="E105" s="526"/>
    </row>
    <row r="106" spans="1:5" s="486" customFormat="1" ht="13.5" thickBot="1">
      <c r="A106" s="484" t="s">
        <v>5</v>
      </c>
      <c r="B106" s="527" t="s">
        <v>221</v>
      </c>
      <c r="C106" s="548">
        <v>1433</v>
      </c>
      <c r="D106" s="548">
        <v>1436</v>
      </c>
      <c r="E106" s="529">
        <f>'[1]1. MÉRLEG'!C95</f>
        <v>0</v>
      </c>
    </row>
    <row r="107" spans="1:5" s="486" customFormat="1" ht="13.5" thickBot="1">
      <c r="A107" s="484" t="s">
        <v>6</v>
      </c>
      <c r="B107" s="527" t="s">
        <v>348</v>
      </c>
      <c r="C107" s="548">
        <f>SUM(C108:C109)</f>
        <v>0</v>
      </c>
      <c r="D107" s="548">
        <f>SUM(D108:D109)</f>
        <v>0</v>
      </c>
      <c r="E107" s="529">
        <f>SUM(E108:E109)</f>
        <v>55560</v>
      </c>
    </row>
    <row r="108" spans="1:5" s="491" customFormat="1" ht="18.75" customHeight="1">
      <c r="A108" s="487" t="s">
        <v>351</v>
      </c>
      <c r="B108" s="494" t="s">
        <v>350</v>
      </c>
      <c r="C108" s="930">
        <v>0</v>
      </c>
      <c r="D108" s="930">
        <v>0</v>
      </c>
      <c r="E108" s="959">
        <v>4960</v>
      </c>
    </row>
    <row r="109" spans="1:6" ht="13.5" thickBot="1">
      <c r="A109" s="492" t="s">
        <v>352</v>
      </c>
      <c r="B109" s="496" t="s">
        <v>353</v>
      </c>
      <c r="C109" s="931">
        <v>0</v>
      </c>
      <c r="D109" s="931">
        <v>0</v>
      </c>
      <c r="E109" s="960">
        <v>50600</v>
      </c>
      <c r="F109" s="1"/>
    </row>
    <row r="110" spans="1:5" s="531" customFormat="1" ht="49.5" customHeight="1" thickBot="1">
      <c r="A110" s="505" t="s">
        <v>7</v>
      </c>
      <c r="B110" s="915" t="s">
        <v>120</v>
      </c>
      <c r="C110" s="969">
        <f>C85+C96+C106+C107</f>
        <v>2904389</v>
      </c>
      <c r="D110" s="938">
        <f>D85+D96+D106+D107</f>
        <v>3517991</v>
      </c>
      <c r="E110" s="530">
        <f>E85+E96+E106+E107</f>
        <v>1614086</v>
      </c>
    </row>
    <row r="111" spans="1:5" s="486" customFormat="1" ht="13.5" thickBot="1">
      <c r="A111" s="520" t="s">
        <v>8</v>
      </c>
      <c r="B111" s="521" t="s">
        <v>358</v>
      </c>
      <c r="C111" s="547">
        <f>SUM(C112,C118)</f>
        <v>167227</v>
      </c>
      <c r="D111" s="547">
        <f>SUM(D112,D118)</f>
        <v>162674</v>
      </c>
      <c r="E111" s="522">
        <f>SUM(E112,E118)</f>
        <v>50023</v>
      </c>
    </row>
    <row r="112" spans="1:6" ht="12.75">
      <c r="A112" s="504" t="s">
        <v>69</v>
      </c>
      <c r="B112" s="523" t="s">
        <v>745</v>
      </c>
      <c r="C112" s="549">
        <f>SUM(C113:C117)</f>
        <v>134865</v>
      </c>
      <c r="D112" s="549">
        <f>SUM(D113:D117)</f>
        <v>105559</v>
      </c>
      <c r="E112" s="964">
        <f>SUM(E113:E117)</f>
        <v>5823</v>
      </c>
      <c r="F112" s="1"/>
    </row>
    <row r="113" spans="1:5" s="491" customFormat="1" ht="18" customHeight="1">
      <c r="A113" s="507" t="s">
        <v>71</v>
      </c>
      <c r="B113" s="508" t="s">
        <v>149</v>
      </c>
      <c r="C113" s="948">
        <v>0</v>
      </c>
      <c r="D113" s="948">
        <v>0</v>
      </c>
      <c r="E113" s="526">
        <f>'[1]1. MÉRLEG'!C102</f>
        <v>0</v>
      </c>
    </row>
    <row r="114" spans="1:5" s="491" customFormat="1" ht="18" customHeight="1">
      <c r="A114" s="507" t="s">
        <v>72</v>
      </c>
      <c r="B114" s="508" t="s">
        <v>150</v>
      </c>
      <c r="C114" s="948">
        <v>134865</v>
      </c>
      <c r="D114" s="948">
        <v>105559</v>
      </c>
      <c r="E114" s="526"/>
    </row>
    <row r="115" spans="1:5" s="491" customFormat="1" ht="18" customHeight="1">
      <c r="A115" s="507" t="s">
        <v>73</v>
      </c>
      <c r="B115" s="508" t="s">
        <v>121</v>
      </c>
      <c r="C115" s="948">
        <v>0</v>
      </c>
      <c r="D115" s="948">
        <v>0</v>
      </c>
      <c r="E115" s="526">
        <f>'[1]1. MÉRLEG'!C104</f>
        <v>0</v>
      </c>
    </row>
    <row r="116" spans="1:5" s="491" customFormat="1" ht="18" customHeight="1">
      <c r="A116" s="507" t="s">
        <v>354</v>
      </c>
      <c r="B116" s="508" t="s">
        <v>122</v>
      </c>
      <c r="C116" s="948"/>
      <c r="D116" s="948"/>
      <c r="E116" s="526">
        <v>5823</v>
      </c>
    </row>
    <row r="117" spans="1:5" s="491" customFormat="1" ht="18" customHeight="1">
      <c r="A117" s="507" t="s">
        <v>575</v>
      </c>
      <c r="B117" s="508" t="s">
        <v>151</v>
      </c>
      <c r="C117" s="948">
        <v>0</v>
      </c>
      <c r="D117" s="948">
        <v>0</v>
      </c>
      <c r="E117" s="526">
        <f>'[1]1. MÉRLEG'!C105</f>
        <v>0</v>
      </c>
    </row>
    <row r="118" spans="1:6" ht="12.75">
      <c r="A118" s="492" t="s">
        <v>70</v>
      </c>
      <c r="B118" s="495" t="s">
        <v>746</v>
      </c>
      <c r="C118" s="928">
        <f>SUM(C119:C122)</f>
        <v>32362</v>
      </c>
      <c r="D118" s="928">
        <f>SUM(D119:D122)</f>
        <v>57115</v>
      </c>
      <c r="E118" s="532">
        <f>SUM(E119:E122)</f>
        <v>44200</v>
      </c>
      <c r="F118" s="1"/>
    </row>
    <row r="119" spans="1:5" s="491" customFormat="1" ht="18" customHeight="1">
      <c r="A119" s="507" t="s">
        <v>355</v>
      </c>
      <c r="B119" s="508" t="s">
        <v>149</v>
      </c>
      <c r="C119" s="948">
        <v>32362</v>
      </c>
      <c r="D119" s="948">
        <v>49181</v>
      </c>
      <c r="E119" s="526">
        <v>38250</v>
      </c>
    </row>
    <row r="120" spans="1:5" s="491" customFormat="1" ht="18" customHeight="1">
      <c r="A120" s="507" t="s">
        <v>356</v>
      </c>
      <c r="B120" s="508" t="s">
        <v>121</v>
      </c>
      <c r="C120" s="948"/>
      <c r="D120" s="948"/>
      <c r="E120" s="526"/>
    </row>
    <row r="121" spans="1:5" s="491" customFormat="1" ht="18" customHeight="1">
      <c r="A121" s="507" t="s">
        <v>356</v>
      </c>
      <c r="B121" s="508" t="s">
        <v>122</v>
      </c>
      <c r="C121" s="948"/>
      <c r="D121" s="948">
        <v>7934</v>
      </c>
      <c r="E121" s="526">
        <v>5950</v>
      </c>
    </row>
    <row r="122" spans="1:5" s="491" customFormat="1" ht="18" customHeight="1" thickBot="1">
      <c r="A122" s="510" t="s">
        <v>576</v>
      </c>
      <c r="B122" s="511" t="s">
        <v>151</v>
      </c>
      <c r="C122" s="950">
        <v>0</v>
      </c>
      <c r="D122" s="950">
        <v>0</v>
      </c>
      <c r="E122" s="550">
        <f>'[1]1. MÉRLEG'!C109</f>
        <v>0</v>
      </c>
    </row>
    <row r="123" spans="1:5" s="491" customFormat="1" ht="27.75" customHeight="1" thickBot="1">
      <c r="A123" s="920" t="s">
        <v>9</v>
      </c>
      <c r="B123" s="921" t="s">
        <v>573</v>
      </c>
      <c r="C123" s="922">
        <f>C112+C118</f>
        <v>167227</v>
      </c>
      <c r="D123" s="922">
        <f>D112+D118</f>
        <v>162674</v>
      </c>
      <c r="E123" s="922">
        <f>E112+E118</f>
        <v>50023</v>
      </c>
    </row>
    <row r="124" spans="1:5" s="486" customFormat="1" ht="13.5" thickBot="1">
      <c r="A124" s="484" t="s">
        <v>10</v>
      </c>
      <c r="B124" s="533" t="s">
        <v>359</v>
      </c>
      <c r="C124" s="548"/>
      <c r="D124" s="548"/>
      <c r="E124" s="534">
        <f>'[1]1. MÉRLEG'!C110</f>
        <v>0</v>
      </c>
    </row>
    <row r="125" spans="1:11" ht="13.5" thickBot="1">
      <c r="A125" s="513" t="s">
        <v>11</v>
      </c>
      <c r="B125" s="535" t="s">
        <v>360</v>
      </c>
      <c r="C125" s="947">
        <f>C110+C111+C124</f>
        <v>3071616</v>
      </c>
      <c r="D125" s="947">
        <f>D110+D111+D124</f>
        <v>3680665</v>
      </c>
      <c r="E125" s="536">
        <f>E110+E111+E124</f>
        <v>1664109</v>
      </c>
      <c r="F125" s="1"/>
      <c r="H125" s="509"/>
      <c r="I125" s="509"/>
      <c r="J125" s="509"/>
      <c r="K125" s="509"/>
    </row>
    <row r="126" spans="1:6" ht="12.75" customHeight="1">
      <c r="A126" s="537"/>
      <c r="B126" s="537"/>
      <c r="C126" s="537"/>
      <c r="D126" s="537"/>
      <c r="E126" s="538"/>
      <c r="F126" s="515"/>
    </row>
  </sheetData>
  <sheetProtection selectLockedCells="1" selectUnlockedCells="1"/>
  <mergeCells count="5">
    <mergeCell ref="A82:B82"/>
    <mergeCell ref="A79:E79"/>
    <mergeCell ref="A2:B2"/>
    <mergeCell ref="A1:E1"/>
    <mergeCell ref="A81:E81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60" r:id="rId1"/>
  <headerFooter alignWithMargins="0">
    <oddHeader>&amp;C&amp;"Times New Roman CE,Félkövér"&amp;12Tájékoztató kimutatások, mérlegek
VÁSÁROSNAMÉNY VÁROS ÖNKORMÁNYZAT
2013. ÉVI KÖLTSÉGVETÉSÉNEK MÉRLEGE&amp;R&amp;"Times New Roman CE,Félkövér dőlt"&amp;11 1. számú tájékoztató tábla</oddHeader>
  </headerFooter>
  <rowBreaks count="1" manualBreakCount="1">
    <brk id="79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J18"/>
  <sheetViews>
    <sheetView workbookViewId="0" topLeftCell="A1">
      <selection activeCell="H23" sqref="H23"/>
    </sheetView>
  </sheetViews>
  <sheetFormatPr defaultColWidth="9.00390625" defaultRowHeight="12.75"/>
  <cols>
    <col min="1" max="1" width="6.875" style="7" customWidth="1"/>
    <col min="2" max="2" width="49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ht="14.25" thickBot="1">
      <c r="I1" s="16" t="s">
        <v>40</v>
      </c>
    </row>
    <row r="2" spans="1:9" s="17" customFormat="1" ht="14.25">
      <c r="A2" s="1154" t="s">
        <v>50</v>
      </c>
      <c r="B2" s="1149" t="s">
        <v>62</v>
      </c>
      <c r="C2" s="1154" t="s">
        <v>63</v>
      </c>
      <c r="D2" s="1154" t="s">
        <v>692</v>
      </c>
      <c r="E2" s="1151" t="s">
        <v>49</v>
      </c>
      <c r="F2" s="1152"/>
      <c r="G2" s="1152"/>
      <c r="H2" s="1153"/>
      <c r="I2" s="1149" t="s">
        <v>756</v>
      </c>
    </row>
    <row r="3" spans="1:9" s="18" customFormat="1" ht="24.75" thickBot="1">
      <c r="A3" s="1155"/>
      <c r="B3" s="1150"/>
      <c r="C3" s="1150"/>
      <c r="D3" s="1155"/>
      <c r="E3" s="56" t="s">
        <v>129</v>
      </c>
      <c r="F3" s="56" t="s">
        <v>160</v>
      </c>
      <c r="G3" s="56" t="s">
        <v>537</v>
      </c>
      <c r="H3" s="57" t="s">
        <v>538</v>
      </c>
      <c r="I3" s="1150"/>
    </row>
    <row r="4" spans="1:9" s="19" customFormat="1" ht="15" thickBot="1">
      <c r="A4" s="58" t="s">
        <v>694</v>
      </c>
      <c r="B4" s="1012" t="s">
        <v>695</v>
      </c>
      <c r="C4" s="58" t="s">
        <v>696</v>
      </c>
      <c r="D4" s="1012" t="s">
        <v>706</v>
      </c>
      <c r="E4" s="58" t="s">
        <v>707</v>
      </c>
      <c r="F4" s="58" t="s">
        <v>708</v>
      </c>
      <c r="G4" s="58" t="s">
        <v>709</v>
      </c>
      <c r="H4" s="58" t="s">
        <v>717</v>
      </c>
      <c r="I4" s="1034" t="s">
        <v>757</v>
      </c>
    </row>
    <row r="5" spans="1:9" ht="21.75" thickBot="1">
      <c r="A5" s="58" t="s">
        <v>3</v>
      </c>
      <c r="B5" s="1013" t="s">
        <v>754</v>
      </c>
      <c r="C5" s="562"/>
      <c r="D5" s="1026">
        <f>D6</f>
        <v>0</v>
      </c>
      <c r="E5" s="556">
        <f>E6</f>
        <v>12258</v>
      </c>
      <c r="F5" s="556">
        <f>F6</f>
        <v>23551</v>
      </c>
      <c r="G5" s="556">
        <f>G6</f>
        <v>22264</v>
      </c>
      <c r="H5" s="556">
        <f>H6</f>
        <v>125945</v>
      </c>
      <c r="I5" s="1035">
        <f aca="true" t="shared" si="0" ref="I5:I17">SUM(D5:H5)</f>
        <v>184018</v>
      </c>
    </row>
    <row r="6" spans="1:9" ht="13.5" thickBot="1">
      <c r="A6" s="1009" t="s">
        <v>4</v>
      </c>
      <c r="B6" s="1014" t="s">
        <v>753</v>
      </c>
      <c r="C6" s="1020">
        <v>2013</v>
      </c>
      <c r="D6" s="1027">
        <v>0</v>
      </c>
      <c r="E6" s="558">
        <v>12258</v>
      </c>
      <c r="F6" s="558">
        <v>23551</v>
      </c>
      <c r="G6" s="558">
        <v>22264</v>
      </c>
      <c r="H6" s="558">
        <v>125945</v>
      </c>
      <c r="I6" s="1036">
        <f t="shared" si="0"/>
        <v>184018</v>
      </c>
    </row>
    <row r="7" spans="1:9" ht="21.75" thickBot="1">
      <c r="A7" s="58" t="s">
        <v>5</v>
      </c>
      <c r="B7" s="1013" t="s">
        <v>755</v>
      </c>
      <c r="C7" s="562"/>
      <c r="D7" s="1026">
        <f>SUM(D8:D10)</f>
        <v>129146</v>
      </c>
      <c r="E7" s="556">
        <f>SUM(E8:E10)</f>
        <v>52911</v>
      </c>
      <c r="F7" s="556">
        <f>SUM(F8:F10)</f>
        <v>38229</v>
      </c>
      <c r="G7" s="556">
        <f>SUM(G8:G10)</f>
        <v>38228</v>
      </c>
      <c r="H7" s="556">
        <f>SUM(H8:H10)</f>
        <v>128663</v>
      </c>
      <c r="I7" s="1035">
        <f t="shared" si="0"/>
        <v>387177</v>
      </c>
    </row>
    <row r="8" spans="1:9" ht="12.75">
      <c r="A8" s="1009" t="s">
        <v>6</v>
      </c>
      <c r="B8" s="1015" t="s">
        <v>416</v>
      </c>
      <c r="C8" s="1021">
        <v>2009</v>
      </c>
      <c r="D8" s="1028">
        <f>24429+49181</f>
        <v>73610</v>
      </c>
      <c r="E8" s="1041">
        <v>38250</v>
      </c>
      <c r="F8" s="1041">
        <v>25550</v>
      </c>
      <c r="G8" s="1041">
        <v>25550</v>
      </c>
      <c r="H8" s="1041">
        <f>I8-D8-E8-F8-G8</f>
        <v>111240</v>
      </c>
      <c r="I8" s="1037">
        <v>274200</v>
      </c>
    </row>
    <row r="9" spans="1:9" ht="12.75">
      <c r="A9" s="1009" t="s">
        <v>7</v>
      </c>
      <c r="B9" s="1016" t="s">
        <v>417</v>
      </c>
      <c r="C9" s="1020">
        <v>2004</v>
      </c>
      <c r="D9" s="1027">
        <f>47602+7934</f>
        <v>55536</v>
      </c>
      <c r="E9" s="558">
        <v>5949</v>
      </c>
      <c r="F9" s="558">
        <v>3967</v>
      </c>
      <c r="G9" s="558">
        <v>3966</v>
      </c>
      <c r="H9" s="558">
        <v>0</v>
      </c>
      <c r="I9" s="1036">
        <v>69418</v>
      </c>
    </row>
    <row r="10" spans="1:9" ht="23.25" thickBot="1">
      <c r="A10" s="1010" t="s">
        <v>8</v>
      </c>
      <c r="B10" s="1017" t="s">
        <v>418</v>
      </c>
      <c r="C10" s="1022">
        <v>2013</v>
      </c>
      <c r="D10" s="1029">
        <v>0</v>
      </c>
      <c r="E10" s="1042">
        <v>8712</v>
      </c>
      <c r="F10" s="1042">
        <v>8712</v>
      </c>
      <c r="G10" s="1042">
        <v>8712</v>
      </c>
      <c r="H10" s="1042">
        <v>17423</v>
      </c>
      <c r="I10" s="1038">
        <f t="shared" si="0"/>
        <v>43559</v>
      </c>
    </row>
    <row r="11" spans="1:9" ht="13.5" thickBot="1">
      <c r="A11" s="58" t="s">
        <v>9</v>
      </c>
      <c r="B11" s="1013" t="s">
        <v>178</v>
      </c>
      <c r="C11" s="562"/>
      <c r="D11" s="1026">
        <f>SUM(D12:D12)</f>
        <v>5830</v>
      </c>
      <c r="E11" s="556">
        <f>SUM(E12:E12)</f>
        <v>292992</v>
      </c>
      <c r="F11" s="556">
        <f>SUM(F12:F12)</f>
        <v>0</v>
      </c>
      <c r="G11" s="556">
        <f>SUM(G12:G12)</f>
        <v>0</v>
      </c>
      <c r="H11" s="556">
        <f>SUM(H12:H12)</f>
        <v>0</v>
      </c>
      <c r="I11" s="1035">
        <f t="shared" si="0"/>
        <v>298822</v>
      </c>
    </row>
    <row r="12" spans="1:9" ht="34.5" thickBot="1">
      <c r="A12" s="59" t="s">
        <v>10</v>
      </c>
      <c r="B12" s="1044" t="s">
        <v>665</v>
      </c>
      <c r="C12" s="1023">
        <v>2012</v>
      </c>
      <c r="D12" s="1030">
        <v>5830</v>
      </c>
      <c r="E12" s="1043">
        <v>292992</v>
      </c>
      <c r="F12" s="1043">
        <v>0</v>
      </c>
      <c r="G12" s="1043">
        <v>0</v>
      </c>
      <c r="H12" s="1043">
        <v>0</v>
      </c>
      <c r="I12" s="1039">
        <f t="shared" si="0"/>
        <v>298822</v>
      </c>
    </row>
    <row r="13" spans="1:10" ht="13.5" thickBot="1">
      <c r="A13" s="58" t="s">
        <v>11</v>
      </c>
      <c r="B13" s="1013" t="s">
        <v>179</v>
      </c>
      <c r="C13" s="562"/>
      <c r="D13" s="1026">
        <f>SUM(D14)</f>
        <v>0</v>
      </c>
      <c r="E13" s="556">
        <f>SUM(E14)</f>
        <v>0</v>
      </c>
      <c r="F13" s="556">
        <f>SUM(F14)</f>
        <v>0</v>
      </c>
      <c r="G13" s="556">
        <f>SUM(G14)</f>
        <v>0</v>
      </c>
      <c r="H13" s="556">
        <f>SUM(H14)</f>
        <v>0</v>
      </c>
      <c r="I13" s="1035">
        <f t="shared" si="0"/>
        <v>0</v>
      </c>
      <c r="J13" s="20"/>
    </row>
    <row r="14" spans="1:9" ht="13.5" thickBot="1">
      <c r="A14" s="1011" t="s">
        <v>12</v>
      </c>
      <c r="B14" s="1019" t="s">
        <v>51</v>
      </c>
      <c r="C14" s="1024">
        <v>0</v>
      </c>
      <c r="D14" s="1031">
        <v>0</v>
      </c>
      <c r="E14" s="559">
        <v>0</v>
      </c>
      <c r="F14" s="559">
        <v>0</v>
      </c>
      <c r="G14" s="559">
        <v>0</v>
      </c>
      <c r="H14" s="559">
        <v>0</v>
      </c>
      <c r="I14" s="1040">
        <v>0</v>
      </c>
    </row>
    <row r="15" spans="1:9" ht="13.5" thickBot="1">
      <c r="A15" s="58" t="s">
        <v>13</v>
      </c>
      <c r="B15" s="1018" t="s">
        <v>180</v>
      </c>
      <c r="C15" s="562"/>
      <c r="D15" s="1026">
        <f>D16</f>
        <v>0</v>
      </c>
      <c r="E15" s="556">
        <f>E16</f>
        <v>0</v>
      </c>
      <c r="F15" s="556">
        <f>F16</f>
        <v>0</v>
      </c>
      <c r="G15" s="556">
        <f>G16</f>
        <v>0</v>
      </c>
      <c r="H15" s="556">
        <f>H16</f>
        <v>0</v>
      </c>
      <c r="I15" s="1035">
        <f t="shared" si="0"/>
        <v>0</v>
      </c>
    </row>
    <row r="16" spans="1:9" ht="13.5" thickBot="1">
      <c r="A16" s="60" t="s">
        <v>14</v>
      </c>
      <c r="B16" s="1019" t="s">
        <v>51</v>
      </c>
      <c r="C16" s="1025">
        <v>0</v>
      </c>
      <c r="D16" s="1032">
        <v>0</v>
      </c>
      <c r="E16" s="560">
        <v>0</v>
      </c>
      <c r="F16" s="560">
        <v>0</v>
      </c>
      <c r="G16" s="560">
        <v>0</v>
      </c>
      <c r="H16" s="560">
        <v>0</v>
      </c>
      <c r="I16" s="1039">
        <f t="shared" si="0"/>
        <v>0</v>
      </c>
    </row>
    <row r="17" spans="1:9" ht="13.5" thickBot="1">
      <c r="A17" s="1147" t="s">
        <v>758</v>
      </c>
      <c r="B17" s="1148"/>
      <c r="C17" s="561"/>
      <c r="D17" s="1033">
        <f>SUM(D5,D7,D11,D13,D15)</f>
        <v>134976</v>
      </c>
      <c r="E17" s="557">
        <f>E5+E7+E11+E13+E15</f>
        <v>358161</v>
      </c>
      <c r="F17" s="557">
        <f>F5+F7+F11+F13+F15</f>
        <v>61780</v>
      </c>
      <c r="G17" s="557">
        <f>G5+G7+G11+G13+G15</f>
        <v>60492</v>
      </c>
      <c r="H17" s="557">
        <f>H5+H7+H11+H13+H15</f>
        <v>254608</v>
      </c>
      <c r="I17" s="1035">
        <f t="shared" si="0"/>
        <v>870017</v>
      </c>
    </row>
    <row r="18" ht="12.75">
      <c r="G18" s="259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F14" sqref="F14"/>
    </sheetView>
  </sheetViews>
  <sheetFormatPr defaultColWidth="9.00390625" defaultRowHeight="12.75"/>
  <cols>
    <col min="1" max="1" width="5.875" style="258" customWidth="1"/>
    <col min="2" max="2" width="91.50390625" style="248" customWidth="1"/>
    <col min="3" max="3" width="20.875" style="248" bestFit="1" customWidth="1"/>
    <col min="4" max="16384" width="9.375" style="248" customWidth="1"/>
  </cols>
  <sheetData>
    <row r="1" spans="1:3" s="240" customFormat="1" ht="16.5" thickBot="1">
      <c r="A1" s="239"/>
      <c r="C1" s="241" t="s">
        <v>40</v>
      </c>
    </row>
    <row r="2" spans="1:3" s="245" customFormat="1" ht="48" thickBot="1">
      <c r="A2" s="242" t="s">
        <v>1</v>
      </c>
      <c r="B2" s="243" t="s">
        <v>2</v>
      </c>
      <c r="C2" s="244" t="s">
        <v>52</v>
      </c>
    </row>
    <row r="3" spans="1:3" s="245" customFormat="1" ht="16.5" thickBot="1">
      <c r="A3" s="242">
        <v>1</v>
      </c>
      <c r="B3" s="243">
        <v>2</v>
      </c>
      <c r="C3" s="244">
        <v>3</v>
      </c>
    </row>
    <row r="4" spans="1:3" ht="15.75">
      <c r="A4" s="246" t="s">
        <v>3</v>
      </c>
      <c r="B4" s="247" t="s">
        <v>125</v>
      </c>
      <c r="C4" s="551">
        <v>0</v>
      </c>
    </row>
    <row r="5" spans="1:3" ht="15.75">
      <c r="A5" s="249" t="s">
        <v>4</v>
      </c>
      <c r="B5" s="250" t="s">
        <v>126</v>
      </c>
      <c r="C5" s="552">
        <v>0</v>
      </c>
    </row>
    <row r="6" spans="1:3" ht="15.75">
      <c r="A6" s="249" t="s">
        <v>5</v>
      </c>
      <c r="B6" s="250" t="s">
        <v>89</v>
      </c>
      <c r="C6" s="552">
        <v>0</v>
      </c>
    </row>
    <row r="7" spans="1:3" ht="15.75">
      <c r="A7" s="249" t="s">
        <v>6</v>
      </c>
      <c r="B7" s="250" t="s">
        <v>90</v>
      </c>
      <c r="C7" s="552">
        <v>0</v>
      </c>
    </row>
    <row r="8" spans="1:3" ht="15.75">
      <c r="A8" s="249" t="s">
        <v>7</v>
      </c>
      <c r="B8" s="250" t="s">
        <v>124</v>
      </c>
      <c r="C8" s="552">
        <f>SUM(C9)</f>
        <v>5200</v>
      </c>
    </row>
    <row r="9" spans="1:3" s="251" customFormat="1" ht="31.5">
      <c r="A9" s="746" t="s">
        <v>8</v>
      </c>
      <c r="B9" s="576" t="s">
        <v>434</v>
      </c>
      <c r="C9" s="553">
        <v>5200</v>
      </c>
    </row>
    <row r="10" spans="1:3" ht="31.5">
      <c r="A10" s="249" t="s">
        <v>9</v>
      </c>
      <c r="B10" s="250" t="s">
        <v>431</v>
      </c>
      <c r="C10" s="552">
        <v>1157</v>
      </c>
    </row>
    <row r="11" spans="1:3" ht="15.75">
      <c r="A11" s="249" t="s">
        <v>10</v>
      </c>
      <c r="B11" s="250" t="s">
        <v>432</v>
      </c>
      <c r="C11" s="552">
        <v>12900</v>
      </c>
    </row>
    <row r="12" spans="1:3" ht="15.75">
      <c r="A12" s="249" t="s">
        <v>11</v>
      </c>
      <c r="B12" s="250" t="s">
        <v>318</v>
      </c>
      <c r="C12" s="552">
        <v>0</v>
      </c>
    </row>
    <row r="13" spans="1:3" ht="15.75">
      <c r="A13" s="249" t="s">
        <v>12</v>
      </c>
      <c r="B13" s="250" t="s">
        <v>91</v>
      </c>
      <c r="C13" s="552">
        <f>SUM(C14)</f>
        <v>672</v>
      </c>
    </row>
    <row r="14" spans="1:3" s="251" customFormat="1" ht="63">
      <c r="A14" s="747" t="s">
        <v>13</v>
      </c>
      <c r="B14" s="576" t="s">
        <v>433</v>
      </c>
      <c r="C14" s="748">
        <v>672</v>
      </c>
    </row>
    <row r="15" spans="1:3" ht="16.5" thickBot="1">
      <c r="A15" s="252" t="s">
        <v>14</v>
      </c>
      <c r="B15" s="253" t="s">
        <v>92</v>
      </c>
      <c r="C15" s="554">
        <v>0</v>
      </c>
    </row>
    <row r="16" spans="1:3" s="256" customFormat="1" ht="16.5" thickBot="1">
      <c r="A16" s="254" t="s">
        <v>15</v>
      </c>
      <c r="B16" s="255" t="s">
        <v>27</v>
      </c>
      <c r="C16" s="555">
        <f>C4+C5+C6+C7+C8+C10+C11+C12+C13+C15</f>
        <v>19929</v>
      </c>
    </row>
    <row r="17" spans="1:3" ht="15.75">
      <c r="A17" s="257"/>
      <c r="B17" s="1156"/>
      <c r="C17" s="1156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view="pageBreakPreview" zoomScaleNormal="80" zoomScaleSheetLayoutView="100" workbookViewId="0" topLeftCell="F1">
      <pane ySplit="3" topLeftCell="BM77" activePane="bottomLeft" state="frozen"/>
      <selection pane="topLeft" activeCell="A1" sqref="A1"/>
      <selection pane="bottomLeft" activeCell="P189" sqref="P189"/>
    </sheetView>
  </sheetViews>
  <sheetFormatPr defaultColWidth="9.00390625" defaultRowHeight="12.75"/>
  <cols>
    <col min="1" max="1" width="9.50390625" style="636" bestFit="1" customWidth="1"/>
    <col min="2" max="2" width="76.625" style="635" bestFit="1" customWidth="1"/>
    <col min="3" max="3" width="16.625" style="635" customWidth="1"/>
    <col min="4" max="4" width="14.625" style="635" customWidth="1"/>
    <col min="5" max="5" width="17.125" style="635" customWidth="1"/>
    <col min="6" max="6" width="16.125" style="635" customWidth="1"/>
    <col min="7" max="10" width="14.625" style="635" customWidth="1"/>
    <col min="11" max="11" width="17.125" style="635" customWidth="1"/>
    <col min="12" max="12" width="16.375" style="635" bestFit="1" customWidth="1"/>
    <col min="13" max="14" width="14.875" style="635" bestFit="1" customWidth="1"/>
    <col min="15" max="15" width="23.00390625" style="743" bestFit="1" customWidth="1"/>
    <col min="16" max="16" width="19.00390625" style="635" customWidth="1"/>
    <col min="17" max="17" width="18.625" style="635" customWidth="1"/>
    <col min="18" max="16384" width="9.375" style="635" customWidth="1"/>
  </cols>
  <sheetData>
    <row r="1" spans="1:15" ht="31.5" customHeight="1">
      <c r="A1" s="1160" t="s">
        <v>693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</row>
    <row r="2" ht="16.5" thickBot="1">
      <c r="O2" s="637" t="s">
        <v>29</v>
      </c>
    </row>
    <row r="3" spans="1:15" s="636" customFormat="1" ht="35.25" customHeight="1" thickBot="1">
      <c r="A3" s="638" t="s">
        <v>1</v>
      </c>
      <c r="B3" s="639" t="s">
        <v>41</v>
      </c>
      <c r="C3" s="639" t="s">
        <v>53</v>
      </c>
      <c r="D3" s="639" t="s">
        <v>54</v>
      </c>
      <c r="E3" s="639" t="s">
        <v>55</v>
      </c>
      <c r="F3" s="639" t="s">
        <v>56</v>
      </c>
      <c r="G3" s="639" t="s">
        <v>57</v>
      </c>
      <c r="H3" s="639" t="s">
        <v>58</v>
      </c>
      <c r="I3" s="639" t="s">
        <v>59</v>
      </c>
      <c r="J3" s="639" t="s">
        <v>406</v>
      </c>
      <c r="K3" s="639" t="s">
        <v>407</v>
      </c>
      <c r="L3" s="639" t="s">
        <v>408</v>
      </c>
      <c r="M3" s="639" t="s">
        <v>409</v>
      </c>
      <c r="N3" s="639" t="s">
        <v>410</v>
      </c>
      <c r="O3" s="640" t="s">
        <v>27</v>
      </c>
    </row>
    <row r="4" spans="1:15" s="642" customFormat="1" ht="15" customHeight="1" thickBot="1">
      <c r="A4" s="641" t="s">
        <v>3</v>
      </c>
      <c r="B4" s="1157" t="s">
        <v>30</v>
      </c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9"/>
    </row>
    <row r="5" spans="1:17" s="647" customFormat="1" ht="27" customHeight="1" thickBot="1">
      <c r="A5" s="643" t="s">
        <v>3</v>
      </c>
      <c r="B5" s="644" t="s">
        <v>399</v>
      </c>
      <c r="C5" s="645">
        <v>51452</v>
      </c>
      <c r="D5" s="645">
        <f>51452+89</f>
        <v>51541</v>
      </c>
      <c r="E5" s="645">
        <v>51452</v>
      </c>
      <c r="F5" s="645">
        <v>51452</v>
      </c>
      <c r="G5" s="645">
        <v>51452</v>
      </c>
      <c r="H5" s="645">
        <v>51452</v>
      </c>
      <c r="I5" s="645">
        <f>40000+51452</f>
        <v>91452</v>
      </c>
      <c r="J5" s="645">
        <v>51425</v>
      </c>
      <c r="K5" s="645">
        <v>51425</v>
      </c>
      <c r="L5" s="645">
        <v>51425</v>
      </c>
      <c r="M5" s="645">
        <f>35249+51452</f>
        <v>86701</v>
      </c>
      <c r="N5" s="645">
        <v>51452</v>
      </c>
      <c r="O5" s="646">
        <f aca="true" t="shared" si="0" ref="O5:O37">SUM(C5:N5)</f>
        <v>692681</v>
      </c>
      <c r="P5" s="647">
        <v>692681</v>
      </c>
      <c r="Q5" s="647">
        <f>O5-P5</f>
        <v>0</v>
      </c>
    </row>
    <row r="6" spans="1:17" s="647" customFormat="1" ht="13.5" customHeight="1" thickBot="1">
      <c r="A6" s="643" t="s">
        <v>4</v>
      </c>
      <c r="B6" s="648" t="s">
        <v>88</v>
      </c>
      <c r="C6" s="645">
        <f aca="true" t="shared" si="1" ref="C6:N6">C7+C16</f>
        <v>34357</v>
      </c>
      <c r="D6" s="645">
        <f t="shared" si="1"/>
        <v>15123</v>
      </c>
      <c r="E6" s="645">
        <f t="shared" si="1"/>
        <v>11677</v>
      </c>
      <c r="F6" s="645">
        <f t="shared" si="1"/>
        <v>6423</v>
      </c>
      <c r="G6" s="645">
        <f t="shared" si="1"/>
        <v>11614</v>
      </c>
      <c r="H6" s="645">
        <f t="shared" si="1"/>
        <v>153527</v>
      </c>
      <c r="I6" s="645">
        <f t="shared" si="1"/>
        <v>15984</v>
      </c>
      <c r="J6" s="645">
        <f t="shared" si="1"/>
        <v>6263</v>
      </c>
      <c r="K6" s="645">
        <f t="shared" si="1"/>
        <v>10436</v>
      </c>
      <c r="L6" s="645">
        <f t="shared" si="1"/>
        <v>6563</v>
      </c>
      <c r="M6" s="645">
        <f t="shared" si="1"/>
        <v>6263</v>
      </c>
      <c r="N6" s="645">
        <f t="shared" si="1"/>
        <v>158906</v>
      </c>
      <c r="O6" s="646">
        <f>O7+O16</f>
        <v>437136</v>
      </c>
      <c r="P6" s="646">
        <f>P7+P16</f>
        <v>437136</v>
      </c>
      <c r="Q6" s="647">
        <f aca="true" t="shared" si="2" ref="Q6:Q64">O6-P6</f>
        <v>0</v>
      </c>
    </row>
    <row r="7" spans="1:17" s="653" customFormat="1" ht="13.5" customHeight="1" hidden="1">
      <c r="A7" s="649"/>
      <c r="B7" s="650" t="s">
        <v>239</v>
      </c>
      <c r="C7" s="651">
        <f aca="true" t="shared" si="3" ref="C7:N7">SUM(C8:C15)</f>
        <v>34357</v>
      </c>
      <c r="D7" s="651">
        <f t="shared" si="3"/>
        <v>15123</v>
      </c>
      <c r="E7" s="651">
        <f t="shared" si="3"/>
        <v>10297</v>
      </c>
      <c r="F7" s="651">
        <f t="shared" si="3"/>
        <v>6123</v>
      </c>
      <c r="G7" s="651">
        <f t="shared" si="3"/>
        <v>11614</v>
      </c>
      <c r="H7" s="651">
        <f t="shared" si="3"/>
        <v>10436</v>
      </c>
      <c r="I7" s="651">
        <f t="shared" si="3"/>
        <v>15984</v>
      </c>
      <c r="J7" s="651">
        <f t="shared" si="3"/>
        <v>6263</v>
      </c>
      <c r="K7" s="651">
        <f t="shared" si="3"/>
        <v>10436</v>
      </c>
      <c r="L7" s="651">
        <f t="shared" si="3"/>
        <v>6263</v>
      </c>
      <c r="M7" s="651">
        <f t="shared" si="3"/>
        <v>6263</v>
      </c>
      <c r="N7" s="651">
        <f t="shared" si="3"/>
        <v>14436</v>
      </c>
      <c r="O7" s="652">
        <f t="shared" si="0"/>
        <v>147595</v>
      </c>
      <c r="P7" s="653">
        <f>SUM(P8:P15)</f>
        <v>147595</v>
      </c>
      <c r="Q7" s="647">
        <f t="shared" si="2"/>
        <v>0</v>
      </c>
    </row>
    <row r="8" spans="1:17" s="658" customFormat="1" ht="13.5" customHeight="1" hidden="1">
      <c r="A8" s="654"/>
      <c r="B8" s="655" t="s">
        <v>132</v>
      </c>
      <c r="C8" s="656">
        <v>2453</v>
      </c>
      <c r="D8" s="656">
        <v>2452</v>
      </c>
      <c r="E8" s="656">
        <v>2452</v>
      </c>
      <c r="F8" s="656">
        <v>2452</v>
      </c>
      <c r="G8" s="656">
        <v>2452</v>
      </c>
      <c r="H8" s="656">
        <v>2452</v>
      </c>
      <c r="I8" s="656">
        <v>2452</v>
      </c>
      <c r="J8" s="656">
        <v>2452</v>
      </c>
      <c r="K8" s="656">
        <v>2452</v>
      </c>
      <c r="L8" s="656">
        <v>2452</v>
      </c>
      <c r="M8" s="656">
        <v>2452</v>
      </c>
      <c r="N8" s="656">
        <v>2453</v>
      </c>
      <c r="O8" s="657">
        <f t="shared" si="0"/>
        <v>29426</v>
      </c>
      <c r="P8" s="658">
        <v>29426</v>
      </c>
      <c r="Q8" s="647">
        <f t="shared" si="2"/>
        <v>0</v>
      </c>
    </row>
    <row r="9" spans="1:17" s="658" customFormat="1" ht="13.5" customHeight="1" hidden="1">
      <c r="A9" s="654"/>
      <c r="B9" s="655" t="s">
        <v>298</v>
      </c>
      <c r="C9" s="656">
        <v>3671</v>
      </c>
      <c r="D9" s="656">
        <v>3671</v>
      </c>
      <c r="E9" s="656">
        <v>3671</v>
      </c>
      <c r="F9" s="656">
        <v>3671</v>
      </c>
      <c r="G9" s="656">
        <v>3671</v>
      </c>
      <c r="H9" s="656">
        <v>3671</v>
      </c>
      <c r="I9" s="656">
        <v>3672</v>
      </c>
      <c r="J9" s="656">
        <v>3672</v>
      </c>
      <c r="K9" s="656">
        <v>3672</v>
      </c>
      <c r="L9" s="656">
        <v>3672</v>
      </c>
      <c r="M9" s="656">
        <v>3672</v>
      </c>
      <c r="N9" s="656">
        <v>3672</v>
      </c>
      <c r="O9" s="657">
        <f t="shared" si="0"/>
        <v>44058</v>
      </c>
      <c r="P9" s="658">
        <v>44058</v>
      </c>
      <c r="Q9" s="647">
        <f t="shared" si="2"/>
        <v>0</v>
      </c>
    </row>
    <row r="10" spans="1:17" s="658" customFormat="1" ht="13.5" customHeight="1" hidden="1">
      <c r="A10" s="654"/>
      <c r="B10" s="655" t="s">
        <v>171</v>
      </c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7">
        <f t="shared" si="0"/>
        <v>0</v>
      </c>
      <c r="Q10" s="647">
        <f t="shared" si="2"/>
        <v>0</v>
      </c>
    </row>
    <row r="11" spans="1:17" s="658" customFormat="1" ht="13.5" customHeight="1" hidden="1">
      <c r="A11" s="654"/>
      <c r="B11" s="655" t="s">
        <v>35</v>
      </c>
      <c r="C11" s="656"/>
      <c r="D11" s="656">
        <v>9000</v>
      </c>
      <c r="E11" s="656"/>
      <c r="F11" s="656"/>
      <c r="G11" s="656"/>
      <c r="H11" s="656"/>
      <c r="I11" s="656">
        <v>9721</v>
      </c>
      <c r="J11" s="656"/>
      <c r="K11" s="656"/>
      <c r="L11" s="656"/>
      <c r="M11" s="656"/>
      <c r="N11" s="656">
        <v>4000</v>
      </c>
      <c r="O11" s="657">
        <f t="shared" si="0"/>
        <v>22721</v>
      </c>
      <c r="P11" s="658">
        <v>22721</v>
      </c>
      <c r="Q11" s="647">
        <f t="shared" si="2"/>
        <v>0</v>
      </c>
    </row>
    <row r="12" spans="1:17" s="658" customFormat="1" ht="13.5" customHeight="1" hidden="1">
      <c r="A12" s="654"/>
      <c r="B12" s="655" t="s">
        <v>134</v>
      </c>
      <c r="C12" s="656">
        <v>28233</v>
      </c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7">
        <f t="shared" si="0"/>
        <v>28233</v>
      </c>
      <c r="P12" s="658">
        <v>28233</v>
      </c>
      <c r="Q12" s="647">
        <f t="shared" si="2"/>
        <v>0</v>
      </c>
    </row>
    <row r="13" spans="1:17" s="658" customFormat="1" ht="13.5" customHeight="1" hidden="1">
      <c r="A13" s="654"/>
      <c r="B13" s="655" t="s">
        <v>326</v>
      </c>
      <c r="C13" s="656"/>
      <c r="D13" s="656"/>
      <c r="E13" s="656">
        <v>168</v>
      </c>
      <c r="F13" s="656"/>
      <c r="G13" s="656"/>
      <c r="H13" s="656">
        <v>168</v>
      </c>
      <c r="I13" s="656"/>
      <c r="J13" s="656"/>
      <c r="K13" s="656">
        <v>167</v>
      </c>
      <c r="L13" s="656"/>
      <c r="M13" s="656"/>
      <c r="N13" s="656">
        <v>167</v>
      </c>
      <c r="O13" s="657">
        <f t="shared" si="0"/>
        <v>670</v>
      </c>
      <c r="P13" s="658">
        <v>670</v>
      </c>
      <c r="Q13" s="647">
        <f t="shared" si="2"/>
        <v>0</v>
      </c>
    </row>
    <row r="14" spans="1:17" s="658" customFormat="1" ht="13.5" customHeight="1" hidden="1">
      <c r="A14" s="654"/>
      <c r="B14" s="655" t="s">
        <v>750</v>
      </c>
      <c r="C14" s="656"/>
      <c r="D14" s="656"/>
      <c r="E14" s="656">
        <v>4006</v>
      </c>
      <c r="F14" s="656"/>
      <c r="G14" s="656">
        <v>139</v>
      </c>
      <c r="H14" s="656">
        <v>4145</v>
      </c>
      <c r="I14" s="656">
        <v>139</v>
      </c>
      <c r="J14" s="656">
        <v>139</v>
      </c>
      <c r="K14" s="656">
        <v>4145</v>
      </c>
      <c r="L14" s="656">
        <v>139</v>
      </c>
      <c r="M14" s="656">
        <v>139</v>
      </c>
      <c r="N14" s="656">
        <v>4144</v>
      </c>
      <c r="O14" s="657">
        <f t="shared" si="0"/>
        <v>17135</v>
      </c>
      <c r="P14" s="658">
        <v>17135</v>
      </c>
      <c r="Q14" s="647">
        <f t="shared" si="2"/>
        <v>0</v>
      </c>
    </row>
    <row r="15" spans="1:17" s="658" customFormat="1" ht="13.5" customHeight="1" hidden="1">
      <c r="A15" s="654"/>
      <c r="B15" s="655" t="s">
        <v>329</v>
      </c>
      <c r="C15" s="656"/>
      <c r="D15" s="656"/>
      <c r="E15" s="656"/>
      <c r="F15" s="656"/>
      <c r="G15" s="656">
        <v>5352</v>
      </c>
      <c r="H15" s="656"/>
      <c r="I15" s="656"/>
      <c r="J15" s="656"/>
      <c r="K15" s="656"/>
      <c r="L15" s="656"/>
      <c r="M15" s="656"/>
      <c r="N15" s="656"/>
      <c r="O15" s="657">
        <f t="shared" si="0"/>
        <v>5352</v>
      </c>
      <c r="P15" s="658">
        <v>5352</v>
      </c>
      <c r="Q15" s="647">
        <f t="shared" si="2"/>
        <v>0</v>
      </c>
    </row>
    <row r="16" spans="1:17" s="653" customFormat="1" ht="13.5" customHeight="1" hidden="1">
      <c r="A16" s="659"/>
      <c r="B16" s="660" t="s">
        <v>240</v>
      </c>
      <c r="C16" s="661">
        <f aca="true" t="shared" si="4" ref="C16:O16">SUM(C17:C22)</f>
        <v>0</v>
      </c>
      <c r="D16" s="661">
        <f t="shared" si="4"/>
        <v>0</v>
      </c>
      <c r="E16" s="661">
        <f t="shared" si="4"/>
        <v>1380</v>
      </c>
      <c r="F16" s="661">
        <f t="shared" si="4"/>
        <v>300</v>
      </c>
      <c r="G16" s="661">
        <f t="shared" si="4"/>
        <v>0</v>
      </c>
      <c r="H16" s="661">
        <f t="shared" si="4"/>
        <v>143091</v>
      </c>
      <c r="I16" s="661">
        <f t="shared" si="4"/>
        <v>0</v>
      </c>
      <c r="J16" s="661">
        <f t="shared" si="4"/>
        <v>0</v>
      </c>
      <c r="K16" s="661">
        <f t="shared" si="4"/>
        <v>0</v>
      </c>
      <c r="L16" s="661">
        <f t="shared" si="4"/>
        <v>300</v>
      </c>
      <c r="M16" s="661">
        <f t="shared" si="4"/>
        <v>0</v>
      </c>
      <c r="N16" s="661">
        <f t="shared" si="4"/>
        <v>144470</v>
      </c>
      <c r="O16" s="661">
        <f t="shared" si="4"/>
        <v>289541</v>
      </c>
      <c r="P16" s="653">
        <v>289541</v>
      </c>
      <c r="Q16" s="647">
        <f t="shared" si="2"/>
        <v>0</v>
      </c>
    </row>
    <row r="17" spans="1:17" s="658" customFormat="1" ht="13.5" customHeight="1" hidden="1">
      <c r="A17" s="654"/>
      <c r="B17" s="655" t="s">
        <v>132</v>
      </c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7">
        <f t="shared" si="0"/>
        <v>0</v>
      </c>
      <c r="Q17" s="647">
        <f t="shared" si="2"/>
        <v>0</v>
      </c>
    </row>
    <row r="18" spans="1:17" s="658" customFormat="1" ht="13.5" customHeight="1" hidden="1">
      <c r="A18" s="654"/>
      <c r="B18" s="655" t="s">
        <v>133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7">
        <f t="shared" si="0"/>
        <v>0</v>
      </c>
      <c r="Q18" s="647">
        <f t="shared" si="2"/>
        <v>0</v>
      </c>
    </row>
    <row r="19" spans="1:17" s="658" customFormat="1" ht="13.5" customHeight="1" hidden="1">
      <c r="A19" s="654"/>
      <c r="B19" s="655" t="s">
        <v>171</v>
      </c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7">
        <f t="shared" si="0"/>
        <v>0</v>
      </c>
      <c r="Q19" s="647">
        <f t="shared" si="2"/>
        <v>0</v>
      </c>
    </row>
    <row r="20" spans="1:17" s="658" customFormat="1" ht="13.5" customHeight="1" hidden="1">
      <c r="A20" s="654"/>
      <c r="B20" s="655" t="s">
        <v>35</v>
      </c>
      <c r="C20" s="656"/>
      <c r="D20" s="656"/>
      <c r="E20" s="656"/>
      <c r="F20" s="656"/>
      <c r="G20" s="656"/>
      <c r="H20" s="656">
        <v>139453</v>
      </c>
      <c r="I20" s="656"/>
      <c r="J20" s="656"/>
      <c r="K20" s="656"/>
      <c r="L20" s="656"/>
      <c r="M20" s="656"/>
      <c r="N20" s="656">
        <v>139454</v>
      </c>
      <c r="O20" s="657">
        <f t="shared" si="0"/>
        <v>278907</v>
      </c>
      <c r="P20" s="658">
        <v>278907</v>
      </c>
      <c r="Q20" s="647">
        <f t="shared" si="2"/>
        <v>0</v>
      </c>
    </row>
    <row r="21" spans="1:17" s="658" customFormat="1" ht="13.5" customHeight="1" hidden="1">
      <c r="A21" s="654"/>
      <c r="B21" s="655" t="s">
        <v>181</v>
      </c>
      <c r="C21" s="656"/>
      <c r="D21" s="656"/>
      <c r="E21" s="656"/>
      <c r="F21" s="656">
        <v>300</v>
      </c>
      <c r="G21" s="656"/>
      <c r="H21" s="656">
        <v>3638</v>
      </c>
      <c r="I21" s="656"/>
      <c r="J21" s="656"/>
      <c r="K21" s="656"/>
      <c r="L21" s="656">
        <v>300</v>
      </c>
      <c r="M21" s="656"/>
      <c r="N21" s="656">
        <v>3637</v>
      </c>
      <c r="O21" s="657">
        <f t="shared" si="0"/>
        <v>7875</v>
      </c>
      <c r="P21" s="658">
        <f>600+7275</f>
        <v>7875</v>
      </c>
      <c r="Q21" s="647">
        <f t="shared" si="2"/>
        <v>0</v>
      </c>
    </row>
    <row r="22" spans="1:17" s="658" customFormat="1" ht="13.5" customHeight="1" hidden="1" thickBot="1">
      <c r="A22" s="663"/>
      <c r="B22" s="664" t="s">
        <v>751</v>
      </c>
      <c r="C22" s="665"/>
      <c r="D22" s="665"/>
      <c r="E22" s="665">
        <v>1380</v>
      </c>
      <c r="F22" s="665"/>
      <c r="G22" s="665"/>
      <c r="H22" s="665"/>
      <c r="I22" s="665"/>
      <c r="J22" s="665"/>
      <c r="K22" s="665"/>
      <c r="L22" s="665"/>
      <c r="M22" s="665"/>
      <c r="N22" s="665">
        <v>1379</v>
      </c>
      <c r="O22" s="666">
        <f t="shared" si="0"/>
        <v>2759</v>
      </c>
      <c r="P22" s="658">
        <v>2759</v>
      </c>
      <c r="Q22" s="647">
        <f t="shared" si="2"/>
        <v>0</v>
      </c>
    </row>
    <row r="23" spans="1:17" s="667" customFormat="1" ht="15" customHeight="1" thickBot="1">
      <c r="A23" s="643" t="s">
        <v>5</v>
      </c>
      <c r="B23" s="648" t="s">
        <v>131</v>
      </c>
      <c r="C23" s="645">
        <f aca="true" t="shared" si="5" ref="C23:N23">SUM(C24:C26)</f>
        <v>263</v>
      </c>
      <c r="D23" s="645">
        <f t="shared" si="5"/>
        <v>263</v>
      </c>
      <c r="E23" s="645">
        <f t="shared" si="5"/>
        <v>263</v>
      </c>
      <c r="F23" s="645">
        <f t="shared" si="5"/>
        <v>263</v>
      </c>
      <c r="G23" s="645">
        <f t="shared" si="5"/>
        <v>263</v>
      </c>
      <c r="H23" s="645">
        <f t="shared" si="5"/>
        <v>260</v>
      </c>
      <c r="I23" s="645">
        <f t="shared" si="5"/>
        <v>263</v>
      </c>
      <c r="J23" s="645">
        <f t="shared" si="5"/>
        <v>263</v>
      </c>
      <c r="K23" s="645">
        <f t="shared" si="5"/>
        <v>263</v>
      </c>
      <c r="L23" s="645">
        <f t="shared" si="5"/>
        <v>263</v>
      </c>
      <c r="M23" s="645">
        <f t="shared" si="5"/>
        <v>263</v>
      </c>
      <c r="N23" s="645">
        <f t="shared" si="5"/>
        <v>260</v>
      </c>
      <c r="O23" s="646">
        <f t="shared" si="0"/>
        <v>3150</v>
      </c>
      <c r="P23" s="667">
        <v>3650</v>
      </c>
      <c r="Q23" s="647">
        <f t="shared" si="2"/>
        <v>-500</v>
      </c>
    </row>
    <row r="24" spans="1:17" s="667" customFormat="1" ht="15" customHeight="1" hidden="1">
      <c r="A24" s="649"/>
      <c r="B24" s="650" t="s">
        <v>226</v>
      </c>
      <c r="C24" s="668">
        <v>263</v>
      </c>
      <c r="D24" s="668">
        <v>263</v>
      </c>
      <c r="E24" s="668">
        <v>263</v>
      </c>
      <c r="F24" s="668">
        <v>263</v>
      </c>
      <c r="G24" s="668">
        <v>263</v>
      </c>
      <c r="H24" s="668">
        <v>260</v>
      </c>
      <c r="I24" s="668">
        <v>263</v>
      </c>
      <c r="J24" s="668">
        <v>263</v>
      </c>
      <c r="K24" s="668">
        <v>263</v>
      </c>
      <c r="L24" s="668">
        <v>263</v>
      </c>
      <c r="M24" s="668">
        <v>263</v>
      </c>
      <c r="N24" s="668">
        <v>260</v>
      </c>
      <c r="O24" s="652">
        <f t="shared" si="0"/>
        <v>3150</v>
      </c>
      <c r="P24" s="667">
        <v>3150</v>
      </c>
      <c r="Q24" s="647">
        <f t="shared" si="2"/>
        <v>0</v>
      </c>
    </row>
    <row r="25" spans="1:17" s="667" customFormat="1" ht="15" customHeight="1" hidden="1">
      <c r="A25" s="659"/>
      <c r="B25" s="660" t="s">
        <v>227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2">
        <f t="shared" si="0"/>
        <v>0</v>
      </c>
      <c r="Q25" s="647">
        <f t="shared" si="2"/>
        <v>0</v>
      </c>
    </row>
    <row r="26" spans="1:17" s="667" customFormat="1" ht="15" customHeight="1" hidden="1" thickBot="1">
      <c r="A26" s="669"/>
      <c r="B26" s="670" t="s">
        <v>423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2">
        <f t="shared" si="0"/>
        <v>0</v>
      </c>
      <c r="Q26" s="647">
        <f t="shared" si="2"/>
        <v>0</v>
      </c>
    </row>
    <row r="27" spans="1:17" s="667" customFormat="1" ht="15" customHeight="1" thickBot="1">
      <c r="A27" s="643" t="s">
        <v>6</v>
      </c>
      <c r="B27" s="648" t="s">
        <v>400</v>
      </c>
      <c r="C27" s="645">
        <f aca="true" t="shared" si="6" ref="C27:N27">C28+C29+C33+C34+C35+C40+C41+C42</f>
        <v>3510</v>
      </c>
      <c r="D27" s="645">
        <f t="shared" si="6"/>
        <v>3549</v>
      </c>
      <c r="E27" s="645">
        <f t="shared" si="6"/>
        <v>86290</v>
      </c>
      <c r="F27" s="645">
        <f t="shared" si="6"/>
        <v>7299</v>
      </c>
      <c r="G27" s="645">
        <f t="shared" si="6"/>
        <v>27643</v>
      </c>
      <c r="H27" s="645">
        <f t="shared" si="6"/>
        <v>4129</v>
      </c>
      <c r="I27" s="645">
        <f t="shared" si="6"/>
        <v>4410</v>
      </c>
      <c r="J27" s="645">
        <f t="shared" si="6"/>
        <v>4530</v>
      </c>
      <c r="K27" s="645">
        <f t="shared" si="6"/>
        <v>87255</v>
      </c>
      <c r="L27" s="645">
        <f t="shared" si="6"/>
        <v>8666</v>
      </c>
      <c r="M27" s="645">
        <f t="shared" si="6"/>
        <v>26382</v>
      </c>
      <c r="N27" s="645">
        <f t="shared" si="6"/>
        <v>3563</v>
      </c>
      <c r="O27" s="646">
        <f t="shared" si="0"/>
        <v>267226</v>
      </c>
      <c r="Q27" s="647">
        <f t="shared" si="2"/>
        <v>267226</v>
      </c>
    </row>
    <row r="28" spans="1:17" s="642" customFormat="1" ht="15" customHeight="1" hidden="1">
      <c r="A28" s="649"/>
      <c r="B28" s="673" t="s">
        <v>60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2">
        <f t="shared" si="0"/>
        <v>0</v>
      </c>
      <c r="Q28" s="647">
        <f t="shared" si="2"/>
        <v>0</v>
      </c>
    </row>
    <row r="29" spans="1:17" s="642" customFormat="1" ht="15" customHeight="1" hidden="1">
      <c r="A29" s="659"/>
      <c r="B29" s="674" t="s">
        <v>32</v>
      </c>
      <c r="C29" s="661">
        <f>SUM(C30:C32)</f>
        <v>0</v>
      </c>
      <c r="D29" s="661">
        <f aca="true" t="shared" si="7" ref="D29:N29">SUM(D30:D32)</f>
        <v>20</v>
      </c>
      <c r="E29" s="661">
        <f t="shared" si="7"/>
        <v>70340</v>
      </c>
      <c r="F29" s="661">
        <f t="shared" si="7"/>
        <v>3060</v>
      </c>
      <c r="G29" s="661">
        <f t="shared" si="7"/>
        <v>24100</v>
      </c>
      <c r="H29" s="661">
        <f t="shared" si="7"/>
        <v>600</v>
      </c>
      <c r="I29" s="661">
        <f t="shared" si="7"/>
        <v>900</v>
      </c>
      <c r="J29" s="661">
        <f t="shared" si="7"/>
        <v>1000</v>
      </c>
      <c r="K29" s="661">
        <f t="shared" si="7"/>
        <v>71290</v>
      </c>
      <c r="L29" s="661">
        <f t="shared" si="7"/>
        <v>4410</v>
      </c>
      <c r="M29" s="661">
        <f t="shared" si="7"/>
        <v>22850</v>
      </c>
      <c r="N29" s="661">
        <f t="shared" si="7"/>
        <v>30</v>
      </c>
      <c r="O29" s="662">
        <f t="shared" si="0"/>
        <v>198600</v>
      </c>
      <c r="Q29" s="647">
        <f t="shared" si="2"/>
        <v>198600</v>
      </c>
    </row>
    <row r="30" spans="1:17" s="679" customFormat="1" ht="15" customHeight="1" hidden="1">
      <c r="A30" s="675"/>
      <c r="B30" s="676" t="s">
        <v>334</v>
      </c>
      <c r="C30" s="677"/>
      <c r="D30" s="677"/>
      <c r="E30" s="677">
        <v>11450</v>
      </c>
      <c r="F30" s="677">
        <v>650</v>
      </c>
      <c r="G30" s="677"/>
      <c r="H30" s="677"/>
      <c r="I30" s="677"/>
      <c r="J30" s="677"/>
      <c r="K30" s="677">
        <v>11450</v>
      </c>
      <c r="L30" s="677">
        <v>550</v>
      </c>
      <c r="M30" s="677"/>
      <c r="N30" s="677"/>
      <c r="O30" s="678">
        <f t="shared" si="0"/>
        <v>24100</v>
      </c>
      <c r="P30" s="679">
        <v>24100</v>
      </c>
      <c r="Q30" s="647">
        <f t="shared" si="2"/>
        <v>0</v>
      </c>
    </row>
    <row r="31" spans="1:17" s="679" customFormat="1" ht="15" customHeight="1" hidden="1">
      <c r="A31" s="675"/>
      <c r="B31" s="676" t="s">
        <v>335</v>
      </c>
      <c r="C31" s="677"/>
      <c r="D31" s="677"/>
      <c r="E31" s="677">
        <v>58840</v>
      </c>
      <c r="F31" s="677">
        <v>2360</v>
      </c>
      <c r="G31" s="677">
        <v>23800</v>
      </c>
      <c r="H31" s="677"/>
      <c r="I31" s="677"/>
      <c r="J31" s="677"/>
      <c r="K31" s="677">
        <v>58840</v>
      </c>
      <c r="L31" s="677">
        <v>3360</v>
      </c>
      <c r="M31" s="677">
        <v>22800</v>
      </c>
      <c r="N31" s="677"/>
      <c r="O31" s="678">
        <f t="shared" si="0"/>
        <v>170000</v>
      </c>
      <c r="P31" s="679">
        <v>170000</v>
      </c>
      <c r="Q31" s="647">
        <f t="shared" si="2"/>
        <v>0</v>
      </c>
    </row>
    <row r="32" spans="1:17" s="679" customFormat="1" ht="15" customHeight="1" hidden="1">
      <c r="A32" s="675"/>
      <c r="B32" s="676" t="s">
        <v>752</v>
      </c>
      <c r="C32" s="677"/>
      <c r="D32" s="677">
        <v>20</v>
      </c>
      <c r="E32" s="677">
        <v>50</v>
      </c>
      <c r="F32" s="677">
        <v>50</v>
      </c>
      <c r="G32" s="677">
        <v>300</v>
      </c>
      <c r="H32" s="677">
        <v>600</v>
      </c>
      <c r="I32" s="677">
        <v>900</v>
      </c>
      <c r="J32" s="677">
        <v>1000</v>
      </c>
      <c r="K32" s="677">
        <v>1000</v>
      </c>
      <c r="L32" s="677">
        <v>500</v>
      </c>
      <c r="M32" s="677">
        <v>50</v>
      </c>
      <c r="N32" s="677">
        <v>30</v>
      </c>
      <c r="O32" s="678">
        <f t="shared" si="0"/>
        <v>4500</v>
      </c>
      <c r="P32" s="679">
        <v>4500</v>
      </c>
      <c r="Q32" s="647">
        <f t="shared" si="2"/>
        <v>0</v>
      </c>
    </row>
    <row r="33" spans="1:17" s="642" customFormat="1" ht="15" customHeight="1" hidden="1">
      <c r="A33" s="659"/>
      <c r="B33" s="674" t="s">
        <v>199</v>
      </c>
      <c r="C33" s="661">
        <v>167</v>
      </c>
      <c r="D33" s="661">
        <v>186</v>
      </c>
      <c r="E33" s="661">
        <v>187</v>
      </c>
      <c r="F33" s="661">
        <v>166</v>
      </c>
      <c r="G33" s="661">
        <v>200</v>
      </c>
      <c r="H33" s="661">
        <v>186</v>
      </c>
      <c r="I33" s="661">
        <v>167</v>
      </c>
      <c r="J33" s="661">
        <v>187</v>
      </c>
      <c r="K33" s="661">
        <v>200</v>
      </c>
      <c r="L33" s="661">
        <v>180</v>
      </c>
      <c r="M33" s="661">
        <v>187</v>
      </c>
      <c r="N33" s="661">
        <v>187</v>
      </c>
      <c r="O33" s="983">
        <f t="shared" si="0"/>
        <v>2200</v>
      </c>
      <c r="P33" s="642">
        <v>2200</v>
      </c>
      <c r="Q33" s="647">
        <f t="shared" si="2"/>
        <v>0</v>
      </c>
    </row>
    <row r="34" spans="1:17" s="642" customFormat="1" ht="15" customHeight="1" hidden="1">
      <c r="A34" s="659"/>
      <c r="B34" s="674" t="s">
        <v>366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62">
        <f t="shared" si="0"/>
        <v>0</v>
      </c>
      <c r="Q34" s="647">
        <f t="shared" si="2"/>
        <v>0</v>
      </c>
    </row>
    <row r="35" spans="1:17" s="642" customFormat="1" ht="15" customHeight="1" hidden="1">
      <c r="A35" s="659"/>
      <c r="B35" s="674" t="s">
        <v>33</v>
      </c>
      <c r="C35" s="661">
        <f aca="true" t="shared" si="8" ref="C35:N35">SUM(C36:C39)</f>
        <v>0</v>
      </c>
      <c r="D35" s="661">
        <f t="shared" si="8"/>
        <v>0</v>
      </c>
      <c r="E35" s="661">
        <f t="shared" si="8"/>
        <v>11920</v>
      </c>
      <c r="F35" s="661">
        <f t="shared" si="8"/>
        <v>680</v>
      </c>
      <c r="G35" s="661">
        <f t="shared" si="8"/>
        <v>0</v>
      </c>
      <c r="H35" s="661">
        <f t="shared" si="8"/>
        <v>0</v>
      </c>
      <c r="I35" s="661">
        <f t="shared" si="8"/>
        <v>0</v>
      </c>
      <c r="J35" s="661">
        <f t="shared" si="8"/>
        <v>0</v>
      </c>
      <c r="K35" s="661">
        <f t="shared" si="8"/>
        <v>11920</v>
      </c>
      <c r="L35" s="661">
        <f t="shared" si="8"/>
        <v>680</v>
      </c>
      <c r="M35" s="661">
        <f t="shared" si="8"/>
        <v>0</v>
      </c>
      <c r="N35" s="661">
        <f t="shared" si="8"/>
        <v>0</v>
      </c>
      <c r="O35" s="662">
        <f t="shared" si="0"/>
        <v>25200</v>
      </c>
      <c r="Q35" s="647">
        <f t="shared" si="2"/>
        <v>25200</v>
      </c>
    </row>
    <row r="36" spans="1:17" s="680" customFormat="1" ht="14.25" customHeight="1" hidden="1">
      <c r="A36" s="654"/>
      <c r="B36" s="676" t="s">
        <v>367</v>
      </c>
      <c r="C36" s="656">
        <v>0</v>
      </c>
      <c r="D36" s="656">
        <v>0</v>
      </c>
      <c r="E36" s="656">
        <v>11920</v>
      </c>
      <c r="F36" s="656">
        <f>1700*0.4</f>
        <v>680</v>
      </c>
      <c r="G36" s="656"/>
      <c r="H36" s="656"/>
      <c r="I36" s="656"/>
      <c r="J36" s="656"/>
      <c r="K36" s="656">
        <v>11920</v>
      </c>
      <c r="L36" s="656">
        <f>1700*0.4</f>
        <v>680</v>
      </c>
      <c r="M36" s="656"/>
      <c r="N36" s="656"/>
      <c r="O36" s="984">
        <f t="shared" si="0"/>
        <v>25200</v>
      </c>
      <c r="P36" s="680">
        <v>25200</v>
      </c>
      <c r="Q36" s="647">
        <f t="shared" si="2"/>
        <v>0</v>
      </c>
    </row>
    <row r="37" spans="1:17" s="680" customFormat="1" ht="15" customHeight="1" hidden="1">
      <c r="A37" s="654"/>
      <c r="B37" s="676" t="s">
        <v>338</v>
      </c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7">
        <f t="shared" si="0"/>
        <v>0</v>
      </c>
      <c r="Q37" s="647">
        <f t="shared" si="2"/>
        <v>0</v>
      </c>
    </row>
    <row r="38" spans="1:17" s="680" customFormat="1" ht="15" customHeight="1" hidden="1">
      <c r="A38" s="654"/>
      <c r="B38" s="676" t="s">
        <v>336</v>
      </c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7">
        <f aca="true" t="shared" si="9" ref="O38:O69">SUM(C38:N38)</f>
        <v>0</v>
      </c>
      <c r="Q38" s="647">
        <f t="shared" si="2"/>
        <v>0</v>
      </c>
    </row>
    <row r="39" spans="1:17" s="680" customFormat="1" ht="15" customHeight="1" hidden="1">
      <c r="A39" s="654"/>
      <c r="B39" s="676" t="s">
        <v>368</v>
      </c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7">
        <f t="shared" si="9"/>
        <v>0</v>
      </c>
      <c r="Q39" s="647">
        <f t="shared" si="2"/>
        <v>0</v>
      </c>
    </row>
    <row r="40" spans="1:17" s="642" customFormat="1" ht="15" customHeight="1" hidden="1">
      <c r="A40" s="659"/>
      <c r="B40" s="674" t="s">
        <v>254</v>
      </c>
      <c r="C40" s="661">
        <v>83</v>
      </c>
      <c r="D40" s="661">
        <v>83</v>
      </c>
      <c r="E40" s="661">
        <v>83</v>
      </c>
      <c r="F40" s="661">
        <v>83</v>
      </c>
      <c r="G40" s="661">
        <v>83</v>
      </c>
      <c r="H40" s="661">
        <v>83</v>
      </c>
      <c r="I40" s="661">
        <v>83</v>
      </c>
      <c r="J40" s="661">
        <v>83</v>
      </c>
      <c r="K40" s="661">
        <v>83</v>
      </c>
      <c r="L40" s="661">
        <v>84</v>
      </c>
      <c r="M40" s="661">
        <v>84</v>
      </c>
      <c r="N40" s="661">
        <v>85</v>
      </c>
      <c r="O40" s="983">
        <f t="shared" si="9"/>
        <v>1000</v>
      </c>
      <c r="P40" s="642">
        <v>1000</v>
      </c>
      <c r="Q40" s="647">
        <f t="shared" si="2"/>
        <v>0</v>
      </c>
    </row>
    <row r="41" spans="1:17" s="642" customFormat="1" ht="15" customHeight="1" hidden="1">
      <c r="A41" s="659"/>
      <c r="B41" s="674" t="s">
        <v>255</v>
      </c>
      <c r="C41" s="661"/>
      <c r="D41" s="661"/>
      <c r="E41" s="661">
        <v>500</v>
      </c>
      <c r="F41" s="661">
        <v>50</v>
      </c>
      <c r="G41" s="661"/>
      <c r="H41" s="661"/>
      <c r="I41" s="661"/>
      <c r="J41" s="661"/>
      <c r="K41" s="661">
        <v>500</v>
      </c>
      <c r="L41" s="661">
        <v>50</v>
      </c>
      <c r="M41" s="661"/>
      <c r="N41" s="661"/>
      <c r="O41" s="983">
        <f t="shared" si="9"/>
        <v>1100</v>
      </c>
      <c r="P41" s="642">
        <v>1100</v>
      </c>
      <c r="Q41" s="647">
        <f t="shared" si="2"/>
        <v>0</v>
      </c>
    </row>
    <row r="42" spans="1:17" s="642" customFormat="1" ht="15" customHeight="1" hidden="1">
      <c r="A42" s="659"/>
      <c r="B42" s="674" t="s">
        <v>337</v>
      </c>
      <c r="C42" s="661">
        <f aca="true" t="shared" si="10" ref="C42:N42">SUM(C43:C45)</f>
        <v>3260</v>
      </c>
      <c r="D42" s="661">
        <f t="shared" si="10"/>
        <v>3260</v>
      </c>
      <c r="E42" s="661">
        <f t="shared" si="10"/>
        <v>3260</v>
      </c>
      <c r="F42" s="661">
        <f t="shared" si="10"/>
        <v>3260</v>
      </c>
      <c r="G42" s="661">
        <f t="shared" si="10"/>
        <v>3260</v>
      </c>
      <c r="H42" s="661">
        <f t="shared" si="10"/>
        <v>3260</v>
      </c>
      <c r="I42" s="661">
        <f t="shared" si="10"/>
        <v>3260</v>
      </c>
      <c r="J42" s="661">
        <f t="shared" si="10"/>
        <v>3260</v>
      </c>
      <c r="K42" s="661">
        <f t="shared" si="10"/>
        <v>3262</v>
      </c>
      <c r="L42" s="661">
        <f t="shared" si="10"/>
        <v>3262</v>
      </c>
      <c r="M42" s="661">
        <f t="shared" si="10"/>
        <v>3261</v>
      </c>
      <c r="N42" s="661">
        <f t="shared" si="10"/>
        <v>3261</v>
      </c>
      <c r="O42" s="662">
        <f t="shared" si="9"/>
        <v>39126</v>
      </c>
      <c r="Q42" s="647">
        <f t="shared" si="2"/>
        <v>39126</v>
      </c>
    </row>
    <row r="43" spans="1:17" s="680" customFormat="1" ht="15" customHeight="1" hidden="1">
      <c r="A43" s="654"/>
      <c r="B43" s="676" t="s">
        <v>424</v>
      </c>
      <c r="C43" s="656">
        <v>125</v>
      </c>
      <c r="D43" s="656">
        <v>125</v>
      </c>
      <c r="E43" s="656">
        <v>125</v>
      </c>
      <c r="F43" s="656">
        <v>125</v>
      </c>
      <c r="G43" s="656">
        <v>125</v>
      </c>
      <c r="H43" s="656">
        <v>125</v>
      </c>
      <c r="I43" s="656">
        <v>125</v>
      </c>
      <c r="J43" s="656">
        <v>125</v>
      </c>
      <c r="K43" s="656">
        <v>125</v>
      </c>
      <c r="L43" s="656">
        <v>125</v>
      </c>
      <c r="M43" s="656">
        <v>125</v>
      </c>
      <c r="N43" s="656">
        <v>125</v>
      </c>
      <c r="O43" s="657">
        <f t="shared" si="9"/>
        <v>1500</v>
      </c>
      <c r="P43" s="680">
        <v>1500</v>
      </c>
      <c r="Q43" s="647">
        <f t="shared" si="2"/>
        <v>0</v>
      </c>
    </row>
    <row r="44" spans="1:17" s="680" customFormat="1" ht="15" customHeight="1" hidden="1">
      <c r="A44" s="654"/>
      <c r="B44" s="676" t="s">
        <v>339</v>
      </c>
      <c r="C44" s="656">
        <v>802</v>
      </c>
      <c r="D44" s="656">
        <v>802</v>
      </c>
      <c r="E44" s="656">
        <v>802</v>
      </c>
      <c r="F44" s="656">
        <v>802</v>
      </c>
      <c r="G44" s="656">
        <v>802</v>
      </c>
      <c r="H44" s="656">
        <v>802</v>
      </c>
      <c r="I44" s="656">
        <v>802</v>
      </c>
      <c r="J44" s="656">
        <v>802</v>
      </c>
      <c r="K44" s="656">
        <v>803</v>
      </c>
      <c r="L44" s="656">
        <v>803</v>
      </c>
      <c r="M44" s="656">
        <v>802</v>
      </c>
      <c r="N44" s="656">
        <v>802</v>
      </c>
      <c r="O44" s="657">
        <f t="shared" si="9"/>
        <v>9626</v>
      </c>
      <c r="P44" s="680">
        <v>9626</v>
      </c>
      <c r="Q44" s="647">
        <f t="shared" si="2"/>
        <v>0</v>
      </c>
    </row>
    <row r="45" spans="1:17" s="680" customFormat="1" ht="15" customHeight="1" hidden="1" thickBot="1">
      <c r="A45" s="663"/>
      <c r="B45" s="681" t="s">
        <v>340</v>
      </c>
      <c r="C45" s="665">
        <v>2333</v>
      </c>
      <c r="D45" s="665">
        <v>2333</v>
      </c>
      <c r="E45" s="665">
        <v>2333</v>
      </c>
      <c r="F45" s="665">
        <v>2333</v>
      </c>
      <c r="G45" s="665">
        <v>2333</v>
      </c>
      <c r="H45" s="665">
        <v>2333</v>
      </c>
      <c r="I45" s="665">
        <v>2333</v>
      </c>
      <c r="J45" s="665">
        <v>2333</v>
      </c>
      <c r="K45" s="665">
        <v>2334</v>
      </c>
      <c r="L45" s="665">
        <v>2334</v>
      </c>
      <c r="M45" s="665">
        <v>2334</v>
      </c>
      <c r="N45" s="665">
        <v>2334</v>
      </c>
      <c r="O45" s="666">
        <f t="shared" si="9"/>
        <v>28000</v>
      </c>
      <c r="P45" s="680">
        <v>28000</v>
      </c>
      <c r="Q45" s="647">
        <f t="shared" si="2"/>
        <v>0</v>
      </c>
    </row>
    <row r="46" spans="1:17" s="647" customFormat="1" ht="13.5" customHeight="1" thickBot="1">
      <c r="A46" s="643" t="s">
        <v>7</v>
      </c>
      <c r="B46" s="648" t="s">
        <v>31</v>
      </c>
      <c r="C46" s="645">
        <f aca="true" t="shared" si="11" ref="C46:N46">SUM(C47:C61)</f>
        <v>22535</v>
      </c>
      <c r="D46" s="645">
        <f t="shared" si="11"/>
        <v>13187</v>
      </c>
      <c r="E46" s="645">
        <f t="shared" si="11"/>
        <v>13201</v>
      </c>
      <c r="F46" s="645">
        <f t="shared" si="11"/>
        <v>13218</v>
      </c>
      <c r="G46" s="645">
        <f t="shared" si="11"/>
        <v>13218</v>
      </c>
      <c r="H46" s="645">
        <f t="shared" si="11"/>
        <v>13221</v>
      </c>
      <c r="I46" s="645">
        <f t="shared" si="11"/>
        <v>13223</v>
      </c>
      <c r="J46" s="645">
        <f t="shared" si="11"/>
        <v>13223</v>
      </c>
      <c r="K46" s="645">
        <f t="shared" si="11"/>
        <v>13225</v>
      </c>
      <c r="L46" s="645">
        <f t="shared" si="11"/>
        <v>13203</v>
      </c>
      <c r="M46" s="645">
        <f t="shared" si="11"/>
        <v>13202</v>
      </c>
      <c r="N46" s="645">
        <f t="shared" si="11"/>
        <v>13201</v>
      </c>
      <c r="O46" s="646">
        <f t="shared" si="9"/>
        <v>167857</v>
      </c>
      <c r="Q46" s="647">
        <f t="shared" si="2"/>
        <v>167857</v>
      </c>
    </row>
    <row r="47" spans="1:17" s="653" customFormat="1" ht="13.5" customHeight="1" hidden="1">
      <c r="A47" s="682"/>
      <c r="B47" s="683" t="s">
        <v>319</v>
      </c>
      <c r="C47" s="684">
        <v>7897</v>
      </c>
      <c r="D47" s="684">
        <v>7897</v>
      </c>
      <c r="E47" s="684">
        <v>7898</v>
      </c>
      <c r="F47" s="684">
        <v>7898</v>
      </c>
      <c r="G47" s="684">
        <v>7898</v>
      </c>
      <c r="H47" s="684">
        <v>7898</v>
      </c>
      <c r="I47" s="684">
        <v>7898</v>
      </c>
      <c r="J47" s="684">
        <v>7898</v>
      </c>
      <c r="K47" s="684">
        <v>7898</v>
      </c>
      <c r="L47" s="684">
        <v>7898</v>
      </c>
      <c r="M47" s="684">
        <v>7898</v>
      </c>
      <c r="N47" s="684">
        <v>7898</v>
      </c>
      <c r="O47" s="662">
        <f t="shared" si="9"/>
        <v>94774</v>
      </c>
      <c r="P47" s="653">
        <v>94774</v>
      </c>
      <c r="Q47" s="647">
        <f t="shared" si="2"/>
        <v>0</v>
      </c>
    </row>
    <row r="48" spans="1:17" s="653" customFormat="1" ht="13.5" customHeight="1" hidden="1">
      <c r="A48" s="659"/>
      <c r="B48" s="683" t="s">
        <v>320</v>
      </c>
      <c r="C48" s="684">
        <v>505</v>
      </c>
      <c r="D48" s="684">
        <v>505</v>
      </c>
      <c r="E48" s="684">
        <v>506</v>
      </c>
      <c r="F48" s="684">
        <v>506</v>
      </c>
      <c r="G48" s="684">
        <v>506</v>
      </c>
      <c r="H48" s="684">
        <v>506</v>
      </c>
      <c r="I48" s="684">
        <v>506</v>
      </c>
      <c r="J48" s="684">
        <v>506</v>
      </c>
      <c r="K48" s="684">
        <v>506</v>
      </c>
      <c r="L48" s="684">
        <v>506</v>
      </c>
      <c r="M48" s="684">
        <v>506</v>
      </c>
      <c r="N48" s="684">
        <v>506</v>
      </c>
      <c r="O48" s="662">
        <f t="shared" si="9"/>
        <v>6070</v>
      </c>
      <c r="P48" s="653">
        <f>1012+5058</f>
        <v>6070</v>
      </c>
      <c r="Q48" s="647">
        <f t="shared" si="2"/>
        <v>0</v>
      </c>
    </row>
    <row r="49" spans="1:17" s="653" customFormat="1" ht="13.5" customHeight="1" hidden="1">
      <c r="A49" s="659"/>
      <c r="B49" s="683" t="s">
        <v>321</v>
      </c>
      <c r="C49" s="684">
        <v>9349</v>
      </c>
      <c r="D49" s="684">
        <v>0</v>
      </c>
      <c r="E49" s="684">
        <v>0</v>
      </c>
      <c r="F49" s="684">
        <v>0</v>
      </c>
      <c r="G49" s="684">
        <v>0</v>
      </c>
      <c r="H49" s="684">
        <v>0</v>
      </c>
      <c r="I49" s="684">
        <v>0</v>
      </c>
      <c r="J49" s="684">
        <v>0</v>
      </c>
      <c r="K49" s="684">
        <v>0</v>
      </c>
      <c r="L49" s="684">
        <v>0</v>
      </c>
      <c r="M49" s="684">
        <v>0</v>
      </c>
      <c r="N49" s="684">
        <v>0</v>
      </c>
      <c r="O49" s="662">
        <f t="shared" si="9"/>
        <v>9349</v>
      </c>
      <c r="P49" s="653">
        <v>9349</v>
      </c>
      <c r="Q49" s="647">
        <f t="shared" si="2"/>
        <v>0</v>
      </c>
    </row>
    <row r="50" spans="1:17" s="653" customFormat="1" ht="13.5" customHeight="1" hidden="1">
      <c r="A50" s="659"/>
      <c r="B50" s="683" t="s">
        <v>322</v>
      </c>
      <c r="C50" s="684">
        <v>45</v>
      </c>
      <c r="D50" s="684">
        <v>46</v>
      </c>
      <c r="E50" s="684">
        <v>0</v>
      </c>
      <c r="F50" s="684">
        <v>0</v>
      </c>
      <c r="G50" s="684">
        <v>0</v>
      </c>
      <c r="H50" s="684">
        <v>0</v>
      </c>
      <c r="I50" s="684">
        <v>0</v>
      </c>
      <c r="J50" s="684">
        <v>0</v>
      </c>
      <c r="K50" s="684">
        <v>0</v>
      </c>
      <c r="L50" s="684">
        <v>0</v>
      </c>
      <c r="M50" s="684">
        <v>0</v>
      </c>
      <c r="N50" s="684">
        <v>0</v>
      </c>
      <c r="O50" s="662">
        <f t="shared" si="9"/>
        <v>91</v>
      </c>
      <c r="P50" s="653">
        <v>91</v>
      </c>
      <c r="Q50" s="647">
        <f t="shared" si="2"/>
        <v>0</v>
      </c>
    </row>
    <row r="51" spans="1:17" s="653" customFormat="1" ht="13.5" customHeight="1" hidden="1">
      <c r="A51" s="659"/>
      <c r="B51" s="683" t="s">
        <v>323</v>
      </c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62">
        <f t="shared" si="9"/>
        <v>0</v>
      </c>
      <c r="Q51" s="647">
        <f t="shared" si="2"/>
        <v>0</v>
      </c>
    </row>
    <row r="52" spans="1:17" s="653" customFormat="1" ht="13.5" customHeight="1" hidden="1">
      <c r="A52" s="659"/>
      <c r="B52" s="683" t="s">
        <v>324</v>
      </c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62">
        <f t="shared" si="9"/>
        <v>0</v>
      </c>
      <c r="Q52" s="647">
        <f t="shared" si="2"/>
        <v>0</v>
      </c>
    </row>
    <row r="53" spans="1:17" s="653" customFormat="1" ht="13.5" customHeight="1" hidden="1">
      <c r="A53" s="659"/>
      <c r="B53" s="683" t="s">
        <v>325</v>
      </c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62">
        <f t="shared" si="9"/>
        <v>0</v>
      </c>
      <c r="Q53" s="647">
        <f t="shared" si="2"/>
        <v>0</v>
      </c>
    </row>
    <row r="54" spans="1:17" s="653" customFormat="1" ht="13.5" customHeight="1" hidden="1">
      <c r="A54" s="659"/>
      <c r="B54" s="683" t="s">
        <v>326</v>
      </c>
      <c r="C54" s="684">
        <v>3677</v>
      </c>
      <c r="D54" s="684">
        <v>3677</v>
      </c>
      <c r="E54" s="684">
        <v>3677</v>
      </c>
      <c r="F54" s="684">
        <v>3677</v>
      </c>
      <c r="G54" s="684">
        <v>3677</v>
      </c>
      <c r="H54" s="684">
        <v>3677</v>
      </c>
      <c r="I54" s="684">
        <v>3677</v>
      </c>
      <c r="J54" s="684">
        <v>3677</v>
      </c>
      <c r="K54" s="684">
        <v>3677</v>
      </c>
      <c r="L54" s="684">
        <v>3677</v>
      </c>
      <c r="M54" s="684">
        <v>3677</v>
      </c>
      <c r="N54" s="684">
        <v>3677</v>
      </c>
      <c r="O54" s="662">
        <f t="shared" si="9"/>
        <v>44124</v>
      </c>
      <c r="P54" s="653">
        <v>44124</v>
      </c>
      <c r="Q54" s="647">
        <f t="shared" si="2"/>
        <v>0</v>
      </c>
    </row>
    <row r="55" spans="1:17" s="653" customFormat="1" ht="13.5" customHeight="1" hidden="1">
      <c r="A55" s="659"/>
      <c r="B55" s="683" t="s">
        <v>327</v>
      </c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62">
        <f t="shared" si="9"/>
        <v>0</v>
      </c>
      <c r="Q55" s="647">
        <f t="shared" si="2"/>
        <v>0</v>
      </c>
    </row>
    <row r="56" spans="1:17" s="653" customFormat="1" ht="13.5" customHeight="1" hidden="1">
      <c r="A56" s="659"/>
      <c r="B56" s="683" t="s">
        <v>751</v>
      </c>
      <c r="C56" s="684"/>
      <c r="D56" s="684"/>
      <c r="E56" s="684">
        <v>58</v>
      </c>
      <c r="F56" s="684">
        <v>75</v>
      </c>
      <c r="G56" s="684">
        <v>75</v>
      </c>
      <c r="H56" s="684">
        <v>78</v>
      </c>
      <c r="I56" s="684">
        <v>80</v>
      </c>
      <c r="J56" s="684">
        <v>80</v>
      </c>
      <c r="K56" s="684">
        <v>80</v>
      </c>
      <c r="L56" s="684">
        <v>58</v>
      </c>
      <c r="M56" s="684">
        <v>58</v>
      </c>
      <c r="N56" s="684">
        <v>58</v>
      </c>
      <c r="O56" s="983">
        <f t="shared" si="9"/>
        <v>700</v>
      </c>
      <c r="P56" s="653">
        <v>700</v>
      </c>
      <c r="Q56" s="647">
        <f t="shared" si="2"/>
        <v>0</v>
      </c>
    </row>
    <row r="57" spans="1:17" s="653" customFormat="1" ht="13.5" customHeight="1" hidden="1">
      <c r="A57" s="659"/>
      <c r="B57" s="683" t="s">
        <v>329</v>
      </c>
      <c r="C57" s="684">
        <v>75</v>
      </c>
      <c r="D57" s="684">
        <v>75</v>
      </c>
      <c r="E57" s="684">
        <v>75</v>
      </c>
      <c r="F57" s="684">
        <v>75</v>
      </c>
      <c r="G57" s="684">
        <v>75</v>
      </c>
      <c r="H57" s="684">
        <v>75</v>
      </c>
      <c r="I57" s="684">
        <v>75</v>
      </c>
      <c r="J57" s="684">
        <v>75</v>
      </c>
      <c r="K57" s="684">
        <v>75</v>
      </c>
      <c r="L57" s="684">
        <v>75</v>
      </c>
      <c r="M57" s="684">
        <v>75</v>
      </c>
      <c r="N57" s="684">
        <v>75</v>
      </c>
      <c r="O57" s="983">
        <f t="shared" si="9"/>
        <v>900</v>
      </c>
      <c r="P57" s="653">
        <v>900</v>
      </c>
      <c r="Q57" s="647">
        <f t="shared" si="2"/>
        <v>0</v>
      </c>
    </row>
    <row r="58" spans="1:17" s="990" customFormat="1" ht="13.5" customHeight="1" hidden="1">
      <c r="A58" s="986"/>
      <c r="B58" s="987" t="s">
        <v>330</v>
      </c>
      <c r="C58" s="988">
        <v>987</v>
      </c>
      <c r="D58" s="988">
        <v>987</v>
      </c>
      <c r="E58" s="988">
        <v>987</v>
      </c>
      <c r="F58" s="988">
        <v>987</v>
      </c>
      <c r="G58" s="988">
        <v>987</v>
      </c>
      <c r="H58" s="988">
        <v>987</v>
      </c>
      <c r="I58" s="988">
        <v>987</v>
      </c>
      <c r="J58" s="988">
        <v>987</v>
      </c>
      <c r="K58" s="988">
        <v>989</v>
      </c>
      <c r="L58" s="988">
        <v>989</v>
      </c>
      <c r="M58" s="988">
        <v>988</v>
      </c>
      <c r="N58" s="988">
        <v>987</v>
      </c>
      <c r="O58" s="989">
        <f t="shared" si="9"/>
        <v>11849</v>
      </c>
      <c r="P58" s="990">
        <v>11849</v>
      </c>
      <c r="Q58" s="647">
        <f t="shared" si="2"/>
        <v>0</v>
      </c>
    </row>
    <row r="59" spans="1:17" s="653" customFormat="1" ht="13.5" customHeight="1" hidden="1">
      <c r="A59" s="659"/>
      <c r="B59" s="683" t="s">
        <v>331</v>
      </c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62">
        <f t="shared" si="9"/>
        <v>0</v>
      </c>
      <c r="Q59" s="647">
        <f t="shared" si="2"/>
        <v>0</v>
      </c>
    </row>
    <row r="60" spans="1:17" s="653" customFormat="1" ht="13.5" customHeight="1" hidden="1">
      <c r="A60" s="659"/>
      <c r="B60" s="683" t="s">
        <v>332</v>
      </c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62">
        <f t="shared" si="9"/>
        <v>0</v>
      </c>
      <c r="Q60" s="647">
        <f t="shared" si="2"/>
        <v>0</v>
      </c>
    </row>
    <row r="61" spans="1:17" s="653" customFormat="1" ht="13.5" customHeight="1" hidden="1" thickBot="1">
      <c r="A61" s="686"/>
      <c r="B61" s="687" t="s">
        <v>333</v>
      </c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88">
        <f t="shared" si="9"/>
        <v>0</v>
      </c>
      <c r="Q61" s="647">
        <f t="shared" si="2"/>
        <v>0</v>
      </c>
    </row>
    <row r="62" spans="1:17" s="647" customFormat="1" ht="13.5" customHeight="1" thickBot="1">
      <c r="A62" s="643" t="s">
        <v>8</v>
      </c>
      <c r="B62" s="648" t="s">
        <v>175</v>
      </c>
      <c r="C62" s="645"/>
      <c r="D62" s="645"/>
      <c r="E62" s="645"/>
      <c r="F62" s="645">
        <v>5000</v>
      </c>
      <c r="G62" s="645">
        <v>1000</v>
      </c>
      <c r="H62" s="645">
        <v>4000</v>
      </c>
      <c r="I62" s="645">
        <v>4000</v>
      </c>
      <c r="J62" s="645">
        <v>4000</v>
      </c>
      <c r="K62" s="645">
        <v>1000</v>
      </c>
      <c r="L62" s="645">
        <v>5000</v>
      </c>
      <c r="M62" s="645">
        <v>5000</v>
      </c>
      <c r="N62" s="645">
        <v>1000</v>
      </c>
      <c r="O62" s="646">
        <f t="shared" si="9"/>
        <v>30000</v>
      </c>
      <c r="P62" s="647">
        <v>30000</v>
      </c>
      <c r="Q62" s="647">
        <f t="shared" si="2"/>
        <v>0</v>
      </c>
    </row>
    <row r="63" spans="1:17" s="647" customFormat="1" ht="13.5" customHeight="1" thickBot="1">
      <c r="A63" s="643" t="s">
        <v>9</v>
      </c>
      <c r="B63" s="648" t="s">
        <v>37</v>
      </c>
      <c r="C63" s="645">
        <f aca="true" t="shared" si="12" ref="C63:N63">SUM(C64:C65)</f>
        <v>0</v>
      </c>
      <c r="D63" s="645">
        <f t="shared" si="12"/>
        <v>0</v>
      </c>
      <c r="E63" s="645">
        <f t="shared" si="12"/>
        <v>0</v>
      </c>
      <c r="F63" s="645">
        <f t="shared" si="12"/>
        <v>0</v>
      </c>
      <c r="G63" s="645">
        <f t="shared" si="12"/>
        <v>0</v>
      </c>
      <c r="H63" s="645">
        <f t="shared" si="12"/>
        <v>0</v>
      </c>
      <c r="I63" s="645">
        <f t="shared" si="12"/>
        <v>0</v>
      </c>
      <c r="J63" s="645">
        <f t="shared" si="12"/>
        <v>0</v>
      </c>
      <c r="K63" s="645">
        <f t="shared" si="12"/>
        <v>0</v>
      </c>
      <c r="L63" s="645">
        <f t="shared" si="12"/>
        <v>0</v>
      </c>
      <c r="M63" s="645">
        <f t="shared" si="12"/>
        <v>0</v>
      </c>
      <c r="N63" s="645">
        <f t="shared" si="12"/>
        <v>0</v>
      </c>
      <c r="O63" s="646">
        <f t="shared" si="9"/>
        <v>0</v>
      </c>
      <c r="Q63" s="647">
        <f t="shared" si="2"/>
        <v>0</v>
      </c>
    </row>
    <row r="64" spans="1:17" s="647" customFormat="1" ht="13.5" customHeight="1" hidden="1">
      <c r="A64" s="682"/>
      <c r="B64" s="683" t="s">
        <v>104</v>
      </c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5">
        <f t="shared" si="9"/>
        <v>0</v>
      </c>
      <c r="Q64" s="647">
        <f t="shared" si="2"/>
        <v>0</v>
      </c>
    </row>
    <row r="65" spans="1:15" s="647" customFormat="1" ht="13.5" customHeight="1" hidden="1" thickBot="1">
      <c r="A65" s="686"/>
      <c r="B65" s="689" t="s">
        <v>314</v>
      </c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88">
        <f t="shared" si="9"/>
        <v>0</v>
      </c>
    </row>
    <row r="66" spans="1:15" s="647" customFormat="1" ht="13.5" customHeight="1" thickBot="1">
      <c r="A66" s="643" t="s">
        <v>10</v>
      </c>
      <c r="B66" s="648" t="s">
        <v>402</v>
      </c>
      <c r="C66" s="645">
        <f aca="true" t="shared" si="13" ref="C66:N66">SUM(C67:C68)</f>
        <v>0</v>
      </c>
      <c r="D66" s="645">
        <f t="shared" si="13"/>
        <v>0</v>
      </c>
      <c r="E66" s="645">
        <f t="shared" si="13"/>
        <v>0</v>
      </c>
      <c r="F66" s="645">
        <f t="shared" si="13"/>
        <v>0</v>
      </c>
      <c r="G66" s="645">
        <f t="shared" si="13"/>
        <v>0</v>
      </c>
      <c r="H66" s="645">
        <f t="shared" si="13"/>
        <v>0</v>
      </c>
      <c r="I66" s="645">
        <f t="shared" si="13"/>
        <v>0</v>
      </c>
      <c r="J66" s="645">
        <f t="shared" si="13"/>
        <v>0</v>
      </c>
      <c r="K66" s="645">
        <f t="shared" si="13"/>
        <v>0</v>
      </c>
      <c r="L66" s="645">
        <f t="shared" si="13"/>
        <v>0</v>
      </c>
      <c r="M66" s="645">
        <f t="shared" si="13"/>
        <v>0</v>
      </c>
      <c r="N66" s="645">
        <f t="shared" si="13"/>
        <v>0</v>
      </c>
      <c r="O66" s="646">
        <f t="shared" si="9"/>
        <v>0</v>
      </c>
    </row>
    <row r="67" spans="1:15" s="647" customFormat="1" ht="13.5" customHeight="1" hidden="1">
      <c r="A67" s="649"/>
      <c r="B67" s="673" t="s">
        <v>363</v>
      </c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2">
        <f t="shared" si="9"/>
        <v>0</v>
      </c>
    </row>
    <row r="68" spans="1:15" s="647" customFormat="1" ht="13.5" customHeight="1" hidden="1" thickBot="1">
      <c r="A68" s="669"/>
      <c r="B68" s="691" t="s">
        <v>364</v>
      </c>
      <c r="C68" s="671"/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2">
        <f t="shared" si="9"/>
        <v>0</v>
      </c>
    </row>
    <row r="69" spans="1:15" s="647" customFormat="1" ht="13.5" customHeight="1" thickBot="1">
      <c r="A69" s="643" t="s">
        <v>11</v>
      </c>
      <c r="B69" s="648" t="s">
        <v>176</v>
      </c>
      <c r="C69" s="645">
        <f aca="true" t="shared" si="14" ref="C69:N69">SUM(C70:C71)</f>
        <v>0</v>
      </c>
      <c r="D69" s="645">
        <f t="shared" si="14"/>
        <v>0</v>
      </c>
      <c r="E69" s="645">
        <f t="shared" si="14"/>
        <v>0</v>
      </c>
      <c r="F69" s="645">
        <f t="shared" si="14"/>
        <v>0</v>
      </c>
      <c r="G69" s="645">
        <f t="shared" si="14"/>
        <v>0</v>
      </c>
      <c r="H69" s="645">
        <f t="shared" si="14"/>
        <v>0</v>
      </c>
      <c r="I69" s="645">
        <f t="shared" si="14"/>
        <v>0</v>
      </c>
      <c r="J69" s="645">
        <f t="shared" si="14"/>
        <v>0</v>
      </c>
      <c r="K69" s="645">
        <f t="shared" si="14"/>
        <v>0</v>
      </c>
      <c r="L69" s="645">
        <f t="shared" si="14"/>
        <v>0</v>
      </c>
      <c r="M69" s="645">
        <f t="shared" si="14"/>
        <v>0</v>
      </c>
      <c r="N69" s="645">
        <f t="shared" si="14"/>
        <v>0</v>
      </c>
      <c r="O69" s="646">
        <f t="shared" si="9"/>
        <v>0</v>
      </c>
    </row>
    <row r="70" spans="1:15" s="653" customFormat="1" ht="13.5" customHeight="1" hidden="1">
      <c r="A70" s="682"/>
      <c r="B70" s="683" t="s">
        <v>230</v>
      </c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5">
        <f aca="true" t="shared" si="15" ref="O70:O87">SUM(C70:N70)</f>
        <v>0</v>
      </c>
    </row>
    <row r="71" spans="1:15" s="653" customFormat="1" ht="13.5" customHeight="1" hidden="1" thickBot="1">
      <c r="A71" s="686"/>
      <c r="B71" s="689" t="s">
        <v>231</v>
      </c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88">
        <f t="shared" si="15"/>
        <v>0</v>
      </c>
    </row>
    <row r="72" spans="1:15" s="647" customFormat="1" ht="27" customHeight="1" thickBot="1">
      <c r="A72" s="643" t="s">
        <v>12</v>
      </c>
      <c r="B72" s="644" t="s">
        <v>307</v>
      </c>
      <c r="C72" s="645">
        <v>0</v>
      </c>
      <c r="D72" s="645">
        <v>0</v>
      </c>
      <c r="E72" s="645">
        <v>0</v>
      </c>
      <c r="F72" s="645">
        <v>0</v>
      </c>
      <c r="G72" s="645">
        <v>0</v>
      </c>
      <c r="H72" s="645">
        <v>0</v>
      </c>
      <c r="I72" s="645">
        <v>0</v>
      </c>
      <c r="J72" s="645">
        <v>0</v>
      </c>
      <c r="K72" s="645">
        <v>0</v>
      </c>
      <c r="L72" s="645">
        <v>0</v>
      </c>
      <c r="M72" s="645">
        <v>0</v>
      </c>
      <c r="N72" s="645">
        <v>0</v>
      </c>
      <c r="O72" s="646">
        <f t="shared" si="15"/>
        <v>0</v>
      </c>
    </row>
    <row r="73" spans="1:15" s="696" customFormat="1" ht="27" customHeight="1" thickBot="1">
      <c r="A73" s="692" t="s">
        <v>13</v>
      </c>
      <c r="B73" s="693" t="s">
        <v>401</v>
      </c>
      <c r="C73" s="694">
        <f aca="true" t="shared" si="16" ref="C73:N73">C5+C6+C23+C27+C46+C62+C63+C66+C69+C72</f>
        <v>112117</v>
      </c>
      <c r="D73" s="694">
        <f t="shared" si="16"/>
        <v>83663</v>
      </c>
      <c r="E73" s="694">
        <f t="shared" si="16"/>
        <v>162883</v>
      </c>
      <c r="F73" s="694">
        <f t="shared" si="16"/>
        <v>83655</v>
      </c>
      <c r="G73" s="694">
        <f t="shared" si="16"/>
        <v>105190</v>
      </c>
      <c r="H73" s="694">
        <f t="shared" si="16"/>
        <v>226589</v>
      </c>
      <c r="I73" s="694">
        <f t="shared" si="16"/>
        <v>129332</v>
      </c>
      <c r="J73" s="694">
        <f t="shared" si="16"/>
        <v>79704</v>
      </c>
      <c r="K73" s="694">
        <f t="shared" si="16"/>
        <v>163604</v>
      </c>
      <c r="L73" s="694">
        <f t="shared" si="16"/>
        <v>85120</v>
      </c>
      <c r="M73" s="694">
        <f t="shared" si="16"/>
        <v>137811</v>
      </c>
      <c r="N73" s="694">
        <f t="shared" si="16"/>
        <v>228382</v>
      </c>
      <c r="O73" s="695">
        <f t="shared" si="15"/>
        <v>1598050</v>
      </c>
    </row>
    <row r="74" spans="1:15" s="647" customFormat="1" ht="16.5" customHeight="1" thickBot="1">
      <c r="A74" s="643" t="s">
        <v>14</v>
      </c>
      <c r="B74" s="644" t="s">
        <v>403</v>
      </c>
      <c r="C74" s="645">
        <f aca="true" t="shared" si="17" ref="C74:N74">SUM(C75:C76)</f>
        <v>6895</v>
      </c>
      <c r="D74" s="645">
        <f t="shared" si="17"/>
        <v>12200</v>
      </c>
      <c r="E74" s="645">
        <f t="shared" si="17"/>
        <v>12000</v>
      </c>
      <c r="F74" s="645">
        <f t="shared" si="17"/>
        <v>0</v>
      </c>
      <c r="G74" s="645">
        <f t="shared" si="17"/>
        <v>0</v>
      </c>
      <c r="H74" s="645">
        <f t="shared" si="17"/>
        <v>0</v>
      </c>
      <c r="I74" s="645">
        <f t="shared" si="17"/>
        <v>0</v>
      </c>
      <c r="J74" s="645">
        <f t="shared" si="17"/>
        <v>0</v>
      </c>
      <c r="K74" s="645">
        <f t="shared" si="17"/>
        <v>0</v>
      </c>
      <c r="L74" s="645">
        <f t="shared" si="17"/>
        <v>0</v>
      </c>
      <c r="M74" s="645">
        <f t="shared" si="17"/>
        <v>0</v>
      </c>
      <c r="N74" s="645">
        <f t="shared" si="17"/>
        <v>0</v>
      </c>
      <c r="O74" s="646">
        <f t="shared" si="15"/>
        <v>31095</v>
      </c>
    </row>
    <row r="75" spans="1:15" s="653" customFormat="1" ht="16.5" customHeight="1" hidden="1">
      <c r="A75" s="649"/>
      <c r="B75" s="697" t="s">
        <v>346</v>
      </c>
      <c r="C75" s="651">
        <v>3052</v>
      </c>
      <c r="D75" s="651">
        <v>8550</v>
      </c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2">
        <f t="shared" si="15"/>
        <v>11602</v>
      </c>
    </row>
    <row r="76" spans="1:15" s="653" customFormat="1" ht="16.5" customHeight="1" hidden="1" thickBot="1">
      <c r="A76" s="669"/>
      <c r="B76" s="698" t="s">
        <v>347</v>
      </c>
      <c r="C76" s="671">
        <v>3843</v>
      </c>
      <c r="D76" s="671">
        <v>3650</v>
      </c>
      <c r="E76" s="671">
        <v>12000</v>
      </c>
      <c r="F76" s="671"/>
      <c r="G76" s="671"/>
      <c r="H76" s="671"/>
      <c r="I76" s="671"/>
      <c r="J76" s="671"/>
      <c r="K76" s="671"/>
      <c r="L76" s="671"/>
      <c r="M76" s="671"/>
      <c r="N76" s="671"/>
      <c r="O76" s="672">
        <f t="shared" si="15"/>
        <v>19493</v>
      </c>
    </row>
    <row r="77" spans="1:15" s="647" customFormat="1" ht="23.25" customHeight="1" thickBot="1">
      <c r="A77" s="643" t="s">
        <v>15</v>
      </c>
      <c r="B77" s="644" t="s">
        <v>404</v>
      </c>
      <c r="C77" s="645">
        <f aca="true" t="shared" si="18" ref="C77:N77">C78+C81</f>
        <v>33990</v>
      </c>
      <c r="D77" s="645">
        <f t="shared" si="18"/>
        <v>23314</v>
      </c>
      <c r="E77" s="645">
        <f t="shared" si="18"/>
        <v>-31388</v>
      </c>
      <c r="F77" s="645">
        <f t="shared" si="18"/>
        <v>34309</v>
      </c>
      <c r="G77" s="645">
        <f t="shared" si="18"/>
        <v>44321</v>
      </c>
      <c r="H77" s="645">
        <f t="shared" si="18"/>
        <v>-104546</v>
      </c>
      <c r="I77" s="645">
        <f t="shared" si="18"/>
        <v>0</v>
      </c>
      <c r="J77" s="645">
        <f t="shared" si="18"/>
        <v>30303</v>
      </c>
      <c r="K77" s="645">
        <f t="shared" si="18"/>
        <v>0</v>
      </c>
      <c r="L77" s="645">
        <f t="shared" si="18"/>
        <v>61007</v>
      </c>
      <c r="M77" s="645">
        <f t="shared" si="18"/>
        <v>1891</v>
      </c>
      <c r="N77" s="645">
        <f t="shared" si="18"/>
        <v>-58237</v>
      </c>
      <c r="O77" s="646">
        <f t="shared" si="15"/>
        <v>34964</v>
      </c>
    </row>
    <row r="78" spans="1:15" s="653" customFormat="1" ht="16.5" customHeight="1" hidden="1">
      <c r="A78" s="699"/>
      <c r="B78" s="700" t="s">
        <v>172</v>
      </c>
      <c r="C78" s="684">
        <f aca="true" t="shared" si="19" ref="C78:N78">SUM(C79:C80)</f>
        <v>33990</v>
      </c>
      <c r="D78" s="684">
        <f t="shared" si="19"/>
        <v>23314</v>
      </c>
      <c r="E78" s="684">
        <f t="shared" si="19"/>
        <v>-31388</v>
      </c>
      <c r="F78" s="684">
        <f t="shared" si="19"/>
        <v>34309</v>
      </c>
      <c r="G78" s="684">
        <f t="shared" si="19"/>
        <v>44321</v>
      </c>
      <c r="H78" s="684">
        <f t="shared" si="19"/>
        <v>-104546</v>
      </c>
      <c r="I78" s="684">
        <f t="shared" si="19"/>
        <v>0</v>
      </c>
      <c r="J78" s="684">
        <f t="shared" si="19"/>
        <v>0</v>
      </c>
      <c r="K78" s="684">
        <f t="shared" si="19"/>
        <v>0</v>
      </c>
      <c r="L78" s="684">
        <f t="shared" si="19"/>
        <v>0</v>
      </c>
      <c r="M78" s="684">
        <f t="shared" si="19"/>
        <v>0</v>
      </c>
      <c r="N78" s="684">
        <f t="shared" si="19"/>
        <v>0</v>
      </c>
      <c r="O78" s="701">
        <f t="shared" si="15"/>
        <v>0</v>
      </c>
    </row>
    <row r="79" spans="1:15" s="653" customFormat="1" ht="16.5" customHeight="1" hidden="1">
      <c r="A79" s="702"/>
      <c r="B79" s="703" t="s">
        <v>210</v>
      </c>
      <c r="C79" s="661">
        <v>33990</v>
      </c>
      <c r="D79" s="661">
        <v>23314</v>
      </c>
      <c r="E79" s="661">
        <v>-31388</v>
      </c>
      <c r="F79" s="661">
        <v>34309</v>
      </c>
      <c r="G79" s="661">
        <v>44321</v>
      </c>
      <c r="H79" s="661">
        <v>-104546</v>
      </c>
      <c r="I79" s="661"/>
      <c r="J79" s="661"/>
      <c r="K79" s="661"/>
      <c r="L79" s="661"/>
      <c r="M79" s="661"/>
      <c r="N79" s="661"/>
      <c r="O79" s="704">
        <f t="shared" si="15"/>
        <v>0</v>
      </c>
    </row>
    <row r="80" spans="1:15" s="653" customFormat="1" ht="16.5" customHeight="1" hidden="1">
      <c r="A80" s="702"/>
      <c r="B80" s="703" t="s">
        <v>140</v>
      </c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704">
        <f t="shared" si="15"/>
        <v>0</v>
      </c>
    </row>
    <row r="81" spans="1:15" s="653" customFormat="1" ht="16.5" customHeight="1" hidden="1">
      <c r="A81" s="702"/>
      <c r="B81" s="705" t="s">
        <v>315</v>
      </c>
      <c r="C81" s="661">
        <f aca="true" t="shared" si="20" ref="C81:N81">SUM(C82:C83)</f>
        <v>0</v>
      </c>
      <c r="D81" s="661">
        <f t="shared" si="20"/>
        <v>0</v>
      </c>
      <c r="E81" s="661">
        <f t="shared" si="20"/>
        <v>0</v>
      </c>
      <c r="F81" s="661">
        <f t="shared" si="20"/>
        <v>0</v>
      </c>
      <c r="G81" s="661">
        <f t="shared" si="20"/>
        <v>0</v>
      </c>
      <c r="H81" s="661">
        <f t="shared" si="20"/>
        <v>0</v>
      </c>
      <c r="I81" s="661">
        <f t="shared" si="20"/>
        <v>0</v>
      </c>
      <c r="J81" s="661">
        <f t="shared" si="20"/>
        <v>30303</v>
      </c>
      <c r="K81" s="661">
        <f t="shared" si="20"/>
        <v>0</v>
      </c>
      <c r="L81" s="661">
        <f t="shared" si="20"/>
        <v>61007</v>
      </c>
      <c r="M81" s="661">
        <f t="shared" si="20"/>
        <v>1891</v>
      </c>
      <c r="N81" s="661">
        <f t="shared" si="20"/>
        <v>-58237</v>
      </c>
      <c r="O81" s="704">
        <f t="shared" si="15"/>
        <v>34964</v>
      </c>
    </row>
    <row r="82" spans="1:15" s="653" customFormat="1" ht="16.5" customHeight="1" hidden="1">
      <c r="A82" s="702"/>
      <c r="B82" s="703" t="s">
        <v>209</v>
      </c>
      <c r="C82" s="661"/>
      <c r="D82" s="661"/>
      <c r="E82" s="661"/>
      <c r="F82" s="661"/>
      <c r="G82" s="661"/>
      <c r="H82" s="661"/>
      <c r="I82" s="661"/>
      <c r="J82" s="661">
        <v>30303</v>
      </c>
      <c r="K82" s="661"/>
      <c r="L82" s="661">
        <v>61007</v>
      </c>
      <c r="M82" s="661">
        <v>1891</v>
      </c>
      <c r="N82" s="661">
        <v>-58237</v>
      </c>
      <c r="O82" s="704">
        <f t="shared" si="15"/>
        <v>34964</v>
      </c>
    </row>
    <row r="83" spans="1:15" s="653" customFormat="1" ht="16.5" customHeight="1" hidden="1" thickBot="1">
      <c r="A83" s="706"/>
      <c r="B83" s="707" t="s">
        <v>211</v>
      </c>
      <c r="C83" s="690"/>
      <c r="D83" s="690"/>
      <c r="E83" s="690"/>
      <c r="F83" s="690"/>
      <c r="G83" s="690"/>
      <c r="H83" s="690"/>
      <c r="I83" s="690"/>
      <c r="J83" s="690"/>
      <c r="K83" s="690"/>
      <c r="L83" s="690"/>
      <c r="M83" s="690"/>
      <c r="N83" s="690"/>
      <c r="O83" s="708">
        <f t="shared" si="15"/>
        <v>0</v>
      </c>
    </row>
    <row r="84" spans="1:15" s="647" customFormat="1" ht="16.5" customHeight="1" thickBot="1">
      <c r="A84" s="643" t="s">
        <v>16</v>
      </c>
      <c r="B84" s="644" t="s">
        <v>308</v>
      </c>
      <c r="C84" s="645">
        <f aca="true" t="shared" si="21" ref="C84:N84">SUM(C85:C86)</f>
        <v>0</v>
      </c>
      <c r="D84" s="645">
        <f t="shared" si="21"/>
        <v>0</v>
      </c>
      <c r="E84" s="645">
        <f t="shared" si="21"/>
        <v>0</v>
      </c>
      <c r="F84" s="645">
        <f t="shared" si="21"/>
        <v>0</v>
      </c>
      <c r="G84" s="645">
        <f t="shared" si="21"/>
        <v>0</v>
      </c>
      <c r="H84" s="645">
        <f t="shared" si="21"/>
        <v>0</v>
      </c>
      <c r="I84" s="645">
        <f t="shared" si="21"/>
        <v>0</v>
      </c>
      <c r="J84" s="645">
        <f t="shared" si="21"/>
        <v>0</v>
      </c>
      <c r="K84" s="645">
        <f t="shared" si="21"/>
        <v>0</v>
      </c>
      <c r="L84" s="645">
        <f t="shared" si="21"/>
        <v>0</v>
      </c>
      <c r="M84" s="645">
        <f t="shared" si="21"/>
        <v>0</v>
      </c>
      <c r="N84" s="645">
        <f t="shared" si="21"/>
        <v>0</v>
      </c>
      <c r="O84" s="646">
        <f t="shared" si="15"/>
        <v>0</v>
      </c>
    </row>
    <row r="85" spans="1:15" s="653" customFormat="1" ht="16.5" customHeight="1" hidden="1">
      <c r="A85" s="699"/>
      <c r="B85" s="709" t="s">
        <v>212</v>
      </c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  <c r="O85" s="701">
        <f t="shared" si="15"/>
        <v>0</v>
      </c>
    </row>
    <row r="86" spans="1:15" s="653" customFormat="1" ht="16.5" customHeight="1" hidden="1" thickBot="1">
      <c r="A86" s="706"/>
      <c r="B86" s="707" t="s">
        <v>213</v>
      </c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708">
        <f t="shared" si="15"/>
        <v>0</v>
      </c>
    </row>
    <row r="87" spans="1:15" s="647" customFormat="1" ht="14.25" customHeight="1" thickBot="1">
      <c r="A87" s="643" t="s">
        <v>17</v>
      </c>
      <c r="B87" s="644" t="s">
        <v>309</v>
      </c>
      <c r="C87" s="645">
        <v>0</v>
      </c>
      <c r="D87" s="645">
        <v>0</v>
      </c>
      <c r="E87" s="645">
        <v>0</v>
      </c>
      <c r="F87" s="645">
        <v>0</v>
      </c>
      <c r="G87" s="645">
        <v>0</v>
      </c>
      <c r="H87" s="645">
        <v>0</v>
      </c>
      <c r="I87" s="645">
        <v>0</v>
      </c>
      <c r="J87" s="645">
        <v>0</v>
      </c>
      <c r="K87" s="645">
        <v>0</v>
      </c>
      <c r="L87" s="645">
        <v>0</v>
      </c>
      <c r="M87" s="645">
        <v>0</v>
      </c>
      <c r="N87" s="645">
        <v>0</v>
      </c>
      <c r="O87" s="646">
        <f t="shared" si="15"/>
        <v>0</v>
      </c>
    </row>
    <row r="88" spans="1:15" s="999" customFormat="1" ht="15.75" customHeight="1" thickBot="1">
      <c r="A88" s="993" t="s">
        <v>18</v>
      </c>
      <c r="B88" s="997" t="s">
        <v>86</v>
      </c>
      <c r="C88" s="998">
        <f aca="true" t="shared" si="22" ref="C88:O88">C73+C74+C77+C84+C87</f>
        <v>153002</v>
      </c>
      <c r="D88" s="998">
        <f t="shared" si="22"/>
        <v>119177</v>
      </c>
      <c r="E88" s="998">
        <f t="shared" si="22"/>
        <v>143495</v>
      </c>
      <c r="F88" s="998">
        <f t="shared" si="22"/>
        <v>117964</v>
      </c>
      <c r="G88" s="998">
        <f t="shared" si="22"/>
        <v>149511</v>
      </c>
      <c r="H88" s="998">
        <f t="shared" si="22"/>
        <v>122043</v>
      </c>
      <c r="I88" s="998">
        <f t="shared" si="22"/>
        <v>129332</v>
      </c>
      <c r="J88" s="998">
        <f t="shared" si="22"/>
        <v>110007</v>
      </c>
      <c r="K88" s="998">
        <f t="shared" si="22"/>
        <v>163604</v>
      </c>
      <c r="L88" s="998">
        <f t="shared" si="22"/>
        <v>146127</v>
      </c>
      <c r="M88" s="998">
        <f t="shared" si="22"/>
        <v>139702</v>
      </c>
      <c r="N88" s="998">
        <f t="shared" si="22"/>
        <v>170145</v>
      </c>
      <c r="O88" s="998">
        <f t="shared" si="22"/>
        <v>1664109</v>
      </c>
    </row>
    <row r="89" spans="1:15" s="642" customFormat="1" ht="15" customHeight="1" thickBot="1">
      <c r="A89" s="641"/>
      <c r="B89" s="1157" t="s">
        <v>36</v>
      </c>
      <c r="C89" s="1158"/>
      <c r="D89" s="1158"/>
      <c r="E89" s="1158"/>
      <c r="F89" s="1158"/>
      <c r="G89" s="1158"/>
      <c r="H89" s="1158"/>
      <c r="I89" s="1158"/>
      <c r="J89" s="1158"/>
      <c r="K89" s="1158"/>
      <c r="L89" s="1158"/>
      <c r="M89" s="1158"/>
      <c r="N89" s="1158"/>
      <c r="O89" s="1159"/>
    </row>
    <row r="90" spans="1:15" s="647" customFormat="1" ht="13.5" customHeight="1" thickBot="1">
      <c r="A90" s="643" t="s">
        <v>75</v>
      </c>
      <c r="B90" s="648" t="s">
        <v>42</v>
      </c>
      <c r="C90" s="645">
        <f>SUM(C91:C105)</f>
        <v>62005</v>
      </c>
      <c r="D90" s="645">
        <f aca="true" t="shared" si="23" ref="D90:N90">SUM(D91:D105)</f>
        <v>35915</v>
      </c>
      <c r="E90" s="645">
        <f t="shared" si="23"/>
        <v>30609</v>
      </c>
      <c r="F90" s="645">
        <f t="shared" si="23"/>
        <v>30609</v>
      </c>
      <c r="G90" s="645">
        <f t="shared" si="23"/>
        <v>30609</v>
      </c>
      <c r="H90" s="645">
        <f t="shared" si="23"/>
        <v>30609</v>
      </c>
      <c r="I90" s="645">
        <f t="shared" si="23"/>
        <v>30609</v>
      </c>
      <c r="J90" s="645">
        <f t="shared" si="23"/>
        <v>30610</v>
      </c>
      <c r="K90" s="645">
        <f t="shared" si="23"/>
        <v>30612</v>
      </c>
      <c r="L90" s="645">
        <f t="shared" si="23"/>
        <v>30610</v>
      </c>
      <c r="M90" s="645">
        <f t="shared" si="23"/>
        <v>30610</v>
      </c>
      <c r="N90" s="645">
        <f t="shared" si="23"/>
        <v>30608</v>
      </c>
      <c r="O90" s="646">
        <f>SUM(C90:N90)</f>
        <v>404015</v>
      </c>
    </row>
    <row r="91" spans="1:15" s="653" customFormat="1" ht="13.5" customHeight="1" hidden="1">
      <c r="A91" s="682"/>
      <c r="B91" s="683" t="s">
        <v>319</v>
      </c>
      <c r="C91" s="684">
        <f>4650+22078+4002</f>
        <v>30730</v>
      </c>
      <c r="D91" s="684">
        <v>4650</v>
      </c>
      <c r="E91" s="684">
        <v>4650</v>
      </c>
      <c r="F91" s="684">
        <v>4650</v>
      </c>
      <c r="G91" s="684">
        <v>4650</v>
      </c>
      <c r="H91" s="684">
        <v>4650</v>
      </c>
      <c r="I91" s="684">
        <v>4650</v>
      </c>
      <c r="J91" s="684">
        <v>4650</v>
      </c>
      <c r="K91" s="684">
        <v>4650</v>
      </c>
      <c r="L91" s="684">
        <v>4650</v>
      </c>
      <c r="M91" s="684">
        <v>4650</v>
      </c>
      <c r="N91" s="684">
        <v>4650</v>
      </c>
      <c r="O91" s="685">
        <f>SUM(C91:N91)</f>
        <v>81880</v>
      </c>
    </row>
    <row r="92" spans="1:15" s="653" customFormat="1" ht="13.5" customHeight="1" hidden="1">
      <c r="A92" s="659"/>
      <c r="B92" s="683" t="s">
        <v>320</v>
      </c>
      <c r="C92" s="684">
        <v>8414</v>
      </c>
      <c r="D92" s="684">
        <v>8414</v>
      </c>
      <c r="E92" s="684">
        <v>8414</v>
      </c>
      <c r="F92" s="684">
        <v>8414</v>
      </c>
      <c r="G92" s="684">
        <v>8414</v>
      </c>
      <c r="H92" s="684">
        <v>8414</v>
      </c>
      <c r="I92" s="684">
        <v>8414</v>
      </c>
      <c r="J92" s="684">
        <v>8414</v>
      </c>
      <c r="K92" s="684">
        <v>8416</v>
      </c>
      <c r="L92" s="684">
        <v>8414</v>
      </c>
      <c r="M92" s="684">
        <v>8414</v>
      </c>
      <c r="N92" s="684">
        <v>8414</v>
      </c>
      <c r="O92" s="685">
        <f>SUM(C92:N92)</f>
        <v>100970</v>
      </c>
    </row>
    <row r="93" spans="1:15" s="653" customFormat="1" ht="13.5" customHeight="1" hidden="1">
      <c r="A93" s="659"/>
      <c r="B93" s="683" t="s">
        <v>321</v>
      </c>
      <c r="C93" s="684">
        <v>5301</v>
      </c>
      <c r="D93" s="684">
        <v>5301</v>
      </c>
      <c r="E93" s="684"/>
      <c r="F93" s="684"/>
      <c r="G93" s="684"/>
      <c r="H93" s="684"/>
      <c r="I93" s="684"/>
      <c r="J93" s="684"/>
      <c r="K93" s="684"/>
      <c r="L93" s="684"/>
      <c r="M93" s="684"/>
      <c r="N93" s="684"/>
      <c r="O93" s="685">
        <f>SUM(C93:N93)</f>
        <v>10602</v>
      </c>
    </row>
    <row r="94" spans="1:15" s="653" customFormat="1" ht="13.5" customHeight="1" hidden="1">
      <c r="A94" s="659"/>
      <c r="B94" s="683" t="s">
        <v>322</v>
      </c>
      <c r="C94" s="991">
        <v>10577</v>
      </c>
      <c r="D94" s="991">
        <v>10577</v>
      </c>
      <c r="E94" s="991">
        <v>10577</v>
      </c>
      <c r="F94" s="991">
        <v>10577</v>
      </c>
      <c r="G94" s="991">
        <v>10577</v>
      </c>
      <c r="H94" s="991">
        <v>10577</v>
      </c>
      <c r="I94" s="991">
        <v>10577</v>
      </c>
      <c r="J94" s="991">
        <v>10578</v>
      </c>
      <c r="K94" s="991">
        <v>10578</v>
      </c>
      <c r="L94" s="991">
        <v>10578</v>
      </c>
      <c r="M94" s="991">
        <v>10578</v>
      </c>
      <c r="N94" s="991">
        <v>10578</v>
      </c>
      <c r="O94" s="685">
        <f>SUM(C94:N94)</f>
        <v>126929</v>
      </c>
    </row>
    <row r="95" spans="1:15" s="653" customFormat="1" ht="13.5" customHeight="1" hidden="1">
      <c r="A95" s="659"/>
      <c r="B95" s="683" t="s">
        <v>323</v>
      </c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5">
        <f aca="true" t="shared" si="24" ref="O95:O126">SUM(C95:N95)</f>
        <v>0</v>
      </c>
    </row>
    <row r="96" spans="1:15" s="653" customFormat="1" ht="13.5" customHeight="1" hidden="1">
      <c r="A96" s="659"/>
      <c r="B96" s="683" t="s">
        <v>324</v>
      </c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684"/>
      <c r="O96" s="685">
        <f t="shared" si="24"/>
        <v>0</v>
      </c>
    </row>
    <row r="97" spans="1:15" s="653" customFormat="1" ht="13.5" customHeight="1" hidden="1">
      <c r="A97" s="659"/>
      <c r="B97" s="683" t="s">
        <v>325</v>
      </c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684"/>
      <c r="N97" s="684"/>
      <c r="O97" s="685">
        <f t="shared" si="24"/>
        <v>0</v>
      </c>
    </row>
    <row r="98" spans="1:15" s="653" customFormat="1" ht="13.5" customHeight="1" hidden="1">
      <c r="A98" s="659"/>
      <c r="B98" s="683" t="s">
        <v>326</v>
      </c>
      <c r="C98" s="684">
        <v>3518</v>
      </c>
      <c r="D98" s="684">
        <v>3518</v>
      </c>
      <c r="E98" s="684">
        <v>3518</v>
      </c>
      <c r="F98" s="684">
        <v>3518</v>
      </c>
      <c r="G98" s="684">
        <v>3518</v>
      </c>
      <c r="H98" s="684">
        <v>3518</v>
      </c>
      <c r="I98" s="684">
        <v>3518</v>
      </c>
      <c r="J98" s="684">
        <v>3518</v>
      </c>
      <c r="K98" s="684">
        <v>3518</v>
      </c>
      <c r="L98" s="684">
        <v>3518</v>
      </c>
      <c r="M98" s="684">
        <v>3518</v>
      </c>
      <c r="N98" s="684">
        <v>3516</v>
      </c>
      <c r="O98" s="685">
        <f t="shared" si="24"/>
        <v>42214</v>
      </c>
    </row>
    <row r="99" spans="1:15" s="653" customFormat="1" ht="13.5" customHeight="1" hidden="1">
      <c r="A99" s="659"/>
      <c r="B99" s="683" t="s">
        <v>751</v>
      </c>
      <c r="C99" s="684">
        <v>1385</v>
      </c>
      <c r="D99" s="684">
        <v>1375</v>
      </c>
      <c r="E99" s="684">
        <v>1375</v>
      </c>
      <c r="F99" s="684">
        <v>1375</v>
      </c>
      <c r="G99" s="684">
        <v>1375</v>
      </c>
      <c r="H99" s="684">
        <v>1375</v>
      </c>
      <c r="I99" s="684">
        <v>1375</v>
      </c>
      <c r="J99" s="684">
        <v>1375</v>
      </c>
      <c r="K99" s="684">
        <v>1375</v>
      </c>
      <c r="L99" s="684">
        <v>1375</v>
      </c>
      <c r="M99" s="684">
        <v>1375</v>
      </c>
      <c r="N99" s="684">
        <v>1375</v>
      </c>
      <c r="O99" s="685">
        <f t="shared" si="24"/>
        <v>16510</v>
      </c>
    </row>
    <row r="100" spans="1:15" s="653" customFormat="1" ht="13.5" customHeight="1" hidden="1">
      <c r="A100" s="659"/>
      <c r="B100" s="683" t="s">
        <v>328</v>
      </c>
      <c r="C100" s="684"/>
      <c r="D100" s="684"/>
      <c r="E100" s="684"/>
      <c r="F100" s="684"/>
      <c r="G100" s="684"/>
      <c r="H100" s="684"/>
      <c r="I100" s="684"/>
      <c r="J100" s="684"/>
      <c r="K100" s="684"/>
      <c r="L100" s="684"/>
      <c r="M100" s="684"/>
      <c r="N100" s="684"/>
      <c r="O100" s="685">
        <f t="shared" si="24"/>
        <v>0</v>
      </c>
    </row>
    <row r="101" spans="1:15" s="653" customFormat="1" ht="13.5" customHeight="1" hidden="1">
      <c r="A101" s="659"/>
      <c r="B101" s="683" t="s">
        <v>329</v>
      </c>
      <c r="C101" s="684">
        <v>1125</v>
      </c>
      <c r="D101" s="684">
        <v>1125</v>
      </c>
      <c r="E101" s="684">
        <v>1122</v>
      </c>
      <c r="F101" s="684">
        <v>1122</v>
      </c>
      <c r="G101" s="684">
        <v>1122</v>
      </c>
      <c r="H101" s="684">
        <v>1122</v>
      </c>
      <c r="I101" s="684">
        <v>1122</v>
      </c>
      <c r="J101" s="684">
        <v>1122</v>
      </c>
      <c r="K101" s="684">
        <v>1122</v>
      </c>
      <c r="L101" s="684">
        <v>1122</v>
      </c>
      <c r="M101" s="684">
        <v>1122</v>
      </c>
      <c r="N101" s="684">
        <v>1122</v>
      </c>
      <c r="O101" s="685">
        <f t="shared" si="24"/>
        <v>13470</v>
      </c>
    </row>
    <row r="102" spans="1:15" s="653" customFormat="1" ht="13.5" customHeight="1" hidden="1">
      <c r="A102" s="659"/>
      <c r="B102" s="683" t="s">
        <v>330</v>
      </c>
      <c r="C102" s="684">
        <v>955</v>
      </c>
      <c r="D102" s="684">
        <v>955</v>
      </c>
      <c r="E102" s="684">
        <v>953</v>
      </c>
      <c r="F102" s="684">
        <v>953</v>
      </c>
      <c r="G102" s="684">
        <v>953</v>
      </c>
      <c r="H102" s="684">
        <v>953</v>
      </c>
      <c r="I102" s="684">
        <v>953</v>
      </c>
      <c r="J102" s="684">
        <v>953</v>
      </c>
      <c r="K102" s="684">
        <v>953</v>
      </c>
      <c r="L102" s="684">
        <v>953</v>
      </c>
      <c r="M102" s="684">
        <v>953</v>
      </c>
      <c r="N102" s="684">
        <v>953</v>
      </c>
      <c r="O102" s="685">
        <f t="shared" si="24"/>
        <v>11440</v>
      </c>
    </row>
    <row r="103" spans="1:15" s="653" customFormat="1" ht="13.5" customHeight="1" hidden="1">
      <c r="A103" s="659"/>
      <c r="B103" s="683" t="s">
        <v>331</v>
      </c>
      <c r="C103" s="684"/>
      <c r="D103" s="684"/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  <c r="O103" s="685">
        <f t="shared" si="24"/>
        <v>0</v>
      </c>
    </row>
    <row r="104" spans="1:15" s="653" customFormat="1" ht="13.5" customHeight="1" hidden="1">
      <c r="A104" s="659"/>
      <c r="B104" s="683" t="s">
        <v>332</v>
      </c>
      <c r="C104" s="684"/>
      <c r="D104" s="684"/>
      <c r="E104" s="684"/>
      <c r="F104" s="684"/>
      <c r="G104" s="684"/>
      <c r="H104" s="684"/>
      <c r="I104" s="684"/>
      <c r="J104" s="684"/>
      <c r="K104" s="684"/>
      <c r="L104" s="684"/>
      <c r="M104" s="684"/>
      <c r="N104" s="684"/>
      <c r="O104" s="685">
        <f t="shared" si="24"/>
        <v>0</v>
      </c>
    </row>
    <row r="105" spans="1:15" s="653" customFormat="1" ht="13.5" customHeight="1" hidden="1" thickBot="1">
      <c r="A105" s="686"/>
      <c r="B105" s="687" t="s">
        <v>333</v>
      </c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711">
        <f t="shared" si="24"/>
        <v>0</v>
      </c>
    </row>
    <row r="106" spans="1:15" s="647" customFormat="1" ht="27" customHeight="1" thickBot="1">
      <c r="A106" s="643" t="s">
        <v>76</v>
      </c>
      <c r="B106" s="644" t="s">
        <v>141</v>
      </c>
      <c r="C106" s="645">
        <f>SUM(C107:C121)</f>
        <v>13208</v>
      </c>
      <c r="D106" s="645">
        <f aca="true" t="shared" si="25" ref="D106:N106">SUM(D107:D121)</f>
        <v>9593</v>
      </c>
      <c r="E106" s="645">
        <f t="shared" si="25"/>
        <v>8161</v>
      </c>
      <c r="F106" s="645">
        <f t="shared" si="25"/>
        <v>8160</v>
      </c>
      <c r="G106" s="645">
        <f t="shared" si="25"/>
        <v>8160</v>
      </c>
      <c r="H106" s="645">
        <f t="shared" si="25"/>
        <v>8160</v>
      </c>
      <c r="I106" s="645">
        <f t="shared" si="25"/>
        <v>8160</v>
      </c>
      <c r="J106" s="645">
        <f t="shared" si="25"/>
        <v>8162</v>
      </c>
      <c r="K106" s="645">
        <f t="shared" si="25"/>
        <v>8162</v>
      </c>
      <c r="L106" s="645">
        <f t="shared" si="25"/>
        <v>8162</v>
      </c>
      <c r="M106" s="645">
        <f t="shared" si="25"/>
        <v>8159</v>
      </c>
      <c r="N106" s="645">
        <f t="shared" si="25"/>
        <v>8160</v>
      </c>
      <c r="O106" s="646">
        <f t="shared" si="24"/>
        <v>104407</v>
      </c>
    </row>
    <row r="107" spans="1:15" s="653" customFormat="1" ht="13.5" customHeight="1" hidden="1">
      <c r="A107" s="682"/>
      <c r="B107" s="683" t="s">
        <v>319</v>
      </c>
      <c r="C107" s="684">
        <v>4850</v>
      </c>
      <c r="D107" s="684">
        <v>1236</v>
      </c>
      <c r="E107" s="684">
        <v>1236</v>
      </c>
      <c r="F107" s="684">
        <v>1236</v>
      </c>
      <c r="G107" s="684">
        <v>1236</v>
      </c>
      <c r="H107" s="684">
        <v>1236</v>
      </c>
      <c r="I107" s="684">
        <v>1236</v>
      </c>
      <c r="J107" s="684">
        <v>1236</v>
      </c>
      <c r="K107" s="684">
        <v>1236</v>
      </c>
      <c r="L107" s="684">
        <v>1236</v>
      </c>
      <c r="M107" s="684">
        <v>1236</v>
      </c>
      <c r="N107" s="684">
        <v>1237</v>
      </c>
      <c r="O107" s="685">
        <f t="shared" si="24"/>
        <v>18447</v>
      </c>
    </row>
    <row r="108" spans="1:15" s="653" customFormat="1" ht="13.5" customHeight="1" hidden="1">
      <c r="A108" s="659"/>
      <c r="B108" s="683" t="s">
        <v>320</v>
      </c>
      <c r="C108" s="684">
        <v>2220</v>
      </c>
      <c r="D108" s="684">
        <v>2220</v>
      </c>
      <c r="E108" s="684">
        <v>2220</v>
      </c>
      <c r="F108" s="684">
        <v>2220</v>
      </c>
      <c r="G108" s="684">
        <v>2220</v>
      </c>
      <c r="H108" s="684">
        <v>2220</v>
      </c>
      <c r="I108" s="684">
        <v>2220</v>
      </c>
      <c r="J108" s="684">
        <v>2220</v>
      </c>
      <c r="K108" s="684">
        <v>2220</v>
      </c>
      <c r="L108" s="684">
        <v>2220</v>
      </c>
      <c r="M108" s="684">
        <v>2220</v>
      </c>
      <c r="N108" s="684">
        <v>2221</v>
      </c>
      <c r="O108" s="685">
        <f t="shared" si="24"/>
        <v>26641</v>
      </c>
    </row>
    <row r="109" spans="1:15" s="653" customFormat="1" ht="13.5" customHeight="1" hidden="1">
      <c r="A109" s="659"/>
      <c r="B109" s="683" t="s">
        <v>321</v>
      </c>
      <c r="C109" s="684">
        <v>1432</v>
      </c>
      <c r="D109" s="684">
        <v>1431</v>
      </c>
      <c r="E109" s="684"/>
      <c r="F109" s="684"/>
      <c r="G109" s="684"/>
      <c r="H109" s="684"/>
      <c r="I109" s="684"/>
      <c r="J109" s="684"/>
      <c r="K109" s="684"/>
      <c r="L109" s="684"/>
      <c r="M109" s="684"/>
      <c r="N109" s="684"/>
      <c r="O109" s="685">
        <f t="shared" si="24"/>
        <v>2863</v>
      </c>
    </row>
    <row r="110" spans="1:15" s="653" customFormat="1" ht="13.5" customHeight="1" hidden="1">
      <c r="A110" s="659"/>
      <c r="B110" s="683" t="s">
        <v>322</v>
      </c>
      <c r="C110" s="684">
        <v>2852</v>
      </c>
      <c r="D110" s="684">
        <v>2852</v>
      </c>
      <c r="E110" s="684">
        <v>2852</v>
      </c>
      <c r="F110" s="684">
        <v>2852</v>
      </c>
      <c r="G110" s="684">
        <v>2852</v>
      </c>
      <c r="H110" s="684">
        <v>2852</v>
      </c>
      <c r="I110" s="684">
        <v>2852</v>
      </c>
      <c r="J110" s="684">
        <v>2854</v>
      </c>
      <c r="K110" s="684">
        <v>2854</v>
      </c>
      <c r="L110" s="684">
        <v>2854</v>
      </c>
      <c r="M110" s="684">
        <v>2852</v>
      </c>
      <c r="N110" s="684">
        <v>2852</v>
      </c>
      <c r="O110" s="685">
        <f t="shared" si="24"/>
        <v>34230</v>
      </c>
    </row>
    <row r="111" spans="1:15" s="653" customFormat="1" ht="13.5" customHeight="1" hidden="1">
      <c r="A111" s="659"/>
      <c r="B111" s="683" t="s">
        <v>323</v>
      </c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4"/>
      <c r="O111" s="685">
        <f t="shared" si="24"/>
        <v>0</v>
      </c>
    </row>
    <row r="112" spans="1:15" s="653" customFormat="1" ht="13.5" customHeight="1" hidden="1">
      <c r="A112" s="659"/>
      <c r="B112" s="683" t="s">
        <v>324</v>
      </c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  <c r="O112" s="685">
        <f t="shared" si="24"/>
        <v>0</v>
      </c>
    </row>
    <row r="113" spans="1:15" s="653" customFormat="1" ht="13.5" customHeight="1" hidden="1">
      <c r="A113" s="659"/>
      <c r="B113" s="683" t="s">
        <v>325</v>
      </c>
      <c r="C113" s="684"/>
      <c r="D113" s="684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5">
        <f t="shared" si="24"/>
        <v>0</v>
      </c>
    </row>
    <row r="114" spans="1:15" s="653" customFormat="1" ht="13.5" customHeight="1" hidden="1">
      <c r="A114" s="659"/>
      <c r="B114" s="683" t="s">
        <v>326</v>
      </c>
      <c r="C114" s="684">
        <v>923</v>
      </c>
      <c r="D114" s="684">
        <v>923</v>
      </c>
      <c r="E114" s="684">
        <v>923</v>
      </c>
      <c r="F114" s="684">
        <v>923</v>
      </c>
      <c r="G114" s="684">
        <v>923</v>
      </c>
      <c r="H114" s="684">
        <v>923</v>
      </c>
      <c r="I114" s="684">
        <v>923</v>
      </c>
      <c r="J114" s="684">
        <v>923</v>
      </c>
      <c r="K114" s="684">
        <v>923</v>
      </c>
      <c r="L114" s="684">
        <v>923</v>
      </c>
      <c r="M114" s="684">
        <v>923</v>
      </c>
      <c r="N114" s="684">
        <v>923</v>
      </c>
      <c r="O114" s="685">
        <f t="shared" si="24"/>
        <v>11076</v>
      </c>
    </row>
    <row r="115" spans="1:15" s="653" customFormat="1" ht="13.5" customHeight="1" hidden="1">
      <c r="A115" s="659"/>
      <c r="B115" s="683" t="s">
        <v>751</v>
      </c>
      <c r="C115" s="684">
        <v>374</v>
      </c>
      <c r="D115" s="684">
        <v>374</v>
      </c>
      <c r="E115" s="684">
        <v>374</v>
      </c>
      <c r="F115" s="684">
        <v>374</v>
      </c>
      <c r="G115" s="684">
        <v>374</v>
      </c>
      <c r="H115" s="684">
        <v>374</v>
      </c>
      <c r="I115" s="684">
        <v>374</v>
      </c>
      <c r="J115" s="684">
        <v>374</v>
      </c>
      <c r="K115" s="684">
        <v>374</v>
      </c>
      <c r="L115" s="684">
        <v>374</v>
      </c>
      <c r="M115" s="684">
        <v>374</v>
      </c>
      <c r="N115" s="684">
        <v>374</v>
      </c>
      <c r="O115" s="685">
        <f t="shared" si="24"/>
        <v>4488</v>
      </c>
    </row>
    <row r="116" spans="1:15" s="653" customFormat="1" ht="13.5" customHeight="1" hidden="1">
      <c r="A116" s="659"/>
      <c r="B116" s="683" t="s">
        <v>328</v>
      </c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5">
        <f t="shared" si="24"/>
        <v>0</v>
      </c>
    </row>
    <row r="117" spans="1:15" s="653" customFormat="1" ht="13.5" customHeight="1" hidden="1">
      <c r="A117" s="659"/>
      <c r="B117" s="683" t="s">
        <v>329</v>
      </c>
      <c r="C117" s="684">
        <v>302</v>
      </c>
      <c r="D117" s="684">
        <v>302</v>
      </c>
      <c r="E117" s="684">
        <v>302</v>
      </c>
      <c r="F117" s="684">
        <v>302</v>
      </c>
      <c r="G117" s="684">
        <v>302</v>
      </c>
      <c r="H117" s="684">
        <v>302</v>
      </c>
      <c r="I117" s="684">
        <v>302</v>
      </c>
      <c r="J117" s="684">
        <v>302</v>
      </c>
      <c r="K117" s="684">
        <v>302</v>
      </c>
      <c r="L117" s="684">
        <v>302</v>
      </c>
      <c r="M117" s="684">
        <v>301</v>
      </c>
      <c r="N117" s="684">
        <v>300</v>
      </c>
      <c r="O117" s="685">
        <f t="shared" si="24"/>
        <v>3621</v>
      </c>
    </row>
    <row r="118" spans="1:15" s="653" customFormat="1" ht="13.5" customHeight="1" hidden="1">
      <c r="A118" s="659"/>
      <c r="B118" s="683" t="s">
        <v>330</v>
      </c>
      <c r="C118" s="684">
        <v>255</v>
      </c>
      <c r="D118" s="684">
        <v>255</v>
      </c>
      <c r="E118" s="684">
        <v>254</v>
      </c>
      <c r="F118" s="684">
        <v>253</v>
      </c>
      <c r="G118" s="684">
        <v>253</v>
      </c>
      <c r="H118" s="684">
        <v>253</v>
      </c>
      <c r="I118" s="684">
        <v>253</v>
      </c>
      <c r="J118" s="684">
        <v>253</v>
      </c>
      <c r="K118" s="684">
        <v>253</v>
      </c>
      <c r="L118" s="684">
        <v>253</v>
      </c>
      <c r="M118" s="684">
        <v>253</v>
      </c>
      <c r="N118" s="684">
        <v>253</v>
      </c>
      <c r="O118" s="685">
        <f t="shared" si="24"/>
        <v>3041</v>
      </c>
    </row>
    <row r="119" spans="1:15" s="653" customFormat="1" ht="13.5" customHeight="1" hidden="1">
      <c r="A119" s="659"/>
      <c r="B119" s="683" t="s">
        <v>331</v>
      </c>
      <c r="C119" s="684"/>
      <c r="D119" s="684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5">
        <f t="shared" si="24"/>
        <v>0</v>
      </c>
    </row>
    <row r="120" spans="1:15" s="653" customFormat="1" ht="13.5" customHeight="1" hidden="1">
      <c r="A120" s="659"/>
      <c r="B120" s="683" t="s">
        <v>332</v>
      </c>
      <c r="C120" s="684"/>
      <c r="D120" s="684"/>
      <c r="E120" s="684"/>
      <c r="F120" s="684"/>
      <c r="G120" s="684"/>
      <c r="H120" s="684"/>
      <c r="I120" s="684"/>
      <c r="J120" s="684"/>
      <c r="K120" s="684"/>
      <c r="L120" s="684"/>
      <c r="M120" s="684"/>
      <c r="N120" s="684"/>
      <c r="O120" s="685">
        <f t="shared" si="24"/>
        <v>0</v>
      </c>
    </row>
    <row r="121" spans="1:15" s="653" customFormat="1" ht="13.5" customHeight="1" hidden="1" thickBot="1">
      <c r="A121" s="686"/>
      <c r="B121" s="687" t="s">
        <v>333</v>
      </c>
      <c r="C121" s="668"/>
      <c r="D121" s="668"/>
      <c r="E121" s="668"/>
      <c r="F121" s="668"/>
      <c r="G121" s="668"/>
      <c r="H121" s="668"/>
      <c r="I121" s="668"/>
      <c r="J121" s="668"/>
      <c r="K121" s="668"/>
      <c r="L121" s="668"/>
      <c r="M121" s="668"/>
      <c r="N121" s="668"/>
      <c r="O121" s="711">
        <f t="shared" si="24"/>
        <v>0</v>
      </c>
    </row>
    <row r="122" spans="1:16" s="647" customFormat="1" ht="13.5" customHeight="1" thickBot="1">
      <c r="A122" s="643" t="s">
        <v>77</v>
      </c>
      <c r="B122" s="648" t="s">
        <v>43</v>
      </c>
      <c r="C122" s="645">
        <f>ROUND($P$122*C124,0)</f>
        <v>63087</v>
      </c>
      <c r="D122" s="645">
        <f>ROUND($P$122*D124,0)</f>
        <v>63087</v>
      </c>
      <c r="E122" s="645">
        <f aca="true" t="shared" si="26" ref="E122:M122">ROUND($P$122*E124,0)</f>
        <v>63087</v>
      </c>
      <c r="F122" s="645">
        <f t="shared" si="26"/>
        <v>48530</v>
      </c>
      <c r="G122" s="645">
        <f t="shared" si="26"/>
        <v>48530</v>
      </c>
      <c r="H122" s="645">
        <f t="shared" si="26"/>
        <v>19412</v>
      </c>
      <c r="I122" s="645">
        <f t="shared" si="26"/>
        <v>19412</v>
      </c>
      <c r="J122" s="645">
        <f t="shared" si="26"/>
        <v>19412</v>
      </c>
      <c r="K122" s="645">
        <f t="shared" si="26"/>
        <v>48530</v>
      </c>
      <c r="L122" s="645">
        <f t="shared" si="26"/>
        <v>63087</v>
      </c>
      <c r="M122" s="645">
        <f t="shared" si="26"/>
        <v>63087</v>
      </c>
      <c r="N122" s="645">
        <f>ROUND($P$122*N124,0)-1</f>
        <v>63085</v>
      </c>
      <c r="O122" s="725">
        <f>SUM(C122:N122)</f>
        <v>582346</v>
      </c>
      <c r="P122" s="647">
        <v>582346</v>
      </c>
    </row>
    <row r="123" spans="1:17" s="653" customFormat="1" ht="13.5" customHeight="1" hidden="1">
      <c r="A123" s="682"/>
      <c r="B123" s="683" t="s">
        <v>319</v>
      </c>
      <c r="C123" s="992">
        <f>C122/$O$122</f>
        <v>0.10833250335711073</v>
      </c>
      <c r="D123" s="992">
        <f aca="true" t="shared" si="27" ref="D123:N123">D122/$O$122</f>
        <v>0.10833250335711073</v>
      </c>
      <c r="E123" s="992">
        <f t="shared" si="27"/>
        <v>0.10833250335711073</v>
      </c>
      <c r="F123" s="992">
        <f t="shared" si="27"/>
        <v>0.0833353367242155</v>
      </c>
      <c r="G123" s="992">
        <f t="shared" si="27"/>
        <v>0.0833353367242155</v>
      </c>
      <c r="H123" s="992">
        <f t="shared" si="27"/>
        <v>0.0333341346896862</v>
      </c>
      <c r="I123" s="992">
        <f t="shared" si="27"/>
        <v>0.0333341346896862</v>
      </c>
      <c r="J123" s="992">
        <f t="shared" si="27"/>
        <v>0.0333341346896862</v>
      </c>
      <c r="K123" s="992">
        <f t="shared" si="27"/>
        <v>0.0833353367242155</v>
      </c>
      <c r="L123" s="992">
        <f t="shared" si="27"/>
        <v>0.10833250335711073</v>
      </c>
      <c r="M123" s="992">
        <f t="shared" si="27"/>
        <v>0.10833250335711073</v>
      </c>
      <c r="N123" s="992">
        <f t="shared" si="27"/>
        <v>0.10832906897274129</v>
      </c>
      <c r="O123" s="685"/>
      <c r="Q123" s="647"/>
    </row>
    <row r="124" spans="1:17" s="653" customFormat="1" ht="13.5" customHeight="1" hidden="1">
      <c r="A124" s="659"/>
      <c r="B124" s="683" t="s">
        <v>320</v>
      </c>
      <c r="C124" s="992">
        <v>0.10833266718892388</v>
      </c>
      <c r="D124" s="992">
        <v>0.10833266718892388</v>
      </c>
      <c r="E124" s="992">
        <v>0.10833266718892388</v>
      </c>
      <c r="F124" s="992">
        <v>0.08333466562215223</v>
      </c>
      <c r="G124" s="992">
        <v>0.08333466562215223</v>
      </c>
      <c r="H124" s="992">
        <v>0.033333866248860894</v>
      </c>
      <c r="I124" s="992">
        <v>0.033333866248860894</v>
      </c>
      <c r="J124" s="992">
        <v>0.033333866248860894</v>
      </c>
      <c r="K124" s="992">
        <v>0.08333466562215223</v>
      </c>
      <c r="L124" s="992">
        <v>0.10833266718892388</v>
      </c>
      <c r="M124" s="992">
        <v>0.10833266718892388</v>
      </c>
      <c r="N124" s="992">
        <v>0.10833106844234121</v>
      </c>
      <c r="O124" s="685"/>
      <c r="Q124" s="647"/>
    </row>
    <row r="125" spans="1:17" s="653" customFormat="1" ht="13.5" customHeight="1" hidden="1">
      <c r="A125" s="659"/>
      <c r="B125" s="683" t="s">
        <v>321</v>
      </c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  <c r="O125" s="685">
        <f t="shared" si="24"/>
        <v>0</v>
      </c>
      <c r="Q125" s="647"/>
    </row>
    <row r="126" spans="1:17" s="653" customFormat="1" ht="13.5" customHeight="1" hidden="1">
      <c r="A126" s="659"/>
      <c r="B126" s="683" t="s">
        <v>322</v>
      </c>
      <c r="C126" s="684"/>
      <c r="D126" s="684"/>
      <c r="E126" s="684"/>
      <c r="F126" s="684"/>
      <c r="G126" s="684"/>
      <c r="H126" s="684"/>
      <c r="I126" s="684"/>
      <c r="J126" s="684"/>
      <c r="K126" s="684"/>
      <c r="L126" s="684"/>
      <c r="M126" s="684"/>
      <c r="N126" s="684"/>
      <c r="O126" s="685">
        <f t="shared" si="24"/>
        <v>0</v>
      </c>
      <c r="Q126" s="647"/>
    </row>
    <row r="127" spans="1:17" s="653" customFormat="1" ht="13.5" customHeight="1" hidden="1">
      <c r="A127" s="659"/>
      <c r="B127" s="683" t="s">
        <v>323</v>
      </c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5">
        <f aca="true" t="shared" si="28" ref="O127:O158">SUM(C127:N127)</f>
        <v>0</v>
      </c>
      <c r="Q127" s="647"/>
    </row>
    <row r="128" spans="1:17" s="653" customFormat="1" ht="13.5" customHeight="1" hidden="1">
      <c r="A128" s="659"/>
      <c r="B128" s="683" t="s">
        <v>324</v>
      </c>
      <c r="C128" s="684"/>
      <c r="D128" s="684"/>
      <c r="E128" s="684"/>
      <c r="F128" s="684"/>
      <c r="G128" s="684"/>
      <c r="H128" s="684"/>
      <c r="I128" s="684"/>
      <c r="J128" s="684"/>
      <c r="K128" s="684"/>
      <c r="L128" s="684"/>
      <c r="M128" s="684"/>
      <c r="N128" s="684"/>
      <c r="O128" s="685">
        <f t="shared" si="28"/>
        <v>0</v>
      </c>
      <c r="Q128" s="647"/>
    </row>
    <row r="129" spans="1:17" s="653" customFormat="1" ht="13.5" customHeight="1" hidden="1">
      <c r="A129" s="659"/>
      <c r="B129" s="683" t="s">
        <v>325</v>
      </c>
      <c r="C129" s="684"/>
      <c r="D129" s="684"/>
      <c r="E129" s="684"/>
      <c r="F129" s="684"/>
      <c r="G129" s="684"/>
      <c r="H129" s="684"/>
      <c r="I129" s="684"/>
      <c r="J129" s="684"/>
      <c r="K129" s="684"/>
      <c r="L129" s="684"/>
      <c r="M129" s="684"/>
      <c r="N129" s="684"/>
      <c r="O129" s="685">
        <f t="shared" si="28"/>
        <v>0</v>
      </c>
      <c r="Q129" s="647"/>
    </row>
    <row r="130" spans="1:17" s="653" customFormat="1" ht="13.5" customHeight="1" hidden="1">
      <c r="A130" s="659"/>
      <c r="B130" s="683" t="s">
        <v>326</v>
      </c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5">
        <f t="shared" si="28"/>
        <v>0</v>
      </c>
      <c r="Q130" s="647"/>
    </row>
    <row r="131" spans="1:17" s="653" customFormat="1" ht="13.5" customHeight="1" hidden="1">
      <c r="A131" s="659"/>
      <c r="B131" s="683" t="s">
        <v>327</v>
      </c>
      <c r="C131" s="684"/>
      <c r="D131" s="684"/>
      <c r="E131" s="684"/>
      <c r="F131" s="684"/>
      <c r="G131" s="684"/>
      <c r="H131" s="684"/>
      <c r="I131" s="684"/>
      <c r="J131" s="684"/>
      <c r="K131" s="684"/>
      <c r="L131" s="684"/>
      <c r="M131" s="684"/>
      <c r="N131" s="684"/>
      <c r="O131" s="685">
        <f t="shared" si="28"/>
        <v>0</v>
      </c>
      <c r="Q131" s="647"/>
    </row>
    <row r="132" spans="1:17" s="653" customFormat="1" ht="13.5" customHeight="1" hidden="1">
      <c r="A132" s="659"/>
      <c r="B132" s="683" t="s">
        <v>328</v>
      </c>
      <c r="C132" s="684"/>
      <c r="D132" s="684"/>
      <c r="E132" s="684"/>
      <c r="F132" s="684"/>
      <c r="G132" s="684"/>
      <c r="H132" s="684"/>
      <c r="I132" s="684"/>
      <c r="J132" s="684"/>
      <c r="K132" s="684"/>
      <c r="L132" s="684"/>
      <c r="M132" s="684"/>
      <c r="N132" s="684"/>
      <c r="O132" s="685">
        <f t="shared" si="28"/>
        <v>0</v>
      </c>
      <c r="Q132" s="647"/>
    </row>
    <row r="133" spans="1:17" s="653" customFormat="1" ht="13.5" customHeight="1" hidden="1">
      <c r="A133" s="659"/>
      <c r="B133" s="683" t="s">
        <v>329</v>
      </c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  <c r="O133" s="685">
        <f t="shared" si="28"/>
        <v>0</v>
      </c>
      <c r="Q133" s="647"/>
    </row>
    <row r="134" spans="1:17" s="653" customFormat="1" ht="13.5" customHeight="1" hidden="1">
      <c r="A134" s="659"/>
      <c r="B134" s="683" t="s">
        <v>330</v>
      </c>
      <c r="C134" s="684"/>
      <c r="D134" s="684"/>
      <c r="E134" s="684"/>
      <c r="F134" s="684"/>
      <c r="G134" s="684"/>
      <c r="H134" s="684"/>
      <c r="I134" s="684"/>
      <c r="J134" s="684"/>
      <c r="K134" s="684"/>
      <c r="L134" s="684"/>
      <c r="M134" s="684"/>
      <c r="N134" s="684"/>
      <c r="O134" s="685">
        <f t="shared" si="28"/>
        <v>0</v>
      </c>
      <c r="Q134" s="647"/>
    </row>
    <row r="135" spans="1:17" s="653" customFormat="1" ht="13.5" customHeight="1" hidden="1">
      <c r="A135" s="659"/>
      <c r="B135" s="683" t="s">
        <v>331</v>
      </c>
      <c r="C135" s="684"/>
      <c r="D135" s="684"/>
      <c r="E135" s="684"/>
      <c r="F135" s="684"/>
      <c r="G135" s="684"/>
      <c r="H135" s="684"/>
      <c r="I135" s="684"/>
      <c r="J135" s="684"/>
      <c r="K135" s="684"/>
      <c r="L135" s="684"/>
      <c r="M135" s="684"/>
      <c r="N135" s="684"/>
      <c r="O135" s="685">
        <f t="shared" si="28"/>
        <v>0</v>
      </c>
      <c r="Q135" s="647"/>
    </row>
    <row r="136" spans="1:17" s="653" customFormat="1" ht="13.5" customHeight="1" hidden="1">
      <c r="A136" s="659"/>
      <c r="B136" s="683" t="s">
        <v>332</v>
      </c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5">
        <f t="shared" si="28"/>
        <v>0</v>
      </c>
      <c r="Q136" s="647"/>
    </row>
    <row r="137" spans="1:17" s="653" customFormat="1" ht="13.5" customHeight="1" hidden="1" thickBot="1">
      <c r="A137" s="686"/>
      <c r="B137" s="687" t="s">
        <v>333</v>
      </c>
      <c r="C137" s="668"/>
      <c r="D137" s="668"/>
      <c r="E137" s="668"/>
      <c r="F137" s="668"/>
      <c r="G137" s="668"/>
      <c r="H137" s="668"/>
      <c r="I137" s="668"/>
      <c r="J137" s="668"/>
      <c r="K137" s="668"/>
      <c r="L137" s="668"/>
      <c r="M137" s="668"/>
      <c r="N137" s="668"/>
      <c r="O137" s="711">
        <f t="shared" si="28"/>
        <v>0</v>
      </c>
      <c r="Q137" s="647"/>
    </row>
    <row r="138" spans="1:15" s="647" customFormat="1" ht="13.5" customHeight="1" thickBot="1">
      <c r="A138" s="643" t="s">
        <v>78</v>
      </c>
      <c r="B138" s="648" t="s">
        <v>143</v>
      </c>
      <c r="C138" s="645">
        <f aca="true" t="shared" si="29" ref="C138:N138">SUM(C139:C143)</f>
        <v>10431</v>
      </c>
      <c r="D138" s="645">
        <f t="shared" si="29"/>
        <v>10432</v>
      </c>
      <c r="E138" s="645">
        <f t="shared" si="29"/>
        <v>13329</v>
      </c>
      <c r="F138" s="645">
        <f t="shared" si="29"/>
        <v>13329</v>
      </c>
      <c r="G138" s="645">
        <f t="shared" si="29"/>
        <v>13330</v>
      </c>
      <c r="H138" s="645">
        <f t="shared" si="29"/>
        <v>13330</v>
      </c>
      <c r="I138" s="645">
        <f t="shared" si="29"/>
        <v>13330</v>
      </c>
      <c r="J138" s="645">
        <f t="shared" si="29"/>
        <v>13330</v>
      </c>
      <c r="K138" s="645">
        <f t="shared" si="29"/>
        <v>13330</v>
      </c>
      <c r="L138" s="645">
        <f t="shared" si="29"/>
        <v>13333</v>
      </c>
      <c r="M138" s="645">
        <f t="shared" si="29"/>
        <v>13330</v>
      </c>
      <c r="N138" s="645">
        <f t="shared" si="29"/>
        <v>13332</v>
      </c>
      <c r="O138" s="646">
        <f t="shared" si="28"/>
        <v>154166</v>
      </c>
    </row>
    <row r="139" spans="1:17" s="658" customFormat="1" ht="13.5" customHeight="1" hidden="1">
      <c r="A139" s="712"/>
      <c r="B139" s="713" t="s">
        <v>216</v>
      </c>
      <c r="C139" s="714"/>
      <c r="D139" s="714"/>
      <c r="E139" s="714"/>
      <c r="F139" s="714"/>
      <c r="G139" s="714"/>
      <c r="H139" s="714"/>
      <c r="I139" s="714"/>
      <c r="J139" s="714"/>
      <c r="K139" s="714"/>
      <c r="L139" s="714"/>
      <c r="M139" s="714"/>
      <c r="N139" s="714"/>
      <c r="O139" s="715">
        <f t="shared" si="28"/>
        <v>0</v>
      </c>
      <c r="Q139" s="647"/>
    </row>
    <row r="140" spans="1:17" s="658" customFormat="1" ht="13.5" customHeight="1" hidden="1">
      <c r="A140" s="654"/>
      <c r="B140" s="713" t="s">
        <v>290</v>
      </c>
      <c r="C140" s="714"/>
      <c r="D140" s="714"/>
      <c r="E140" s="714">
        <v>425</v>
      </c>
      <c r="F140" s="714">
        <v>425</v>
      </c>
      <c r="G140" s="714">
        <v>426</v>
      </c>
      <c r="H140" s="714">
        <v>426</v>
      </c>
      <c r="I140" s="714">
        <v>426</v>
      </c>
      <c r="J140" s="714">
        <v>426</v>
      </c>
      <c r="K140" s="714">
        <v>426</v>
      </c>
      <c r="L140" s="714">
        <v>426</v>
      </c>
      <c r="M140" s="714">
        <v>426</v>
      </c>
      <c r="N140" s="714">
        <v>426</v>
      </c>
      <c r="O140" s="715">
        <f t="shared" si="28"/>
        <v>4258</v>
      </c>
      <c r="Q140" s="647"/>
    </row>
    <row r="141" spans="1:17" s="658" customFormat="1" ht="13.5" customHeight="1" hidden="1">
      <c r="A141" s="654"/>
      <c r="B141" s="713" t="s">
        <v>291</v>
      </c>
      <c r="C141" s="714"/>
      <c r="D141" s="714"/>
      <c r="E141" s="714"/>
      <c r="F141" s="714"/>
      <c r="G141" s="714"/>
      <c r="H141" s="714"/>
      <c r="I141" s="714"/>
      <c r="J141" s="714"/>
      <c r="K141" s="714"/>
      <c r="L141" s="714"/>
      <c r="M141" s="714"/>
      <c r="N141" s="714"/>
      <c r="O141" s="715">
        <f t="shared" si="28"/>
        <v>0</v>
      </c>
      <c r="Q141" s="647"/>
    </row>
    <row r="142" spans="1:17" s="658" customFormat="1" ht="13.5" customHeight="1" hidden="1">
      <c r="A142" s="654"/>
      <c r="B142" s="713" t="s">
        <v>292</v>
      </c>
      <c r="C142" s="714"/>
      <c r="D142" s="714"/>
      <c r="E142" s="714">
        <v>2473</v>
      </c>
      <c r="F142" s="714">
        <v>2473</v>
      </c>
      <c r="G142" s="714">
        <v>2473</v>
      </c>
      <c r="H142" s="714">
        <v>2473</v>
      </c>
      <c r="I142" s="714">
        <v>2473</v>
      </c>
      <c r="J142" s="714">
        <v>2473</v>
      </c>
      <c r="K142" s="714">
        <v>2473</v>
      </c>
      <c r="L142" s="714">
        <v>2473</v>
      </c>
      <c r="M142" s="714">
        <v>2473</v>
      </c>
      <c r="N142" s="714">
        <v>2474</v>
      </c>
      <c r="O142" s="715">
        <f t="shared" si="28"/>
        <v>24731</v>
      </c>
      <c r="Q142" s="647"/>
    </row>
    <row r="143" spans="1:17" s="658" customFormat="1" ht="13.5" customHeight="1" hidden="1" thickBot="1">
      <c r="A143" s="716"/>
      <c r="B143" s="717" t="s">
        <v>219</v>
      </c>
      <c r="C143" s="718">
        <v>10431</v>
      </c>
      <c r="D143" s="718">
        <v>10432</v>
      </c>
      <c r="E143" s="718">
        <v>10431</v>
      </c>
      <c r="F143" s="718">
        <v>10431</v>
      </c>
      <c r="G143" s="718">
        <v>10431</v>
      </c>
      <c r="H143" s="718">
        <v>10431</v>
      </c>
      <c r="I143" s="718">
        <v>10431</v>
      </c>
      <c r="J143" s="718">
        <v>10431</v>
      </c>
      <c r="K143" s="718">
        <v>10431</v>
      </c>
      <c r="L143" s="718">
        <v>10434</v>
      </c>
      <c r="M143" s="718">
        <v>10431</v>
      </c>
      <c r="N143" s="718">
        <v>10432</v>
      </c>
      <c r="O143" s="719">
        <f t="shared" si="28"/>
        <v>125177</v>
      </c>
      <c r="Q143" s="647"/>
    </row>
    <row r="144" spans="1:15" s="647" customFormat="1" ht="13.5" customHeight="1" thickBot="1">
      <c r="A144" s="643" t="s">
        <v>112</v>
      </c>
      <c r="B144" s="648" t="s">
        <v>22</v>
      </c>
      <c r="C144" s="645">
        <f aca="true" t="shared" si="30" ref="C144:I144">SUM(C145:C159)</f>
        <v>0</v>
      </c>
      <c r="D144" s="645">
        <f t="shared" si="30"/>
        <v>0</v>
      </c>
      <c r="E144" s="645">
        <f t="shared" si="30"/>
        <v>0</v>
      </c>
      <c r="F144" s="645">
        <f t="shared" si="30"/>
        <v>0</v>
      </c>
      <c r="G144" s="645">
        <f t="shared" si="30"/>
        <v>0</v>
      </c>
      <c r="H144" s="645">
        <f t="shared" si="30"/>
        <v>0</v>
      </c>
      <c r="I144" s="645">
        <f t="shared" si="30"/>
        <v>0</v>
      </c>
      <c r="J144" s="645"/>
      <c r="K144" s="645"/>
      <c r="L144" s="645">
        <f>SUM(L145:L159)</f>
        <v>0</v>
      </c>
      <c r="M144" s="645">
        <f>SUM(M145:M159)</f>
        <v>0</v>
      </c>
      <c r="N144" s="645">
        <f>SUM(N145:N159)</f>
        <v>0</v>
      </c>
      <c r="O144" s="646">
        <f t="shared" si="28"/>
        <v>0</v>
      </c>
    </row>
    <row r="145" spans="1:17" s="653" customFormat="1" ht="13.5" customHeight="1" hidden="1">
      <c r="A145" s="682"/>
      <c r="B145" s="683" t="s">
        <v>319</v>
      </c>
      <c r="C145" s="684"/>
      <c r="D145" s="684"/>
      <c r="E145" s="684"/>
      <c r="F145" s="684"/>
      <c r="G145" s="684"/>
      <c r="H145" s="684"/>
      <c r="I145" s="684"/>
      <c r="J145" s="684"/>
      <c r="K145" s="684"/>
      <c r="L145" s="684"/>
      <c r="M145" s="684"/>
      <c r="N145" s="684"/>
      <c r="O145" s="685">
        <f t="shared" si="28"/>
        <v>0</v>
      </c>
      <c r="Q145" s="647"/>
    </row>
    <row r="146" spans="1:17" s="653" customFormat="1" ht="13.5" customHeight="1" hidden="1">
      <c r="A146" s="659"/>
      <c r="B146" s="683" t="s">
        <v>320</v>
      </c>
      <c r="C146" s="684"/>
      <c r="D146" s="684"/>
      <c r="E146" s="684"/>
      <c r="F146" s="684"/>
      <c r="G146" s="684"/>
      <c r="H146" s="684"/>
      <c r="I146" s="684"/>
      <c r="J146" s="684"/>
      <c r="K146" s="684"/>
      <c r="L146" s="684"/>
      <c r="M146" s="684"/>
      <c r="N146" s="684"/>
      <c r="O146" s="685">
        <f t="shared" si="28"/>
        <v>0</v>
      </c>
      <c r="Q146" s="647"/>
    </row>
    <row r="147" spans="1:17" s="653" customFormat="1" ht="13.5" customHeight="1" hidden="1">
      <c r="A147" s="659"/>
      <c r="B147" s="683" t="s">
        <v>321</v>
      </c>
      <c r="C147" s="684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5">
        <f t="shared" si="28"/>
        <v>0</v>
      </c>
      <c r="Q147" s="647"/>
    </row>
    <row r="148" spans="1:17" s="653" customFormat="1" ht="13.5" customHeight="1" hidden="1">
      <c r="A148" s="659"/>
      <c r="B148" s="683" t="s">
        <v>322</v>
      </c>
      <c r="C148" s="684"/>
      <c r="D148" s="684"/>
      <c r="E148" s="684"/>
      <c r="F148" s="684"/>
      <c r="G148" s="684"/>
      <c r="H148" s="684"/>
      <c r="I148" s="684"/>
      <c r="J148" s="684"/>
      <c r="K148" s="684"/>
      <c r="L148" s="684"/>
      <c r="M148" s="684"/>
      <c r="N148" s="684"/>
      <c r="O148" s="685">
        <f t="shared" si="28"/>
        <v>0</v>
      </c>
      <c r="Q148" s="647"/>
    </row>
    <row r="149" spans="1:17" s="653" customFormat="1" ht="13.5" customHeight="1" hidden="1">
      <c r="A149" s="659"/>
      <c r="B149" s="683" t="s">
        <v>323</v>
      </c>
      <c r="C149" s="684"/>
      <c r="D149" s="684"/>
      <c r="E149" s="684"/>
      <c r="F149" s="684"/>
      <c r="G149" s="684"/>
      <c r="H149" s="684"/>
      <c r="I149" s="684"/>
      <c r="J149" s="684"/>
      <c r="K149" s="684"/>
      <c r="L149" s="684"/>
      <c r="M149" s="684"/>
      <c r="N149" s="684"/>
      <c r="O149" s="685">
        <f t="shared" si="28"/>
        <v>0</v>
      </c>
      <c r="Q149" s="647"/>
    </row>
    <row r="150" spans="1:17" s="653" customFormat="1" ht="13.5" customHeight="1" hidden="1">
      <c r="A150" s="659"/>
      <c r="B150" s="683" t="s">
        <v>324</v>
      </c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684"/>
      <c r="O150" s="685">
        <f t="shared" si="28"/>
        <v>0</v>
      </c>
      <c r="Q150" s="647"/>
    </row>
    <row r="151" spans="1:17" s="653" customFormat="1" ht="13.5" customHeight="1" hidden="1">
      <c r="A151" s="659"/>
      <c r="B151" s="683" t="s">
        <v>325</v>
      </c>
      <c r="C151" s="684"/>
      <c r="D151" s="684"/>
      <c r="E151" s="684"/>
      <c r="F151" s="684"/>
      <c r="G151" s="684"/>
      <c r="H151" s="684"/>
      <c r="I151" s="684"/>
      <c r="J151" s="684"/>
      <c r="K151" s="684"/>
      <c r="L151" s="684"/>
      <c r="M151" s="684"/>
      <c r="N151" s="684"/>
      <c r="O151" s="685">
        <f t="shared" si="28"/>
        <v>0</v>
      </c>
      <c r="Q151" s="647"/>
    </row>
    <row r="152" spans="1:17" s="653" customFormat="1" ht="13.5" customHeight="1" hidden="1">
      <c r="A152" s="659"/>
      <c r="B152" s="683" t="s">
        <v>326</v>
      </c>
      <c r="C152" s="684"/>
      <c r="D152" s="684"/>
      <c r="E152" s="684"/>
      <c r="F152" s="684"/>
      <c r="G152" s="684"/>
      <c r="H152" s="684"/>
      <c r="I152" s="684"/>
      <c r="J152" s="684"/>
      <c r="K152" s="684"/>
      <c r="L152" s="684"/>
      <c r="M152" s="684"/>
      <c r="N152" s="684"/>
      <c r="O152" s="685">
        <f t="shared" si="28"/>
        <v>0</v>
      </c>
      <c r="Q152" s="647"/>
    </row>
    <row r="153" spans="1:17" s="653" customFormat="1" ht="13.5" customHeight="1" hidden="1">
      <c r="A153" s="659"/>
      <c r="B153" s="683" t="s">
        <v>327</v>
      </c>
      <c r="C153" s="684"/>
      <c r="D153" s="684"/>
      <c r="E153" s="684"/>
      <c r="F153" s="684"/>
      <c r="G153" s="684"/>
      <c r="H153" s="684"/>
      <c r="I153" s="684"/>
      <c r="J153" s="684"/>
      <c r="K153" s="684"/>
      <c r="L153" s="684"/>
      <c r="M153" s="684"/>
      <c r="N153" s="684"/>
      <c r="O153" s="685">
        <f t="shared" si="28"/>
        <v>0</v>
      </c>
      <c r="Q153" s="647"/>
    </row>
    <row r="154" spans="1:17" s="653" customFormat="1" ht="13.5" customHeight="1" hidden="1">
      <c r="A154" s="659"/>
      <c r="B154" s="683" t="s">
        <v>328</v>
      </c>
      <c r="C154" s="684"/>
      <c r="D154" s="684"/>
      <c r="E154" s="684"/>
      <c r="F154" s="684"/>
      <c r="G154" s="684"/>
      <c r="H154" s="684"/>
      <c r="I154" s="684"/>
      <c r="J154" s="684"/>
      <c r="K154" s="684"/>
      <c r="L154" s="684"/>
      <c r="M154" s="684"/>
      <c r="N154" s="684"/>
      <c r="O154" s="685">
        <f t="shared" si="28"/>
        <v>0</v>
      </c>
      <c r="Q154" s="647"/>
    </row>
    <row r="155" spans="1:17" s="653" customFormat="1" ht="13.5" customHeight="1" hidden="1">
      <c r="A155" s="659"/>
      <c r="B155" s="683" t="s">
        <v>329</v>
      </c>
      <c r="C155" s="684"/>
      <c r="D155" s="684"/>
      <c r="E155" s="684"/>
      <c r="F155" s="684"/>
      <c r="G155" s="684"/>
      <c r="H155" s="684"/>
      <c r="I155" s="684"/>
      <c r="J155" s="684"/>
      <c r="K155" s="684"/>
      <c r="L155" s="684"/>
      <c r="M155" s="684"/>
      <c r="N155" s="684"/>
      <c r="O155" s="685">
        <f t="shared" si="28"/>
        <v>0</v>
      </c>
      <c r="Q155" s="647"/>
    </row>
    <row r="156" spans="1:17" s="653" customFormat="1" ht="13.5" customHeight="1" hidden="1">
      <c r="A156" s="659"/>
      <c r="B156" s="683" t="s">
        <v>330</v>
      </c>
      <c r="C156" s="684"/>
      <c r="D156" s="684"/>
      <c r="E156" s="684"/>
      <c r="F156" s="684"/>
      <c r="G156" s="684"/>
      <c r="H156" s="684"/>
      <c r="I156" s="684"/>
      <c r="J156" s="684"/>
      <c r="K156" s="684"/>
      <c r="L156" s="684"/>
      <c r="M156" s="684"/>
      <c r="N156" s="684"/>
      <c r="O156" s="685">
        <f t="shared" si="28"/>
        <v>0</v>
      </c>
      <c r="Q156" s="647"/>
    </row>
    <row r="157" spans="1:17" s="653" customFormat="1" ht="13.5" customHeight="1" hidden="1">
      <c r="A157" s="659"/>
      <c r="B157" s="683" t="s">
        <v>331</v>
      </c>
      <c r="C157" s="684"/>
      <c r="D157" s="684"/>
      <c r="E157" s="684"/>
      <c r="F157" s="684"/>
      <c r="G157" s="684"/>
      <c r="H157" s="684"/>
      <c r="I157" s="684"/>
      <c r="J157" s="684"/>
      <c r="K157" s="684"/>
      <c r="L157" s="684"/>
      <c r="M157" s="684"/>
      <c r="N157" s="684"/>
      <c r="O157" s="685">
        <f t="shared" si="28"/>
        <v>0</v>
      </c>
      <c r="Q157" s="647"/>
    </row>
    <row r="158" spans="1:17" s="653" customFormat="1" ht="13.5" customHeight="1" hidden="1">
      <c r="A158" s="659"/>
      <c r="B158" s="683" t="s">
        <v>332</v>
      </c>
      <c r="C158" s="684"/>
      <c r="D158" s="684"/>
      <c r="E158" s="684"/>
      <c r="F158" s="684"/>
      <c r="G158" s="684"/>
      <c r="H158" s="684"/>
      <c r="I158" s="684"/>
      <c r="J158" s="684"/>
      <c r="K158" s="684"/>
      <c r="L158" s="684"/>
      <c r="M158" s="684"/>
      <c r="N158" s="684"/>
      <c r="O158" s="685">
        <f t="shared" si="28"/>
        <v>0</v>
      </c>
      <c r="Q158" s="647"/>
    </row>
    <row r="159" spans="1:17" s="653" customFormat="1" ht="13.5" customHeight="1" hidden="1" thickBot="1">
      <c r="A159" s="686"/>
      <c r="B159" s="687" t="s">
        <v>333</v>
      </c>
      <c r="C159" s="668"/>
      <c r="D159" s="668"/>
      <c r="E159" s="668"/>
      <c r="F159" s="668"/>
      <c r="G159" s="668"/>
      <c r="H159" s="668"/>
      <c r="I159" s="668"/>
      <c r="J159" s="668"/>
      <c r="K159" s="668"/>
      <c r="L159" s="668"/>
      <c r="M159" s="668"/>
      <c r="N159" s="668"/>
      <c r="O159" s="711">
        <f aca="true" t="shared" si="31" ref="O159:O185">SUM(C159:N159)</f>
        <v>0</v>
      </c>
      <c r="Q159" s="647"/>
    </row>
    <row r="160" spans="1:17" s="985" customFormat="1" ht="13.5" customHeight="1" thickBot="1">
      <c r="A160" s="993" t="s">
        <v>4</v>
      </c>
      <c r="B160" s="994" t="s">
        <v>177</v>
      </c>
      <c r="C160" s="995">
        <f aca="true" t="shared" si="32" ref="C160:N160">SUM(C161:C165)</f>
        <v>4271</v>
      </c>
      <c r="D160" s="995">
        <f t="shared" si="32"/>
        <v>150</v>
      </c>
      <c r="E160" s="995">
        <f t="shared" si="32"/>
        <v>2759</v>
      </c>
      <c r="F160" s="995">
        <f t="shared" si="32"/>
        <v>13270</v>
      </c>
      <c r="G160" s="995">
        <f t="shared" si="32"/>
        <v>48832</v>
      </c>
      <c r="H160" s="995">
        <f t="shared" si="32"/>
        <v>48832</v>
      </c>
      <c r="I160" s="995">
        <f t="shared" si="32"/>
        <v>48832</v>
      </c>
      <c r="J160" s="995">
        <f t="shared" si="32"/>
        <v>48982</v>
      </c>
      <c r="K160" s="995">
        <f t="shared" si="32"/>
        <v>48832</v>
      </c>
      <c r="L160" s="995">
        <f t="shared" si="32"/>
        <v>24416</v>
      </c>
      <c r="M160" s="995">
        <f t="shared" si="32"/>
        <v>24416</v>
      </c>
      <c r="N160" s="995">
        <f t="shared" si="32"/>
        <v>0</v>
      </c>
      <c r="O160" s="996">
        <f t="shared" si="31"/>
        <v>313592</v>
      </c>
      <c r="Q160" s="647"/>
    </row>
    <row r="161" spans="1:17" s="653" customFormat="1" ht="13.5" customHeight="1" hidden="1">
      <c r="A161" s="682"/>
      <c r="B161" s="683" t="s">
        <v>144</v>
      </c>
      <c r="C161" s="684">
        <v>4271</v>
      </c>
      <c r="D161" s="684"/>
      <c r="E161" s="684">
        <v>2759</v>
      </c>
      <c r="F161" s="684">
        <v>12000</v>
      </c>
      <c r="G161" s="684">
        <v>48832</v>
      </c>
      <c r="H161" s="684">
        <v>48832</v>
      </c>
      <c r="I161" s="684">
        <v>48832</v>
      </c>
      <c r="J161" s="684">
        <v>48832</v>
      </c>
      <c r="K161" s="684">
        <v>48832</v>
      </c>
      <c r="L161" s="684">
        <v>24416</v>
      </c>
      <c r="M161" s="684">
        <v>24416</v>
      </c>
      <c r="N161" s="684"/>
      <c r="O161" s="685">
        <f t="shared" si="31"/>
        <v>312022</v>
      </c>
      <c r="Q161" s="647"/>
    </row>
    <row r="162" spans="1:17" s="653" customFormat="1" ht="13.5" customHeight="1" hidden="1">
      <c r="A162" s="659"/>
      <c r="B162" s="674" t="s">
        <v>145</v>
      </c>
      <c r="C162" s="661"/>
      <c r="D162" s="661"/>
      <c r="E162" s="661"/>
      <c r="F162" s="661">
        <v>1270</v>
      </c>
      <c r="G162" s="661"/>
      <c r="H162" s="661"/>
      <c r="I162" s="661"/>
      <c r="J162" s="661"/>
      <c r="K162" s="661"/>
      <c r="L162" s="661"/>
      <c r="M162" s="661"/>
      <c r="N162" s="661"/>
      <c r="O162" s="685">
        <f t="shared" si="31"/>
        <v>1270</v>
      </c>
      <c r="Q162" s="647"/>
    </row>
    <row r="163" spans="1:17" s="653" customFormat="1" ht="13.5" customHeight="1" hidden="1">
      <c r="A163" s="659"/>
      <c r="B163" s="674" t="s">
        <v>146</v>
      </c>
      <c r="C163" s="661"/>
      <c r="D163" s="661"/>
      <c r="E163" s="661"/>
      <c r="F163" s="661"/>
      <c r="G163" s="661"/>
      <c r="H163" s="661"/>
      <c r="I163" s="661"/>
      <c r="J163" s="661"/>
      <c r="K163" s="661"/>
      <c r="L163" s="661"/>
      <c r="M163" s="661"/>
      <c r="N163" s="661"/>
      <c r="O163" s="662">
        <f t="shared" si="31"/>
        <v>0</v>
      </c>
      <c r="Q163" s="647"/>
    </row>
    <row r="164" spans="1:17" s="653" customFormat="1" ht="13.5" customHeight="1" hidden="1">
      <c r="A164" s="659"/>
      <c r="B164" s="674" t="s">
        <v>147</v>
      </c>
      <c r="C164" s="661"/>
      <c r="D164" s="661"/>
      <c r="E164" s="661"/>
      <c r="F164" s="661"/>
      <c r="G164" s="661"/>
      <c r="H164" s="661"/>
      <c r="I164" s="661"/>
      <c r="J164" s="661"/>
      <c r="K164" s="661"/>
      <c r="L164" s="661"/>
      <c r="M164" s="661"/>
      <c r="N164" s="661"/>
      <c r="O164" s="662">
        <f t="shared" si="31"/>
        <v>0</v>
      </c>
      <c r="Q164" s="647"/>
    </row>
    <row r="165" spans="1:17" s="653" customFormat="1" ht="13.5" customHeight="1" hidden="1">
      <c r="A165" s="659"/>
      <c r="B165" s="674" t="s">
        <v>148</v>
      </c>
      <c r="C165" s="661">
        <f aca="true" t="shared" si="33" ref="C165:N165">SUM(C166:C169)</f>
        <v>0</v>
      </c>
      <c r="D165" s="661">
        <f t="shared" si="33"/>
        <v>150</v>
      </c>
      <c r="E165" s="661">
        <f t="shared" si="33"/>
        <v>0</v>
      </c>
      <c r="F165" s="661">
        <f t="shared" si="33"/>
        <v>0</v>
      </c>
      <c r="G165" s="661">
        <f t="shared" si="33"/>
        <v>0</v>
      </c>
      <c r="H165" s="661">
        <f t="shared" si="33"/>
        <v>0</v>
      </c>
      <c r="I165" s="661">
        <f t="shared" si="33"/>
        <v>0</v>
      </c>
      <c r="J165" s="661">
        <f t="shared" si="33"/>
        <v>150</v>
      </c>
      <c r="K165" s="661">
        <f t="shared" si="33"/>
        <v>0</v>
      </c>
      <c r="L165" s="661">
        <f t="shared" si="33"/>
        <v>0</v>
      </c>
      <c r="M165" s="661">
        <f t="shared" si="33"/>
        <v>0</v>
      </c>
      <c r="N165" s="661">
        <f t="shared" si="33"/>
        <v>0</v>
      </c>
      <c r="O165" s="662">
        <f t="shared" si="31"/>
        <v>300</v>
      </c>
      <c r="Q165" s="647"/>
    </row>
    <row r="166" spans="1:17" s="658" customFormat="1" ht="13.5" customHeight="1" hidden="1">
      <c r="A166" s="654"/>
      <c r="B166" s="676" t="s">
        <v>217</v>
      </c>
      <c r="C166" s="656"/>
      <c r="D166" s="656"/>
      <c r="E166" s="656"/>
      <c r="F166" s="656"/>
      <c r="G166" s="656"/>
      <c r="H166" s="656"/>
      <c r="I166" s="656"/>
      <c r="J166" s="656"/>
      <c r="K166" s="656"/>
      <c r="L166" s="656"/>
      <c r="M166" s="656"/>
      <c r="N166" s="656"/>
      <c r="O166" s="657">
        <f t="shared" si="31"/>
        <v>0</v>
      </c>
      <c r="Q166" s="647"/>
    </row>
    <row r="167" spans="1:17" s="658" customFormat="1" ht="13.5" customHeight="1" hidden="1">
      <c r="A167" s="654"/>
      <c r="B167" s="676" t="s">
        <v>220</v>
      </c>
      <c r="C167" s="656"/>
      <c r="D167" s="656"/>
      <c r="E167" s="656"/>
      <c r="F167" s="656"/>
      <c r="G167" s="656"/>
      <c r="H167" s="656"/>
      <c r="I167" s="656"/>
      <c r="J167" s="656"/>
      <c r="K167" s="656"/>
      <c r="L167" s="656"/>
      <c r="M167" s="656"/>
      <c r="N167" s="656"/>
      <c r="O167" s="657">
        <f t="shared" si="31"/>
        <v>0</v>
      </c>
      <c r="Q167" s="647"/>
    </row>
    <row r="168" spans="1:17" s="658" customFormat="1" ht="13.5" customHeight="1" hidden="1">
      <c r="A168" s="654"/>
      <c r="B168" s="676" t="s">
        <v>235</v>
      </c>
      <c r="C168" s="656"/>
      <c r="D168" s="656"/>
      <c r="E168" s="656"/>
      <c r="F168" s="656"/>
      <c r="G168" s="656"/>
      <c r="H168" s="656"/>
      <c r="I168" s="656"/>
      <c r="J168" s="656"/>
      <c r="K168" s="656"/>
      <c r="L168" s="656"/>
      <c r="M168" s="656"/>
      <c r="N168" s="656"/>
      <c r="O168" s="657">
        <f t="shared" si="31"/>
        <v>0</v>
      </c>
      <c r="Q168" s="647"/>
    </row>
    <row r="169" spans="1:17" s="658" customFormat="1" ht="13.5" customHeight="1" hidden="1" thickBot="1">
      <c r="A169" s="716"/>
      <c r="B169" s="720" t="s">
        <v>236</v>
      </c>
      <c r="C169" s="721"/>
      <c r="D169" s="721">
        <v>150</v>
      </c>
      <c r="E169" s="721"/>
      <c r="F169" s="721"/>
      <c r="G169" s="721"/>
      <c r="H169" s="721"/>
      <c r="I169" s="721"/>
      <c r="J169" s="721">
        <v>150</v>
      </c>
      <c r="K169" s="721"/>
      <c r="L169" s="721"/>
      <c r="M169" s="721"/>
      <c r="N169" s="721"/>
      <c r="O169" s="722">
        <f t="shared" si="31"/>
        <v>300</v>
      </c>
      <c r="Q169" s="647"/>
    </row>
    <row r="170" spans="1:15" s="647" customFormat="1" ht="13.5" customHeight="1" thickBot="1">
      <c r="A170" s="643" t="s">
        <v>5</v>
      </c>
      <c r="B170" s="648" t="s">
        <v>176</v>
      </c>
      <c r="C170" s="645">
        <v>0</v>
      </c>
      <c r="D170" s="645">
        <v>0</v>
      </c>
      <c r="E170" s="645">
        <v>0</v>
      </c>
      <c r="F170" s="645">
        <v>0</v>
      </c>
      <c r="G170" s="645">
        <v>0</v>
      </c>
      <c r="H170" s="645">
        <v>0</v>
      </c>
      <c r="I170" s="645">
        <v>0</v>
      </c>
      <c r="J170" s="645">
        <v>0</v>
      </c>
      <c r="K170" s="645">
        <v>0</v>
      </c>
      <c r="L170" s="645">
        <v>0</v>
      </c>
      <c r="M170" s="645">
        <v>0</v>
      </c>
      <c r="N170" s="645">
        <v>0</v>
      </c>
      <c r="O170" s="646">
        <f t="shared" si="31"/>
        <v>0</v>
      </c>
    </row>
    <row r="171" spans="1:15" s="647" customFormat="1" ht="13.5" customHeight="1" thickBot="1">
      <c r="A171" s="643" t="s">
        <v>6</v>
      </c>
      <c r="B171" s="648" t="s">
        <v>23</v>
      </c>
      <c r="C171" s="645">
        <f aca="true" t="shared" si="34" ref="C171:N171">SUM(C172:C173)</f>
        <v>0</v>
      </c>
      <c r="D171" s="645">
        <f t="shared" si="34"/>
        <v>0</v>
      </c>
      <c r="E171" s="645">
        <f t="shared" si="34"/>
        <v>50</v>
      </c>
      <c r="F171" s="645">
        <f t="shared" si="34"/>
        <v>100</v>
      </c>
      <c r="G171" s="645">
        <f t="shared" si="34"/>
        <v>50</v>
      </c>
      <c r="H171" s="645">
        <f t="shared" si="34"/>
        <v>100</v>
      </c>
      <c r="I171" s="645">
        <f t="shared" si="34"/>
        <v>0</v>
      </c>
      <c r="J171" s="645">
        <f t="shared" si="34"/>
        <v>100</v>
      </c>
      <c r="K171" s="645">
        <f t="shared" si="34"/>
        <v>0</v>
      </c>
      <c r="L171" s="645">
        <f t="shared" si="34"/>
        <v>100</v>
      </c>
      <c r="M171" s="645">
        <f t="shared" si="34"/>
        <v>100</v>
      </c>
      <c r="N171" s="645">
        <f t="shared" si="34"/>
        <v>54960</v>
      </c>
      <c r="O171" s="646">
        <f t="shared" si="31"/>
        <v>55560</v>
      </c>
    </row>
    <row r="172" spans="1:17" s="653" customFormat="1" ht="13.5" customHeight="1" hidden="1">
      <c r="A172" s="682"/>
      <c r="B172" s="683" t="s">
        <v>350</v>
      </c>
      <c r="C172" s="684"/>
      <c r="D172" s="684"/>
      <c r="E172" s="684"/>
      <c r="F172" s="684"/>
      <c r="G172" s="684"/>
      <c r="H172" s="684"/>
      <c r="I172" s="684"/>
      <c r="J172" s="684"/>
      <c r="K172" s="684"/>
      <c r="L172" s="684"/>
      <c r="M172" s="684"/>
      <c r="N172" s="684">
        <v>4960</v>
      </c>
      <c r="O172" s="685">
        <f t="shared" si="31"/>
        <v>4960</v>
      </c>
      <c r="Q172" s="647"/>
    </row>
    <row r="173" spans="1:17" s="653" customFormat="1" ht="13.5" customHeight="1" hidden="1" thickBot="1">
      <c r="A173" s="686"/>
      <c r="B173" s="689" t="s">
        <v>353</v>
      </c>
      <c r="C173" s="690"/>
      <c r="D173" s="690"/>
      <c r="E173" s="690">
        <v>50</v>
      </c>
      <c r="F173" s="690">
        <v>100</v>
      </c>
      <c r="G173" s="690">
        <v>50</v>
      </c>
      <c r="H173" s="690">
        <v>100</v>
      </c>
      <c r="I173" s="690"/>
      <c r="J173" s="690">
        <v>100</v>
      </c>
      <c r="K173" s="690"/>
      <c r="L173" s="690">
        <v>100</v>
      </c>
      <c r="M173" s="690">
        <v>100</v>
      </c>
      <c r="N173" s="690">
        <v>50000</v>
      </c>
      <c r="O173" s="688">
        <f t="shared" si="31"/>
        <v>50600</v>
      </c>
      <c r="Q173" s="647"/>
    </row>
    <row r="174" spans="1:17" s="696" customFormat="1" ht="21" customHeight="1" thickBot="1">
      <c r="A174" s="723" t="s">
        <v>7</v>
      </c>
      <c r="B174" s="724" t="s">
        <v>405</v>
      </c>
      <c r="C174" s="725">
        <f aca="true" t="shared" si="35" ref="C174:N174">C90+C106+C122+C138+C144+C160+C170+C171</f>
        <v>153002</v>
      </c>
      <c r="D174" s="725">
        <f t="shared" si="35"/>
        <v>119177</v>
      </c>
      <c r="E174" s="725">
        <f t="shared" si="35"/>
        <v>117995</v>
      </c>
      <c r="F174" s="725">
        <f t="shared" si="35"/>
        <v>113998</v>
      </c>
      <c r="G174" s="725">
        <f t="shared" si="35"/>
        <v>149511</v>
      </c>
      <c r="H174" s="725">
        <f t="shared" si="35"/>
        <v>120443</v>
      </c>
      <c r="I174" s="725">
        <f t="shared" si="35"/>
        <v>120343</v>
      </c>
      <c r="J174" s="725">
        <f t="shared" si="35"/>
        <v>120596</v>
      </c>
      <c r="K174" s="725">
        <f t="shared" si="35"/>
        <v>149466</v>
      </c>
      <c r="L174" s="725">
        <f t="shared" si="35"/>
        <v>139708</v>
      </c>
      <c r="M174" s="725">
        <f t="shared" si="35"/>
        <v>139702</v>
      </c>
      <c r="N174" s="725">
        <f t="shared" si="35"/>
        <v>170145</v>
      </c>
      <c r="O174" s="646">
        <f>O90+O106+O122+O138+O144+O160+O170+O171</f>
        <v>1614086</v>
      </c>
      <c r="Q174" s="647"/>
    </row>
    <row r="175" spans="1:15" s="647" customFormat="1" ht="21" customHeight="1" thickBot="1">
      <c r="A175" s="643" t="s">
        <v>8</v>
      </c>
      <c r="B175" s="648" t="s">
        <v>425</v>
      </c>
      <c r="C175" s="645">
        <f aca="true" t="shared" si="36" ref="C175:N175">C176+C181</f>
        <v>0</v>
      </c>
      <c r="D175" s="645">
        <f t="shared" si="36"/>
        <v>0</v>
      </c>
      <c r="E175" s="645">
        <f t="shared" si="36"/>
        <v>25500</v>
      </c>
      <c r="F175" s="645">
        <f t="shared" si="36"/>
        <v>3966</v>
      </c>
      <c r="G175" s="645">
        <f t="shared" si="36"/>
        <v>0</v>
      </c>
      <c r="H175" s="645">
        <f t="shared" si="36"/>
        <v>0</v>
      </c>
      <c r="I175" s="645">
        <f t="shared" si="36"/>
        <v>0</v>
      </c>
      <c r="J175" s="645">
        <f t="shared" si="36"/>
        <v>0</v>
      </c>
      <c r="K175" s="645">
        <f t="shared" si="36"/>
        <v>12750</v>
      </c>
      <c r="L175" s="645">
        <f t="shared" si="36"/>
        <v>7807</v>
      </c>
      <c r="M175" s="645">
        <f t="shared" si="36"/>
        <v>0</v>
      </c>
      <c r="N175" s="645">
        <f t="shared" si="36"/>
        <v>0</v>
      </c>
      <c r="O175" s="646">
        <f t="shared" si="31"/>
        <v>50023</v>
      </c>
    </row>
    <row r="176" spans="1:17" s="653" customFormat="1" ht="9.75" customHeight="1" hidden="1">
      <c r="A176" s="682"/>
      <c r="B176" s="726" t="s">
        <v>317</v>
      </c>
      <c r="C176" s="684">
        <f aca="true" t="shared" si="37" ref="C176:N176">SUM(C177:C180)</f>
        <v>0</v>
      </c>
      <c r="D176" s="684">
        <f t="shared" si="37"/>
        <v>0</v>
      </c>
      <c r="E176" s="684">
        <f t="shared" si="37"/>
        <v>0</v>
      </c>
      <c r="F176" s="684">
        <f t="shared" si="37"/>
        <v>0</v>
      </c>
      <c r="G176" s="684">
        <f t="shared" si="37"/>
        <v>0</v>
      </c>
      <c r="H176" s="684">
        <f t="shared" si="37"/>
        <v>0</v>
      </c>
      <c r="I176" s="684">
        <f t="shared" si="37"/>
        <v>0</v>
      </c>
      <c r="J176" s="684">
        <f t="shared" si="37"/>
        <v>0</v>
      </c>
      <c r="K176" s="684">
        <f t="shared" si="37"/>
        <v>0</v>
      </c>
      <c r="L176" s="684">
        <f t="shared" si="37"/>
        <v>5823</v>
      </c>
      <c r="M176" s="684">
        <f t="shared" si="37"/>
        <v>0</v>
      </c>
      <c r="N176" s="684">
        <f t="shared" si="37"/>
        <v>0</v>
      </c>
      <c r="O176" s="685">
        <f t="shared" si="31"/>
        <v>5823</v>
      </c>
      <c r="Q176" s="647">
        <f>O176-P176</f>
        <v>5823</v>
      </c>
    </row>
    <row r="177" spans="1:17" s="730" customFormat="1" ht="9.75" customHeight="1" hidden="1">
      <c r="A177" s="727"/>
      <c r="B177" s="655" t="s">
        <v>149</v>
      </c>
      <c r="C177" s="728"/>
      <c r="D177" s="728"/>
      <c r="E177" s="728"/>
      <c r="F177" s="728"/>
      <c r="G177" s="728"/>
      <c r="H177" s="728"/>
      <c r="I177" s="728"/>
      <c r="J177" s="728"/>
      <c r="K177" s="728"/>
      <c r="L177" s="728"/>
      <c r="M177" s="728"/>
      <c r="N177" s="728"/>
      <c r="O177" s="729">
        <f t="shared" si="31"/>
        <v>0</v>
      </c>
      <c r="Q177" s="647">
        <f>O177-P177</f>
        <v>0</v>
      </c>
    </row>
    <row r="178" spans="1:17" s="730" customFormat="1" ht="9.75" customHeight="1" hidden="1">
      <c r="A178" s="727"/>
      <c r="B178" s="655" t="s">
        <v>150</v>
      </c>
      <c r="C178" s="728"/>
      <c r="D178" s="728"/>
      <c r="E178" s="728"/>
      <c r="F178" s="728"/>
      <c r="G178" s="728"/>
      <c r="H178" s="728"/>
      <c r="I178" s="728"/>
      <c r="J178" s="728"/>
      <c r="K178" s="728"/>
      <c r="L178" s="728"/>
      <c r="M178" s="728"/>
      <c r="N178" s="728"/>
      <c r="O178" s="729">
        <f t="shared" si="31"/>
        <v>0</v>
      </c>
      <c r="Q178" s="647">
        <f>O178-P178</f>
        <v>0</v>
      </c>
    </row>
    <row r="179" spans="1:17" s="730" customFormat="1" ht="9.75" customHeight="1" hidden="1">
      <c r="A179" s="727"/>
      <c r="B179" s="655" t="s">
        <v>121</v>
      </c>
      <c r="C179" s="728"/>
      <c r="D179" s="728"/>
      <c r="E179" s="728"/>
      <c r="F179" s="728"/>
      <c r="G179" s="728"/>
      <c r="H179" s="728"/>
      <c r="I179" s="728"/>
      <c r="J179" s="728"/>
      <c r="K179" s="728"/>
      <c r="L179" s="728"/>
      <c r="M179" s="728"/>
      <c r="N179" s="728"/>
      <c r="O179" s="729">
        <f t="shared" si="31"/>
        <v>0</v>
      </c>
      <c r="Q179" s="647">
        <f>O179-P179</f>
        <v>0</v>
      </c>
    </row>
    <row r="180" spans="1:15" s="730" customFormat="1" ht="9.75" customHeight="1" hidden="1">
      <c r="A180" s="727"/>
      <c r="B180" s="655" t="s">
        <v>151</v>
      </c>
      <c r="C180" s="728"/>
      <c r="D180" s="728"/>
      <c r="E180" s="728"/>
      <c r="F180" s="728"/>
      <c r="G180" s="728"/>
      <c r="H180" s="728"/>
      <c r="I180" s="728"/>
      <c r="J180" s="728"/>
      <c r="K180" s="728"/>
      <c r="L180" s="728">
        <v>5823</v>
      </c>
      <c r="M180" s="728"/>
      <c r="N180" s="728"/>
      <c r="O180" s="729">
        <f t="shared" si="31"/>
        <v>5823</v>
      </c>
    </row>
    <row r="181" spans="1:15" s="653" customFormat="1" ht="9.75" customHeight="1" hidden="1">
      <c r="A181" s="659"/>
      <c r="B181" s="660" t="s">
        <v>316</v>
      </c>
      <c r="C181" s="661">
        <f aca="true" t="shared" si="38" ref="C181:N181">SUM(C182:C184)</f>
        <v>0</v>
      </c>
      <c r="D181" s="661">
        <f t="shared" si="38"/>
        <v>0</v>
      </c>
      <c r="E181" s="661">
        <f t="shared" si="38"/>
        <v>25500</v>
      </c>
      <c r="F181" s="661">
        <f t="shared" si="38"/>
        <v>3966</v>
      </c>
      <c r="G181" s="661">
        <f t="shared" si="38"/>
        <v>0</v>
      </c>
      <c r="H181" s="661">
        <f t="shared" si="38"/>
        <v>0</v>
      </c>
      <c r="I181" s="661">
        <f t="shared" si="38"/>
        <v>0</v>
      </c>
      <c r="J181" s="661">
        <f t="shared" si="38"/>
        <v>0</v>
      </c>
      <c r="K181" s="661">
        <f t="shared" si="38"/>
        <v>12750</v>
      </c>
      <c r="L181" s="661">
        <f t="shared" si="38"/>
        <v>1984</v>
      </c>
      <c r="M181" s="661">
        <f t="shared" si="38"/>
        <v>0</v>
      </c>
      <c r="N181" s="661">
        <f t="shared" si="38"/>
        <v>0</v>
      </c>
      <c r="O181" s="662">
        <f t="shared" si="31"/>
        <v>44200</v>
      </c>
    </row>
    <row r="182" spans="1:15" s="733" customFormat="1" ht="9.75" customHeight="1" hidden="1">
      <c r="A182" s="727"/>
      <c r="B182" s="655" t="s">
        <v>149</v>
      </c>
      <c r="C182" s="731"/>
      <c r="D182" s="731"/>
      <c r="E182" s="731">
        <v>25500</v>
      </c>
      <c r="F182" s="731"/>
      <c r="G182" s="731"/>
      <c r="H182" s="731"/>
      <c r="I182" s="731"/>
      <c r="J182" s="731"/>
      <c r="K182" s="731">
        <v>12750</v>
      </c>
      <c r="L182" s="731"/>
      <c r="M182" s="731"/>
      <c r="N182" s="731"/>
      <c r="O182" s="732">
        <f t="shared" si="31"/>
        <v>38250</v>
      </c>
    </row>
    <row r="183" spans="1:15" s="733" customFormat="1" ht="9.75" customHeight="1" hidden="1">
      <c r="A183" s="727"/>
      <c r="B183" s="655" t="s">
        <v>122</v>
      </c>
      <c r="C183" s="731"/>
      <c r="D183" s="731"/>
      <c r="E183" s="731"/>
      <c r="F183" s="731">
        <v>3966</v>
      </c>
      <c r="G183" s="731"/>
      <c r="H183" s="731"/>
      <c r="I183" s="731"/>
      <c r="J183" s="731"/>
      <c r="K183" s="731"/>
      <c r="L183" s="731">
        <v>1984</v>
      </c>
      <c r="M183" s="731"/>
      <c r="N183" s="731"/>
      <c r="O183" s="732">
        <f t="shared" si="31"/>
        <v>5950</v>
      </c>
    </row>
    <row r="184" spans="1:15" s="733" customFormat="1" ht="9.75" customHeight="1" hidden="1" thickBot="1">
      <c r="A184" s="734"/>
      <c r="B184" s="735" t="s">
        <v>151</v>
      </c>
      <c r="C184" s="736"/>
      <c r="D184" s="736"/>
      <c r="E184" s="736"/>
      <c r="F184" s="736"/>
      <c r="G184" s="736"/>
      <c r="H184" s="736"/>
      <c r="I184" s="736"/>
      <c r="J184" s="736"/>
      <c r="K184" s="736"/>
      <c r="L184" s="736"/>
      <c r="M184" s="736"/>
      <c r="N184" s="736"/>
      <c r="O184" s="737">
        <f t="shared" si="31"/>
        <v>0</v>
      </c>
    </row>
    <row r="185" spans="1:15" s="647" customFormat="1" ht="13.5" customHeight="1" thickBot="1">
      <c r="A185" s="643" t="s">
        <v>9</v>
      </c>
      <c r="B185" s="648" t="s">
        <v>413</v>
      </c>
      <c r="C185" s="645">
        <v>0</v>
      </c>
      <c r="D185" s="645">
        <v>0</v>
      </c>
      <c r="E185" s="645">
        <v>0</v>
      </c>
      <c r="F185" s="645">
        <v>0</v>
      </c>
      <c r="G185" s="645">
        <v>0</v>
      </c>
      <c r="H185" s="645">
        <v>0</v>
      </c>
      <c r="I185" s="645">
        <v>0</v>
      </c>
      <c r="J185" s="645">
        <v>0</v>
      </c>
      <c r="K185" s="645">
        <v>0</v>
      </c>
      <c r="L185" s="645">
        <v>0</v>
      </c>
      <c r="M185" s="645">
        <v>0</v>
      </c>
      <c r="N185" s="645">
        <v>0</v>
      </c>
      <c r="O185" s="646">
        <f t="shared" si="31"/>
        <v>0</v>
      </c>
    </row>
    <row r="186" spans="1:15" s="710" customFormat="1" ht="15.75" customHeight="1" thickBot="1">
      <c r="A186" s="997" t="s">
        <v>10</v>
      </c>
      <c r="B186" s="998" t="s">
        <v>496</v>
      </c>
      <c r="C186" s="998">
        <f aca="true" t="shared" si="39" ref="C186:O186">C174+C175+C185</f>
        <v>153002</v>
      </c>
      <c r="D186" s="998">
        <f t="shared" si="39"/>
        <v>119177</v>
      </c>
      <c r="E186" s="998">
        <f t="shared" si="39"/>
        <v>143495</v>
      </c>
      <c r="F186" s="998">
        <f t="shared" si="39"/>
        <v>117964</v>
      </c>
      <c r="G186" s="998">
        <f t="shared" si="39"/>
        <v>149511</v>
      </c>
      <c r="H186" s="998">
        <f t="shared" si="39"/>
        <v>120443</v>
      </c>
      <c r="I186" s="998">
        <f t="shared" si="39"/>
        <v>120343</v>
      </c>
      <c r="J186" s="998">
        <f t="shared" si="39"/>
        <v>120596</v>
      </c>
      <c r="K186" s="998">
        <f t="shared" si="39"/>
        <v>162216</v>
      </c>
      <c r="L186" s="998">
        <f t="shared" si="39"/>
        <v>147515</v>
      </c>
      <c r="M186" s="998">
        <f t="shared" si="39"/>
        <v>139702</v>
      </c>
      <c r="N186" s="998">
        <f t="shared" si="39"/>
        <v>170145</v>
      </c>
      <c r="O186" s="997">
        <f t="shared" si="39"/>
        <v>1664109</v>
      </c>
    </row>
    <row r="187" spans="1:15" ht="16.5" thickBot="1">
      <c r="A187" s="738"/>
      <c r="B187" s="739" t="s">
        <v>87</v>
      </c>
      <c r="C187" s="740">
        <f aca="true" t="shared" si="40" ref="C187:N187">C88-C186</f>
        <v>0</v>
      </c>
      <c r="D187" s="740">
        <f t="shared" si="40"/>
        <v>0</v>
      </c>
      <c r="E187" s="740">
        <f t="shared" si="40"/>
        <v>0</v>
      </c>
      <c r="F187" s="740">
        <f t="shared" si="40"/>
        <v>0</v>
      </c>
      <c r="G187" s="740">
        <f t="shared" si="40"/>
        <v>0</v>
      </c>
      <c r="H187" s="740">
        <f t="shared" si="40"/>
        <v>1600</v>
      </c>
      <c r="I187" s="740">
        <f t="shared" si="40"/>
        <v>8989</v>
      </c>
      <c r="J187" s="740">
        <f t="shared" si="40"/>
        <v>-10589</v>
      </c>
      <c r="K187" s="740">
        <f t="shared" si="40"/>
        <v>1388</v>
      </c>
      <c r="L187" s="740">
        <f t="shared" si="40"/>
        <v>-1388</v>
      </c>
      <c r="M187" s="740">
        <f t="shared" si="40"/>
        <v>0</v>
      </c>
      <c r="N187" s="740">
        <f t="shared" si="40"/>
        <v>0</v>
      </c>
      <c r="O187" s="741">
        <f>SUM(C187:N187)</f>
        <v>0</v>
      </c>
    </row>
    <row r="188" ht="15.75">
      <c r="A188" s="742"/>
    </row>
    <row r="189" spans="2:15" ht="15.75">
      <c r="B189" s="744"/>
      <c r="C189" s="745">
        <f>C90+C106</f>
        <v>75213</v>
      </c>
      <c r="D189" s="745">
        <f aca="true" t="shared" si="41" ref="D189:O189">D90+D106</f>
        <v>45508</v>
      </c>
      <c r="E189" s="745">
        <f t="shared" si="41"/>
        <v>38770</v>
      </c>
      <c r="F189" s="745">
        <f t="shared" si="41"/>
        <v>38769</v>
      </c>
      <c r="G189" s="745">
        <f t="shared" si="41"/>
        <v>38769</v>
      </c>
      <c r="H189" s="745">
        <f t="shared" si="41"/>
        <v>38769</v>
      </c>
      <c r="I189" s="745">
        <f t="shared" si="41"/>
        <v>38769</v>
      </c>
      <c r="J189" s="745">
        <f t="shared" si="41"/>
        <v>38772</v>
      </c>
      <c r="K189" s="745">
        <f t="shared" si="41"/>
        <v>38774</v>
      </c>
      <c r="L189" s="745">
        <f t="shared" si="41"/>
        <v>38772</v>
      </c>
      <c r="M189" s="745">
        <f t="shared" si="41"/>
        <v>38769</v>
      </c>
      <c r="N189" s="745">
        <f t="shared" si="41"/>
        <v>38768</v>
      </c>
      <c r="O189" s="745">
        <f t="shared" si="41"/>
        <v>508422</v>
      </c>
    </row>
  </sheetData>
  <sheetProtection/>
  <mergeCells count="3">
    <mergeCell ref="B4:O4"/>
    <mergeCell ref="B89:O89"/>
    <mergeCell ref="A1:O1"/>
  </mergeCells>
  <printOptions horizontalCentered="1"/>
  <pageMargins left="0.7874015748031497" right="0.7874015748031497" top="1.06875" bottom="0.984251968503937" header="0.7874015748031497" footer="0.7874015748031497"/>
  <pageSetup fitToHeight="1" fitToWidth="1" horizontalDpi="600" verticalDpi="600" orientation="landscape" paperSize="9" scale="48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75" zoomScaleSheetLayoutView="75" workbookViewId="0" topLeftCell="A69">
      <selection activeCell="A79" sqref="A79:C79"/>
    </sheetView>
  </sheetViews>
  <sheetFormatPr defaultColWidth="9.00390625" defaultRowHeight="12.75"/>
  <cols>
    <col min="1" max="1" width="11.50390625" style="333" customWidth="1"/>
    <col min="2" max="2" width="137.125" style="62" bestFit="1" customWidth="1"/>
    <col min="3" max="3" width="22.50390625" style="301" customWidth="1"/>
    <col min="4" max="4" width="9.00390625" style="62" customWidth="1"/>
    <col min="5" max="16384" width="9.375" style="62" customWidth="1"/>
  </cols>
  <sheetData>
    <row r="1" spans="1:3" s="2" customFormat="1" ht="15.75">
      <c r="A1" s="328"/>
      <c r="C1" s="262" t="s">
        <v>683</v>
      </c>
    </row>
    <row r="2" spans="1:3" s="22" customFormat="1" ht="39.75" customHeight="1">
      <c r="A2" s="1067" t="s">
        <v>680</v>
      </c>
      <c r="B2" s="1067"/>
      <c r="C2" s="1067"/>
    </row>
    <row r="3" spans="1:3" s="22" customFormat="1" ht="15.75">
      <c r="A3" s="1064"/>
      <c r="B3" s="1064"/>
      <c r="C3" s="263"/>
    </row>
    <row r="4" spans="1:3" s="22" customFormat="1" ht="15.75">
      <c r="A4" s="329"/>
      <c r="B4" s="61"/>
      <c r="C4" s="263"/>
    </row>
    <row r="5" spans="1:3" ht="15.75">
      <c r="A5" s="330" t="s">
        <v>0</v>
      </c>
      <c r="B5" s="5"/>
      <c r="C5" s="264"/>
    </row>
    <row r="6" spans="1:3" ht="16.5" thickBot="1">
      <c r="A6" s="1066" t="s">
        <v>115</v>
      </c>
      <c r="B6" s="1066"/>
      <c r="C6" s="265" t="s">
        <v>29</v>
      </c>
    </row>
    <row r="7" spans="1:3" ht="32.25" thickBot="1">
      <c r="A7" s="331" t="s">
        <v>50</v>
      </c>
      <c r="B7" s="65" t="s">
        <v>2</v>
      </c>
      <c r="C7" s="266" t="s">
        <v>497</v>
      </c>
    </row>
    <row r="8" spans="1:3" s="369" customFormat="1" ht="16.5" thickBot="1">
      <c r="A8" s="331">
        <v>1</v>
      </c>
      <c r="B8" s="65">
        <v>2</v>
      </c>
      <c r="C8" s="370">
        <v>3</v>
      </c>
    </row>
    <row r="9" spans="1:3" s="63" customFormat="1" ht="16.5" thickBot="1">
      <c r="A9" s="331"/>
      <c r="B9" s="65"/>
      <c r="C9" s="266"/>
    </row>
    <row r="10" spans="1:3" s="345" customFormat="1" ht="16.5" thickBot="1">
      <c r="A10" s="342" t="s">
        <v>3</v>
      </c>
      <c r="B10" s="343" t="s">
        <v>361</v>
      </c>
      <c r="C10" s="344">
        <f>C11+C15+C16+C17+C18</f>
        <v>26000</v>
      </c>
    </row>
    <row r="11" spans="1:3" s="63" customFormat="1" ht="15.75">
      <c r="A11" s="66" t="s">
        <v>75</v>
      </c>
      <c r="B11" s="67" t="s">
        <v>498</v>
      </c>
      <c r="C11" s="267">
        <v>26000</v>
      </c>
    </row>
    <row r="12" spans="1:3" s="63" customFormat="1" ht="15.75">
      <c r="A12" s="66" t="s">
        <v>76</v>
      </c>
      <c r="B12" s="67" t="s">
        <v>430</v>
      </c>
      <c r="C12" s="267">
        <f>SUM(C13:C14)</f>
        <v>0</v>
      </c>
    </row>
    <row r="13" spans="1:3" s="168" customFormat="1" ht="17.25" customHeight="1">
      <c r="A13" s="166" t="s">
        <v>154</v>
      </c>
      <c r="B13" s="167" t="s">
        <v>203</v>
      </c>
      <c r="C13" s="268">
        <f>'15. ÖNKORMÁNYZAT'!C14</f>
        <v>0</v>
      </c>
    </row>
    <row r="14" spans="1:3" s="168" customFormat="1" ht="17.25" customHeight="1">
      <c r="A14" s="166" t="s">
        <v>155</v>
      </c>
      <c r="B14" s="167" t="s">
        <v>204</v>
      </c>
      <c r="C14" s="268">
        <f>'15. ÖNKORMÁNYZAT'!C15</f>
        <v>0</v>
      </c>
    </row>
    <row r="15" spans="1:3" s="63" customFormat="1" ht="15.75">
      <c r="A15" s="66" t="s">
        <v>77</v>
      </c>
      <c r="B15" s="67" t="s">
        <v>499</v>
      </c>
      <c r="C15" s="267">
        <f>'15. ÖNKORMÁNYZAT'!C16</f>
        <v>0</v>
      </c>
    </row>
    <row r="16" spans="1:3" s="63" customFormat="1" ht="15.75">
      <c r="A16" s="68" t="s">
        <v>78</v>
      </c>
      <c r="B16" s="69" t="s">
        <v>500</v>
      </c>
      <c r="C16" s="269">
        <f>'15. ÖNKORMÁNYZAT'!C17</f>
        <v>0</v>
      </c>
    </row>
    <row r="17" spans="1:3" s="63" customFormat="1" ht="15.75">
      <c r="A17" s="68" t="s">
        <v>112</v>
      </c>
      <c r="B17" s="69" t="s">
        <v>202</v>
      </c>
      <c r="C17" s="269">
        <f>'15. ÖNKORMÁNYZAT'!C18</f>
        <v>0</v>
      </c>
    </row>
    <row r="18" spans="1:3" s="63" customFormat="1" ht="16.5" thickBot="1">
      <c r="A18" s="68" t="s">
        <v>79</v>
      </c>
      <c r="B18" s="69" t="s">
        <v>501</v>
      </c>
      <c r="C18" s="270">
        <v>0</v>
      </c>
    </row>
    <row r="19" spans="1:3" s="345" customFormat="1" ht="16.5" thickBot="1">
      <c r="A19" s="828" t="s">
        <v>4</v>
      </c>
      <c r="B19" s="775" t="s">
        <v>502</v>
      </c>
      <c r="C19" s="829">
        <f>C20+C22</f>
        <v>45817</v>
      </c>
    </row>
    <row r="20" spans="1:3" ht="15.75">
      <c r="A20" s="76" t="s">
        <v>81</v>
      </c>
      <c r="B20" s="789" t="s">
        <v>511</v>
      </c>
      <c r="C20" s="811">
        <v>38747</v>
      </c>
    </row>
    <row r="21" spans="1:3" s="168" customFormat="1" ht="15.75">
      <c r="A21" s="174"/>
      <c r="B21" s="792" t="s">
        <v>601</v>
      </c>
      <c r="C21" s="278">
        <v>0</v>
      </c>
    </row>
    <row r="22" spans="1:3" ht="15.75">
      <c r="A22" s="198" t="s">
        <v>82</v>
      </c>
      <c r="B22" s="199" t="s">
        <v>513</v>
      </c>
      <c r="C22" s="272">
        <v>7070</v>
      </c>
    </row>
    <row r="23" spans="1:3" s="168" customFormat="1" ht="16.5" thickBot="1">
      <c r="A23" s="177"/>
      <c r="B23" s="833" t="s">
        <v>601</v>
      </c>
      <c r="C23" s="279">
        <v>2759</v>
      </c>
    </row>
    <row r="24" spans="1:3" s="345" customFormat="1" ht="16.5" thickBot="1">
      <c r="A24" s="830" t="s">
        <v>5</v>
      </c>
      <c r="B24" s="831" t="s">
        <v>266</v>
      </c>
      <c r="C24" s="832">
        <f>SUM(C25:C27)</f>
        <v>0</v>
      </c>
    </row>
    <row r="25" spans="1:3" ht="15.75">
      <c r="A25" s="205" t="s">
        <v>64</v>
      </c>
      <c r="B25" s="171" t="s">
        <v>226</v>
      </c>
      <c r="C25" s="339">
        <v>0</v>
      </c>
    </row>
    <row r="26" spans="1:3" ht="15.75">
      <c r="A26" s="170" t="s">
        <v>65</v>
      </c>
      <c r="B26" s="199" t="s">
        <v>227</v>
      </c>
      <c r="C26" s="338">
        <f>'15. ÖNKORMÁNYZAT'!C35+'INT. ÖSSZES'!C20</f>
        <v>0</v>
      </c>
    </row>
    <row r="27" spans="1:3" ht="16.5" thickBot="1">
      <c r="A27" s="340" t="s">
        <v>66</v>
      </c>
      <c r="B27" s="336" t="s">
        <v>228</v>
      </c>
      <c r="C27" s="341">
        <f>'15. ÖNKORMÁNYZAT'!C36+'INT. ÖSSZES'!C21</f>
        <v>0</v>
      </c>
    </row>
    <row r="28" spans="1:3" s="345" customFormat="1" ht="16.5" thickBot="1">
      <c r="A28" s="342" t="s">
        <v>6</v>
      </c>
      <c r="B28" s="348" t="s">
        <v>545</v>
      </c>
      <c r="C28" s="362">
        <f>SUM(C29:C35)</f>
        <v>0</v>
      </c>
    </row>
    <row r="29" spans="1:3" s="63" customFormat="1" ht="15.75">
      <c r="A29" s="68" t="s">
        <v>351</v>
      </c>
      <c r="B29" s="69" t="s">
        <v>60</v>
      </c>
      <c r="C29" s="269">
        <f>'15. ÖNKORMÁNYZAT'!C38</f>
        <v>0</v>
      </c>
    </row>
    <row r="30" spans="1:3" s="63" customFormat="1" ht="15.75">
      <c r="A30" s="68" t="s">
        <v>352</v>
      </c>
      <c r="B30" s="69" t="s">
        <v>32</v>
      </c>
      <c r="C30" s="269">
        <v>0</v>
      </c>
    </row>
    <row r="31" spans="1:3" s="63" customFormat="1" ht="15.75">
      <c r="A31" s="68" t="s">
        <v>370</v>
      </c>
      <c r="B31" s="69" t="s">
        <v>199</v>
      </c>
      <c r="C31" s="269">
        <v>0</v>
      </c>
    </row>
    <row r="32" spans="1:3" s="63" customFormat="1" ht="15.75">
      <c r="A32" s="68" t="s">
        <v>371</v>
      </c>
      <c r="B32" s="69" t="s">
        <v>33</v>
      </c>
      <c r="C32" s="269">
        <v>0</v>
      </c>
    </row>
    <row r="33" spans="1:3" s="63" customFormat="1" ht="15.75">
      <c r="A33" s="68" t="s">
        <v>372</v>
      </c>
      <c r="B33" s="69" t="s">
        <v>254</v>
      </c>
      <c r="C33" s="269">
        <v>0</v>
      </c>
    </row>
    <row r="34" spans="1:3" s="63" customFormat="1" ht="15.75">
      <c r="A34" s="68" t="s">
        <v>373</v>
      </c>
      <c r="B34" s="69" t="s">
        <v>255</v>
      </c>
      <c r="C34" s="269">
        <v>0</v>
      </c>
    </row>
    <row r="35" spans="1:3" s="63" customFormat="1" ht="16.5" thickBot="1">
      <c r="A35" s="68" t="s">
        <v>374</v>
      </c>
      <c r="B35" s="69" t="s">
        <v>130</v>
      </c>
      <c r="C35" s="269">
        <v>0</v>
      </c>
    </row>
    <row r="36" spans="1:3" s="345" customFormat="1" ht="16.5" thickBot="1">
      <c r="A36" s="342" t="s">
        <v>7</v>
      </c>
      <c r="B36" s="343" t="s">
        <v>369</v>
      </c>
      <c r="C36" s="344">
        <v>28879</v>
      </c>
    </row>
    <row r="37" spans="1:3" s="345" customFormat="1" ht="16.5" thickBot="1">
      <c r="A37" s="342" t="s">
        <v>8</v>
      </c>
      <c r="B37" s="343" t="s">
        <v>378</v>
      </c>
      <c r="C37" s="344">
        <f>SUM(C38:C42)</f>
        <v>0</v>
      </c>
    </row>
    <row r="38" spans="1:3" s="63" customFormat="1" ht="15.75">
      <c r="A38" s="206" t="s">
        <v>69</v>
      </c>
      <c r="B38" s="67" t="s">
        <v>206</v>
      </c>
      <c r="C38" s="365">
        <v>0</v>
      </c>
    </row>
    <row r="39" spans="1:3" s="63" customFormat="1" ht="15.75">
      <c r="A39" s="192" t="s">
        <v>70</v>
      </c>
      <c r="B39" s="69" t="s">
        <v>207</v>
      </c>
      <c r="C39" s="363">
        <f>'15. ÖNKORMÁNYZAT'!C54</f>
        <v>0</v>
      </c>
    </row>
    <row r="40" spans="1:3" s="63" customFormat="1" ht="15.75">
      <c r="A40" s="192" t="s">
        <v>282</v>
      </c>
      <c r="B40" s="364" t="s">
        <v>135</v>
      </c>
      <c r="C40" s="363">
        <f>'15. ÖNKORMÁNYZAT'!C55</f>
        <v>0</v>
      </c>
    </row>
    <row r="41" spans="1:3" s="63" customFormat="1" ht="15.75">
      <c r="A41" s="192" t="s">
        <v>376</v>
      </c>
      <c r="B41" s="364" t="s">
        <v>208</v>
      </c>
      <c r="C41" s="363">
        <f>'15. ÖNKORMÁNYZAT'!C56</f>
        <v>0</v>
      </c>
    </row>
    <row r="42" spans="1:3" s="63" customFormat="1" ht="16.5" thickBot="1">
      <c r="A42" s="366" t="s">
        <v>377</v>
      </c>
      <c r="B42" s="367" t="s">
        <v>119</v>
      </c>
      <c r="C42" s="368">
        <f>'15. ÖNKORMÁNYZAT'!C57</f>
        <v>0</v>
      </c>
    </row>
    <row r="43" spans="1:3" s="361" customFormat="1" ht="16.5" thickBot="1">
      <c r="A43" s="357" t="s">
        <v>9</v>
      </c>
      <c r="B43" s="343" t="s">
        <v>548</v>
      </c>
      <c r="C43" s="358">
        <f>SUM(C44:C45)</f>
        <v>0</v>
      </c>
    </row>
    <row r="44" spans="1:3" s="63" customFormat="1" ht="15.75">
      <c r="A44" s="66" t="s">
        <v>74</v>
      </c>
      <c r="B44" s="69" t="s">
        <v>104</v>
      </c>
      <c r="C44" s="275">
        <f>'15. ÖNKORMÁNYZAT'!C59+'INT. ÖSSZES'!C24</f>
        <v>0</v>
      </c>
    </row>
    <row r="45" spans="1:3" s="63" customFormat="1" ht="16.5" thickBot="1">
      <c r="A45" s="70" t="s">
        <v>365</v>
      </c>
      <c r="B45" s="71" t="s">
        <v>314</v>
      </c>
      <c r="C45" s="276">
        <f>'15. ÖNKORMÁNYZAT'!C60+'INT. ÖSSZES'!C25</f>
        <v>0</v>
      </c>
    </row>
    <row r="46" spans="1:3" s="345" customFormat="1" ht="16.5" thickBot="1">
      <c r="A46" s="349" t="s">
        <v>10</v>
      </c>
      <c r="B46" s="343" t="s">
        <v>379</v>
      </c>
      <c r="C46" s="350">
        <f>SUM(C47:C48)</f>
        <v>0</v>
      </c>
    </row>
    <row r="47" spans="1:3" ht="15.75">
      <c r="A47" s="351" t="s">
        <v>136</v>
      </c>
      <c r="B47" s="352" t="s">
        <v>363</v>
      </c>
      <c r="C47" s="339">
        <f>'15. ÖNKORMÁNYZAT'!C62+'INT. ÖSSZES'!C27</f>
        <v>0</v>
      </c>
    </row>
    <row r="48" spans="1:3" ht="16.5" thickBot="1">
      <c r="A48" s="353" t="s">
        <v>137</v>
      </c>
      <c r="B48" s="354" t="s">
        <v>364</v>
      </c>
      <c r="C48" s="341">
        <f>'15. ÖNKORMÁNYZAT'!C63+'INT. ÖSSZES'!C28</f>
        <v>0</v>
      </c>
    </row>
    <row r="49" spans="1:5" s="345" customFormat="1" ht="16.5" thickBot="1">
      <c r="A49" s="342" t="s">
        <v>11</v>
      </c>
      <c r="B49" s="348" t="s">
        <v>380</v>
      </c>
      <c r="C49" s="355">
        <f>SUM(C50:C51)</f>
        <v>0</v>
      </c>
      <c r="E49" s="356"/>
    </row>
    <row r="50" spans="1:3" s="63" customFormat="1" ht="15.75">
      <c r="A50" s="72" t="s">
        <v>205</v>
      </c>
      <c r="B50" s="73" t="s">
        <v>230</v>
      </c>
      <c r="C50" s="277">
        <f>'15. ÖNKORMÁNYZAT'!C65+'INT. ÖSSZES'!C30</f>
        <v>0</v>
      </c>
    </row>
    <row r="51" spans="1:3" s="63" customFormat="1" ht="16.5" thickBot="1">
      <c r="A51" s="74" t="s">
        <v>232</v>
      </c>
      <c r="B51" s="75" t="s">
        <v>231</v>
      </c>
      <c r="C51" s="273">
        <f>'15. ÖNKORMÁNYZAT'!C66+'INT. ÖSSZES'!C31</f>
        <v>0</v>
      </c>
    </row>
    <row r="52" spans="1:3" s="345" customFormat="1" ht="16.5" thickBot="1">
      <c r="A52" s="349" t="s">
        <v>12</v>
      </c>
      <c r="B52" s="343" t="s">
        <v>233</v>
      </c>
      <c r="C52" s="350">
        <f>'15. ÖNKORMÁNYZAT'!C67+'INT. ÖSSZES'!C32</f>
        <v>0</v>
      </c>
    </row>
    <row r="53" spans="1:3" s="380" customFormat="1" ht="49.5" customHeight="1" thickBot="1">
      <c r="A53" s="377" t="s">
        <v>13</v>
      </c>
      <c r="B53" s="378" t="s">
        <v>234</v>
      </c>
      <c r="C53" s="379">
        <f>C10+C19+C24+C28+C36+C37+C43+C46+C49+C52</f>
        <v>100696</v>
      </c>
    </row>
    <row r="54" spans="1:3" s="345" customFormat="1" ht="16.5" thickBot="1">
      <c r="A54" s="774" t="s">
        <v>14</v>
      </c>
      <c r="B54" s="775" t="s">
        <v>585</v>
      </c>
      <c r="C54" s="776">
        <f>C55+C59</f>
        <v>11602</v>
      </c>
    </row>
    <row r="55" spans="1:3" ht="15.75">
      <c r="A55" s="76" t="s">
        <v>138</v>
      </c>
      <c r="B55" s="193" t="s">
        <v>559</v>
      </c>
      <c r="C55" s="777">
        <f>SUM(C56:C58)</f>
        <v>11602</v>
      </c>
    </row>
    <row r="56" spans="1:3" s="168" customFormat="1" ht="15.75">
      <c r="A56" s="174" t="s">
        <v>550</v>
      </c>
      <c r="B56" s="778" t="s">
        <v>346</v>
      </c>
      <c r="C56" s="278">
        <v>11602</v>
      </c>
    </row>
    <row r="57" spans="1:3" s="168" customFormat="1" ht="15.75">
      <c r="A57" s="174" t="s">
        <v>551</v>
      </c>
      <c r="B57" s="778" t="s">
        <v>555</v>
      </c>
      <c r="C57" s="278">
        <f>'15. ÖNKORMÁNYZAT'!C72</f>
        <v>0</v>
      </c>
    </row>
    <row r="58" spans="1:3" s="168" customFormat="1" ht="15.75">
      <c r="A58" s="174" t="s">
        <v>554</v>
      </c>
      <c r="B58" s="779" t="s">
        <v>556</v>
      </c>
      <c r="C58" s="401">
        <f>'15. ÖNKORMÁNYZAT'!C73</f>
        <v>0</v>
      </c>
    </row>
    <row r="59" spans="1:3" ht="15.75">
      <c r="A59" s="198" t="s">
        <v>139</v>
      </c>
      <c r="B59" s="771" t="s">
        <v>567</v>
      </c>
      <c r="C59" s="270">
        <f>SUM(C60:C63)</f>
        <v>0</v>
      </c>
    </row>
    <row r="60" spans="1:3" s="168" customFormat="1" ht="15.75">
      <c r="A60" s="174" t="s">
        <v>552</v>
      </c>
      <c r="B60" s="778" t="s">
        <v>347</v>
      </c>
      <c r="C60" s="278">
        <v>0</v>
      </c>
    </row>
    <row r="61" spans="1:3" s="168" customFormat="1" ht="15.75">
      <c r="A61" s="174" t="s">
        <v>553</v>
      </c>
      <c r="B61" s="778" t="s">
        <v>555</v>
      </c>
      <c r="C61" s="278">
        <f>'15. ÖNKORMÁNYZAT'!C76</f>
        <v>0</v>
      </c>
    </row>
    <row r="62" spans="1:3" s="168" customFormat="1" ht="15.75">
      <c r="A62" s="174" t="s">
        <v>561</v>
      </c>
      <c r="B62" s="778" t="s">
        <v>560</v>
      </c>
      <c r="C62" s="278">
        <f>'15. ÖNKORMÁNYZAT'!C77</f>
        <v>0</v>
      </c>
    </row>
    <row r="63" spans="1:3" s="168" customFormat="1" ht="16.5" thickBot="1">
      <c r="A63" s="177" t="s">
        <v>562</v>
      </c>
      <c r="B63" s="781" t="s">
        <v>556</v>
      </c>
      <c r="C63" s="279">
        <v>0</v>
      </c>
    </row>
    <row r="64" spans="1:3" s="345" customFormat="1" ht="16.5" thickBot="1">
      <c r="A64" s="772" t="s">
        <v>15</v>
      </c>
      <c r="B64" s="780" t="s">
        <v>586</v>
      </c>
      <c r="C64" s="773">
        <f>C65+C68</f>
        <v>26369</v>
      </c>
    </row>
    <row r="65" spans="1:3" ht="15.75">
      <c r="A65" s="76" t="s">
        <v>214</v>
      </c>
      <c r="B65" s="193" t="s">
        <v>568</v>
      </c>
      <c r="C65" s="777">
        <f>SUM(C66:C67)</f>
        <v>0</v>
      </c>
    </row>
    <row r="66" spans="1:3" s="168" customFormat="1" ht="15.75">
      <c r="A66" s="174" t="s">
        <v>381</v>
      </c>
      <c r="B66" s="778" t="s">
        <v>557</v>
      </c>
      <c r="C66" s="278">
        <f>'15. ÖNKORMÁNYZAT'!C81</f>
        <v>0</v>
      </c>
    </row>
    <row r="67" spans="1:3" s="168" customFormat="1" ht="15.75">
      <c r="A67" s="174" t="s">
        <v>382</v>
      </c>
      <c r="B67" s="778" t="s">
        <v>558</v>
      </c>
      <c r="C67" s="278">
        <f>'15. ÖNKORMÁNYZAT'!C82</f>
        <v>0</v>
      </c>
    </row>
    <row r="68" spans="1:3" ht="15.75">
      <c r="A68" s="198" t="s">
        <v>215</v>
      </c>
      <c r="B68" s="771" t="s">
        <v>569</v>
      </c>
      <c r="C68" s="270">
        <f>SUM(C69:C73)</f>
        <v>26369</v>
      </c>
    </row>
    <row r="69" spans="1:3" s="168" customFormat="1" ht="15.75">
      <c r="A69" s="174" t="s">
        <v>383</v>
      </c>
      <c r="B69" s="778" t="s">
        <v>563</v>
      </c>
      <c r="C69" s="278">
        <v>0</v>
      </c>
    </row>
    <row r="70" spans="1:3" s="168" customFormat="1" ht="15.75">
      <c r="A70" s="174" t="s">
        <v>384</v>
      </c>
      <c r="B70" s="778" t="s">
        <v>564</v>
      </c>
      <c r="C70" s="278">
        <f>'15. ÖNKORMÁNYZAT'!C85</f>
        <v>0</v>
      </c>
    </row>
    <row r="71" spans="1:3" s="168" customFormat="1" ht="15.75">
      <c r="A71" s="174" t="s">
        <v>570</v>
      </c>
      <c r="B71" s="778" t="s">
        <v>565</v>
      </c>
      <c r="C71" s="278">
        <f>'15. ÖNKORMÁNYZAT'!C86</f>
        <v>0</v>
      </c>
    </row>
    <row r="72" spans="1:3" s="168" customFormat="1" ht="15.75">
      <c r="A72" s="174" t="s">
        <v>571</v>
      </c>
      <c r="B72" s="778" t="s">
        <v>566</v>
      </c>
      <c r="C72" s="278">
        <f>'15. ÖNKORMÁNYZAT'!C87</f>
        <v>0</v>
      </c>
    </row>
    <row r="73" spans="1:3" s="168" customFormat="1" ht="16.5" thickBot="1">
      <c r="A73" s="177" t="s">
        <v>572</v>
      </c>
      <c r="B73" s="781" t="s">
        <v>558</v>
      </c>
      <c r="C73" s="279">
        <v>26369</v>
      </c>
    </row>
    <row r="74" spans="1:3" s="380" customFormat="1" ht="44.25" customHeight="1" thickBot="1">
      <c r="A74" s="782" t="s">
        <v>16</v>
      </c>
      <c r="B74" s="783" t="s">
        <v>573</v>
      </c>
      <c r="C74" s="784">
        <f>C54+C64</f>
        <v>37971</v>
      </c>
    </row>
    <row r="75" spans="1:3" s="361" customFormat="1" ht="16.5" thickBot="1">
      <c r="A75" s="357" t="s">
        <v>17</v>
      </c>
      <c r="B75" s="343" t="s">
        <v>587</v>
      </c>
      <c r="C75" s="360">
        <f>'15. ÖNKORMÁNYZAT'!C90+'INT. ÖSSZES'!C37</f>
        <v>0</v>
      </c>
    </row>
    <row r="76" spans="1:4" s="345" customFormat="1" ht="16.5" thickBot="1">
      <c r="A76" s="342" t="s">
        <v>18</v>
      </c>
      <c r="B76" s="348" t="s">
        <v>574</v>
      </c>
      <c r="C76" s="344">
        <f>C53+C74+C75</f>
        <v>138667</v>
      </c>
      <c r="D76" s="785"/>
    </row>
    <row r="77" spans="1:3" s="63" customFormat="1" ht="15.75">
      <c r="A77" s="1065"/>
      <c r="B77" s="1065"/>
      <c r="C77" s="1065"/>
    </row>
    <row r="78" spans="1:3" s="63" customFormat="1" ht="15.75">
      <c r="A78" s="332"/>
      <c r="B78" s="4"/>
      <c r="C78" s="262" t="s">
        <v>683</v>
      </c>
    </row>
    <row r="79" spans="1:3" ht="15.75">
      <c r="A79" s="1068" t="s">
        <v>19</v>
      </c>
      <c r="B79" s="1068"/>
      <c r="C79" s="1068"/>
    </row>
    <row r="80" spans="1:3" ht="16.5" thickBot="1">
      <c r="A80" s="1066" t="s">
        <v>116</v>
      </c>
      <c r="B80" s="1066"/>
      <c r="C80" s="265" t="s">
        <v>29</v>
      </c>
    </row>
    <row r="81" spans="1:3" ht="32.25" thickBot="1">
      <c r="A81" s="331" t="s">
        <v>1</v>
      </c>
      <c r="B81" s="65" t="s">
        <v>20</v>
      </c>
      <c r="C81" s="266" t="s">
        <v>497</v>
      </c>
    </row>
    <row r="82" spans="1:3" s="63" customFormat="1" ht="16.5" thickBot="1">
      <c r="A82" s="331">
        <v>1</v>
      </c>
      <c r="B82" s="65">
        <v>2</v>
      </c>
      <c r="C82" s="370">
        <v>3</v>
      </c>
    </row>
    <row r="83" spans="1:3" s="361" customFormat="1" ht="16.5" thickBot="1">
      <c r="A83" s="786" t="s">
        <v>3</v>
      </c>
      <c r="B83" s="766" t="s">
        <v>527</v>
      </c>
      <c r="C83" s="767">
        <f>C84+C85+C86+C87+C93</f>
        <v>136647</v>
      </c>
    </row>
    <row r="84" spans="1:3" ht="15.75">
      <c r="A84" s="72" t="s">
        <v>75</v>
      </c>
      <c r="B84" s="77" t="s">
        <v>21</v>
      </c>
      <c r="C84" s="280">
        <v>53129</v>
      </c>
    </row>
    <row r="85" spans="1:3" ht="15.75">
      <c r="A85" s="68" t="s">
        <v>76</v>
      </c>
      <c r="B85" s="78" t="s">
        <v>141</v>
      </c>
      <c r="C85" s="281">
        <v>13576</v>
      </c>
    </row>
    <row r="86" spans="1:3" ht="15.75">
      <c r="A86" s="68" t="s">
        <v>77</v>
      </c>
      <c r="B86" s="78" t="s">
        <v>103</v>
      </c>
      <c r="C86" s="281">
        <v>58738</v>
      </c>
    </row>
    <row r="87" spans="1:3" ht="15.75">
      <c r="A87" s="68" t="s">
        <v>78</v>
      </c>
      <c r="B87" s="79" t="s">
        <v>349</v>
      </c>
      <c r="C87" s="281">
        <f>SUM(C88:C92)</f>
        <v>11204</v>
      </c>
    </row>
    <row r="88" spans="1:3" s="168" customFormat="1" ht="18.75" customHeight="1">
      <c r="A88" s="174" t="s">
        <v>243</v>
      </c>
      <c r="B88" s="175" t="s">
        <v>216</v>
      </c>
      <c r="C88" s="282">
        <v>0</v>
      </c>
    </row>
    <row r="89" spans="1:3" s="168" customFormat="1" ht="18.75" customHeight="1">
      <c r="A89" s="174" t="s">
        <v>244</v>
      </c>
      <c r="B89" s="176" t="s">
        <v>531</v>
      </c>
      <c r="C89" s="282">
        <v>1904</v>
      </c>
    </row>
    <row r="90" spans="1:3" s="168" customFormat="1" ht="18.75" customHeight="1">
      <c r="A90" s="174" t="s">
        <v>245</v>
      </c>
      <c r="B90" s="175" t="s">
        <v>292</v>
      </c>
      <c r="C90" s="282">
        <v>9300</v>
      </c>
    </row>
    <row r="91" spans="1:3" s="168" customFormat="1" ht="18.75" customHeight="1">
      <c r="A91" s="174" t="s">
        <v>246</v>
      </c>
      <c r="B91" s="175" t="s">
        <v>422</v>
      </c>
      <c r="C91" s="282">
        <f>'15. ÖNKORMÁNYZAT'!C106+'INT. ÖSSZES'!C52</f>
        <v>0</v>
      </c>
    </row>
    <row r="92" spans="1:3" s="168" customFormat="1" ht="18.75" customHeight="1">
      <c r="A92" s="174" t="s">
        <v>288</v>
      </c>
      <c r="B92" s="175" t="s">
        <v>219</v>
      </c>
      <c r="C92" s="282">
        <v>0</v>
      </c>
    </row>
    <row r="93" spans="1:3" ht="16.5" thickBot="1">
      <c r="A93" s="68" t="s">
        <v>112</v>
      </c>
      <c r="B93" s="80" t="s">
        <v>142</v>
      </c>
      <c r="C93" s="283">
        <f>'15. ÖNKORMÁNYZAT'!C108+'INT. ÖSSZES'!C52</f>
        <v>0</v>
      </c>
    </row>
    <row r="94" spans="1:3" s="361" customFormat="1" ht="16.5" thickBot="1">
      <c r="A94" s="357" t="s">
        <v>4</v>
      </c>
      <c r="B94" s="769" t="s">
        <v>549</v>
      </c>
      <c r="C94" s="770">
        <f>SUM(C95:C99)</f>
        <v>3059</v>
      </c>
    </row>
    <row r="95" spans="1:3" ht="15.75">
      <c r="A95" s="206" t="s">
        <v>81</v>
      </c>
      <c r="B95" s="207" t="s">
        <v>144</v>
      </c>
      <c r="C95" s="284">
        <v>2759</v>
      </c>
    </row>
    <row r="96" spans="1:3" ht="15.75">
      <c r="A96" s="192" t="s">
        <v>82</v>
      </c>
      <c r="B96" s="78" t="s">
        <v>145</v>
      </c>
      <c r="C96" s="285">
        <v>0</v>
      </c>
    </row>
    <row r="97" spans="1:3" ht="15.75">
      <c r="A97" s="192" t="s">
        <v>83</v>
      </c>
      <c r="B97" s="78" t="s">
        <v>146</v>
      </c>
      <c r="C97" s="285">
        <v>300</v>
      </c>
    </row>
    <row r="98" spans="1:3" ht="15.75">
      <c r="A98" s="192" t="s">
        <v>84</v>
      </c>
      <c r="B98" s="78" t="s">
        <v>147</v>
      </c>
      <c r="C98" s="285">
        <f>'15. ÖNKORMÁNYZAT'!C113</f>
        <v>0</v>
      </c>
    </row>
    <row r="99" spans="1:3" ht="15.75">
      <c r="A99" s="192" t="s">
        <v>85</v>
      </c>
      <c r="B99" s="78" t="s">
        <v>303</v>
      </c>
      <c r="C99" s="285">
        <f>SUM(C100:C103)</f>
        <v>0</v>
      </c>
    </row>
    <row r="100" spans="1:3" s="168" customFormat="1" ht="18" customHeight="1">
      <c r="A100" s="169" t="s">
        <v>299</v>
      </c>
      <c r="B100" s="176" t="s">
        <v>217</v>
      </c>
      <c r="C100" s="286">
        <v>0</v>
      </c>
    </row>
    <row r="101" spans="1:3" s="168" customFormat="1" ht="18" customHeight="1">
      <c r="A101" s="169" t="s">
        <v>300</v>
      </c>
      <c r="B101" s="176" t="s">
        <v>518</v>
      </c>
      <c r="C101" s="286">
        <f>'15. ÖNKORMÁNYZAT'!C116+'INT. ÖSSZES'!C59</f>
        <v>0</v>
      </c>
    </row>
    <row r="102" spans="1:3" s="168" customFormat="1" ht="18" customHeight="1">
      <c r="A102" s="169" t="s">
        <v>301</v>
      </c>
      <c r="B102" s="176" t="s">
        <v>235</v>
      </c>
      <c r="C102" s="286">
        <f>'15. ÖNKORMÁNYZAT'!C117+'INT. ÖSSZES'!C60</f>
        <v>0</v>
      </c>
    </row>
    <row r="103" spans="1:3" s="168" customFormat="1" ht="18" customHeight="1" thickBot="1">
      <c r="A103" s="174" t="s">
        <v>302</v>
      </c>
      <c r="B103" s="176" t="s">
        <v>236</v>
      </c>
      <c r="C103" s="282">
        <f>'15. ÖNKORMÁNYZAT'!C118+'INT. ÖSSZES'!C61</f>
        <v>0</v>
      </c>
    </row>
    <row r="104" spans="1:3" s="359" customFormat="1" ht="16.5" thickBot="1">
      <c r="A104" s="342" t="s">
        <v>5</v>
      </c>
      <c r="B104" s="371" t="s">
        <v>221</v>
      </c>
      <c r="C104" s="373">
        <f>'15. ÖNKORMÁNYZAT'!C119+'INT. ÖSSZES'!C63</f>
        <v>0</v>
      </c>
    </row>
    <row r="105" spans="1:3" s="359" customFormat="1" ht="16.5" thickBot="1">
      <c r="A105" s="342" t="s">
        <v>6</v>
      </c>
      <c r="B105" s="371" t="s">
        <v>348</v>
      </c>
      <c r="C105" s="373">
        <f>SUM(C106:C107)</f>
        <v>50600</v>
      </c>
    </row>
    <row r="106" spans="1:3" s="168" customFormat="1" ht="18.75" customHeight="1">
      <c r="A106" s="205" t="s">
        <v>351</v>
      </c>
      <c r="B106" s="171" t="s">
        <v>350</v>
      </c>
      <c r="C106" s="337">
        <v>0</v>
      </c>
    </row>
    <row r="107" spans="1:3" ht="16.5" thickBot="1">
      <c r="A107" s="170" t="s">
        <v>352</v>
      </c>
      <c r="B107" s="336" t="s">
        <v>353</v>
      </c>
      <c r="C107" s="327">
        <v>50600</v>
      </c>
    </row>
    <row r="108" spans="1:3" s="384" customFormat="1" ht="49.5" customHeight="1" thickBot="1">
      <c r="A108" s="381" t="s">
        <v>7</v>
      </c>
      <c r="B108" s="382" t="s">
        <v>120</v>
      </c>
      <c r="C108" s="383">
        <f>C83+C94+C104+C105</f>
        <v>190306</v>
      </c>
    </row>
    <row r="109" spans="1:3" s="345" customFormat="1" ht="16.5" thickBot="1">
      <c r="A109" s="342" t="s">
        <v>8</v>
      </c>
      <c r="B109" s="385" t="s">
        <v>578</v>
      </c>
      <c r="C109" s="386">
        <f>C110+C116</f>
        <v>38250</v>
      </c>
    </row>
    <row r="110" spans="1:3" s="63" customFormat="1" ht="15.75">
      <c r="A110" s="72" t="s">
        <v>69</v>
      </c>
      <c r="B110" s="77" t="s">
        <v>579</v>
      </c>
      <c r="C110" s="288">
        <f>SUM(C111:C115)</f>
        <v>0</v>
      </c>
    </row>
    <row r="111" spans="1:3" s="195" customFormat="1" ht="18" customHeight="1">
      <c r="A111" s="196" t="s">
        <v>71</v>
      </c>
      <c r="B111" s="197" t="s">
        <v>149</v>
      </c>
      <c r="C111" s="289">
        <f>'15. ÖNKORMÁNYZAT'!C126</f>
        <v>0</v>
      </c>
    </row>
    <row r="112" spans="1:3" s="195" customFormat="1" ht="18" customHeight="1">
      <c r="A112" s="196" t="s">
        <v>72</v>
      </c>
      <c r="B112" s="197" t="s">
        <v>150</v>
      </c>
      <c r="C112" s="289">
        <f>'15. ÖNKORMÁNYZAT'!C127</f>
        <v>0</v>
      </c>
    </row>
    <row r="113" spans="1:3" s="195" customFormat="1" ht="18" customHeight="1">
      <c r="A113" s="196" t="s">
        <v>73</v>
      </c>
      <c r="B113" s="197" t="s">
        <v>121</v>
      </c>
      <c r="C113" s="289">
        <f>'15. ÖNKORMÁNYZAT'!C128</f>
        <v>0</v>
      </c>
    </row>
    <row r="114" spans="1:3" s="195" customFormat="1" ht="18" customHeight="1">
      <c r="A114" s="196" t="s">
        <v>354</v>
      </c>
      <c r="B114" s="197" t="s">
        <v>122</v>
      </c>
      <c r="C114" s="289"/>
    </row>
    <row r="115" spans="1:3" s="195" customFormat="1" ht="18" customHeight="1">
      <c r="A115" s="196" t="s">
        <v>575</v>
      </c>
      <c r="B115" s="197" t="s">
        <v>151</v>
      </c>
      <c r="C115" s="289">
        <f>'15. ÖNKORMÁNYZAT'!C130</f>
        <v>0</v>
      </c>
    </row>
    <row r="116" spans="1:3" s="63" customFormat="1" ht="15.75">
      <c r="A116" s="68" t="s">
        <v>70</v>
      </c>
      <c r="B116" s="78" t="s">
        <v>580</v>
      </c>
      <c r="C116" s="290">
        <f>SUM(C117:C120)</f>
        <v>38250</v>
      </c>
    </row>
    <row r="117" spans="1:3" s="195" customFormat="1" ht="18" customHeight="1">
      <c r="A117" s="196" t="s">
        <v>355</v>
      </c>
      <c r="B117" s="197" t="s">
        <v>149</v>
      </c>
      <c r="C117" s="289">
        <v>38250</v>
      </c>
    </row>
    <row r="118" spans="1:3" s="195" customFormat="1" ht="18" customHeight="1">
      <c r="A118" s="196" t="s">
        <v>356</v>
      </c>
      <c r="B118" s="197" t="s">
        <v>121</v>
      </c>
      <c r="C118" s="289">
        <f>'15. ÖNKORMÁNYZAT'!C133</f>
        <v>0</v>
      </c>
    </row>
    <row r="119" spans="1:3" s="195" customFormat="1" ht="18" customHeight="1">
      <c r="A119" s="196" t="s">
        <v>357</v>
      </c>
      <c r="B119" s="197" t="s">
        <v>122</v>
      </c>
      <c r="C119" s="289"/>
    </row>
    <row r="120" spans="1:3" s="195" customFormat="1" ht="18" customHeight="1" thickBot="1">
      <c r="A120" s="302" t="s">
        <v>576</v>
      </c>
      <c r="B120" s="303" t="s">
        <v>151</v>
      </c>
      <c r="C120" s="304">
        <f>'15. ÖNKORMÁNYZAT'!C135</f>
        <v>0</v>
      </c>
    </row>
    <row r="121" spans="1:3" s="384" customFormat="1" ht="49.5" customHeight="1" thickBot="1">
      <c r="A121" s="381" t="s">
        <v>9</v>
      </c>
      <c r="B121" s="382" t="s">
        <v>581</v>
      </c>
      <c r="C121" s="383">
        <f>C110+C116</f>
        <v>38250</v>
      </c>
    </row>
    <row r="122" spans="1:3" s="345" customFormat="1" ht="16.5" thickBot="1">
      <c r="A122" s="342" t="s">
        <v>582</v>
      </c>
      <c r="B122" s="385" t="s">
        <v>359</v>
      </c>
      <c r="C122" s="386">
        <f>'15. ÖNKORMÁNYZAT'!C137+'INT. ÖSSZES'!C66</f>
        <v>0</v>
      </c>
    </row>
    <row r="123" spans="1:9" s="345" customFormat="1" ht="16.5" thickBot="1">
      <c r="A123" s="342" t="s">
        <v>11</v>
      </c>
      <c r="B123" s="385" t="s">
        <v>360</v>
      </c>
      <c r="C123" s="372">
        <f>C108+C121+C122</f>
        <v>228556</v>
      </c>
      <c r="F123" s="387"/>
      <c r="G123" s="387"/>
      <c r="H123" s="387"/>
      <c r="I123" s="387"/>
    </row>
    <row r="124" spans="1:3" s="63" customFormat="1" ht="15.75">
      <c r="A124" s="1002"/>
      <c r="B124" s="1002"/>
      <c r="C124" s="1002"/>
    </row>
    <row r="126" spans="1:3" ht="15.75">
      <c r="A126" s="1069" t="s">
        <v>123</v>
      </c>
      <c r="B126" s="1069"/>
      <c r="C126" s="1069"/>
    </row>
    <row r="127" spans="1:3" ht="16.5" thickBot="1">
      <c r="A127" s="1066" t="s">
        <v>117</v>
      </c>
      <c r="B127" s="1066"/>
      <c r="C127" s="265" t="s">
        <v>29</v>
      </c>
    </row>
    <row r="128" spans="1:4" s="392" customFormat="1" ht="19.5" thickBot="1">
      <c r="A128" s="388" t="s">
        <v>3</v>
      </c>
      <c r="B128" s="389" t="s">
        <v>389</v>
      </c>
      <c r="C128" s="390">
        <f>C53-C108</f>
        <v>-89610</v>
      </c>
      <c r="D128" s="391"/>
    </row>
    <row r="129" spans="1:4" s="89" customFormat="1" ht="18.75">
      <c r="A129" s="796"/>
      <c r="B129" s="108"/>
      <c r="C129" s="797"/>
      <c r="D129" s="798"/>
    </row>
    <row r="130" ht="15.75">
      <c r="C130" s="292"/>
    </row>
    <row r="131" spans="1:3" s="86" customFormat="1" ht="18.75">
      <c r="A131" s="1062" t="s">
        <v>584</v>
      </c>
      <c r="B131" s="1062"/>
      <c r="C131" s="1062"/>
    </row>
    <row r="132" spans="1:3" s="86" customFormat="1" ht="19.5" thickBot="1">
      <c r="A132" s="1066" t="s">
        <v>118</v>
      </c>
      <c r="B132" s="1066"/>
      <c r="C132" s="265" t="s">
        <v>29</v>
      </c>
    </row>
    <row r="133" spans="1:3" s="376" customFormat="1" ht="19.5" thickBot="1">
      <c r="A133" s="374" t="s">
        <v>3</v>
      </c>
      <c r="B133" s="393" t="s">
        <v>589</v>
      </c>
      <c r="C133" s="394">
        <f>C134-C137</f>
        <v>-279</v>
      </c>
    </row>
    <row r="134" spans="1:3" s="86" customFormat="1" ht="18.75">
      <c r="A134" s="76" t="s">
        <v>75</v>
      </c>
      <c r="B134" s="789" t="s">
        <v>590</v>
      </c>
      <c r="C134" s="293">
        <f>SUM(C135:C136)</f>
        <v>37971</v>
      </c>
    </row>
    <row r="135" spans="1:3" s="202" customFormat="1" ht="18.75" customHeight="1">
      <c r="A135" s="169" t="s">
        <v>152</v>
      </c>
      <c r="B135" s="790" t="s">
        <v>591</v>
      </c>
      <c r="C135" s="294">
        <f>C55+C65</f>
        <v>11602</v>
      </c>
    </row>
    <row r="136" spans="1:3" s="202" customFormat="1" ht="18.75" customHeight="1">
      <c r="A136" s="169" t="s">
        <v>153</v>
      </c>
      <c r="B136" s="791" t="s">
        <v>592</v>
      </c>
      <c r="C136" s="295">
        <f>C59+C68</f>
        <v>26369</v>
      </c>
    </row>
    <row r="137" spans="1:3" s="86" customFormat="1" ht="18.75">
      <c r="A137" s="194" t="s">
        <v>76</v>
      </c>
      <c r="B137" s="336" t="s">
        <v>593</v>
      </c>
      <c r="C137" s="296">
        <f>SUM(C138:C139)</f>
        <v>38250</v>
      </c>
    </row>
    <row r="138" spans="1:3" s="202" customFormat="1" ht="18" customHeight="1">
      <c r="A138" s="174" t="s">
        <v>154</v>
      </c>
      <c r="B138" s="792" t="s">
        <v>594</v>
      </c>
      <c r="C138" s="297">
        <f>C110</f>
        <v>0</v>
      </c>
    </row>
    <row r="139" spans="1:3" s="202" customFormat="1" ht="18" customHeight="1" thickBot="1">
      <c r="A139" s="177" t="s">
        <v>155</v>
      </c>
      <c r="B139" s="823" t="s">
        <v>595</v>
      </c>
      <c r="C139" s="298">
        <f>C116</f>
        <v>38250</v>
      </c>
    </row>
    <row r="140" spans="1:3" s="202" customFormat="1" ht="18" customHeight="1">
      <c r="A140" s="793"/>
      <c r="B140" s="794"/>
      <c r="C140" s="795"/>
    </row>
    <row r="141" spans="1:3" s="202" customFormat="1" ht="18" customHeight="1">
      <c r="A141" s="1062" t="s">
        <v>596</v>
      </c>
      <c r="B141" s="1062"/>
      <c r="C141" s="1062"/>
    </row>
    <row r="142" spans="1:3" s="202" customFormat="1" ht="18" customHeight="1" thickBot="1">
      <c r="A142" s="1063" t="s">
        <v>597</v>
      </c>
      <c r="B142" s="1063"/>
      <c r="C142" s="265" t="s">
        <v>29</v>
      </c>
    </row>
    <row r="143" spans="1:3" s="805" customFormat="1" ht="18" customHeight="1">
      <c r="A143" s="803" t="s">
        <v>3</v>
      </c>
      <c r="B143" s="801" t="s">
        <v>598</v>
      </c>
      <c r="C143" s="804">
        <f>C65</f>
        <v>0</v>
      </c>
    </row>
    <row r="144" spans="1:3" s="805" customFormat="1" ht="18" customHeight="1">
      <c r="A144" s="806" t="s">
        <v>4</v>
      </c>
      <c r="B144" s="802" t="s">
        <v>599</v>
      </c>
      <c r="C144" s="807">
        <f>C68</f>
        <v>26369</v>
      </c>
    </row>
    <row r="145" spans="1:3" s="202" customFormat="1" ht="18" customHeight="1" thickBot="1">
      <c r="A145" s="808" t="s">
        <v>5</v>
      </c>
      <c r="B145" s="799" t="s">
        <v>600</v>
      </c>
      <c r="C145" s="800"/>
    </row>
    <row r="146" spans="1:3" s="202" customFormat="1" ht="18" customHeight="1">
      <c r="A146" s="793"/>
      <c r="B146" s="794"/>
      <c r="C146" s="795"/>
    </row>
    <row r="147" spans="1:3" s="86" customFormat="1" ht="19.5" thickBot="1">
      <c r="A147" s="334"/>
      <c r="C147" s="299"/>
    </row>
    <row r="148" spans="1:3" s="86" customFormat="1" ht="19.5" thickBot="1">
      <c r="A148" s="335" t="s">
        <v>173</v>
      </c>
      <c r="B148" s="204"/>
      <c r="C148" s="300">
        <v>10</v>
      </c>
    </row>
    <row r="149" spans="1:3" s="86" customFormat="1" ht="19.5" thickBot="1">
      <c r="A149" s="335" t="s">
        <v>174</v>
      </c>
      <c r="B149" s="204"/>
      <c r="C149" s="300"/>
    </row>
  </sheetData>
  <mergeCells count="13">
    <mergeCell ref="A142:B142"/>
    <mergeCell ref="A127:B127"/>
    <mergeCell ref="A131:C131"/>
    <mergeCell ref="A132:B132"/>
    <mergeCell ref="A141:C141"/>
    <mergeCell ref="A79:C79"/>
    <mergeCell ref="A80:B80"/>
    <mergeCell ref="A124:C124"/>
    <mergeCell ref="A126:C126"/>
    <mergeCell ref="A2:C2"/>
    <mergeCell ref="A3:B3"/>
    <mergeCell ref="A6:B6"/>
    <mergeCell ref="A77:C77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77" max="255" man="1"/>
  </rowBreaks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75" zoomScaleNormal="75" zoomScaleSheetLayoutView="75" workbookViewId="0" topLeftCell="A11">
      <selection activeCell="M25" sqref="M25"/>
    </sheetView>
  </sheetViews>
  <sheetFormatPr defaultColWidth="9.00390625" defaultRowHeight="12.75"/>
  <cols>
    <col min="1" max="8" width="12.00390625" style="592" customWidth="1"/>
    <col min="9" max="10" width="18.875" style="592" bestFit="1" customWidth="1"/>
    <col min="11" max="16384" width="12.00390625" style="592" customWidth="1"/>
  </cols>
  <sheetData>
    <row r="1" spans="1:9" ht="15.75">
      <c r="A1" s="591"/>
      <c r="B1" s="591"/>
      <c r="C1" s="591"/>
      <c r="D1" s="591"/>
      <c r="E1" s="591"/>
      <c r="F1" s="591"/>
      <c r="G1" s="591"/>
      <c r="H1" s="591"/>
      <c r="I1" s="591"/>
    </row>
    <row r="2" spans="1:10" ht="15.75">
      <c r="A2" s="1167" t="s">
        <v>714</v>
      </c>
      <c r="B2" s="1167"/>
      <c r="C2" s="1167"/>
      <c r="D2" s="1167"/>
      <c r="E2" s="1167"/>
      <c r="F2" s="1167"/>
      <c r="G2" s="1167"/>
      <c r="H2" s="1167"/>
      <c r="I2" s="1167"/>
      <c r="J2" s="1167"/>
    </row>
    <row r="3" spans="1:9" ht="15.75">
      <c r="A3" s="593"/>
      <c r="B3" s="593"/>
      <c r="C3" s="593"/>
      <c r="D3" s="593"/>
      <c r="E3" s="593"/>
      <c r="F3" s="593"/>
      <c r="G3" s="593"/>
      <c r="H3" s="593"/>
      <c r="I3" s="594"/>
    </row>
    <row r="4" spans="1:9" ht="15.75">
      <c r="A4" s="593"/>
      <c r="B4" s="593"/>
      <c r="C4" s="593"/>
      <c r="D4" s="593"/>
      <c r="E4" s="593"/>
      <c r="F4" s="593"/>
      <c r="G4" s="593"/>
      <c r="H4" s="593"/>
      <c r="I4" s="595"/>
    </row>
    <row r="5" spans="1:10" ht="16.5" thickBot="1">
      <c r="A5" s="593"/>
      <c r="B5" s="593"/>
      <c r="C5" s="593"/>
      <c r="D5" s="593"/>
      <c r="E5" s="593"/>
      <c r="F5" s="593"/>
      <c r="G5" s="593"/>
      <c r="H5" s="593"/>
      <c r="I5" s="596"/>
      <c r="J5" s="597" t="s">
        <v>29</v>
      </c>
    </row>
    <row r="6" spans="1:10" ht="48" thickBot="1">
      <c r="A6" s="1164" t="s">
        <v>41</v>
      </c>
      <c r="B6" s="1165"/>
      <c r="C6" s="1165"/>
      <c r="D6" s="1165"/>
      <c r="E6" s="1165"/>
      <c r="F6" s="1165"/>
      <c r="G6" s="1165"/>
      <c r="H6" s="1166"/>
      <c r="I6" s="598" t="s">
        <v>438</v>
      </c>
      <c r="J6" s="598" t="s">
        <v>713</v>
      </c>
    </row>
    <row r="7" spans="1:10" ht="16.5" thickBot="1">
      <c r="A7" s="1162">
        <v>1</v>
      </c>
      <c r="B7" s="1163"/>
      <c r="C7" s="1163"/>
      <c r="D7" s="1163"/>
      <c r="E7" s="1163"/>
      <c r="F7" s="1163"/>
      <c r="G7" s="1163"/>
      <c r="H7" s="1163"/>
      <c r="I7" s="599">
        <v>2</v>
      </c>
      <c r="J7" s="600">
        <v>3</v>
      </c>
    </row>
    <row r="8" spans="1:10" ht="15.75">
      <c r="A8" s="601" t="s">
        <v>3</v>
      </c>
      <c r="B8" s="602" t="s">
        <v>439</v>
      </c>
      <c r="C8" s="602"/>
      <c r="D8" s="602"/>
      <c r="E8" s="602"/>
      <c r="F8" s="602"/>
      <c r="G8" s="602"/>
      <c r="H8" s="602"/>
      <c r="I8" s="603">
        <v>2397</v>
      </c>
      <c r="J8" s="604">
        <v>12856</v>
      </c>
    </row>
    <row r="9" spans="1:10" ht="15.75">
      <c r="A9" s="601" t="s">
        <v>4</v>
      </c>
      <c r="B9" s="602" t="s">
        <v>440</v>
      </c>
      <c r="C9" s="602"/>
      <c r="D9" s="602"/>
      <c r="E9" s="602"/>
      <c r="F9" s="602"/>
      <c r="G9" s="602"/>
      <c r="H9" s="602"/>
      <c r="I9" s="603">
        <v>21067</v>
      </c>
      <c r="J9" s="604"/>
    </row>
    <row r="10" spans="1:10" ht="15.75">
      <c r="A10" s="601" t="s">
        <v>5</v>
      </c>
      <c r="B10" s="602" t="s">
        <v>715</v>
      </c>
      <c r="C10" s="602"/>
      <c r="D10" s="602"/>
      <c r="E10" s="602"/>
      <c r="F10" s="602"/>
      <c r="G10" s="602"/>
      <c r="H10" s="602"/>
      <c r="I10" s="603"/>
      <c r="J10" s="604">
        <v>84249</v>
      </c>
    </row>
    <row r="11" spans="1:10" ht="15.75">
      <c r="A11" s="601" t="s">
        <v>6</v>
      </c>
      <c r="B11" s="602" t="s">
        <v>441</v>
      </c>
      <c r="C11" s="602"/>
      <c r="D11" s="602"/>
      <c r="E11" s="602"/>
      <c r="F11" s="602"/>
      <c r="G11" s="602"/>
      <c r="H11" s="602"/>
      <c r="I11" s="603">
        <v>440</v>
      </c>
      <c r="J11" s="604">
        <v>230</v>
      </c>
    </row>
    <row r="12" spans="1:10" ht="15.75">
      <c r="A12" s="601" t="s">
        <v>7</v>
      </c>
      <c r="B12" s="602" t="s">
        <v>442</v>
      </c>
      <c r="C12" s="602"/>
      <c r="D12" s="602"/>
      <c r="E12" s="602"/>
      <c r="F12" s="602"/>
      <c r="G12" s="602"/>
      <c r="H12" s="602"/>
      <c r="I12" s="603">
        <v>5760</v>
      </c>
      <c r="J12" s="604">
        <v>19100</v>
      </c>
    </row>
    <row r="13" spans="1:10" ht="15.75">
      <c r="A13" s="601" t="s">
        <v>8</v>
      </c>
      <c r="B13" s="602" t="s">
        <v>443</v>
      </c>
      <c r="C13" s="602"/>
      <c r="D13" s="602"/>
      <c r="E13" s="602"/>
      <c r="F13" s="602"/>
      <c r="G13" s="602"/>
      <c r="H13" s="602"/>
      <c r="I13" s="603"/>
      <c r="J13" s="604"/>
    </row>
    <row r="14" spans="1:10" ht="15.75">
      <c r="A14" s="601" t="s">
        <v>9</v>
      </c>
      <c r="B14" s="602" t="s">
        <v>444</v>
      </c>
      <c r="C14" s="602"/>
      <c r="D14" s="602"/>
      <c r="E14" s="602"/>
      <c r="F14" s="602"/>
      <c r="G14" s="602"/>
      <c r="H14" s="602"/>
      <c r="I14" s="603"/>
      <c r="J14" s="604"/>
    </row>
    <row r="15" spans="1:10" ht="15.75">
      <c r="A15" s="601" t="s">
        <v>10</v>
      </c>
      <c r="B15" s="602" t="s">
        <v>445</v>
      </c>
      <c r="C15" s="602"/>
      <c r="D15" s="602"/>
      <c r="E15" s="602"/>
      <c r="F15" s="602"/>
      <c r="G15" s="602"/>
      <c r="H15" s="602"/>
      <c r="I15" s="603"/>
      <c r="J15" s="604"/>
    </row>
    <row r="16" spans="1:10" ht="15.75">
      <c r="A16" s="601" t="s">
        <v>11</v>
      </c>
      <c r="B16" s="602" t="s">
        <v>446</v>
      </c>
      <c r="C16" s="602"/>
      <c r="D16" s="602"/>
      <c r="E16" s="602"/>
      <c r="F16" s="602"/>
      <c r="G16" s="602"/>
      <c r="H16" s="602"/>
      <c r="I16" s="603">
        <v>7000</v>
      </c>
      <c r="J16" s="604">
        <v>1660</v>
      </c>
    </row>
    <row r="17" spans="1:10" ht="15.75">
      <c r="A17" s="601" t="s">
        <v>12</v>
      </c>
      <c r="B17" s="602" t="s">
        <v>447</v>
      </c>
      <c r="C17" s="602"/>
      <c r="D17" s="602"/>
      <c r="E17" s="602"/>
      <c r="F17" s="602"/>
      <c r="G17" s="602"/>
      <c r="H17" s="602"/>
      <c r="I17" s="603"/>
      <c r="J17" s="604"/>
    </row>
    <row r="18" spans="1:10" ht="15.75">
      <c r="A18" s="601" t="s">
        <v>13</v>
      </c>
      <c r="B18" s="602" t="s">
        <v>448</v>
      </c>
      <c r="C18" s="602"/>
      <c r="D18" s="602"/>
      <c r="E18" s="602"/>
      <c r="F18" s="602"/>
      <c r="G18" s="602"/>
      <c r="H18" s="602"/>
      <c r="I18" s="603">
        <v>7500</v>
      </c>
      <c r="J18" s="604">
        <v>5000</v>
      </c>
    </row>
    <row r="19" spans="1:10" ht="15.75">
      <c r="A19" s="601" t="s">
        <v>14</v>
      </c>
      <c r="B19" s="602" t="s">
        <v>449</v>
      </c>
      <c r="C19" s="602"/>
      <c r="D19" s="602"/>
      <c r="E19" s="602"/>
      <c r="F19" s="602"/>
      <c r="G19" s="602"/>
      <c r="H19" s="602"/>
      <c r="I19" s="603">
        <v>2280</v>
      </c>
      <c r="J19" s="604">
        <v>1200</v>
      </c>
    </row>
    <row r="20" spans="1:10" ht="15.75">
      <c r="A20" s="601" t="s">
        <v>15</v>
      </c>
      <c r="B20" s="602" t="s">
        <v>450</v>
      </c>
      <c r="C20" s="602"/>
      <c r="D20" s="602"/>
      <c r="E20" s="602"/>
      <c r="F20" s="602"/>
      <c r="G20" s="602"/>
      <c r="H20" s="602"/>
      <c r="I20" s="603"/>
      <c r="J20" s="604"/>
    </row>
    <row r="21" spans="1:10" ht="15.75">
      <c r="A21" s="601"/>
      <c r="B21" s="602" t="s">
        <v>451</v>
      </c>
      <c r="C21" s="602"/>
      <c r="D21" s="602"/>
      <c r="E21" s="602"/>
      <c r="F21" s="602"/>
      <c r="G21" s="602"/>
      <c r="H21" s="602"/>
      <c r="I21" s="603"/>
      <c r="J21" s="604"/>
    </row>
    <row r="22" spans="1:10" ht="15.75">
      <c r="A22" s="601" t="s">
        <v>16</v>
      </c>
      <c r="B22" s="602" t="s">
        <v>452</v>
      </c>
      <c r="C22" s="602"/>
      <c r="D22" s="602"/>
      <c r="E22" s="602"/>
      <c r="F22" s="602"/>
      <c r="G22" s="602"/>
      <c r="H22" s="602"/>
      <c r="I22" s="603"/>
      <c r="J22" s="604"/>
    </row>
    <row r="23" spans="1:10" ht="15.75">
      <c r="A23" s="601" t="s">
        <v>17</v>
      </c>
      <c r="B23" s="602" t="s">
        <v>453</v>
      </c>
      <c r="C23" s="602"/>
      <c r="D23" s="602"/>
      <c r="E23" s="602"/>
      <c r="F23" s="602"/>
      <c r="G23" s="602"/>
      <c r="H23" s="602"/>
      <c r="I23" s="603"/>
      <c r="J23" s="604"/>
    </row>
    <row r="24" spans="1:10" ht="15.75">
      <c r="A24" s="601" t="s">
        <v>18</v>
      </c>
      <c r="B24" s="602" t="s">
        <v>454</v>
      </c>
      <c r="C24" s="602"/>
      <c r="D24" s="602"/>
      <c r="E24" s="602"/>
      <c r="F24" s="602"/>
      <c r="G24" s="602"/>
      <c r="H24" s="602"/>
      <c r="I24" s="603">
        <v>150</v>
      </c>
      <c r="J24" s="604">
        <v>100</v>
      </c>
    </row>
    <row r="25" spans="1:10" ht="15.75">
      <c r="A25" s="601" t="s">
        <v>455</v>
      </c>
      <c r="B25" s="602" t="s">
        <v>456</v>
      </c>
      <c r="C25" s="602"/>
      <c r="D25" s="602"/>
      <c r="E25" s="602"/>
      <c r="F25" s="602"/>
      <c r="G25" s="602"/>
      <c r="H25" s="602"/>
      <c r="I25" s="603"/>
      <c r="J25" s="604"/>
    </row>
    <row r="26" spans="1:10" ht="15.75">
      <c r="A26" s="601" t="s">
        <v>457</v>
      </c>
      <c r="B26" s="602" t="s">
        <v>458</v>
      </c>
      <c r="C26" s="602"/>
      <c r="D26" s="602"/>
      <c r="E26" s="602"/>
      <c r="F26" s="602"/>
      <c r="G26" s="602"/>
      <c r="H26" s="602"/>
      <c r="I26" s="605">
        <f>SUM(I8:I25)</f>
        <v>46594</v>
      </c>
      <c r="J26" s="606">
        <f>SUM(J8:J25)</f>
        <v>124395</v>
      </c>
    </row>
    <row r="27" spans="1:10" ht="15.75">
      <c r="A27" s="601"/>
      <c r="B27" s="602"/>
      <c r="C27" s="602"/>
      <c r="D27" s="602"/>
      <c r="E27" s="602"/>
      <c r="F27" s="602"/>
      <c r="G27" s="602"/>
      <c r="H27" s="602"/>
      <c r="I27" s="603"/>
      <c r="J27" s="604"/>
    </row>
    <row r="28" spans="1:10" ht="15.75">
      <c r="A28" s="601" t="s">
        <v>459</v>
      </c>
      <c r="B28" s="602" t="s">
        <v>460</v>
      </c>
      <c r="C28" s="602"/>
      <c r="D28" s="602"/>
      <c r="E28" s="602"/>
      <c r="F28" s="602"/>
      <c r="G28" s="602"/>
      <c r="H28" s="602"/>
      <c r="I28" s="603"/>
      <c r="J28" s="604"/>
    </row>
    <row r="29" spans="1:10" ht="15.75">
      <c r="A29" s="601" t="s">
        <v>461</v>
      </c>
      <c r="B29" s="602" t="s">
        <v>462</v>
      </c>
      <c r="C29" s="602"/>
      <c r="D29" s="602"/>
      <c r="E29" s="602"/>
      <c r="F29" s="602"/>
      <c r="G29" s="602"/>
      <c r="H29" s="602"/>
      <c r="I29" s="603"/>
      <c r="J29" s="604"/>
    </row>
    <row r="30" spans="1:10" ht="15.75">
      <c r="A30" s="601" t="s">
        <v>463</v>
      </c>
      <c r="B30" s="602" t="s">
        <v>464</v>
      </c>
      <c r="C30" s="602"/>
      <c r="D30" s="602"/>
      <c r="E30" s="602"/>
      <c r="F30" s="602"/>
      <c r="G30" s="602"/>
      <c r="H30" s="602"/>
      <c r="I30" s="603"/>
      <c r="J30" s="604"/>
    </row>
    <row r="31" spans="1:10" ht="15.75">
      <c r="A31" s="601" t="s">
        <v>465</v>
      </c>
      <c r="B31" s="602" t="s">
        <v>448</v>
      </c>
      <c r="C31" s="602"/>
      <c r="D31" s="602"/>
      <c r="E31" s="602"/>
      <c r="F31" s="602"/>
      <c r="G31" s="602"/>
      <c r="H31" s="602"/>
      <c r="I31" s="605"/>
      <c r="J31" s="604"/>
    </row>
    <row r="32" spans="1:10" ht="15.75">
      <c r="A32" s="601" t="s">
        <v>466</v>
      </c>
      <c r="B32" s="602" t="s">
        <v>449</v>
      </c>
      <c r="C32" s="602"/>
      <c r="D32" s="602"/>
      <c r="E32" s="602"/>
      <c r="F32" s="602"/>
      <c r="G32" s="602"/>
      <c r="H32" s="602"/>
      <c r="I32" s="605"/>
      <c r="J32" s="604"/>
    </row>
    <row r="33" spans="1:10" ht="15.75">
      <c r="A33" s="601" t="s">
        <v>467</v>
      </c>
      <c r="B33" s="602" t="s">
        <v>468</v>
      </c>
      <c r="C33" s="602"/>
      <c r="D33" s="602"/>
      <c r="E33" s="602"/>
      <c r="F33" s="602"/>
      <c r="G33" s="602"/>
      <c r="H33" s="602"/>
      <c r="I33" s="603">
        <v>600</v>
      </c>
      <c r="J33" s="604">
        <v>600</v>
      </c>
    </row>
    <row r="34" spans="1:10" ht="15.75">
      <c r="A34" s="601" t="s">
        <v>469</v>
      </c>
      <c r="B34" s="602" t="s">
        <v>470</v>
      </c>
      <c r="C34" s="602"/>
      <c r="D34" s="602"/>
      <c r="E34" s="602"/>
      <c r="F34" s="602"/>
      <c r="G34" s="602"/>
      <c r="H34" s="602"/>
      <c r="I34" s="603">
        <v>220</v>
      </c>
      <c r="J34" s="604">
        <v>182</v>
      </c>
    </row>
    <row r="35" spans="1:10" ht="15.75">
      <c r="A35" s="601" t="s">
        <v>471</v>
      </c>
      <c r="B35" s="602" t="s">
        <v>472</v>
      </c>
      <c r="C35" s="602"/>
      <c r="D35" s="602"/>
      <c r="E35" s="602"/>
      <c r="F35" s="602"/>
      <c r="G35" s="602"/>
      <c r="H35" s="602"/>
      <c r="I35" s="603"/>
      <c r="J35" s="604"/>
    </row>
    <row r="36" spans="1:10" ht="15.75">
      <c r="A36" s="601" t="s">
        <v>473</v>
      </c>
      <c r="B36" s="602" t="s">
        <v>474</v>
      </c>
      <c r="C36" s="602"/>
      <c r="D36" s="602"/>
      <c r="E36" s="602"/>
      <c r="F36" s="602"/>
      <c r="G36" s="602"/>
      <c r="H36" s="602"/>
      <c r="I36" s="603"/>
      <c r="J36" s="604"/>
    </row>
    <row r="37" spans="1:10" ht="15.75">
      <c r="A37" s="601" t="s">
        <v>475</v>
      </c>
      <c r="B37" s="602" t="s">
        <v>476</v>
      </c>
      <c r="C37" s="602"/>
      <c r="D37" s="602"/>
      <c r="E37" s="602"/>
      <c r="F37" s="602"/>
      <c r="G37" s="602"/>
      <c r="H37" s="602"/>
      <c r="I37" s="603"/>
      <c r="J37" s="604"/>
    </row>
    <row r="38" spans="1:10" ht="15.75">
      <c r="A38" s="601" t="s">
        <v>477</v>
      </c>
      <c r="B38" s="602" t="s">
        <v>478</v>
      </c>
      <c r="C38" s="602"/>
      <c r="D38" s="602"/>
      <c r="E38" s="602"/>
      <c r="F38" s="602"/>
      <c r="G38" s="602"/>
      <c r="H38" s="602"/>
      <c r="I38" s="603"/>
      <c r="J38" s="604"/>
    </row>
    <row r="39" spans="1:10" ht="15.75">
      <c r="A39" s="601" t="s">
        <v>479</v>
      </c>
      <c r="B39" s="602" t="s">
        <v>480</v>
      </c>
      <c r="C39" s="602"/>
      <c r="D39" s="602"/>
      <c r="E39" s="602"/>
      <c r="F39" s="602"/>
      <c r="G39" s="602"/>
      <c r="H39" s="602"/>
      <c r="I39" s="603"/>
      <c r="J39" s="604"/>
    </row>
    <row r="40" spans="1:10" ht="15.75">
      <c r="A40" s="601" t="s">
        <v>481</v>
      </c>
      <c r="B40" s="602" t="s">
        <v>482</v>
      </c>
      <c r="C40" s="602"/>
      <c r="D40" s="602"/>
      <c r="E40" s="602"/>
      <c r="F40" s="602"/>
      <c r="G40" s="602"/>
      <c r="H40" s="602"/>
      <c r="I40" s="605">
        <f>SUM(I28:I39)</f>
        <v>820</v>
      </c>
      <c r="J40" s="606">
        <f>SUM(J28:J39)</f>
        <v>782</v>
      </c>
    </row>
    <row r="41" spans="1:10" ht="15.75">
      <c r="A41" s="601"/>
      <c r="B41" s="602"/>
      <c r="C41" s="602"/>
      <c r="D41" s="602"/>
      <c r="E41" s="602"/>
      <c r="F41" s="602"/>
      <c r="G41" s="602"/>
      <c r="H41" s="602"/>
      <c r="I41" s="603"/>
      <c r="J41" s="604"/>
    </row>
    <row r="42" spans="1:10" ht="15.75">
      <c r="A42" s="601" t="s">
        <v>483</v>
      </c>
      <c r="B42" s="602" t="s">
        <v>484</v>
      </c>
      <c r="C42" s="602"/>
      <c r="D42" s="602"/>
      <c r="E42" s="602"/>
      <c r="F42" s="602"/>
      <c r="G42" s="602"/>
      <c r="H42" s="602"/>
      <c r="I42" s="605">
        <f>I26+I40</f>
        <v>47414</v>
      </c>
      <c r="J42" s="606">
        <f>SUM(J26,J40)</f>
        <v>125177</v>
      </c>
    </row>
    <row r="43" spans="1:10" ht="15.75">
      <c r="A43" s="601"/>
      <c r="B43" s="602"/>
      <c r="C43" s="602"/>
      <c r="D43" s="602"/>
      <c r="E43" s="602"/>
      <c r="F43" s="602"/>
      <c r="G43" s="602"/>
      <c r="H43" s="602"/>
      <c r="I43" s="605"/>
      <c r="J43" s="606"/>
    </row>
    <row r="44" spans="1:10" ht="15.75">
      <c r="A44" s="601" t="s">
        <v>485</v>
      </c>
      <c r="B44" s="602" t="s">
        <v>486</v>
      </c>
      <c r="C44" s="602"/>
      <c r="D44" s="602"/>
      <c r="E44" s="602"/>
      <c r="F44" s="602"/>
      <c r="G44" s="602"/>
      <c r="H44" s="602"/>
      <c r="I44" s="603"/>
      <c r="J44" s="604"/>
    </row>
    <row r="45" spans="1:10" ht="16.5" thickBot="1">
      <c r="A45" s="601" t="s">
        <v>487</v>
      </c>
      <c r="B45" s="602" t="s">
        <v>488</v>
      </c>
      <c r="C45" s="602"/>
      <c r="D45" s="602"/>
      <c r="E45" s="602"/>
      <c r="F45" s="602"/>
      <c r="G45" s="602"/>
      <c r="H45" s="602"/>
      <c r="I45" s="603"/>
      <c r="J45" s="604"/>
    </row>
    <row r="46" spans="1:10" ht="16.5" thickBot="1">
      <c r="A46" s="607" t="s">
        <v>489</v>
      </c>
      <c r="B46" s="608"/>
      <c r="C46" s="608"/>
      <c r="D46" s="608"/>
      <c r="E46" s="608"/>
      <c r="F46" s="608"/>
      <c r="G46" s="608"/>
      <c r="H46" s="608"/>
      <c r="I46" s="609">
        <f>SUM(I42:I45)</f>
        <v>47414</v>
      </c>
      <c r="J46" s="610">
        <f>SUM(J42:J45)</f>
        <v>125177</v>
      </c>
    </row>
  </sheetData>
  <mergeCells count="3">
    <mergeCell ref="A7:H7"/>
    <mergeCell ref="A6:H6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Roman,Félkövér dőlt"&amp;12 5.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2">
      <selection activeCell="M21" sqref="M21"/>
    </sheetView>
  </sheetViews>
  <sheetFormatPr defaultColWidth="9.00390625" defaultRowHeight="12.75"/>
  <cols>
    <col min="1" max="1" width="9.375" style="592" customWidth="1"/>
    <col min="2" max="2" width="48.00390625" style="592" customWidth="1"/>
    <col min="3" max="8" width="16.875" style="592" customWidth="1"/>
    <col min="9" max="9" width="16.875" style="611" customWidth="1"/>
    <col min="10" max="16384" width="12.00390625" style="592" customWidth="1"/>
  </cols>
  <sheetData>
    <row r="1" spans="1:9" s="611" customFormat="1" ht="63">
      <c r="A1" s="1170" t="s">
        <v>1</v>
      </c>
      <c r="B1" s="1168" t="s">
        <v>41</v>
      </c>
      <c r="C1" s="975" t="s">
        <v>749</v>
      </c>
      <c r="D1" s="975" t="s">
        <v>490</v>
      </c>
      <c r="E1" s="975" t="s">
        <v>491</v>
      </c>
      <c r="F1" s="975" t="s">
        <v>492</v>
      </c>
      <c r="G1" s="975" t="s">
        <v>493</v>
      </c>
      <c r="H1" s="975" t="s">
        <v>494</v>
      </c>
      <c r="I1" s="976" t="s">
        <v>24</v>
      </c>
    </row>
    <row r="2" spans="1:9" s="611" customFormat="1" ht="16.5" thickBot="1">
      <c r="A2" s="1171"/>
      <c r="B2" s="1169"/>
      <c r="C2" s="898" t="s">
        <v>495</v>
      </c>
      <c r="D2" s="898" t="s">
        <v>495</v>
      </c>
      <c r="E2" s="898" t="s">
        <v>495</v>
      </c>
      <c r="F2" s="898" t="s">
        <v>495</v>
      </c>
      <c r="G2" s="898" t="s">
        <v>495</v>
      </c>
      <c r="H2" s="898" t="s">
        <v>495</v>
      </c>
      <c r="I2" s="977" t="s">
        <v>495</v>
      </c>
    </row>
    <row r="3" spans="1:10" s="899" customFormat="1" ht="16.5" thickBot="1">
      <c r="A3" s="1047" t="s">
        <v>694</v>
      </c>
      <c r="B3" s="979" t="s">
        <v>698</v>
      </c>
      <c r="C3" s="980" t="s">
        <v>696</v>
      </c>
      <c r="D3" s="980" t="s">
        <v>706</v>
      </c>
      <c r="E3" s="980" t="s">
        <v>707</v>
      </c>
      <c r="F3" s="980" t="s">
        <v>716</v>
      </c>
      <c r="G3" s="980" t="s">
        <v>709</v>
      </c>
      <c r="H3" s="980" t="s">
        <v>717</v>
      </c>
      <c r="I3" s="981" t="s">
        <v>757</v>
      </c>
      <c r="J3" s="974"/>
    </row>
    <row r="4" spans="1:9" ht="15.75">
      <c r="A4" s="1048" t="s">
        <v>3</v>
      </c>
      <c r="B4" s="1045" t="s">
        <v>322</v>
      </c>
      <c r="C4" s="1049">
        <v>62</v>
      </c>
      <c r="D4" s="1050">
        <v>0</v>
      </c>
      <c r="E4" s="1050">
        <v>0</v>
      </c>
      <c r="F4" s="1050">
        <v>0</v>
      </c>
      <c r="G4" s="1050">
        <v>0</v>
      </c>
      <c r="H4" s="1050">
        <v>0</v>
      </c>
      <c r="I4" s="1051">
        <f>SUM(C4:H4)</f>
        <v>62</v>
      </c>
    </row>
    <row r="5" spans="1:9" ht="15.75">
      <c r="A5" s="1048" t="s">
        <v>4</v>
      </c>
      <c r="B5" s="978" t="s">
        <v>759</v>
      </c>
      <c r="C5" s="1052">
        <v>6</v>
      </c>
      <c r="D5" s="1053">
        <v>0</v>
      </c>
      <c r="E5" s="1053">
        <v>0</v>
      </c>
      <c r="F5" s="1053">
        <v>0</v>
      </c>
      <c r="G5" s="1053">
        <v>0</v>
      </c>
      <c r="H5" s="1053">
        <v>0</v>
      </c>
      <c r="I5" s="1054">
        <f aca="true" t="shared" si="0" ref="I5:I12">SUM(C5:H5)</f>
        <v>6</v>
      </c>
    </row>
    <row r="6" spans="1:9" ht="15.75">
      <c r="A6" s="1048" t="s">
        <v>5</v>
      </c>
      <c r="B6" s="978" t="s">
        <v>760</v>
      </c>
      <c r="C6" s="1052">
        <v>5</v>
      </c>
      <c r="D6" s="1053">
        <v>0</v>
      </c>
      <c r="E6" s="1053">
        <v>0</v>
      </c>
      <c r="F6" s="1053">
        <v>0</v>
      </c>
      <c r="G6" s="1053">
        <v>0</v>
      </c>
      <c r="H6" s="1053">
        <v>0</v>
      </c>
      <c r="I6" s="1054">
        <f t="shared" si="0"/>
        <v>5</v>
      </c>
    </row>
    <row r="7" spans="1:9" ht="15.75">
      <c r="A7" s="1048" t="s">
        <v>6</v>
      </c>
      <c r="B7" s="978" t="s">
        <v>751</v>
      </c>
      <c r="C7" s="1052">
        <v>6</v>
      </c>
      <c r="D7" s="1053">
        <v>0</v>
      </c>
      <c r="E7" s="1053">
        <v>0</v>
      </c>
      <c r="F7" s="1053">
        <v>0</v>
      </c>
      <c r="G7" s="1053">
        <v>0</v>
      </c>
      <c r="H7" s="1053">
        <v>0</v>
      </c>
      <c r="I7" s="1054">
        <f t="shared" si="0"/>
        <v>6</v>
      </c>
    </row>
    <row r="8" spans="1:9" ht="13.5" customHeight="1">
      <c r="A8" s="1048" t="s">
        <v>7</v>
      </c>
      <c r="B8" s="978" t="s">
        <v>326</v>
      </c>
      <c r="C8" s="1052">
        <v>19</v>
      </c>
      <c r="D8" s="1052">
        <v>7</v>
      </c>
      <c r="E8" s="1053">
        <v>0</v>
      </c>
      <c r="F8" s="1053">
        <v>0</v>
      </c>
      <c r="G8" s="1053">
        <v>0</v>
      </c>
      <c r="H8" s="1053">
        <v>0</v>
      </c>
      <c r="I8" s="1054">
        <f t="shared" si="0"/>
        <v>26</v>
      </c>
    </row>
    <row r="9" spans="1:9" ht="15.75">
      <c r="A9" s="1048" t="s">
        <v>8</v>
      </c>
      <c r="B9" s="978" t="s">
        <v>321</v>
      </c>
      <c r="C9" s="1052">
        <v>4</v>
      </c>
      <c r="D9" s="1053">
        <v>0</v>
      </c>
      <c r="E9" s="1053">
        <v>0</v>
      </c>
      <c r="F9" s="1053">
        <v>0</v>
      </c>
      <c r="G9" s="1053">
        <v>0</v>
      </c>
      <c r="H9" s="1053">
        <v>0</v>
      </c>
      <c r="I9" s="1054">
        <f t="shared" si="0"/>
        <v>4</v>
      </c>
    </row>
    <row r="10" spans="1:9" ht="15.75">
      <c r="A10" s="1048" t="s">
        <v>9</v>
      </c>
      <c r="B10" s="978" t="s">
        <v>320</v>
      </c>
      <c r="C10" s="1053">
        <v>0</v>
      </c>
      <c r="D10" s="1053">
        <v>0</v>
      </c>
      <c r="E10" s="1052">
        <v>6</v>
      </c>
      <c r="F10" s="1053">
        <v>0</v>
      </c>
      <c r="G10" s="1053">
        <v>0</v>
      </c>
      <c r="H10" s="1053">
        <v>0</v>
      </c>
      <c r="I10" s="1054">
        <f t="shared" si="0"/>
        <v>6</v>
      </c>
    </row>
    <row r="11" spans="1:9" ht="18.75" customHeight="1">
      <c r="A11" s="1048" t="s">
        <v>10</v>
      </c>
      <c r="B11" s="978" t="s">
        <v>761</v>
      </c>
      <c r="C11" s="1053">
        <v>0</v>
      </c>
      <c r="D11" s="1053">
        <v>0</v>
      </c>
      <c r="E11" s="1052">
        <v>33</v>
      </c>
      <c r="F11" s="1053">
        <v>0</v>
      </c>
      <c r="G11" s="1053">
        <v>0</v>
      </c>
      <c r="H11" s="1053">
        <v>0</v>
      </c>
      <c r="I11" s="1054">
        <f t="shared" si="0"/>
        <v>33</v>
      </c>
    </row>
    <row r="12" spans="1:9" ht="20.25" customHeight="1" thickBot="1">
      <c r="A12" s="1048" t="s">
        <v>11</v>
      </c>
      <c r="B12" s="1046" t="s">
        <v>762</v>
      </c>
      <c r="C12" s="1055">
        <v>9</v>
      </c>
      <c r="D12" s="1055">
        <v>7</v>
      </c>
      <c r="E12" s="1056">
        <v>0</v>
      </c>
      <c r="F12" s="1055">
        <v>1</v>
      </c>
      <c r="G12" s="1056">
        <v>0</v>
      </c>
      <c r="H12" s="1055">
        <v>5</v>
      </c>
      <c r="I12" s="1057">
        <f t="shared" si="0"/>
        <v>22</v>
      </c>
    </row>
    <row r="13" spans="1:9" ht="16.5" thickBot="1">
      <c r="A13" s="1060" t="s">
        <v>12</v>
      </c>
      <c r="B13" s="982" t="s">
        <v>763</v>
      </c>
      <c r="C13" s="1058">
        <f>SUM(C4:C12)</f>
        <v>111</v>
      </c>
      <c r="D13" s="1058">
        <f aca="true" t="shared" si="1" ref="D13:I13">SUM(D4:D12)</f>
        <v>14</v>
      </c>
      <c r="E13" s="1058">
        <f t="shared" si="1"/>
        <v>39</v>
      </c>
      <c r="F13" s="1058">
        <f t="shared" si="1"/>
        <v>1</v>
      </c>
      <c r="G13" s="1059">
        <f t="shared" si="1"/>
        <v>0</v>
      </c>
      <c r="H13" s="1058">
        <f t="shared" si="1"/>
        <v>5</v>
      </c>
      <c r="I13" s="1061">
        <f t="shared" si="1"/>
        <v>170</v>
      </c>
    </row>
  </sheetData>
  <mergeCells count="2">
    <mergeCell ref="B1:B2"/>
    <mergeCell ref="A1:A2"/>
  </mergeCells>
  <printOptions/>
  <pageMargins left="0.61" right="0.53" top="1.37" bottom="1" header="0.5" footer="0.5"/>
  <pageSetup fitToHeight="1" fitToWidth="1" horizontalDpi="600" verticalDpi="600" orientation="portrait" paperSize="9" scale="57" r:id="rId1"/>
  <headerFooter alignWithMargins="0">
    <oddHeader>&amp;C&amp;"Times New Roman,Félkövér"&amp;12Vásárosnamény Város Önkormányzata
2013. évi létszámkeretek&amp;R&amp;"Times New Roman,Félkövér dőlt"&amp;12 6.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tabSelected="1" view="pageBreakPreview" zoomScale="75" zoomScaleSheetLayoutView="75" workbookViewId="0" topLeftCell="A63">
      <selection activeCell="A79" sqref="A79:C79"/>
    </sheetView>
  </sheetViews>
  <sheetFormatPr defaultColWidth="9.00390625" defaultRowHeight="12.75"/>
  <cols>
    <col min="1" max="1" width="11.50390625" style="333" customWidth="1"/>
    <col min="2" max="2" width="137.125" style="62" bestFit="1" customWidth="1"/>
    <col min="3" max="3" width="22.50390625" style="301" customWidth="1"/>
    <col min="4" max="4" width="9.00390625" style="62" customWidth="1"/>
    <col min="5" max="16384" width="9.375" style="62" customWidth="1"/>
  </cols>
  <sheetData>
    <row r="1" spans="1:3" s="2" customFormat="1" ht="15.75">
      <c r="A1" s="328"/>
      <c r="C1" s="262" t="s">
        <v>684</v>
      </c>
    </row>
    <row r="2" spans="1:3" s="22" customFormat="1" ht="39.75" customHeight="1">
      <c r="A2" s="1067" t="s">
        <v>681</v>
      </c>
      <c r="B2" s="1067"/>
      <c r="C2" s="1067"/>
    </row>
    <row r="3" spans="1:3" s="22" customFormat="1" ht="15.75">
      <c r="A3" s="1064"/>
      <c r="B3" s="1064"/>
      <c r="C3" s="263"/>
    </row>
    <row r="4" spans="1:3" s="22" customFormat="1" ht="15.75">
      <c r="A4" s="329"/>
      <c r="B4" s="61"/>
      <c r="C4" s="263"/>
    </row>
    <row r="5" spans="1:3" ht="15.75">
      <c r="A5" s="330" t="s">
        <v>0</v>
      </c>
      <c r="B5" s="5"/>
      <c r="C5" s="264"/>
    </row>
    <row r="6" spans="1:3" ht="16.5" thickBot="1">
      <c r="A6" s="1066" t="s">
        <v>115</v>
      </c>
      <c r="B6" s="1066"/>
      <c r="C6" s="265" t="s">
        <v>29</v>
      </c>
    </row>
    <row r="7" spans="1:3" ht="32.25" thickBot="1">
      <c r="A7" s="331" t="s">
        <v>50</v>
      </c>
      <c r="B7" s="65" t="s">
        <v>2</v>
      </c>
      <c r="C7" s="266" t="s">
        <v>497</v>
      </c>
    </row>
    <row r="8" spans="1:3" s="369" customFormat="1" ht="16.5" thickBot="1">
      <c r="A8" s="331">
        <v>1</v>
      </c>
      <c r="B8" s="65">
        <v>2</v>
      </c>
      <c r="C8" s="370">
        <v>3</v>
      </c>
    </row>
    <row r="9" spans="1:3" s="63" customFormat="1" ht="16.5" thickBot="1">
      <c r="A9" s="331"/>
      <c r="B9" s="65"/>
      <c r="C9" s="266"/>
    </row>
    <row r="10" spans="1:3" s="345" customFormat="1" ht="16.5" thickBot="1">
      <c r="A10" s="342" t="s">
        <v>3</v>
      </c>
      <c r="B10" s="343" t="s">
        <v>361</v>
      </c>
      <c r="C10" s="344">
        <f>C11+C15+C16+C17+C18</f>
        <v>9160</v>
      </c>
    </row>
    <row r="11" spans="1:3" s="63" customFormat="1" ht="15.75">
      <c r="A11" s="66" t="s">
        <v>75</v>
      </c>
      <c r="B11" s="67" t="s">
        <v>498</v>
      </c>
      <c r="C11" s="267">
        <v>9160</v>
      </c>
    </row>
    <row r="12" spans="1:3" s="63" customFormat="1" ht="15.75">
      <c r="A12" s="66" t="s">
        <v>76</v>
      </c>
      <c r="B12" s="67" t="s">
        <v>430</v>
      </c>
      <c r="C12" s="267">
        <f>SUM(C13:C14)</f>
        <v>0</v>
      </c>
    </row>
    <row r="13" spans="1:3" s="168" customFormat="1" ht="17.25" customHeight="1">
      <c r="A13" s="166" t="s">
        <v>154</v>
      </c>
      <c r="B13" s="167" t="s">
        <v>203</v>
      </c>
      <c r="C13" s="268">
        <f>'15. ÖNKORMÁNYZAT'!C14</f>
        <v>0</v>
      </c>
    </row>
    <row r="14" spans="1:3" s="168" customFormat="1" ht="17.25" customHeight="1">
      <c r="A14" s="166" t="s">
        <v>155</v>
      </c>
      <c r="B14" s="167" t="s">
        <v>204</v>
      </c>
      <c r="C14" s="268">
        <f>'15. ÖNKORMÁNYZAT'!C15</f>
        <v>0</v>
      </c>
    </row>
    <row r="15" spans="1:3" s="63" customFormat="1" ht="15.75">
      <c r="A15" s="66" t="s">
        <v>77</v>
      </c>
      <c r="B15" s="67" t="s">
        <v>499</v>
      </c>
      <c r="C15" s="267">
        <f>'15. ÖNKORMÁNYZAT'!C16</f>
        <v>0</v>
      </c>
    </row>
    <row r="16" spans="1:3" s="63" customFormat="1" ht="15.75">
      <c r="A16" s="68" t="s">
        <v>78</v>
      </c>
      <c r="B16" s="69" t="s">
        <v>500</v>
      </c>
      <c r="C16" s="269">
        <f>'15. ÖNKORMÁNYZAT'!C17</f>
        <v>0</v>
      </c>
    </row>
    <row r="17" spans="1:3" s="63" customFormat="1" ht="15.75">
      <c r="A17" s="68" t="s">
        <v>112</v>
      </c>
      <c r="B17" s="69" t="s">
        <v>202</v>
      </c>
      <c r="C17" s="269">
        <f>'15. ÖNKORMÁNYZAT'!C18</f>
        <v>0</v>
      </c>
    </row>
    <row r="18" spans="1:3" s="63" customFormat="1" ht="16.5" thickBot="1">
      <c r="A18" s="68" t="s">
        <v>79</v>
      </c>
      <c r="B18" s="69" t="s">
        <v>501</v>
      </c>
      <c r="C18" s="270">
        <v>0</v>
      </c>
    </row>
    <row r="19" spans="1:3" s="345" customFormat="1" ht="16.5" thickBot="1">
      <c r="A19" s="828" t="s">
        <v>4</v>
      </c>
      <c r="B19" s="775" t="s">
        <v>502</v>
      </c>
      <c r="C19" s="829">
        <f>C20+C22</f>
        <v>0</v>
      </c>
    </row>
    <row r="20" spans="1:3" ht="15.75">
      <c r="A20" s="76" t="s">
        <v>81</v>
      </c>
      <c r="B20" s="789" t="s">
        <v>511</v>
      </c>
      <c r="C20" s="811">
        <v>0</v>
      </c>
    </row>
    <row r="21" spans="1:3" s="168" customFormat="1" ht="15.75">
      <c r="A21" s="174"/>
      <c r="B21" s="792" t="s">
        <v>601</v>
      </c>
      <c r="C21" s="278">
        <v>0</v>
      </c>
    </row>
    <row r="22" spans="1:3" ht="15.75">
      <c r="A22" s="198" t="s">
        <v>82</v>
      </c>
      <c r="B22" s="199" t="s">
        <v>513</v>
      </c>
      <c r="C22" s="272">
        <v>0</v>
      </c>
    </row>
    <row r="23" spans="1:3" s="168" customFormat="1" ht="16.5" thickBot="1">
      <c r="A23" s="177"/>
      <c r="B23" s="833" t="s">
        <v>601</v>
      </c>
      <c r="C23" s="279">
        <v>0</v>
      </c>
    </row>
    <row r="24" spans="1:3" s="345" customFormat="1" ht="16.5" thickBot="1">
      <c r="A24" s="830" t="s">
        <v>5</v>
      </c>
      <c r="B24" s="831" t="s">
        <v>266</v>
      </c>
      <c r="C24" s="832">
        <f>SUM(C25:C27)</f>
        <v>0</v>
      </c>
    </row>
    <row r="25" spans="1:3" ht="15.75">
      <c r="A25" s="205" t="s">
        <v>64</v>
      </c>
      <c r="B25" s="171" t="s">
        <v>226</v>
      </c>
      <c r="C25" s="339">
        <v>0</v>
      </c>
    </row>
    <row r="26" spans="1:3" ht="15.75">
      <c r="A26" s="170" t="s">
        <v>65</v>
      </c>
      <c r="B26" s="199" t="s">
        <v>227</v>
      </c>
      <c r="C26" s="338">
        <f>'15. ÖNKORMÁNYZAT'!C35+'INT. ÖSSZES'!C20</f>
        <v>0</v>
      </c>
    </row>
    <row r="27" spans="1:3" ht="16.5" thickBot="1">
      <c r="A27" s="340" t="s">
        <v>66</v>
      </c>
      <c r="B27" s="336" t="s">
        <v>228</v>
      </c>
      <c r="C27" s="341">
        <f>'15. ÖNKORMÁNYZAT'!C36+'INT. ÖSSZES'!C21</f>
        <v>0</v>
      </c>
    </row>
    <row r="28" spans="1:3" s="345" customFormat="1" ht="16.5" thickBot="1">
      <c r="A28" s="342" t="s">
        <v>6</v>
      </c>
      <c r="B28" s="348" t="s">
        <v>545</v>
      </c>
      <c r="C28" s="362">
        <f>SUM(C29:C35)</f>
        <v>0</v>
      </c>
    </row>
    <row r="29" spans="1:3" s="63" customFormat="1" ht="15.75">
      <c r="A29" s="68" t="s">
        <v>351</v>
      </c>
      <c r="B29" s="69" t="s">
        <v>60</v>
      </c>
      <c r="C29" s="269">
        <f>'15. ÖNKORMÁNYZAT'!C38</f>
        <v>0</v>
      </c>
    </row>
    <row r="30" spans="1:3" s="63" customFormat="1" ht="15.75">
      <c r="A30" s="68" t="s">
        <v>352</v>
      </c>
      <c r="B30" s="69" t="s">
        <v>32</v>
      </c>
      <c r="C30" s="269">
        <v>0</v>
      </c>
    </row>
    <row r="31" spans="1:3" s="63" customFormat="1" ht="15.75">
      <c r="A31" s="68" t="s">
        <v>370</v>
      </c>
      <c r="B31" s="69" t="s">
        <v>199</v>
      </c>
      <c r="C31" s="269">
        <v>0</v>
      </c>
    </row>
    <row r="32" spans="1:3" s="63" customFormat="1" ht="15.75">
      <c r="A32" s="68" t="s">
        <v>371</v>
      </c>
      <c r="B32" s="69" t="s">
        <v>33</v>
      </c>
      <c r="C32" s="269">
        <v>0</v>
      </c>
    </row>
    <row r="33" spans="1:3" s="63" customFormat="1" ht="15.75">
      <c r="A33" s="68" t="s">
        <v>372</v>
      </c>
      <c r="B33" s="69" t="s">
        <v>254</v>
      </c>
      <c r="C33" s="269">
        <v>0</v>
      </c>
    </row>
    <row r="34" spans="1:3" s="63" customFormat="1" ht="15.75">
      <c r="A34" s="68" t="s">
        <v>373</v>
      </c>
      <c r="B34" s="69" t="s">
        <v>255</v>
      </c>
      <c r="C34" s="269">
        <v>0</v>
      </c>
    </row>
    <row r="35" spans="1:3" s="63" customFormat="1" ht="16.5" thickBot="1">
      <c r="A35" s="68" t="s">
        <v>374</v>
      </c>
      <c r="B35" s="69" t="s">
        <v>130</v>
      </c>
      <c r="C35" s="269">
        <v>0</v>
      </c>
    </row>
    <row r="36" spans="1:3" s="345" customFormat="1" ht="16.5" thickBot="1">
      <c r="A36" s="342" t="s">
        <v>7</v>
      </c>
      <c r="B36" s="343" t="s">
        <v>369</v>
      </c>
      <c r="C36" s="344">
        <v>0</v>
      </c>
    </row>
    <row r="37" spans="1:3" s="345" customFormat="1" ht="16.5" thickBot="1">
      <c r="A37" s="342" t="s">
        <v>8</v>
      </c>
      <c r="B37" s="343" t="s">
        <v>378</v>
      </c>
      <c r="C37" s="344">
        <f>SUM(C38:C42)</f>
        <v>0</v>
      </c>
    </row>
    <row r="38" spans="1:3" s="63" customFormat="1" ht="15.75">
      <c r="A38" s="206" t="s">
        <v>69</v>
      </c>
      <c r="B38" s="67" t="s">
        <v>206</v>
      </c>
      <c r="C38" s="365">
        <v>0</v>
      </c>
    </row>
    <row r="39" spans="1:3" s="63" customFormat="1" ht="15.75">
      <c r="A39" s="192" t="s">
        <v>70</v>
      </c>
      <c r="B39" s="69" t="s">
        <v>207</v>
      </c>
      <c r="C39" s="363">
        <f>'15. ÖNKORMÁNYZAT'!C54</f>
        <v>0</v>
      </c>
    </row>
    <row r="40" spans="1:3" s="63" customFormat="1" ht="15.75">
      <c r="A40" s="192" t="s">
        <v>282</v>
      </c>
      <c r="B40" s="364" t="s">
        <v>135</v>
      </c>
      <c r="C40" s="363">
        <f>'15. ÖNKORMÁNYZAT'!C55</f>
        <v>0</v>
      </c>
    </row>
    <row r="41" spans="1:3" s="63" customFormat="1" ht="15.75">
      <c r="A41" s="192" t="s">
        <v>376</v>
      </c>
      <c r="B41" s="364" t="s">
        <v>208</v>
      </c>
      <c r="C41" s="363">
        <f>'15. ÖNKORMÁNYZAT'!C56</f>
        <v>0</v>
      </c>
    </row>
    <row r="42" spans="1:3" s="63" customFormat="1" ht="16.5" thickBot="1">
      <c r="A42" s="366" t="s">
        <v>377</v>
      </c>
      <c r="B42" s="367" t="s">
        <v>119</v>
      </c>
      <c r="C42" s="368">
        <f>'15. ÖNKORMÁNYZAT'!C57</f>
        <v>0</v>
      </c>
    </row>
    <row r="43" spans="1:3" s="361" customFormat="1" ht="16.5" thickBot="1">
      <c r="A43" s="357" t="s">
        <v>9</v>
      </c>
      <c r="B43" s="343" t="s">
        <v>548</v>
      </c>
      <c r="C43" s="358">
        <f>SUM(C44:C45)</f>
        <v>0</v>
      </c>
    </row>
    <row r="44" spans="1:3" s="63" customFormat="1" ht="15.75">
      <c r="A44" s="66" t="s">
        <v>74</v>
      </c>
      <c r="B44" s="69" t="s">
        <v>104</v>
      </c>
      <c r="C44" s="275">
        <f>'15. ÖNKORMÁNYZAT'!C59+'INT. ÖSSZES'!C24</f>
        <v>0</v>
      </c>
    </row>
    <row r="45" spans="1:3" s="63" customFormat="1" ht="16.5" thickBot="1">
      <c r="A45" s="70" t="s">
        <v>365</v>
      </c>
      <c r="B45" s="71" t="s">
        <v>314</v>
      </c>
      <c r="C45" s="276">
        <f>'15. ÖNKORMÁNYZAT'!C60+'INT. ÖSSZES'!C25</f>
        <v>0</v>
      </c>
    </row>
    <row r="46" spans="1:3" s="345" customFormat="1" ht="16.5" thickBot="1">
      <c r="A46" s="349" t="s">
        <v>10</v>
      </c>
      <c r="B46" s="343" t="s">
        <v>379</v>
      </c>
      <c r="C46" s="350">
        <f>SUM(C47:C48)</f>
        <v>0</v>
      </c>
    </row>
    <row r="47" spans="1:3" ht="15.75">
      <c r="A47" s="351" t="s">
        <v>136</v>
      </c>
      <c r="B47" s="352" t="s">
        <v>363</v>
      </c>
      <c r="C47" s="339">
        <f>'15. ÖNKORMÁNYZAT'!C62+'INT. ÖSSZES'!C27</f>
        <v>0</v>
      </c>
    </row>
    <row r="48" spans="1:3" ht="16.5" thickBot="1">
      <c r="A48" s="353" t="s">
        <v>137</v>
      </c>
      <c r="B48" s="354" t="s">
        <v>364</v>
      </c>
      <c r="C48" s="341">
        <f>'15. ÖNKORMÁNYZAT'!C63+'INT. ÖSSZES'!C28</f>
        <v>0</v>
      </c>
    </row>
    <row r="49" spans="1:5" s="345" customFormat="1" ht="16.5" thickBot="1">
      <c r="A49" s="342" t="s">
        <v>11</v>
      </c>
      <c r="B49" s="348" t="s">
        <v>380</v>
      </c>
      <c r="C49" s="355">
        <f>SUM(C50:C51)</f>
        <v>0</v>
      </c>
      <c r="E49" s="356"/>
    </row>
    <row r="50" spans="1:3" s="63" customFormat="1" ht="15.75">
      <c r="A50" s="72" t="s">
        <v>205</v>
      </c>
      <c r="B50" s="73" t="s">
        <v>230</v>
      </c>
      <c r="C50" s="277">
        <f>'15. ÖNKORMÁNYZAT'!C65+'INT. ÖSSZES'!C30</f>
        <v>0</v>
      </c>
    </row>
    <row r="51" spans="1:3" s="63" customFormat="1" ht="16.5" thickBot="1">
      <c r="A51" s="74" t="s">
        <v>232</v>
      </c>
      <c r="B51" s="75" t="s">
        <v>231</v>
      </c>
      <c r="C51" s="273">
        <f>'15. ÖNKORMÁNYZAT'!C66+'INT. ÖSSZES'!C31</f>
        <v>0</v>
      </c>
    </row>
    <row r="52" spans="1:3" s="345" customFormat="1" ht="16.5" thickBot="1">
      <c r="A52" s="349" t="s">
        <v>12</v>
      </c>
      <c r="B52" s="343" t="s">
        <v>233</v>
      </c>
      <c r="C52" s="350">
        <f>'15. ÖNKORMÁNYZAT'!C67+'INT. ÖSSZES'!C32</f>
        <v>0</v>
      </c>
    </row>
    <row r="53" spans="1:3" s="380" customFormat="1" ht="49.5" customHeight="1" thickBot="1">
      <c r="A53" s="377" t="s">
        <v>13</v>
      </c>
      <c r="B53" s="378" t="s">
        <v>234</v>
      </c>
      <c r="C53" s="379">
        <f>C10+C19+C24+C28+C36+C37+C43+C46+C49+C52</f>
        <v>9160</v>
      </c>
    </row>
    <row r="54" spans="1:3" s="345" customFormat="1" ht="16.5" thickBot="1">
      <c r="A54" s="774" t="s">
        <v>14</v>
      </c>
      <c r="B54" s="775" t="s">
        <v>585</v>
      </c>
      <c r="C54" s="776">
        <f>C55+C59</f>
        <v>0</v>
      </c>
    </row>
    <row r="55" spans="1:3" ht="15.75">
      <c r="A55" s="76" t="s">
        <v>138</v>
      </c>
      <c r="B55" s="193" t="s">
        <v>559</v>
      </c>
      <c r="C55" s="777">
        <f>SUM(C56:C58)</f>
        <v>0</v>
      </c>
    </row>
    <row r="56" spans="1:3" s="168" customFormat="1" ht="15.75">
      <c r="A56" s="174" t="s">
        <v>550</v>
      </c>
      <c r="B56" s="778" t="s">
        <v>346</v>
      </c>
      <c r="C56" s="278">
        <v>0</v>
      </c>
    </row>
    <row r="57" spans="1:3" s="168" customFormat="1" ht="15.75">
      <c r="A57" s="174" t="s">
        <v>551</v>
      </c>
      <c r="B57" s="778" t="s">
        <v>555</v>
      </c>
      <c r="C57" s="278">
        <f>'15. ÖNKORMÁNYZAT'!C72</f>
        <v>0</v>
      </c>
    </row>
    <row r="58" spans="1:3" s="168" customFormat="1" ht="15.75">
      <c r="A58" s="174" t="s">
        <v>554</v>
      </c>
      <c r="B58" s="779" t="s">
        <v>556</v>
      </c>
      <c r="C58" s="401">
        <f>'15. ÖNKORMÁNYZAT'!C73</f>
        <v>0</v>
      </c>
    </row>
    <row r="59" spans="1:3" ht="15.75">
      <c r="A59" s="198" t="s">
        <v>139</v>
      </c>
      <c r="B59" s="771" t="s">
        <v>567</v>
      </c>
      <c r="C59" s="270">
        <f>SUM(C60:C63)</f>
        <v>0</v>
      </c>
    </row>
    <row r="60" spans="1:3" s="168" customFormat="1" ht="15.75">
      <c r="A60" s="174" t="s">
        <v>552</v>
      </c>
      <c r="B60" s="778" t="s">
        <v>347</v>
      </c>
      <c r="C60" s="278">
        <v>0</v>
      </c>
    </row>
    <row r="61" spans="1:3" s="168" customFormat="1" ht="15.75">
      <c r="A61" s="174" t="s">
        <v>553</v>
      </c>
      <c r="B61" s="778" t="s">
        <v>555</v>
      </c>
      <c r="C61" s="278">
        <f>'15. ÖNKORMÁNYZAT'!C76</f>
        <v>0</v>
      </c>
    </row>
    <row r="62" spans="1:3" s="168" customFormat="1" ht="15.75">
      <c r="A62" s="174" t="s">
        <v>561</v>
      </c>
      <c r="B62" s="778" t="s">
        <v>560</v>
      </c>
      <c r="C62" s="278">
        <f>'15. ÖNKORMÁNYZAT'!C77</f>
        <v>0</v>
      </c>
    </row>
    <row r="63" spans="1:3" s="168" customFormat="1" ht="16.5" thickBot="1">
      <c r="A63" s="177" t="s">
        <v>562</v>
      </c>
      <c r="B63" s="781" t="s">
        <v>556</v>
      </c>
      <c r="C63" s="279">
        <f>'15. ÖNKORMÁNYZAT'!C78</f>
        <v>0</v>
      </c>
    </row>
    <row r="64" spans="1:3" s="345" customFormat="1" ht="16.5" thickBot="1">
      <c r="A64" s="772" t="s">
        <v>15</v>
      </c>
      <c r="B64" s="780" t="s">
        <v>586</v>
      </c>
      <c r="C64" s="773">
        <f>C65+C68</f>
        <v>0</v>
      </c>
    </row>
    <row r="65" spans="1:3" ht="15.75">
      <c r="A65" s="76" t="s">
        <v>214</v>
      </c>
      <c r="B65" s="193" t="s">
        <v>568</v>
      </c>
      <c r="C65" s="777">
        <f>SUM(C66:C67)</f>
        <v>0</v>
      </c>
    </row>
    <row r="66" spans="1:3" s="168" customFormat="1" ht="15.75">
      <c r="A66" s="174" t="s">
        <v>381</v>
      </c>
      <c r="B66" s="778" t="s">
        <v>557</v>
      </c>
      <c r="C66" s="278">
        <f>'15. ÖNKORMÁNYZAT'!C81</f>
        <v>0</v>
      </c>
    </row>
    <row r="67" spans="1:3" s="168" customFormat="1" ht="15.75">
      <c r="A67" s="174" t="s">
        <v>382</v>
      </c>
      <c r="B67" s="778" t="s">
        <v>558</v>
      </c>
      <c r="C67" s="278">
        <f>'15. ÖNKORMÁNYZAT'!C82</f>
        <v>0</v>
      </c>
    </row>
    <row r="68" spans="1:3" ht="15.75">
      <c r="A68" s="198" t="s">
        <v>215</v>
      </c>
      <c r="B68" s="771" t="s">
        <v>569</v>
      </c>
      <c r="C68" s="270">
        <f>SUM(C69:C73)</f>
        <v>0</v>
      </c>
    </row>
    <row r="69" spans="1:3" s="168" customFormat="1" ht="15.75">
      <c r="A69" s="174" t="s">
        <v>383</v>
      </c>
      <c r="B69" s="778" t="s">
        <v>563</v>
      </c>
      <c r="C69" s="278">
        <v>0</v>
      </c>
    </row>
    <row r="70" spans="1:3" s="168" customFormat="1" ht="15.75">
      <c r="A70" s="174" t="s">
        <v>384</v>
      </c>
      <c r="B70" s="778" t="s">
        <v>564</v>
      </c>
      <c r="C70" s="278">
        <f>'15. ÖNKORMÁNYZAT'!C85</f>
        <v>0</v>
      </c>
    </row>
    <row r="71" spans="1:3" s="168" customFormat="1" ht="15.75">
      <c r="A71" s="174" t="s">
        <v>570</v>
      </c>
      <c r="B71" s="778" t="s">
        <v>565</v>
      </c>
      <c r="C71" s="278">
        <f>'15. ÖNKORMÁNYZAT'!C86</f>
        <v>0</v>
      </c>
    </row>
    <row r="72" spans="1:3" s="168" customFormat="1" ht="15.75">
      <c r="A72" s="174" t="s">
        <v>571</v>
      </c>
      <c r="B72" s="778" t="s">
        <v>566</v>
      </c>
      <c r="C72" s="278">
        <f>'15. ÖNKORMÁNYZAT'!C87</f>
        <v>0</v>
      </c>
    </row>
    <row r="73" spans="1:3" s="168" customFormat="1" ht="16.5" thickBot="1">
      <c r="A73" s="177" t="s">
        <v>572</v>
      </c>
      <c r="B73" s="781" t="s">
        <v>558</v>
      </c>
      <c r="C73" s="279">
        <v>0</v>
      </c>
    </row>
    <row r="74" spans="1:3" s="380" customFormat="1" ht="44.25" customHeight="1" thickBot="1">
      <c r="A74" s="782" t="s">
        <v>16</v>
      </c>
      <c r="B74" s="783" t="s">
        <v>573</v>
      </c>
      <c r="C74" s="784">
        <f>C54+C64</f>
        <v>0</v>
      </c>
    </row>
    <row r="75" spans="1:3" s="361" customFormat="1" ht="16.5" thickBot="1">
      <c r="A75" s="357" t="s">
        <v>17</v>
      </c>
      <c r="B75" s="343" t="s">
        <v>587</v>
      </c>
      <c r="C75" s="360">
        <f>'15. ÖNKORMÁNYZAT'!C90+'INT. ÖSSZES'!C37</f>
        <v>0</v>
      </c>
    </row>
    <row r="76" spans="1:4" s="345" customFormat="1" ht="16.5" thickBot="1">
      <c r="A76" s="342" t="s">
        <v>18</v>
      </c>
      <c r="B76" s="348" t="s">
        <v>574</v>
      </c>
      <c r="C76" s="344">
        <f>C53+C74+C75</f>
        <v>9160</v>
      </c>
      <c r="D76" s="785"/>
    </row>
    <row r="77" spans="1:3" s="63" customFormat="1" ht="15.75">
      <c r="A77" s="1065"/>
      <c r="B77" s="1065"/>
      <c r="C77" s="1065"/>
    </row>
    <row r="78" spans="1:3" s="63" customFormat="1" ht="15.75">
      <c r="A78" s="332"/>
      <c r="B78" s="4"/>
      <c r="C78" s="262" t="s">
        <v>684</v>
      </c>
    </row>
    <row r="79" spans="1:3" ht="15.75">
      <c r="A79" s="1068" t="s">
        <v>19</v>
      </c>
      <c r="B79" s="1068"/>
      <c r="C79" s="1068"/>
    </row>
    <row r="80" spans="1:3" ht="16.5" thickBot="1">
      <c r="A80" s="1066" t="s">
        <v>116</v>
      </c>
      <c r="B80" s="1066"/>
      <c r="C80" s="265" t="s">
        <v>29</v>
      </c>
    </row>
    <row r="81" spans="1:3" ht="32.25" thickBot="1">
      <c r="A81" s="331" t="s">
        <v>1</v>
      </c>
      <c r="B81" s="65" t="s">
        <v>20</v>
      </c>
      <c r="C81" s="266" t="s">
        <v>497</v>
      </c>
    </row>
    <row r="82" spans="1:3" s="63" customFormat="1" ht="16.5" thickBot="1">
      <c r="A82" s="331">
        <v>1</v>
      </c>
      <c r="B82" s="65">
        <v>2</v>
      </c>
      <c r="C82" s="370">
        <v>3</v>
      </c>
    </row>
    <row r="83" spans="1:3" s="361" customFormat="1" ht="16.5" thickBot="1">
      <c r="A83" s="786" t="s">
        <v>3</v>
      </c>
      <c r="B83" s="766" t="s">
        <v>527</v>
      </c>
      <c r="C83" s="767">
        <f>C84+C85+C86+C87+C93</f>
        <v>10722</v>
      </c>
    </row>
    <row r="84" spans="1:3" ht="15.75">
      <c r="A84" s="72" t="s">
        <v>75</v>
      </c>
      <c r="B84" s="77" t="s">
        <v>21</v>
      </c>
      <c r="C84" s="280">
        <v>8487</v>
      </c>
    </row>
    <row r="85" spans="1:3" ht="15.75">
      <c r="A85" s="68" t="s">
        <v>76</v>
      </c>
      <c r="B85" s="78" t="s">
        <v>141</v>
      </c>
      <c r="C85" s="281">
        <v>2154</v>
      </c>
    </row>
    <row r="86" spans="1:3" ht="15.75">
      <c r="A86" s="68" t="s">
        <v>77</v>
      </c>
      <c r="B86" s="78" t="s">
        <v>103</v>
      </c>
      <c r="C86" s="281">
        <v>81</v>
      </c>
    </row>
    <row r="87" spans="1:3" ht="15.75">
      <c r="A87" s="68" t="s">
        <v>78</v>
      </c>
      <c r="B87" s="79" t="s">
        <v>349</v>
      </c>
      <c r="C87" s="281">
        <f>SUM(C88:C92)</f>
        <v>0</v>
      </c>
    </row>
    <row r="88" spans="1:3" s="168" customFormat="1" ht="18.75" customHeight="1">
      <c r="A88" s="174" t="s">
        <v>243</v>
      </c>
      <c r="B88" s="175" t="s">
        <v>216</v>
      </c>
      <c r="C88" s="282">
        <v>0</v>
      </c>
    </row>
    <row r="89" spans="1:3" s="168" customFormat="1" ht="18.75" customHeight="1">
      <c r="A89" s="174" t="s">
        <v>244</v>
      </c>
      <c r="B89" s="176" t="s">
        <v>531</v>
      </c>
      <c r="C89" s="282">
        <v>0</v>
      </c>
    </row>
    <row r="90" spans="1:3" s="168" customFormat="1" ht="18.75" customHeight="1">
      <c r="A90" s="174" t="s">
        <v>245</v>
      </c>
      <c r="B90" s="175" t="s">
        <v>292</v>
      </c>
      <c r="C90" s="282">
        <v>0</v>
      </c>
    </row>
    <row r="91" spans="1:3" s="168" customFormat="1" ht="18.75" customHeight="1">
      <c r="A91" s="174" t="s">
        <v>246</v>
      </c>
      <c r="B91" s="175" t="s">
        <v>422</v>
      </c>
      <c r="C91" s="282">
        <f>'15. ÖNKORMÁNYZAT'!C106+'INT. ÖSSZES'!C52</f>
        <v>0</v>
      </c>
    </row>
    <row r="92" spans="1:3" s="168" customFormat="1" ht="18.75" customHeight="1">
      <c r="A92" s="174" t="s">
        <v>288</v>
      </c>
      <c r="B92" s="175" t="s">
        <v>219</v>
      </c>
      <c r="C92" s="282">
        <v>0</v>
      </c>
    </row>
    <row r="93" spans="1:3" ht="16.5" thickBot="1">
      <c r="A93" s="68" t="s">
        <v>112</v>
      </c>
      <c r="B93" s="80" t="s">
        <v>142</v>
      </c>
      <c r="C93" s="283">
        <f>'15. ÖNKORMÁNYZAT'!C108+'INT. ÖSSZES'!C52</f>
        <v>0</v>
      </c>
    </row>
    <row r="94" spans="1:3" s="361" customFormat="1" ht="16.5" thickBot="1">
      <c r="A94" s="357" t="s">
        <v>4</v>
      </c>
      <c r="B94" s="769" t="s">
        <v>549</v>
      </c>
      <c r="C94" s="770">
        <f>SUM(C95:C99)</f>
        <v>0</v>
      </c>
    </row>
    <row r="95" spans="1:3" ht="15.75">
      <c r="A95" s="206" t="s">
        <v>81</v>
      </c>
      <c r="B95" s="207" t="s">
        <v>144</v>
      </c>
      <c r="C95" s="284">
        <v>0</v>
      </c>
    </row>
    <row r="96" spans="1:3" ht="15.75">
      <c r="A96" s="192" t="s">
        <v>82</v>
      </c>
      <c r="B96" s="78" t="s">
        <v>145</v>
      </c>
      <c r="C96" s="285">
        <v>0</v>
      </c>
    </row>
    <row r="97" spans="1:3" ht="15.75">
      <c r="A97" s="192" t="s">
        <v>83</v>
      </c>
      <c r="B97" s="78" t="s">
        <v>146</v>
      </c>
      <c r="C97" s="285">
        <v>0</v>
      </c>
    </row>
    <row r="98" spans="1:3" ht="15.75">
      <c r="A98" s="192" t="s">
        <v>84</v>
      </c>
      <c r="B98" s="78" t="s">
        <v>147</v>
      </c>
      <c r="C98" s="285">
        <f>'15. ÖNKORMÁNYZAT'!C113</f>
        <v>0</v>
      </c>
    </row>
    <row r="99" spans="1:3" ht="15.75">
      <c r="A99" s="192" t="s">
        <v>85</v>
      </c>
      <c r="B99" s="78" t="s">
        <v>303</v>
      </c>
      <c r="C99" s="285">
        <f>SUM(C100:C103)</f>
        <v>0</v>
      </c>
    </row>
    <row r="100" spans="1:3" s="168" customFormat="1" ht="18" customHeight="1">
      <c r="A100" s="169" t="s">
        <v>299</v>
      </c>
      <c r="B100" s="176" t="s">
        <v>217</v>
      </c>
      <c r="C100" s="286">
        <v>0</v>
      </c>
    </row>
    <row r="101" spans="1:3" s="168" customFormat="1" ht="18" customHeight="1">
      <c r="A101" s="169" t="s">
        <v>300</v>
      </c>
      <c r="B101" s="176" t="s">
        <v>518</v>
      </c>
      <c r="C101" s="286">
        <f>'15. ÖNKORMÁNYZAT'!C116+'INT. ÖSSZES'!C59</f>
        <v>0</v>
      </c>
    </row>
    <row r="102" spans="1:3" s="168" customFormat="1" ht="18" customHeight="1">
      <c r="A102" s="169" t="s">
        <v>301</v>
      </c>
      <c r="B102" s="176" t="s">
        <v>235</v>
      </c>
      <c r="C102" s="286">
        <f>'15. ÖNKORMÁNYZAT'!C117+'INT. ÖSSZES'!C60</f>
        <v>0</v>
      </c>
    </row>
    <row r="103" spans="1:3" s="168" customFormat="1" ht="18" customHeight="1" thickBot="1">
      <c r="A103" s="174" t="s">
        <v>302</v>
      </c>
      <c r="B103" s="176" t="s">
        <v>236</v>
      </c>
      <c r="C103" s="282">
        <f>'15. ÖNKORMÁNYZAT'!C118+'INT. ÖSSZES'!C61</f>
        <v>0</v>
      </c>
    </row>
    <row r="104" spans="1:3" s="359" customFormat="1" ht="16.5" thickBot="1">
      <c r="A104" s="342" t="s">
        <v>5</v>
      </c>
      <c r="B104" s="371" t="s">
        <v>221</v>
      </c>
      <c r="C104" s="373">
        <f>'15. ÖNKORMÁNYZAT'!C119+'INT. ÖSSZES'!C63</f>
        <v>0</v>
      </c>
    </row>
    <row r="105" spans="1:3" s="359" customFormat="1" ht="16.5" thickBot="1">
      <c r="A105" s="342" t="s">
        <v>6</v>
      </c>
      <c r="B105" s="371" t="s">
        <v>348</v>
      </c>
      <c r="C105" s="373">
        <f>SUM(C106:C107)</f>
        <v>0</v>
      </c>
    </row>
    <row r="106" spans="1:3" s="168" customFormat="1" ht="18.75" customHeight="1">
      <c r="A106" s="205" t="s">
        <v>351</v>
      </c>
      <c r="B106" s="171" t="s">
        <v>350</v>
      </c>
      <c r="C106" s="337">
        <v>0</v>
      </c>
    </row>
    <row r="107" spans="1:3" ht="16.5" thickBot="1">
      <c r="A107" s="170" t="s">
        <v>352</v>
      </c>
      <c r="B107" s="336" t="s">
        <v>353</v>
      </c>
      <c r="C107" s="327">
        <v>0</v>
      </c>
    </row>
    <row r="108" spans="1:3" s="384" customFormat="1" ht="49.5" customHeight="1" thickBot="1">
      <c r="A108" s="381" t="s">
        <v>7</v>
      </c>
      <c r="B108" s="382" t="s">
        <v>120</v>
      </c>
      <c r="C108" s="383">
        <f>C83+C94+C104+C105</f>
        <v>10722</v>
      </c>
    </row>
    <row r="109" spans="1:3" s="345" customFormat="1" ht="16.5" thickBot="1">
      <c r="A109" s="342" t="s">
        <v>8</v>
      </c>
      <c r="B109" s="385" t="s">
        <v>578</v>
      </c>
      <c r="C109" s="386">
        <f>C110+C116</f>
        <v>0</v>
      </c>
    </row>
    <row r="110" spans="1:3" s="63" customFormat="1" ht="15.75">
      <c r="A110" s="72" t="s">
        <v>69</v>
      </c>
      <c r="B110" s="77" t="s">
        <v>579</v>
      </c>
      <c r="C110" s="288">
        <f>SUM(C111:C115)</f>
        <v>0</v>
      </c>
    </row>
    <row r="111" spans="1:3" s="195" customFormat="1" ht="18" customHeight="1">
      <c r="A111" s="196" t="s">
        <v>71</v>
      </c>
      <c r="B111" s="197" t="s">
        <v>149</v>
      </c>
      <c r="C111" s="289">
        <f>'15. ÖNKORMÁNYZAT'!C126</f>
        <v>0</v>
      </c>
    </row>
    <row r="112" spans="1:3" s="195" customFormat="1" ht="18" customHeight="1">
      <c r="A112" s="196" t="s">
        <v>72</v>
      </c>
      <c r="B112" s="197" t="s">
        <v>150</v>
      </c>
      <c r="C112" s="289">
        <f>'15. ÖNKORMÁNYZAT'!C127</f>
        <v>0</v>
      </c>
    </row>
    <row r="113" spans="1:3" s="195" customFormat="1" ht="18" customHeight="1">
      <c r="A113" s="196" t="s">
        <v>73</v>
      </c>
      <c r="B113" s="197" t="s">
        <v>121</v>
      </c>
      <c r="C113" s="289">
        <f>'15. ÖNKORMÁNYZAT'!C128</f>
        <v>0</v>
      </c>
    </row>
    <row r="114" spans="1:3" s="195" customFormat="1" ht="18" customHeight="1">
      <c r="A114" s="196" t="s">
        <v>354</v>
      </c>
      <c r="B114" s="197" t="s">
        <v>122</v>
      </c>
      <c r="C114" s="289"/>
    </row>
    <row r="115" spans="1:3" s="195" customFormat="1" ht="18" customHeight="1">
      <c r="A115" s="196" t="s">
        <v>575</v>
      </c>
      <c r="B115" s="197" t="s">
        <v>151</v>
      </c>
      <c r="C115" s="289">
        <f>'15. ÖNKORMÁNYZAT'!C130</f>
        <v>0</v>
      </c>
    </row>
    <row r="116" spans="1:3" s="63" customFormat="1" ht="15.75">
      <c r="A116" s="68" t="s">
        <v>70</v>
      </c>
      <c r="B116" s="78" t="s">
        <v>580</v>
      </c>
      <c r="C116" s="290">
        <f>SUM(C117:C120)</f>
        <v>0</v>
      </c>
    </row>
    <row r="117" spans="1:3" s="195" customFormat="1" ht="18" customHeight="1">
      <c r="A117" s="196" t="s">
        <v>355</v>
      </c>
      <c r="B117" s="197" t="s">
        <v>149</v>
      </c>
      <c r="C117" s="289"/>
    </row>
    <row r="118" spans="1:3" s="195" customFormat="1" ht="18" customHeight="1">
      <c r="A118" s="196" t="s">
        <v>356</v>
      </c>
      <c r="B118" s="197" t="s">
        <v>121</v>
      </c>
      <c r="C118" s="289">
        <f>'15. ÖNKORMÁNYZAT'!C133</f>
        <v>0</v>
      </c>
    </row>
    <row r="119" spans="1:3" s="195" customFormat="1" ht="18" customHeight="1">
      <c r="A119" s="196" t="s">
        <v>357</v>
      </c>
      <c r="B119" s="197" t="s">
        <v>122</v>
      </c>
      <c r="C119" s="289"/>
    </row>
    <row r="120" spans="1:3" s="195" customFormat="1" ht="18" customHeight="1" thickBot="1">
      <c r="A120" s="302" t="s">
        <v>576</v>
      </c>
      <c r="B120" s="303" t="s">
        <v>151</v>
      </c>
      <c r="C120" s="304">
        <f>'15. ÖNKORMÁNYZAT'!C135</f>
        <v>0</v>
      </c>
    </row>
    <row r="121" spans="1:3" s="384" customFormat="1" ht="49.5" customHeight="1" thickBot="1">
      <c r="A121" s="381" t="s">
        <v>9</v>
      </c>
      <c r="B121" s="382" t="s">
        <v>581</v>
      </c>
      <c r="C121" s="383">
        <f>C110+C116</f>
        <v>0</v>
      </c>
    </row>
    <row r="122" spans="1:3" s="345" customFormat="1" ht="16.5" thickBot="1">
      <c r="A122" s="342" t="s">
        <v>582</v>
      </c>
      <c r="B122" s="385" t="s">
        <v>359</v>
      </c>
      <c r="C122" s="386">
        <f>'15. ÖNKORMÁNYZAT'!C137+'INT. ÖSSZES'!C66</f>
        <v>0</v>
      </c>
    </row>
    <row r="123" spans="1:9" s="345" customFormat="1" ht="16.5" thickBot="1">
      <c r="A123" s="342" t="s">
        <v>11</v>
      </c>
      <c r="B123" s="385" t="s">
        <v>360</v>
      </c>
      <c r="C123" s="372">
        <f>C108+C121+C122</f>
        <v>10722</v>
      </c>
      <c r="F123" s="387"/>
      <c r="G123" s="387"/>
      <c r="H123" s="387"/>
      <c r="I123" s="387"/>
    </row>
    <row r="124" spans="1:3" s="63" customFormat="1" ht="15.75">
      <c r="A124" s="1002"/>
      <c r="B124" s="1002"/>
      <c r="C124" s="1002"/>
    </row>
    <row r="126" spans="1:3" ht="15.75">
      <c r="A126" s="1069" t="s">
        <v>123</v>
      </c>
      <c r="B126" s="1069"/>
      <c r="C126" s="1069"/>
    </row>
    <row r="127" spans="1:3" ht="16.5" thickBot="1">
      <c r="A127" s="1066" t="s">
        <v>117</v>
      </c>
      <c r="B127" s="1066"/>
      <c r="C127" s="265" t="s">
        <v>29</v>
      </c>
    </row>
    <row r="128" spans="1:4" s="392" customFormat="1" ht="19.5" thickBot="1">
      <c r="A128" s="388" t="s">
        <v>3</v>
      </c>
      <c r="B128" s="389" t="s">
        <v>389</v>
      </c>
      <c r="C128" s="390">
        <f>C53-C108</f>
        <v>-1562</v>
      </c>
      <c r="D128" s="391"/>
    </row>
    <row r="129" spans="1:4" s="89" customFormat="1" ht="18.75">
      <c r="A129" s="796"/>
      <c r="B129" s="108"/>
      <c r="C129" s="797"/>
      <c r="D129" s="798"/>
    </row>
    <row r="130" ht="15.75">
      <c r="C130" s="292"/>
    </row>
    <row r="131" spans="1:3" s="86" customFormat="1" ht="18.75">
      <c r="A131" s="1062" t="s">
        <v>584</v>
      </c>
      <c r="B131" s="1062"/>
      <c r="C131" s="1062"/>
    </row>
    <row r="132" spans="1:3" s="86" customFormat="1" ht="19.5" thickBot="1">
      <c r="A132" s="1066" t="s">
        <v>118</v>
      </c>
      <c r="B132" s="1066"/>
      <c r="C132" s="265" t="s">
        <v>29</v>
      </c>
    </row>
    <row r="133" spans="1:3" s="376" customFormat="1" ht="19.5" thickBot="1">
      <c r="A133" s="374" t="s">
        <v>3</v>
      </c>
      <c r="B133" s="393" t="s">
        <v>589</v>
      </c>
      <c r="C133" s="394">
        <f>C134-C137</f>
        <v>0</v>
      </c>
    </row>
    <row r="134" spans="1:3" s="86" customFormat="1" ht="18.75">
      <c r="A134" s="76" t="s">
        <v>75</v>
      </c>
      <c r="B134" s="789" t="s">
        <v>590</v>
      </c>
      <c r="C134" s="293">
        <f>SUM(C135:C136)</f>
        <v>0</v>
      </c>
    </row>
    <row r="135" spans="1:3" s="202" customFormat="1" ht="18.75" customHeight="1">
      <c r="A135" s="169" t="s">
        <v>152</v>
      </c>
      <c r="B135" s="790" t="s">
        <v>591</v>
      </c>
      <c r="C135" s="294">
        <f>C55+C65</f>
        <v>0</v>
      </c>
    </row>
    <row r="136" spans="1:3" s="202" customFormat="1" ht="18.75" customHeight="1">
      <c r="A136" s="169" t="s">
        <v>153</v>
      </c>
      <c r="B136" s="791" t="s">
        <v>592</v>
      </c>
      <c r="C136" s="295">
        <f>C59+C68</f>
        <v>0</v>
      </c>
    </row>
    <row r="137" spans="1:3" s="86" customFormat="1" ht="18.75">
      <c r="A137" s="194" t="s">
        <v>76</v>
      </c>
      <c r="B137" s="336" t="s">
        <v>593</v>
      </c>
      <c r="C137" s="296">
        <f>SUM(C138:C139)</f>
        <v>0</v>
      </c>
    </row>
    <row r="138" spans="1:3" s="202" customFormat="1" ht="18" customHeight="1">
      <c r="A138" s="174" t="s">
        <v>154</v>
      </c>
      <c r="B138" s="792" t="s">
        <v>594</v>
      </c>
      <c r="C138" s="297">
        <f>C110</f>
        <v>0</v>
      </c>
    </row>
    <row r="139" spans="1:3" s="202" customFormat="1" ht="18" customHeight="1" thickBot="1">
      <c r="A139" s="177" t="s">
        <v>155</v>
      </c>
      <c r="B139" s="823" t="s">
        <v>595</v>
      </c>
      <c r="C139" s="298">
        <f>C116</f>
        <v>0</v>
      </c>
    </row>
    <row r="140" spans="1:3" s="202" customFormat="1" ht="18" customHeight="1">
      <c r="A140" s="793"/>
      <c r="B140" s="794"/>
      <c r="C140" s="795"/>
    </row>
    <row r="141" spans="1:3" s="202" customFormat="1" ht="18" customHeight="1">
      <c r="A141" s="1062" t="s">
        <v>596</v>
      </c>
      <c r="B141" s="1062"/>
      <c r="C141" s="1062"/>
    </row>
    <row r="142" spans="1:3" s="202" customFormat="1" ht="18" customHeight="1" thickBot="1">
      <c r="A142" s="1063" t="s">
        <v>597</v>
      </c>
      <c r="B142" s="1063"/>
      <c r="C142" s="265" t="s">
        <v>29</v>
      </c>
    </row>
    <row r="143" spans="1:3" s="805" customFormat="1" ht="18" customHeight="1">
      <c r="A143" s="803" t="s">
        <v>3</v>
      </c>
      <c r="B143" s="801" t="s">
        <v>598</v>
      </c>
      <c r="C143" s="804">
        <f>C65</f>
        <v>0</v>
      </c>
    </row>
    <row r="144" spans="1:3" s="805" customFormat="1" ht="18" customHeight="1">
      <c r="A144" s="806" t="s">
        <v>4</v>
      </c>
      <c r="B144" s="802" t="s">
        <v>599</v>
      </c>
      <c r="C144" s="807">
        <f>C68</f>
        <v>0</v>
      </c>
    </row>
    <row r="145" spans="1:3" s="202" customFormat="1" ht="18" customHeight="1" thickBot="1">
      <c r="A145" s="808" t="s">
        <v>5</v>
      </c>
      <c r="B145" s="799" t="s">
        <v>600</v>
      </c>
      <c r="C145" s="800"/>
    </row>
    <row r="146" spans="1:3" s="202" customFormat="1" ht="18" customHeight="1">
      <c r="A146" s="793"/>
      <c r="B146" s="794"/>
      <c r="C146" s="795"/>
    </row>
    <row r="147" spans="1:3" s="86" customFormat="1" ht="19.5" thickBot="1">
      <c r="A147" s="334"/>
      <c r="C147" s="299"/>
    </row>
    <row r="148" spans="1:3" s="86" customFormat="1" ht="19.5" thickBot="1">
      <c r="A148" s="335" t="s">
        <v>173</v>
      </c>
      <c r="B148" s="204"/>
      <c r="C148" s="300">
        <v>3</v>
      </c>
    </row>
    <row r="149" spans="1:3" s="86" customFormat="1" ht="19.5" thickBot="1">
      <c r="A149" s="335" t="s">
        <v>174</v>
      </c>
      <c r="B149" s="204"/>
      <c r="C149" s="300"/>
    </row>
  </sheetData>
  <mergeCells count="13">
    <mergeCell ref="A142:B142"/>
    <mergeCell ref="A127:B127"/>
    <mergeCell ref="A131:C131"/>
    <mergeCell ref="A132:B132"/>
    <mergeCell ref="A141:C141"/>
    <mergeCell ref="A79:C79"/>
    <mergeCell ref="A80:B80"/>
    <mergeCell ref="A124:C124"/>
    <mergeCell ref="A126:C126"/>
    <mergeCell ref="A2:C2"/>
    <mergeCell ref="A3:B3"/>
    <mergeCell ref="A6:B6"/>
    <mergeCell ref="A77:C77"/>
  </mergeCells>
  <printOptions/>
  <pageMargins left="0.75" right="0.75" top="1" bottom="1" header="0.5" footer="0.5"/>
  <pageSetup horizontalDpi="600" verticalDpi="600" orientation="portrait" paperSize="9" scale="52" r:id="rId1"/>
  <rowBreaks count="1" manualBreakCount="1">
    <brk id="77" max="2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workbookViewId="0" topLeftCell="B6">
      <selection activeCell="F1" sqref="F1"/>
    </sheetView>
  </sheetViews>
  <sheetFormatPr defaultColWidth="9.00390625" defaultRowHeight="12.75"/>
  <cols>
    <col min="1" max="1" width="6.625" style="208" bestFit="1" customWidth="1"/>
    <col min="2" max="2" width="57.125" style="209" bestFit="1" customWidth="1"/>
    <col min="3" max="3" width="15.375" style="577" bestFit="1" customWidth="1"/>
    <col min="4" max="4" width="55.375" style="208" bestFit="1" customWidth="1"/>
    <col min="5" max="5" width="20.625" style="577" customWidth="1"/>
    <col min="6" max="6" width="8.50390625" style="208" customWidth="1"/>
    <col min="7" max="16384" width="9.375" style="208" customWidth="1"/>
  </cols>
  <sheetData>
    <row r="1" spans="1:5" s="2" customFormat="1" ht="15.75">
      <c r="A1" s="1007"/>
      <c r="B1" s="1007"/>
      <c r="C1" s="1007"/>
      <c r="D1" s="1007"/>
      <c r="E1" s="1007"/>
    </row>
    <row r="2" spans="1:6" ht="50.25" customHeight="1">
      <c r="A2" s="1008" t="s">
        <v>305</v>
      </c>
      <c r="B2" s="1008"/>
      <c r="C2" s="1008"/>
      <c r="D2" s="1008"/>
      <c r="E2" s="1008"/>
      <c r="F2" s="1006" t="s">
        <v>620</v>
      </c>
    </row>
    <row r="3" spans="5:6" ht="16.5" thickBot="1">
      <c r="E3" s="210" t="s">
        <v>40</v>
      </c>
      <c r="F3" s="1006"/>
    </row>
    <row r="4" spans="1:6" ht="16.5" thickBot="1">
      <c r="A4" s="1004" t="s">
        <v>50</v>
      </c>
      <c r="B4" s="1000" t="s">
        <v>30</v>
      </c>
      <c r="C4" s="1001"/>
      <c r="D4" s="1000" t="s">
        <v>36</v>
      </c>
      <c r="E4" s="1001"/>
      <c r="F4" s="1006"/>
    </row>
    <row r="5" spans="1:6" s="212" customFormat="1" ht="32.25" thickBot="1">
      <c r="A5" s="1005"/>
      <c r="B5" s="211" t="s">
        <v>41</v>
      </c>
      <c r="C5" s="631" t="s">
        <v>497</v>
      </c>
      <c r="D5" s="211" t="s">
        <v>41</v>
      </c>
      <c r="E5" s="632" t="s">
        <v>497</v>
      </c>
      <c r="F5" s="1006"/>
    </row>
    <row r="6" spans="1:6" s="215" customFormat="1" ht="16.5" thickBot="1">
      <c r="A6" s="213">
        <v>1</v>
      </c>
      <c r="B6" s="214">
        <v>2</v>
      </c>
      <c r="C6" s="633">
        <v>3</v>
      </c>
      <c r="D6" s="214">
        <v>4</v>
      </c>
      <c r="E6" s="634">
        <v>5</v>
      </c>
      <c r="F6" s="1006"/>
    </row>
    <row r="7" spans="1:6" ht="32.25" thickBot="1">
      <c r="A7" s="225" t="s">
        <v>3</v>
      </c>
      <c r="B7" s="824" t="s">
        <v>411</v>
      </c>
      <c r="C7" s="578">
        <f>'1. MÉRLEG'!C10-'1. MÉRLEG'!C14</f>
        <v>692681</v>
      </c>
      <c r="D7" s="437" t="s">
        <v>42</v>
      </c>
      <c r="E7" s="578">
        <f>'1. MÉRLEG'!C84</f>
        <v>404015</v>
      </c>
      <c r="F7" s="1006"/>
    </row>
    <row r="8" spans="1:6" ht="32.25" thickBot="1">
      <c r="A8" s="225" t="s">
        <v>4</v>
      </c>
      <c r="B8" s="825" t="s">
        <v>511</v>
      </c>
      <c r="C8" s="579">
        <f>'1. MÉRLEG'!C20</f>
        <v>147595</v>
      </c>
      <c r="D8" s="438" t="s">
        <v>310</v>
      </c>
      <c r="E8" s="579">
        <f>'1. MÉRLEG'!C85</f>
        <v>104407</v>
      </c>
      <c r="F8" s="1006"/>
    </row>
    <row r="9" spans="1:6" ht="16.5" thickBot="1">
      <c r="A9" s="225" t="s">
        <v>5</v>
      </c>
      <c r="B9" s="825" t="s">
        <v>131</v>
      </c>
      <c r="C9" s="579">
        <f>'1. MÉRLEG'!C24</f>
        <v>3150</v>
      </c>
      <c r="D9" s="438" t="s">
        <v>613</v>
      </c>
      <c r="E9" s="579">
        <f>'1. MÉRLEG'!C86-'6. FELHALMOZÁSI'!E6</f>
        <v>566140</v>
      </c>
      <c r="F9" s="1006"/>
    </row>
    <row r="10" spans="1:6" ht="16.5" thickBot="1">
      <c r="A10" s="225" t="s">
        <v>6</v>
      </c>
      <c r="B10" s="825" t="s">
        <v>400</v>
      </c>
      <c r="C10" s="579">
        <f>'1. MÉRLEG'!C28</f>
        <v>267226</v>
      </c>
      <c r="D10" s="438" t="s">
        <v>143</v>
      </c>
      <c r="E10" s="579">
        <f>'1. MÉRLEG'!C87</f>
        <v>154166</v>
      </c>
      <c r="F10" s="1006"/>
    </row>
    <row r="11" spans="1:6" ht="16.5" thickBot="1">
      <c r="A11" s="225" t="s">
        <v>7</v>
      </c>
      <c r="B11" s="825" t="s">
        <v>31</v>
      </c>
      <c r="C11" s="579">
        <f>'1. MÉRLEG'!C36</f>
        <v>167857</v>
      </c>
      <c r="D11" s="438" t="s">
        <v>142</v>
      </c>
      <c r="E11" s="579">
        <f>'1. MÉRLEG'!C93</f>
        <v>0</v>
      </c>
      <c r="F11" s="1006"/>
    </row>
    <row r="12" spans="1:6" ht="32.25" thickBot="1">
      <c r="A12" s="225" t="s">
        <v>8</v>
      </c>
      <c r="B12" s="825" t="s">
        <v>605</v>
      </c>
      <c r="C12" s="579">
        <f>'1. MÉRLEG'!C44</f>
        <v>0</v>
      </c>
      <c r="D12" s="439" t="s">
        <v>615</v>
      </c>
      <c r="E12" s="579">
        <f>'1. MÉRLEG'!C104</f>
        <v>0</v>
      </c>
      <c r="F12" s="1006"/>
    </row>
    <row r="13" spans="1:6" ht="16.5" thickBot="1">
      <c r="A13" s="225" t="s">
        <v>9</v>
      </c>
      <c r="B13" s="825" t="s">
        <v>412</v>
      </c>
      <c r="C13" s="579">
        <f>'1. MÉRLEG'!C47</f>
        <v>0</v>
      </c>
      <c r="D13" s="439" t="s">
        <v>23</v>
      </c>
      <c r="E13" s="579">
        <f>'1. MÉRLEG'!C105</f>
        <v>55560</v>
      </c>
      <c r="F13" s="1006"/>
    </row>
    <row r="14" spans="1:6" ht="32.25" thickBot="1">
      <c r="A14" s="225" t="s">
        <v>10</v>
      </c>
      <c r="B14" s="825" t="s">
        <v>306</v>
      </c>
      <c r="C14" s="579">
        <f>'1. MÉRLEG'!C49</f>
        <v>0</v>
      </c>
      <c r="D14" s="565"/>
      <c r="E14" s="583"/>
      <c r="F14" s="1006"/>
    </row>
    <row r="15" spans="1:6" ht="32.25" thickBot="1">
      <c r="A15" s="225" t="s">
        <v>11</v>
      </c>
      <c r="B15" s="826" t="s">
        <v>307</v>
      </c>
      <c r="C15" s="580">
        <f>'1. MÉRLEG'!C52</f>
        <v>0</v>
      </c>
      <c r="D15" s="566"/>
      <c r="E15" s="584"/>
      <c r="F15" s="1006"/>
    </row>
    <row r="16" spans="1:6" ht="16.5" thickBot="1">
      <c r="A16" s="225" t="s">
        <v>12</v>
      </c>
      <c r="B16" s="217" t="s">
        <v>113</v>
      </c>
      <c r="C16" s="581">
        <f>SUM(C7:C15)</f>
        <v>1278509</v>
      </c>
      <c r="D16" s="218" t="s">
        <v>114</v>
      </c>
      <c r="E16" s="585">
        <f>SUM(E7:E15)</f>
        <v>1284288</v>
      </c>
      <c r="F16" s="1006"/>
    </row>
    <row r="17" spans="1:6" ht="32.25" thickBot="1">
      <c r="A17" s="225" t="s">
        <v>13</v>
      </c>
      <c r="B17" s="222" t="s">
        <v>606</v>
      </c>
      <c r="C17" s="563">
        <f>'1. MÉRLEG'!C55</f>
        <v>11602</v>
      </c>
      <c r="D17" s="222" t="s">
        <v>616</v>
      </c>
      <c r="E17" s="563">
        <f>'1. MÉRLEG'!C110</f>
        <v>5823</v>
      </c>
      <c r="F17" s="1006"/>
    </row>
    <row r="18" spans="1:6" ht="32.25" thickBot="1">
      <c r="A18" s="225" t="s">
        <v>14</v>
      </c>
      <c r="B18" s="222" t="s">
        <v>607</v>
      </c>
      <c r="C18" s="563">
        <f>'1. MÉRLEG'!C65</f>
        <v>0</v>
      </c>
      <c r="D18" s="565"/>
      <c r="E18" s="583"/>
      <c r="F18" s="1006"/>
    </row>
    <row r="19" spans="1:6" s="816" customFormat="1" ht="16.5" thickBot="1">
      <c r="A19" s="813" t="s">
        <v>15</v>
      </c>
      <c r="B19" s="814" t="s">
        <v>608</v>
      </c>
      <c r="C19" s="815">
        <f>SUM(C17:C18)</f>
        <v>11602</v>
      </c>
      <c r="D19" s="814" t="s">
        <v>617</v>
      </c>
      <c r="E19" s="815">
        <f>SUM(E17:E18)</f>
        <v>5823</v>
      </c>
      <c r="F19" s="1006"/>
    </row>
    <row r="20" spans="1:6" ht="16.5" thickBot="1">
      <c r="A20" s="225" t="s">
        <v>16</v>
      </c>
      <c r="B20" s="222" t="s">
        <v>309</v>
      </c>
      <c r="C20" s="564">
        <f>'1. MÉRLEG'!C75</f>
        <v>0</v>
      </c>
      <c r="D20" s="222" t="s">
        <v>413</v>
      </c>
      <c r="E20" s="815">
        <f>'1. MÉRLEG'!C122</f>
        <v>0</v>
      </c>
      <c r="F20" s="1006"/>
    </row>
    <row r="21" spans="1:6" ht="16.5" thickBot="1">
      <c r="A21" s="225" t="s">
        <v>17</v>
      </c>
      <c r="B21" s="216" t="s">
        <v>311</v>
      </c>
      <c r="C21" s="582">
        <f>C16+C19+C20</f>
        <v>1290111</v>
      </c>
      <c r="D21" s="219" t="s">
        <v>312</v>
      </c>
      <c r="E21" s="582">
        <f>E16+E19+E20</f>
        <v>1290111</v>
      </c>
      <c r="F21" s="1006"/>
    </row>
    <row r="22" spans="1:6" ht="16.5" thickBot="1">
      <c r="A22" s="568" t="s">
        <v>18</v>
      </c>
      <c r="B22" s="216" t="s">
        <v>127</v>
      </c>
      <c r="C22" s="221">
        <f>IF(((E16-C16)&gt;0),E16-C16,"----")</f>
        <v>5779</v>
      </c>
      <c r="D22" s="219" t="s">
        <v>128</v>
      </c>
      <c r="E22" s="220" t="str">
        <f>IF(((C16-E16)&gt;0),C16-E16,"----")</f>
        <v>----</v>
      </c>
      <c r="F22" s="1006"/>
    </row>
    <row r="23" spans="1:5" ht="16.5" thickBot="1">
      <c r="A23" s="568" t="s">
        <v>455</v>
      </c>
      <c r="B23" s="216" t="s">
        <v>611</v>
      </c>
      <c r="C23" s="221" t="str">
        <f>IF(((E21-C21)&gt;0),E21-C21,"----")</f>
        <v>----</v>
      </c>
      <c r="D23" s="219" t="s">
        <v>612</v>
      </c>
      <c r="E23" s="220" t="str">
        <f>IF(((C21-E21)&gt;0),C21-E21,"----")</f>
        <v>----</v>
      </c>
    </row>
    <row r="25" ht="15.75">
      <c r="B25" s="23"/>
    </row>
  </sheetData>
  <sheetProtection/>
  <mergeCells count="6">
    <mergeCell ref="A4:A5"/>
    <mergeCell ref="F2:F22"/>
    <mergeCell ref="A1:E1"/>
    <mergeCell ref="A2:E2"/>
    <mergeCell ref="B4:C4"/>
    <mergeCell ref="D4:E4"/>
  </mergeCells>
  <printOptions horizontalCentered="1"/>
  <pageMargins left="1.08" right="0.7" top="0.9055118110236221" bottom="0.5" header="0.6692913385826772" footer="0.28"/>
  <pageSetup fitToHeight="1" fitToWidth="1" horizontalDpi="600" verticalDpi="600" orientation="landscape" paperSize="9" scale="86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15" workbookViewId="0" topLeftCell="B4">
      <selection activeCell="F1" sqref="F1"/>
    </sheetView>
  </sheetViews>
  <sheetFormatPr defaultColWidth="9.00390625" defaultRowHeight="12.75"/>
  <cols>
    <col min="1" max="1" width="6.625" style="208" bestFit="1" customWidth="1"/>
    <col min="2" max="2" width="67.875" style="209" bestFit="1" customWidth="1"/>
    <col min="3" max="3" width="13.50390625" style="577" bestFit="1" customWidth="1"/>
    <col min="4" max="4" width="41.375" style="208" bestFit="1" customWidth="1"/>
    <col min="5" max="5" width="20.875" style="577" bestFit="1" customWidth="1"/>
    <col min="6" max="6" width="9.625" style="208" customWidth="1"/>
    <col min="7" max="16384" width="9.375" style="208" customWidth="1"/>
  </cols>
  <sheetData>
    <row r="1" spans="1:6" ht="59.25" customHeight="1">
      <c r="A1" s="1072" t="s">
        <v>313</v>
      </c>
      <c r="B1" s="1072"/>
      <c r="C1" s="1072"/>
      <c r="D1" s="1072"/>
      <c r="E1" s="1072"/>
      <c r="F1" s="1006" t="s">
        <v>621</v>
      </c>
    </row>
    <row r="2" spans="5:6" ht="16.5" thickBot="1">
      <c r="E2" s="223" t="s">
        <v>40</v>
      </c>
      <c r="F2" s="1006"/>
    </row>
    <row r="3" spans="1:6" ht="16.5" thickBot="1">
      <c r="A3" s="1070" t="s">
        <v>50</v>
      </c>
      <c r="B3" s="1073" t="s">
        <v>30</v>
      </c>
      <c r="C3" s="1074"/>
      <c r="D3" s="1073" t="s">
        <v>36</v>
      </c>
      <c r="E3" s="1074"/>
      <c r="F3" s="1006"/>
    </row>
    <row r="4" spans="1:6" s="215" customFormat="1" ht="32.25" thickBot="1">
      <c r="A4" s="1071"/>
      <c r="B4" s="441" t="s">
        <v>41</v>
      </c>
      <c r="C4" s="213" t="s">
        <v>497</v>
      </c>
      <c r="D4" s="441" t="s">
        <v>41</v>
      </c>
      <c r="E4" s="213" t="s">
        <v>497</v>
      </c>
      <c r="F4" s="1006"/>
    </row>
    <row r="5" spans="1:6" s="215" customFormat="1" ht="16.5" thickBot="1">
      <c r="A5" s="261">
        <v>1</v>
      </c>
      <c r="B5" s="441">
        <v>2</v>
      </c>
      <c r="C5" s="213">
        <v>3</v>
      </c>
      <c r="D5" s="441">
        <v>4</v>
      </c>
      <c r="E5" s="213">
        <v>5</v>
      </c>
      <c r="F5" s="1006"/>
    </row>
    <row r="6" spans="1:6" ht="15.75">
      <c r="A6" s="433" t="s">
        <v>3</v>
      </c>
      <c r="B6" s="569" t="s">
        <v>414</v>
      </c>
      <c r="C6" s="573">
        <f>'1. MÉRLEG'!C14</f>
        <v>0</v>
      </c>
      <c r="D6" s="569" t="s">
        <v>614</v>
      </c>
      <c r="E6" s="573">
        <v>16206</v>
      </c>
      <c r="F6" s="1006"/>
    </row>
    <row r="7" spans="1:6" ht="15.75">
      <c r="A7" s="571" t="s">
        <v>4</v>
      </c>
      <c r="B7" s="440" t="s">
        <v>513</v>
      </c>
      <c r="C7" s="573">
        <f>'1. MÉRLEG'!C22</f>
        <v>289541</v>
      </c>
      <c r="D7" s="569" t="s">
        <v>144</v>
      </c>
      <c r="E7" s="573">
        <f>'1. MÉRLEG'!C95</f>
        <v>312022</v>
      </c>
      <c r="F7" s="1006"/>
    </row>
    <row r="8" spans="1:6" ht="15.75">
      <c r="A8" s="571" t="s">
        <v>5</v>
      </c>
      <c r="B8" s="440" t="s">
        <v>206</v>
      </c>
      <c r="C8" s="563">
        <f>'1. MÉRLEG'!C38</f>
        <v>30000</v>
      </c>
      <c r="D8" s="440" t="s">
        <v>145</v>
      </c>
      <c r="E8" s="573">
        <f>'1. MÉRLEG'!C96</f>
        <v>1270</v>
      </c>
      <c r="F8" s="1006"/>
    </row>
    <row r="9" spans="1:6" ht="15.75">
      <c r="A9" s="571" t="s">
        <v>6</v>
      </c>
      <c r="B9" s="440" t="s">
        <v>207</v>
      </c>
      <c r="C9" s="563">
        <f>'1. MÉRLEG'!C39</f>
        <v>0</v>
      </c>
      <c r="D9" s="440" t="s">
        <v>146</v>
      </c>
      <c r="E9" s="573">
        <f>'1. MÉRLEG'!C97</f>
        <v>300</v>
      </c>
      <c r="F9" s="1006"/>
    </row>
    <row r="10" spans="1:6" ht="31.5">
      <c r="A10" s="571" t="s">
        <v>7</v>
      </c>
      <c r="B10" s="440" t="s">
        <v>135</v>
      </c>
      <c r="C10" s="563">
        <f>'1. MÉRLEG'!C40</f>
        <v>0</v>
      </c>
      <c r="D10" s="440" t="s">
        <v>147</v>
      </c>
      <c r="E10" s="573">
        <f>'1. MÉRLEG'!C98</f>
        <v>0</v>
      </c>
      <c r="F10" s="1006"/>
    </row>
    <row r="11" spans="1:6" ht="31.5">
      <c r="A11" s="571" t="s">
        <v>8</v>
      </c>
      <c r="B11" s="440" t="s">
        <v>208</v>
      </c>
      <c r="C11" s="563">
        <f>'1. MÉRLEG'!C41</f>
        <v>0</v>
      </c>
      <c r="D11" s="440" t="s">
        <v>148</v>
      </c>
      <c r="E11" s="573">
        <f>'1. MÉRLEG'!C99</f>
        <v>0</v>
      </c>
      <c r="F11" s="1006"/>
    </row>
    <row r="12" spans="1:6" ht="15.75">
      <c r="A12" s="571" t="s">
        <v>9</v>
      </c>
      <c r="B12" s="440" t="s">
        <v>119</v>
      </c>
      <c r="C12" s="563">
        <f>'1. MÉRLEG'!C42</f>
        <v>0</v>
      </c>
      <c r="D12" s="574"/>
      <c r="E12" s="567"/>
      <c r="F12" s="1006"/>
    </row>
    <row r="13" spans="1:6" ht="15.75">
      <c r="A13" s="571" t="s">
        <v>10</v>
      </c>
      <c r="B13" s="440" t="s">
        <v>314</v>
      </c>
      <c r="C13" s="563">
        <f>'1. MÉRLEG'!C45</f>
        <v>0</v>
      </c>
      <c r="D13" s="574"/>
      <c r="E13" s="567"/>
      <c r="F13" s="1006"/>
    </row>
    <row r="14" spans="1:6" ht="16.5" thickBot="1">
      <c r="A14" s="572" t="s">
        <v>11</v>
      </c>
      <c r="B14" s="827" t="s">
        <v>364</v>
      </c>
      <c r="C14" s="586">
        <f>'1. MÉRLEG'!C48</f>
        <v>0</v>
      </c>
      <c r="D14" s="575"/>
      <c r="E14" s="588"/>
      <c r="F14" s="1006"/>
    </row>
    <row r="15" spans="1:6" ht="32.25" thickBot="1">
      <c r="A15" s="261" t="s">
        <v>12</v>
      </c>
      <c r="B15" s="818" t="s">
        <v>113</v>
      </c>
      <c r="C15" s="821">
        <f>SUM(C6:C14)</f>
        <v>319541</v>
      </c>
      <c r="D15" s="442" t="s">
        <v>114</v>
      </c>
      <c r="E15" s="582">
        <f>SUM(E6:E14)</f>
        <v>329798</v>
      </c>
      <c r="F15" s="1006"/>
    </row>
    <row r="16" spans="1:6" ht="31.5">
      <c r="A16" s="433" t="s">
        <v>13</v>
      </c>
      <c r="B16" s="819" t="s">
        <v>610</v>
      </c>
      <c r="C16" s="885">
        <f>'1. MÉRLEG'!C59</f>
        <v>19493</v>
      </c>
      <c r="D16" s="440" t="s">
        <v>618</v>
      </c>
      <c r="E16" s="573">
        <f>'1. MÉRLEG'!C116</f>
        <v>44200</v>
      </c>
      <c r="F16" s="1006"/>
    </row>
    <row r="17" spans="1:6" ht="16.5" thickBot="1">
      <c r="A17" s="571" t="s">
        <v>14</v>
      </c>
      <c r="B17" s="886" t="s">
        <v>609</v>
      </c>
      <c r="C17" s="887">
        <f>'1. MÉRLEG'!C68</f>
        <v>34964</v>
      </c>
      <c r="D17" s="575"/>
      <c r="E17" s="588"/>
      <c r="F17" s="1006"/>
    </row>
    <row r="18" spans="1:6" s="816" customFormat="1" ht="32.25" thickBot="1">
      <c r="A18" s="571" t="s">
        <v>15</v>
      </c>
      <c r="B18" s="889" t="s">
        <v>608</v>
      </c>
      <c r="C18" s="890">
        <f>SUM(C16:C17)</f>
        <v>54457</v>
      </c>
      <c r="D18" s="889" t="s">
        <v>608</v>
      </c>
      <c r="E18" s="890">
        <f>SUM(E16:E17)</f>
        <v>44200</v>
      </c>
      <c r="F18" s="1006"/>
    </row>
    <row r="19" spans="1:6" ht="16.5" thickBot="1">
      <c r="A19" s="749" t="s">
        <v>16</v>
      </c>
      <c r="B19" s="888" t="s">
        <v>309</v>
      </c>
      <c r="C19" s="586">
        <v>0</v>
      </c>
      <c r="D19" s="820"/>
      <c r="E19" s="817"/>
      <c r="F19" s="1006"/>
    </row>
    <row r="20" spans="1:6" ht="16.5" thickBot="1">
      <c r="A20" s="432" t="s">
        <v>17</v>
      </c>
      <c r="B20" s="570" t="s">
        <v>311</v>
      </c>
      <c r="C20" s="822">
        <f>C15+C18+C19</f>
        <v>373998</v>
      </c>
      <c r="D20" s="443" t="s">
        <v>312</v>
      </c>
      <c r="E20" s="587">
        <f>E15+E18</f>
        <v>373998</v>
      </c>
      <c r="F20" s="1006"/>
    </row>
    <row r="21" spans="1:6" ht="16.5" thickBot="1">
      <c r="A21" s="432" t="s">
        <v>18</v>
      </c>
      <c r="B21" s="570" t="s">
        <v>127</v>
      </c>
      <c r="C21" s="445">
        <f>IF(((E15-C15)&gt;0),E15-C15,"----")</f>
        <v>10257</v>
      </c>
      <c r="D21" s="444" t="s">
        <v>128</v>
      </c>
      <c r="E21" s="445" t="str">
        <f>IF(((C15-E15)&gt;0),C15-E15,"----")</f>
        <v>----</v>
      </c>
      <c r="F21" s="1006"/>
    </row>
    <row r="22" spans="1:6" ht="16.5" thickBot="1">
      <c r="A22" s="432" t="s">
        <v>455</v>
      </c>
      <c r="B22" s="570" t="s">
        <v>611</v>
      </c>
      <c r="C22" s="445" t="str">
        <f>IF(((E20-C20)&gt;0),E20-C20,"----")</f>
        <v>----</v>
      </c>
      <c r="D22" s="444" t="s">
        <v>612</v>
      </c>
      <c r="E22" s="445" t="str">
        <f>IF(((C20-E20)&gt;0),C20-E20,"----")</f>
        <v>----</v>
      </c>
      <c r="F22" s="224"/>
    </row>
    <row r="23" ht="15.75">
      <c r="F23" s="224"/>
    </row>
    <row r="24" spans="2:6" ht="15.75">
      <c r="B24" s="23"/>
      <c r="F24" s="224"/>
    </row>
  </sheetData>
  <sheetProtection/>
  <mergeCells count="5">
    <mergeCell ref="A3:A4"/>
    <mergeCell ref="F1:F21"/>
    <mergeCell ref="A1:E1"/>
    <mergeCell ref="B3:C3"/>
    <mergeCell ref="D3:E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view="pageBreakPreview" zoomScaleNormal="120" zoomScaleSheetLayoutView="100" workbookViewId="0" topLeftCell="A1">
      <selection activeCell="F1" sqref="F1"/>
    </sheetView>
  </sheetViews>
  <sheetFormatPr defaultColWidth="9.00390625" defaultRowHeight="12.75"/>
  <cols>
    <col min="1" max="1" width="5.625" style="25" customWidth="1"/>
    <col min="2" max="2" width="58.00390625" style="25" bestFit="1" customWidth="1"/>
    <col min="3" max="5" width="11.625" style="25" customWidth="1"/>
    <col min="6" max="6" width="12.375" style="25" bestFit="1" customWidth="1"/>
    <col min="7" max="7" width="15.125" style="25" customWidth="1"/>
    <col min="8" max="16384" width="9.375" style="25" customWidth="1"/>
  </cols>
  <sheetData>
    <row r="1" spans="1:256" ht="15.75">
      <c r="A1" s="262"/>
      <c r="B1" s="262"/>
      <c r="C1" s="262"/>
      <c r="D1" s="262"/>
      <c r="E1" s="262"/>
      <c r="F1" s="262"/>
      <c r="G1" s="262" t="s">
        <v>622</v>
      </c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262"/>
      <c r="EQ1" s="262"/>
      <c r="ER1" s="262"/>
      <c r="ES1" s="262"/>
      <c r="ET1" s="262"/>
      <c r="EU1" s="262"/>
      <c r="EV1" s="262"/>
      <c r="EW1" s="262"/>
      <c r="EX1" s="262"/>
      <c r="EY1" s="262"/>
      <c r="EZ1" s="262"/>
      <c r="FA1" s="262"/>
      <c r="FB1" s="262"/>
      <c r="FC1" s="262"/>
      <c r="FD1" s="262"/>
      <c r="FE1" s="262"/>
      <c r="FF1" s="262"/>
      <c r="FG1" s="262"/>
      <c r="FH1" s="262"/>
      <c r="FI1" s="262"/>
      <c r="FJ1" s="262"/>
      <c r="FK1" s="262"/>
      <c r="FL1" s="262"/>
      <c r="FM1" s="262"/>
      <c r="FN1" s="262"/>
      <c r="FO1" s="262"/>
      <c r="FP1" s="262"/>
      <c r="FQ1" s="262"/>
      <c r="FR1" s="262"/>
      <c r="FS1" s="262"/>
      <c r="FT1" s="262"/>
      <c r="FU1" s="262"/>
      <c r="FV1" s="262"/>
      <c r="FW1" s="262"/>
      <c r="FX1" s="262"/>
      <c r="FY1" s="262"/>
      <c r="FZ1" s="262"/>
      <c r="GA1" s="262"/>
      <c r="GB1" s="262"/>
      <c r="GC1" s="262"/>
      <c r="GD1" s="262"/>
      <c r="GE1" s="262"/>
      <c r="GF1" s="262"/>
      <c r="GG1" s="262"/>
      <c r="GH1" s="262"/>
      <c r="GI1" s="262"/>
      <c r="GJ1" s="262"/>
      <c r="GK1" s="262"/>
      <c r="GL1" s="262"/>
      <c r="GM1" s="262"/>
      <c r="GN1" s="262"/>
      <c r="GO1" s="262"/>
      <c r="GP1" s="262"/>
      <c r="GQ1" s="262"/>
      <c r="GR1" s="262"/>
      <c r="GS1" s="262"/>
      <c r="GT1" s="262"/>
      <c r="GU1" s="262"/>
      <c r="GV1" s="262"/>
      <c r="GW1" s="262"/>
      <c r="GX1" s="262"/>
      <c r="GY1" s="262"/>
      <c r="GZ1" s="262"/>
      <c r="HA1" s="262"/>
      <c r="HB1" s="262"/>
      <c r="HC1" s="262"/>
      <c r="HD1" s="262"/>
      <c r="HE1" s="262"/>
      <c r="HF1" s="262"/>
      <c r="HG1" s="262"/>
      <c r="HH1" s="262"/>
      <c r="HI1" s="262"/>
      <c r="HJ1" s="262"/>
      <c r="HK1" s="262"/>
      <c r="HL1" s="262"/>
      <c r="HM1" s="262"/>
      <c r="HN1" s="262"/>
      <c r="HO1" s="262"/>
      <c r="HP1" s="262"/>
      <c r="HQ1" s="262"/>
      <c r="HR1" s="262"/>
      <c r="HS1" s="262"/>
      <c r="HT1" s="262"/>
      <c r="HU1" s="262"/>
      <c r="HV1" s="262"/>
      <c r="HW1" s="262"/>
      <c r="HX1" s="262"/>
      <c r="HY1" s="262"/>
      <c r="HZ1" s="262"/>
      <c r="IA1" s="262"/>
      <c r="IB1" s="262"/>
      <c r="IC1" s="262"/>
      <c r="ID1" s="262"/>
      <c r="IE1" s="262"/>
      <c r="IF1" s="262"/>
      <c r="IG1" s="262"/>
      <c r="IH1" s="262"/>
      <c r="II1" s="262"/>
      <c r="IJ1" s="262"/>
      <c r="IK1" s="262"/>
      <c r="IL1" s="262"/>
      <c r="IM1" s="262"/>
      <c r="IN1" s="262"/>
      <c r="IO1" s="262"/>
      <c r="IP1" s="262"/>
      <c r="IQ1" s="262"/>
      <c r="IR1" s="262"/>
      <c r="IS1" s="262"/>
      <c r="IT1" s="262"/>
      <c r="IU1" s="262"/>
      <c r="IV1" s="262"/>
    </row>
    <row r="2" spans="1:256" ht="15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7" ht="33" customHeight="1">
      <c r="A3" s="1075" t="s">
        <v>415</v>
      </c>
      <c r="B3" s="1075"/>
      <c r="C3" s="1075"/>
      <c r="D3" s="1075"/>
      <c r="E3" s="1075"/>
      <c r="F3" s="1075"/>
      <c r="G3" s="1075"/>
    </row>
    <row r="4" spans="1:8" ht="15.75" customHeight="1" thickBot="1">
      <c r="A4" s="26"/>
      <c r="B4" s="26"/>
      <c r="C4" s="26"/>
      <c r="D4" s="1076"/>
      <c r="E4" s="1076"/>
      <c r="F4" s="1083" t="s">
        <v>95</v>
      </c>
      <c r="G4" s="1083"/>
      <c r="H4" s="31"/>
    </row>
    <row r="5" spans="1:7" ht="63" customHeight="1">
      <c r="A5" s="1079" t="s">
        <v>1</v>
      </c>
      <c r="B5" s="1081" t="s">
        <v>158</v>
      </c>
      <c r="C5" s="1081" t="s">
        <v>159</v>
      </c>
      <c r="D5" s="1081"/>
      <c r="E5" s="1081"/>
      <c r="F5" s="1081"/>
      <c r="G5" s="1077" t="s">
        <v>161</v>
      </c>
    </row>
    <row r="6" spans="1:7" ht="26.25" thickBot="1">
      <c r="A6" s="1080"/>
      <c r="B6" s="1082"/>
      <c r="C6" s="27">
        <v>2013</v>
      </c>
      <c r="D6" s="27">
        <v>2014</v>
      </c>
      <c r="E6" s="27">
        <v>2015</v>
      </c>
      <c r="F6" s="27" t="s">
        <v>538</v>
      </c>
      <c r="G6" s="1078"/>
    </row>
    <row r="7" spans="1:7" ht="15.75" thickBot="1">
      <c r="A7" s="28" t="s">
        <v>694</v>
      </c>
      <c r="B7" s="29" t="s">
        <v>698</v>
      </c>
      <c r="C7" s="29" t="s">
        <v>696</v>
      </c>
      <c r="D7" s="29" t="s">
        <v>706</v>
      </c>
      <c r="E7" s="29" t="s">
        <v>707</v>
      </c>
      <c r="F7" s="29" t="s">
        <v>708</v>
      </c>
      <c r="G7" s="30" t="s">
        <v>709</v>
      </c>
    </row>
    <row r="8" spans="1:7" ht="15">
      <c r="A8" s="612" t="s">
        <v>3</v>
      </c>
      <c r="B8" s="613" t="s">
        <v>416</v>
      </c>
      <c r="C8" s="614">
        <v>48309</v>
      </c>
      <c r="D8" s="614">
        <v>33827</v>
      </c>
      <c r="E8" s="614">
        <v>32440</v>
      </c>
      <c r="F8" s="614">
        <f>238473-114576</f>
        <v>123897</v>
      </c>
      <c r="G8" s="615">
        <f>SUM(C8:F8)</f>
        <v>238473</v>
      </c>
    </row>
    <row r="9" spans="1:7" ht="15">
      <c r="A9" s="616" t="s">
        <v>4</v>
      </c>
      <c r="B9" s="617" t="s">
        <v>417</v>
      </c>
      <c r="C9" s="618">
        <v>7715</v>
      </c>
      <c r="D9" s="618">
        <v>5332</v>
      </c>
      <c r="E9" s="618">
        <v>5011</v>
      </c>
      <c r="F9" s="618">
        <v>0</v>
      </c>
      <c r="G9" s="619">
        <f>SUM(C9:F9)</f>
        <v>18058</v>
      </c>
    </row>
    <row r="10" spans="1:7" ht="15">
      <c r="A10" s="616" t="s">
        <v>5</v>
      </c>
      <c r="B10" s="620" t="s">
        <v>675</v>
      </c>
      <c r="C10" s="618">
        <f>5823+6435</f>
        <v>12258</v>
      </c>
      <c r="D10" s="618">
        <f>11646+11905</f>
        <v>23551</v>
      </c>
      <c r="E10" s="618">
        <f>11646+10618</f>
        <v>22264</v>
      </c>
      <c r="F10" s="618">
        <f>87335+38610</f>
        <v>125945</v>
      </c>
      <c r="G10" s="619">
        <f>SUM(C10:F10)</f>
        <v>184018</v>
      </c>
    </row>
    <row r="11" spans="1:7" ht="15">
      <c r="A11" s="896" t="s">
        <v>6</v>
      </c>
      <c r="B11" s="861" t="s">
        <v>677</v>
      </c>
      <c r="C11" s="862">
        <f>8595/5</f>
        <v>1719</v>
      </c>
      <c r="D11" s="862">
        <f>8595/5</f>
        <v>1719</v>
      </c>
      <c r="E11" s="862">
        <f>8595/5</f>
        <v>1719</v>
      </c>
      <c r="F11" s="862">
        <f>8595-5157</f>
        <v>3438</v>
      </c>
      <c r="G11" s="619">
        <f>SUM(C11:F11)</f>
        <v>8595</v>
      </c>
    </row>
    <row r="12" spans="1:7" ht="15">
      <c r="A12" s="896" t="s">
        <v>7</v>
      </c>
      <c r="B12" s="620" t="s">
        <v>710</v>
      </c>
      <c r="C12" s="618">
        <f>34964/5</f>
        <v>6992.8</v>
      </c>
      <c r="D12" s="618">
        <f>34964/5</f>
        <v>6992.8</v>
      </c>
      <c r="E12" s="618">
        <f>34964/5</f>
        <v>6992.8</v>
      </c>
      <c r="F12" s="618">
        <f>34964-20978</f>
        <v>13986</v>
      </c>
      <c r="G12" s="619">
        <f>SUM(C12:F12)</f>
        <v>34964.4</v>
      </c>
    </row>
    <row r="13" spans="1:7" ht="15.75" thickBot="1">
      <c r="A13" s="896" t="s">
        <v>8</v>
      </c>
      <c r="B13" s="894" t="s">
        <v>162</v>
      </c>
      <c r="C13" s="895">
        <f>SUM(C8:C12)</f>
        <v>76993.8</v>
      </c>
      <c r="D13" s="895">
        <f>SUM(D8:D12)</f>
        <v>71421.8</v>
      </c>
      <c r="E13" s="895">
        <f>SUM(E8:E12)</f>
        <v>68426.8</v>
      </c>
      <c r="F13" s="895">
        <f>SUM(F8:F12)</f>
        <v>267266</v>
      </c>
      <c r="G13" s="895">
        <f>SUM(G8:G12)</f>
        <v>484108.4</v>
      </c>
    </row>
  </sheetData>
  <sheetProtection/>
  <mergeCells count="7">
    <mergeCell ref="A3:G3"/>
    <mergeCell ref="D4:E4"/>
    <mergeCell ref="G5:G6"/>
    <mergeCell ref="A5:A6"/>
    <mergeCell ref="B5:B6"/>
    <mergeCell ref="C5:F5"/>
    <mergeCell ref="F4:G4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120" zoomScaleNormal="120" workbookViewId="0" topLeftCell="A1">
      <selection activeCell="F1" sqref="F1"/>
    </sheetView>
  </sheetViews>
  <sheetFormatPr defaultColWidth="9.00390625" defaultRowHeight="12.75"/>
  <cols>
    <col min="1" max="1" width="5.625" style="25" customWidth="1"/>
    <col min="2" max="2" width="68.625" style="25" customWidth="1"/>
    <col min="3" max="3" width="19.50390625" style="25" customWidth="1"/>
    <col min="4" max="16384" width="9.375" style="25" customWidth="1"/>
  </cols>
  <sheetData>
    <row r="1" ht="15.75">
      <c r="C1" s="262" t="s">
        <v>623</v>
      </c>
    </row>
    <row r="3" spans="1:3" ht="33" customHeight="1">
      <c r="A3" s="1075" t="s">
        <v>419</v>
      </c>
      <c r="B3" s="1075"/>
      <c r="C3" s="1075"/>
    </row>
    <row r="4" spans="1:4" ht="15.75" customHeight="1" thickBot="1">
      <c r="A4" s="26"/>
      <c r="B4" s="26"/>
      <c r="C4" s="32" t="s">
        <v>29</v>
      </c>
      <c r="D4" s="31"/>
    </row>
    <row r="5" spans="1:3" ht="26.25" customHeight="1" thickBot="1">
      <c r="A5" s="33" t="s">
        <v>1</v>
      </c>
      <c r="B5" s="34" t="s">
        <v>156</v>
      </c>
      <c r="C5" s="35" t="s">
        <v>497</v>
      </c>
    </row>
    <row r="6" spans="1:3" ht="15.75" thickBot="1">
      <c r="A6" s="36" t="s">
        <v>694</v>
      </c>
      <c r="B6" s="37" t="s">
        <v>695</v>
      </c>
      <c r="C6" s="38" t="s">
        <v>696</v>
      </c>
    </row>
    <row r="7" spans="1:3" ht="15">
      <c r="A7" s="39" t="s">
        <v>3</v>
      </c>
      <c r="B7" s="40" t="s">
        <v>32</v>
      </c>
      <c r="C7" s="46">
        <v>198600</v>
      </c>
    </row>
    <row r="8" spans="1:3" ht="15">
      <c r="A8" s="41" t="s">
        <v>4</v>
      </c>
      <c r="B8" s="42" t="s">
        <v>163</v>
      </c>
      <c r="C8" s="47">
        <v>0</v>
      </c>
    </row>
    <row r="9" spans="1:3" s="621" customFormat="1" ht="15">
      <c r="A9" s="41" t="s">
        <v>5</v>
      </c>
      <c r="B9" s="42" t="s">
        <v>304</v>
      </c>
      <c r="C9" s="47">
        <f>3150+2200+1000+1100+1500</f>
        <v>8950</v>
      </c>
    </row>
    <row r="10" spans="1:3" s="621" customFormat="1" ht="23.25">
      <c r="A10" s="41" t="s">
        <v>6</v>
      </c>
      <c r="B10" s="622" t="s">
        <v>167</v>
      </c>
      <c r="C10" s="47">
        <f>37626+30000</f>
        <v>67626</v>
      </c>
    </row>
    <row r="11" spans="1:3" ht="15">
      <c r="A11" s="43" t="s">
        <v>7</v>
      </c>
      <c r="B11" s="44" t="s">
        <v>164</v>
      </c>
      <c r="C11" s="48">
        <v>0</v>
      </c>
    </row>
    <row r="12" spans="1:3" ht="15">
      <c r="A12" s="41" t="s">
        <v>8</v>
      </c>
      <c r="B12" s="42" t="s">
        <v>165</v>
      </c>
      <c r="C12" s="47">
        <v>0</v>
      </c>
    </row>
    <row r="13" spans="1:3" ht="15.75" thickBot="1">
      <c r="A13" s="43" t="s">
        <v>9</v>
      </c>
      <c r="B13" s="44" t="s">
        <v>157</v>
      </c>
      <c r="C13" s="48">
        <v>0</v>
      </c>
    </row>
    <row r="14" spans="1:3" ht="15.75" thickBot="1">
      <c r="A14" s="1084" t="s">
        <v>166</v>
      </c>
      <c r="B14" s="1085"/>
      <c r="C14" s="45">
        <f>SUM(C7:C13)</f>
        <v>275176</v>
      </c>
    </row>
    <row r="15" spans="1:3" ht="23.25" customHeight="1">
      <c r="A15" s="1086" t="s">
        <v>195</v>
      </c>
      <c r="B15" s="1086"/>
      <c r="C15" s="1086"/>
    </row>
  </sheetData>
  <sheetProtection/>
  <mergeCells count="3">
    <mergeCell ref="A3:C3"/>
    <mergeCell ref="A14:B14"/>
    <mergeCell ref="A15:C1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120" zoomScaleNormal="120" workbookViewId="0" topLeftCell="A1">
      <selection activeCell="F1" sqref="F1"/>
    </sheetView>
  </sheetViews>
  <sheetFormatPr defaultColWidth="9.00390625" defaultRowHeight="12.75"/>
  <cols>
    <col min="1" max="1" width="5.625" style="25" customWidth="1"/>
    <col min="2" max="2" width="78.375" style="25" bestFit="1" customWidth="1"/>
    <col min="3" max="3" width="27.00390625" style="25" customWidth="1"/>
    <col min="4" max="16384" width="9.375" style="25" customWidth="1"/>
  </cols>
  <sheetData>
    <row r="1" ht="15.75">
      <c r="C1" s="262" t="s">
        <v>624</v>
      </c>
    </row>
    <row r="3" spans="1:3" ht="33" customHeight="1">
      <c r="A3" s="1075" t="s">
        <v>676</v>
      </c>
      <c r="B3" s="1075"/>
      <c r="C3" s="1075"/>
    </row>
    <row r="4" spans="1:4" ht="15.75" customHeight="1" thickBot="1">
      <c r="A4" s="26"/>
      <c r="B4" s="26"/>
      <c r="C4" s="32" t="s">
        <v>29</v>
      </c>
      <c r="D4" s="31"/>
    </row>
    <row r="5" spans="1:3" ht="26.25" customHeight="1" thickBot="1">
      <c r="A5" s="33" t="s">
        <v>1</v>
      </c>
      <c r="B5" s="34" t="s">
        <v>168</v>
      </c>
      <c r="C5" s="35" t="s">
        <v>194</v>
      </c>
    </row>
    <row r="6" spans="1:3" ht="15.75" thickBot="1">
      <c r="A6" s="855" t="s">
        <v>694</v>
      </c>
      <c r="B6" s="856" t="s">
        <v>698</v>
      </c>
      <c r="C6" s="857" t="s">
        <v>696</v>
      </c>
    </row>
    <row r="7" spans="1:3" ht="15">
      <c r="A7" s="39" t="s">
        <v>3</v>
      </c>
      <c r="B7" s="859" t="s">
        <v>671</v>
      </c>
      <c r="C7" s="46">
        <v>1270</v>
      </c>
    </row>
    <row r="8" spans="1:3" s="621" customFormat="1" ht="15">
      <c r="A8" s="41" t="s">
        <v>4</v>
      </c>
      <c r="B8" s="858" t="s">
        <v>418</v>
      </c>
      <c r="C8" s="47">
        <v>7325</v>
      </c>
    </row>
    <row r="9" spans="1:3" s="621" customFormat="1" ht="15">
      <c r="A9" s="41" t="s">
        <v>5</v>
      </c>
      <c r="B9" s="858" t="s">
        <v>711</v>
      </c>
      <c r="C9" s="47">
        <v>26369</v>
      </c>
    </row>
    <row r="10" spans="1:3" s="869" customFormat="1" ht="17.25" customHeight="1" thickBot="1">
      <c r="A10" s="867" t="s">
        <v>6</v>
      </c>
      <c r="B10" s="860" t="s">
        <v>169</v>
      </c>
      <c r="C10" s="868">
        <f>SUM(C7:C9)</f>
        <v>34964</v>
      </c>
    </row>
  </sheetData>
  <sheetProtection/>
  <mergeCells count="1">
    <mergeCell ref="A3:C3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Emese</cp:lastModifiedBy>
  <cp:lastPrinted>2013-03-05T14:58:06Z</cp:lastPrinted>
  <dcterms:created xsi:type="dcterms:W3CDTF">1999-10-30T10:30:45Z</dcterms:created>
  <dcterms:modified xsi:type="dcterms:W3CDTF">2013-03-06T08:53:00Z</dcterms:modified>
  <cp:category/>
  <cp:version/>
  <cp:contentType/>
  <cp:contentStatus/>
</cp:coreProperties>
</file>